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ime Tables" sheetId="1" r:id="rId4"/>
    <sheet state="hidden" name="Time Tables 2" sheetId="2" r:id="rId5"/>
    <sheet state="hidden" name="Ferry 1" sheetId="3" r:id="rId6"/>
    <sheet state="hidden" name="Ferry 2" sheetId="4" r:id="rId7"/>
    <sheet state="hidden" name="Ferry 3" sheetId="5" r:id="rId8"/>
    <sheet state="visible" name="Schedule" sheetId="6" r:id="rId9"/>
    <sheet state="hidden" name="Cost Calculations" sheetId="7" r:id="rId10"/>
    <sheet state="hidden" name="Simulation 2" sheetId="8" r:id="rId11"/>
    <sheet state="hidden" name="Simulation 4" sheetId="9" r:id="rId12"/>
    <sheet state="hidden" name="Simulation 5" sheetId="10" r:id="rId13"/>
    <sheet state="hidden" name="Simulation 6" sheetId="11" r:id="rId14"/>
    <sheet state="visible" name="BASE" sheetId="12" r:id="rId15"/>
    <sheet state="visible" name="BB" sheetId="13" r:id="rId16"/>
    <sheet state="visible" name="OB" sheetId="14" r:id="rId17"/>
  </sheets>
  <definedNames>
    <definedName hidden="1" localSheetId="0" name="_xlnm._FilterDatabase">'Time Tables'!$A$2:$F$146</definedName>
    <definedName hidden="1" localSheetId="1" name="_xlnm._FilterDatabase">'Time Tables 2'!$A$5:$O$124</definedName>
    <definedName hidden="1" localSheetId="5" name="_xlnm._FilterDatabase">Schedule!$B$9:$J$128</definedName>
  </definedNames>
  <calcPr/>
  <extLst>
    <ext uri="GoogleSheetsCustomDataVersion2">
      <go:sheetsCustomData xmlns:go="http://customooxmlschemas.google.com/" r:id="rId18" roundtripDataChecksum="Ku+Qhcr4QRv/MCCwH/fW3YfHpdi/zuQLiuZbKpPHY3E="/>
    </ext>
  </extLst>
</workbook>
</file>

<file path=xl/sharedStrings.xml><?xml version="1.0" encoding="utf-8"?>
<sst xmlns="http://schemas.openxmlformats.org/spreadsheetml/2006/main" count="3093" uniqueCount="508">
  <si>
    <t>Stenpiren</t>
  </si>
  <si>
    <t>Lindholmen</t>
  </si>
  <si>
    <t>Trip duration [m]</t>
  </si>
  <si>
    <t>x</t>
  </si>
  <si>
    <t>H</t>
  </si>
  <si>
    <t>M</t>
  </si>
  <si>
    <t>Ferry 1</t>
  </si>
  <si>
    <t>Lindholmspiren - Stenpiren</t>
  </si>
  <si>
    <t>Stenpiren - Lindholmspiren</t>
  </si>
  <si>
    <t>Ferry 2</t>
  </si>
  <si>
    <t>Ferry 3</t>
  </si>
  <si>
    <t>Departure</t>
  </si>
  <si>
    <t>Arrival</t>
  </si>
  <si>
    <t>Trip duration</t>
  </si>
  <si>
    <t>Docking time</t>
  </si>
  <si>
    <t>06.10</t>
  </si>
  <si>
    <t>06.16</t>
  </si>
  <si>
    <t>06.19</t>
  </si>
  <si>
    <t>06.24</t>
  </si>
  <si>
    <t>06.25</t>
  </si>
  <si>
    <t>06.31</t>
  </si>
  <si>
    <t>06.34</t>
  </si>
  <si>
    <t>06.39</t>
  </si>
  <si>
    <t>06.33</t>
  </si>
  <si>
    <t>06.42</t>
  </si>
  <si>
    <t>06.47</t>
  </si>
  <si>
    <t>06.40</t>
  </si>
  <si>
    <t>06.46</t>
  </si>
  <si>
    <t>06.49</t>
  </si>
  <si>
    <t>06.54</t>
  </si>
  <si>
    <t>06.48</t>
  </si>
  <si>
    <t>06.57</t>
  </si>
  <si>
    <t>07.03</t>
  </si>
  <si>
    <t>06.55</t>
  </si>
  <si>
    <t>07.01</t>
  </si>
  <si>
    <t>07.04</t>
  </si>
  <si>
    <t>07.10</t>
  </si>
  <si>
    <t>06.59</t>
  </si>
  <si>
    <t>07.05</t>
  </si>
  <si>
    <t>07.16</t>
  </si>
  <si>
    <t>07.11</t>
  </si>
  <si>
    <t>07.22</t>
  </si>
  <si>
    <t>07.17</t>
  </si>
  <si>
    <t>07.28</t>
  </si>
  <si>
    <t>07.23</t>
  </si>
  <si>
    <t>07.34</t>
  </si>
  <si>
    <t>07.29</t>
  </si>
  <si>
    <t>07.40</t>
  </si>
  <si>
    <t>07.35</t>
  </si>
  <si>
    <t>07.46</t>
  </si>
  <si>
    <t>07.41</t>
  </si>
  <si>
    <t>07.52</t>
  </si>
  <si>
    <t>07.47</t>
  </si>
  <si>
    <t>07.58</t>
  </si>
  <si>
    <t>07.53</t>
  </si>
  <si>
    <t>08.04</t>
  </si>
  <si>
    <t>07.59</t>
  </si>
  <si>
    <t>08.10</t>
  </si>
  <si>
    <t>08.05</t>
  </si>
  <si>
    <t>08.16</t>
  </si>
  <si>
    <t>08.11</t>
  </si>
  <si>
    <t>08.22</t>
  </si>
  <si>
    <t>08.17</t>
  </si>
  <si>
    <t>08.28</t>
  </si>
  <si>
    <t>08.23</t>
  </si>
  <si>
    <t>08.34</t>
  </si>
  <si>
    <t>08.29</t>
  </si>
  <si>
    <t>08.40</t>
  </si>
  <si>
    <t>08.35</t>
  </si>
  <si>
    <t>08.46</t>
  </si>
  <si>
    <t>08.41</t>
  </si>
  <si>
    <t>08.52</t>
  </si>
  <si>
    <t>08.47</t>
  </si>
  <si>
    <t>08.58</t>
  </si>
  <si>
    <t>08.53</t>
  </si>
  <si>
    <t>09.04</t>
  </si>
  <si>
    <t>08.59</t>
  </si>
  <si>
    <t>09.10</t>
  </si>
  <si>
    <t>09.05</t>
  </si>
  <si>
    <t>09.16</t>
  </si>
  <si>
    <t>09.11</t>
  </si>
  <si>
    <t>09.22</t>
  </si>
  <si>
    <t>09.17</t>
  </si>
  <si>
    <t>09.28</t>
  </si>
  <si>
    <t>09.23</t>
  </si>
  <si>
    <t>09.34</t>
  </si>
  <si>
    <t>09.29</t>
  </si>
  <si>
    <t>09.40</t>
  </si>
  <si>
    <t>09.35</t>
  </si>
  <si>
    <t>09.46</t>
  </si>
  <si>
    <t>09.41</t>
  </si>
  <si>
    <t>09.52</t>
  </si>
  <si>
    <t>09.47</t>
  </si>
  <si>
    <t>09.58</t>
  </si>
  <si>
    <t>09.53</t>
  </si>
  <si>
    <t>09.57</t>
  </si>
  <si>
    <t>10.02</t>
  </si>
  <si>
    <t>09.55</t>
  </si>
  <si>
    <t>10.01</t>
  </si>
  <si>
    <t>10.04</t>
  </si>
  <si>
    <t>10.09</t>
  </si>
  <si>
    <t>10.03</t>
  </si>
  <si>
    <t>10.12</t>
  </si>
  <si>
    <t>10.17</t>
  </si>
  <si>
    <t>10.10</t>
  </si>
  <si>
    <t>10.16</t>
  </si>
  <si>
    <t>10.19</t>
  </si>
  <si>
    <t>10.24</t>
  </si>
  <si>
    <t>10.18</t>
  </si>
  <si>
    <t>10.27</t>
  </si>
  <si>
    <t>10.32</t>
  </si>
  <si>
    <t>10.25</t>
  </si>
  <si>
    <t>10.31</t>
  </si>
  <si>
    <t>10.34</t>
  </si>
  <si>
    <t>10.39</t>
  </si>
  <si>
    <t>10.33</t>
  </si>
  <si>
    <t>10.42</t>
  </si>
  <si>
    <t>10.47</t>
  </si>
  <si>
    <t>10.40</t>
  </si>
  <si>
    <t>10.46</t>
  </si>
  <si>
    <t>10.49</t>
  </si>
  <si>
    <t>10.54</t>
  </si>
  <si>
    <t>10.48</t>
  </si>
  <si>
    <t>10.57</t>
  </si>
  <si>
    <t>11.02</t>
  </si>
  <si>
    <t>10.55</t>
  </si>
  <si>
    <t>11.01</t>
  </si>
  <si>
    <t>11.04</t>
  </si>
  <si>
    <t>11.09</t>
  </si>
  <si>
    <t>11.03</t>
  </si>
  <si>
    <t>11.12</t>
  </si>
  <si>
    <t>11.17</t>
  </si>
  <si>
    <t>11.10</t>
  </si>
  <si>
    <t>11.16</t>
  </si>
  <si>
    <t>11.19</t>
  </si>
  <si>
    <t>11.24</t>
  </si>
  <si>
    <t>11.18</t>
  </si>
  <si>
    <t>11.27</t>
  </si>
  <si>
    <t>11.32</t>
  </si>
  <si>
    <t>11.25</t>
  </si>
  <si>
    <t>11.31</t>
  </si>
  <si>
    <t>11.34</t>
  </si>
  <si>
    <t>11.39</t>
  </si>
  <si>
    <t>11.33</t>
  </si>
  <si>
    <t>11.42</t>
  </si>
  <si>
    <t>11.47</t>
  </si>
  <si>
    <t>11.40</t>
  </si>
  <si>
    <t>11.46</t>
  </si>
  <si>
    <t>11.49</t>
  </si>
  <si>
    <t>11.54</t>
  </si>
  <si>
    <t>11.48</t>
  </si>
  <si>
    <t>11.57</t>
  </si>
  <si>
    <t>12.02</t>
  </si>
  <si>
    <t>11.55</t>
  </si>
  <si>
    <t>12.01</t>
  </si>
  <si>
    <t>12.04</t>
  </si>
  <si>
    <t>12.09</t>
  </si>
  <si>
    <t>12.03</t>
  </si>
  <si>
    <t>12.12</t>
  </si>
  <si>
    <t>12.17</t>
  </si>
  <si>
    <t>12.10</t>
  </si>
  <si>
    <t>12.16</t>
  </si>
  <si>
    <t>12.19</t>
  </si>
  <si>
    <t>12.24</t>
  </si>
  <si>
    <t>12.18</t>
  </si>
  <si>
    <t>12.27</t>
  </si>
  <si>
    <t>12.32</t>
  </si>
  <si>
    <t>12.25</t>
  </si>
  <si>
    <t>12.31</t>
  </si>
  <si>
    <t>12.34</t>
  </si>
  <si>
    <t>12.39</t>
  </si>
  <si>
    <t>12.33</t>
  </si>
  <si>
    <t>12.42</t>
  </si>
  <si>
    <t>12.47</t>
  </si>
  <si>
    <t>12.40</t>
  </si>
  <si>
    <t>12.46</t>
  </si>
  <si>
    <t>12.49</t>
  </si>
  <si>
    <t>12.54</t>
  </si>
  <si>
    <t>12.48</t>
  </si>
  <si>
    <t>12.57</t>
  </si>
  <si>
    <t>13.02</t>
  </si>
  <si>
    <t>12.55</t>
  </si>
  <si>
    <t>13.01</t>
  </si>
  <si>
    <t>13.04</t>
  </si>
  <si>
    <t>13.10</t>
  </si>
  <si>
    <t>12.59</t>
  </si>
  <si>
    <t>13.05</t>
  </si>
  <si>
    <t>13.16</t>
  </si>
  <si>
    <t>13.11</t>
  </si>
  <si>
    <t>13.22</t>
  </si>
  <si>
    <t>13.17</t>
  </si>
  <si>
    <t>13.28</t>
  </si>
  <si>
    <t>13.23</t>
  </si>
  <si>
    <t>13.34</t>
  </si>
  <si>
    <t>13.29</t>
  </si>
  <si>
    <t>13.40</t>
  </si>
  <si>
    <t>13.35</t>
  </si>
  <si>
    <t>13.46</t>
  </si>
  <si>
    <t>13.41</t>
  </si>
  <si>
    <t>13.52</t>
  </si>
  <si>
    <t>13.47</t>
  </si>
  <si>
    <t>13.58</t>
  </si>
  <si>
    <t>13.53</t>
  </si>
  <si>
    <t>14.04</t>
  </si>
  <si>
    <t>13.59</t>
  </si>
  <si>
    <t>14.10</t>
  </si>
  <si>
    <t>14.05</t>
  </si>
  <si>
    <t>14.16</t>
  </si>
  <si>
    <t>14.11</t>
  </si>
  <si>
    <t>14.22</t>
  </si>
  <si>
    <t>14.17</t>
  </si>
  <si>
    <t>14.28</t>
  </si>
  <si>
    <t>14.23</t>
  </si>
  <si>
    <t>14.34</t>
  </si>
  <si>
    <t>14.29</t>
  </si>
  <si>
    <t>14.40</t>
  </si>
  <si>
    <t>14.35</t>
  </si>
  <si>
    <t>14.46</t>
  </si>
  <si>
    <t>14.41</t>
  </si>
  <si>
    <t>14.52</t>
  </si>
  <si>
    <t>14.47</t>
  </si>
  <si>
    <t>14.58</t>
  </si>
  <si>
    <t>14.53</t>
  </si>
  <si>
    <t>15.04</t>
  </si>
  <si>
    <t>14.59</t>
  </si>
  <si>
    <t>15.10</t>
  </si>
  <si>
    <t>15.05</t>
  </si>
  <si>
    <t>15.16</t>
  </si>
  <si>
    <t>15.11</t>
  </si>
  <si>
    <t>15.22</t>
  </si>
  <si>
    <t>15.17</t>
  </si>
  <si>
    <t>15.28</t>
  </si>
  <si>
    <t>15.23</t>
  </si>
  <si>
    <t>15.34</t>
  </si>
  <si>
    <t>15.29</t>
  </si>
  <si>
    <t>15.40</t>
  </si>
  <si>
    <t>15.35</t>
  </si>
  <si>
    <t>15.46</t>
  </si>
  <si>
    <t>15.41</t>
  </si>
  <si>
    <t>15.52</t>
  </si>
  <si>
    <t>15.47</t>
  </si>
  <si>
    <t>15.58</t>
  </si>
  <si>
    <t>15.53</t>
  </si>
  <si>
    <t>16.04</t>
  </si>
  <si>
    <t>15.59</t>
  </si>
  <si>
    <t>16.10</t>
  </si>
  <si>
    <t>16.05</t>
  </si>
  <si>
    <t>16.16</t>
  </si>
  <si>
    <t>16.11</t>
  </si>
  <si>
    <t>16.22</t>
  </si>
  <si>
    <t>16.17</t>
  </si>
  <si>
    <t>16.28</t>
  </si>
  <si>
    <t>16.23</t>
  </si>
  <si>
    <t>16.34</t>
  </si>
  <si>
    <t>16.29</t>
  </si>
  <si>
    <t>16.40</t>
  </si>
  <si>
    <t>16.35</t>
  </si>
  <si>
    <t>16.46</t>
  </si>
  <si>
    <t>16.41</t>
  </si>
  <si>
    <t>16.52</t>
  </si>
  <si>
    <t>16.47</t>
  </si>
  <si>
    <t>16.58</t>
  </si>
  <si>
    <t>16.53</t>
  </si>
  <si>
    <t>17.04</t>
  </si>
  <si>
    <t>16.59</t>
  </si>
  <si>
    <t>17.10</t>
  </si>
  <si>
    <t>17.05</t>
  </si>
  <si>
    <t>17.16</t>
  </si>
  <si>
    <t>17.11</t>
  </si>
  <si>
    <t>17.22</t>
  </si>
  <si>
    <t>17.17</t>
  </si>
  <si>
    <t>17.28</t>
  </si>
  <si>
    <t>17.23</t>
  </si>
  <si>
    <t>17.34</t>
  </si>
  <si>
    <t>17.29</t>
  </si>
  <si>
    <t>17.40</t>
  </si>
  <si>
    <t>17.46</t>
  </si>
  <si>
    <t>17.35</t>
  </si>
  <si>
    <t>17.41</t>
  </si>
  <si>
    <t>17.52</t>
  </si>
  <si>
    <t>17.47</t>
  </si>
  <si>
    <t>18.58</t>
  </si>
  <si>
    <t>17.53</t>
  </si>
  <si>
    <t>17.58</t>
  </si>
  <si>
    <t>18.04</t>
  </si>
  <si>
    <t>17.59</t>
  </si>
  <si>
    <t>18.02</t>
  </si>
  <si>
    <t>18.07</t>
  </si>
  <si>
    <t>18.00</t>
  </si>
  <si>
    <t>18.06</t>
  </si>
  <si>
    <t>18.09</t>
  </si>
  <si>
    <t>18.14</t>
  </si>
  <si>
    <t>18.08</t>
  </si>
  <si>
    <t>18.17</t>
  </si>
  <si>
    <t>18.22</t>
  </si>
  <si>
    <t>18.15</t>
  </si>
  <si>
    <t>18.21</t>
  </si>
  <si>
    <t>18.24</t>
  </si>
  <si>
    <t>18.29</t>
  </si>
  <si>
    <t>18.23</t>
  </si>
  <si>
    <t>18.32</t>
  </si>
  <si>
    <t>18.37</t>
  </si>
  <si>
    <t>18.30</t>
  </si>
  <si>
    <t>18.36</t>
  </si>
  <si>
    <t>18.39</t>
  </si>
  <si>
    <t>18.44</t>
  </si>
  <si>
    <t>18.38</t>
  </si>
  <si>
    <t>18.47</t>
  </si>
  <si>
    <t>18.52</t>
  </si>
  <si>
    <t>18.45</t>
  </si>
  <si>
    <t>18.51</t>
  </si>
  <si>
    <t>18.54</t>
  </si>
  <si>
    <t>18.59</t>
  </si>
  <si>
    <t>18.53</t>
  </si>
  <si>
    <t>19.02</t>
  </si>
  <si>
    <t>19.07</t>
  </si>
  <si>
    <t>19.09</t>
  </si>
  <si>
    <t>19.14</t>
  </si>
  <si>
    <t>Number of trips per day</t>
  </si>
  <si>
    <t xml:space="preserve">Arrival </t>
  </si>
  <si>
    <t>Hours of operation</t>
  </si>
  <si>
    <t>Lindholmspiren</t>
  </si>
  <si>
    <t>Trip duration (L-&gt;S)</t>
  </si>
  <si>
    <t>Trip duration (S-&gt;L)</t>
  </si>
  <si>
    <t>Docking time (L)</t>
  </si>
  <si>
    <t>Docking time (S)</t>
  </si>
  <si>
    <t>Initial SOC</t>
  </si>
  <si>
    <t>Case Assuming All 3 Ferries Have the same battery Capacity</t>
  </si>
  <si>
    <t>Total Battery Capacity</t>
  </si>
  <si>
    <t>kWh</t>
  </si>
  <si>
    <t>Charger Power</t>
  </si>
  <si>
    <t>Initial Energy Available</t>
  </si>
  <si>
    <t>Battery Consumption</t>
  </si>
  <si>
    <t>Operational hours</t>
  </si>
  <si>
    <t>Final SOC</t>
  </si>
  <si>
    <t># Ferry</t>
  </si>
  <si>
    <t>Charge</t>
  </si>
  <si>
    <t>06-07</t>
  </si>
  <si>
    <t>07-08</t>
  </si>
  <si>
    <t>08-09</t>
  </si>
  <si>
    <t>09-10</t>
  </si>
  <si>
    <t>10-11</t>
  </si>
  <si>
    <t>X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</si>
  <si>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</si>
  <si>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</si>
  <si>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</si>
  <si>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</si>
  <si>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</si>
  <si>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</si>
  <si>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</si>
  <si>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</si>
  <si>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 xml:space="preserve">Base Cases </t>
  </si>
  <si>
    <t>Variables</t>
  </si>
  <si>
    <t>Diesel Electric</t>
  </si>
  <si>
    <t>Hybrid</t>
  </si>
  <si>
    <t>Fully Electric</t>
  </si>
  <si>
    <t>Case 1</t>
  </si>
  <si>
    <t>Case 2</t>
  </si>
  <si>
    <t>Case 3</t>
  </si>
  <si>
    <t>Life time of ferry</t>
  </si>
  <si>
    <t>tF</t>
  </si>
  <si>
    <t>years</t>
  </si>
  <si>
    <t>Lifetime of battery</t>
  </si>
  <si>
    <t>tB</t>
  </si>
  <si>
    <t>Daily Operating Time</t>
  </si>
  <si>
    <t>top</t>
  </si>
  <si>
    <t>hours</t>
  </si>
  <si>
    <t>Ferry Cost</t>
  </si>
  <si>
    <r>
      <rPr>
        <rFont val="MathJax_Math-Italic"/>
        <b/>
        <i/>
        <color rgb="FF000000"/>
        <sz val="8.0"/>
      </rPr>
      <t>F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</si>
  <si>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t>kr</t>
  </si>
  <si>
    <t>Battery Cost</t>
  </si>
  <si>
    <r>
      <rPr>
        <rFont val="MathJax_Math-Italic"/>
        <b/>
        <i/>
        <color rgb="FF000000"/>
        <sz val="8.0"/>
      </rPr>
      <t>B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</si>
  <si>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t>Btot</t>
  </si>
  <si>
    <t>Maintenance cost</t>
  </si>
  <si>
    <r>
      <rPr>
        <rFont val="MathJax_Math-Italic"/>
        <b/>
        <i/>
        <color rgb="FF000000"/>
        <sz val="8.0"/>
      </rPr>
      <t>M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</si>
  <si>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t>Diesel Cost</t>
  </si>
  <si>
    <r>
      <rPr>
        <rFont val="MathJax_Math-Italic"/>
        <b/>
        <i/>
        <color rgb="FF000000"/>
        <sz val="8.0"/>
      </rPr>
      <t>D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</si>
  <si>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t>kr/l</t>
  </si>
  <si>
    <t>Diesel Consumption</t>
  </si>
  <si>
    <t>Dcons</t>
  </si>
  <si>
    <t>l/h</t>
  </si>
  <si>
    <t>Electricity Cost</t>
  </si>
  <si>
    <r>
      <rPr>
        <rFont val="MathJax_Main"/>
        <b/>
        <i/>
        <color rgb="FF000000"/>
        <sz val="8.0"/>
      </rPr>
      <t>Ecos</t>
    </r>
    <r>
      <rPr>
        <rFont val="MathJax_Math-Italic"/>
        <b/>
        <i/>
        <color rgb="FF000000"/>
        <sz val="8.0"/>
      </rPr>
      <t>t</t>
    </r>
  </si>
  <si>
    <t>kr/kWh</t>
  </si>
  <si>
    <t>Electricity Consumption</t>
  </si>
  <si>
    <t>Econs</t>
  </si>
  <si>
    <t>Depth of Discharge</t>
  </si>
  <si>
    <r>
      <rPr>
        <rFont val="MathJax_Math-Italic"/>
        <b/>
        <i/>
        <color rgb="FF000000"/>
        <sz val="8.0"/>
      </rPr>
      <t>DoD</t>
    </r>
    <r>
      <rPr>
        <rFont val="MathJax_Main"/>
        <b/>
        <i/>
        <color rgb="FF000000"/>
        <sz val="8.0"/>
      </rPr>
      <t> </t>
    </r>
  </si>
  <si>
    <t>Share of time on electric drive</t>
  </si>
  <si>
    <t>eF</t>
  </si>
  <si>
    <t>Aquisition cost</t>
  </si>
  <si>
    <t>Ca=Fcost/(Tf*365)</t>
  </si>
  <si>
    <t>Battery replacement cost</t>
  </si>
  <si>
    <t>Cr= ((Tf/Tb)*(Bcost*Btot))/Tf*365</t>
  </si>
  <si>
    <t>Maintenance Cost</t>
  </si>
  <si>
    <t>Cm=Mcost/(Tf*365)</t>
  </si>
  <si>
    <t>Fuel cost</t>
  </si>
  <si>
    <t>Cf=(Ecost*Econs*Ef*Top)+(Dcost*Dcons*(1-Ef)*Top)</t>
  </si>
  <si>
    <t>Only Diesel</t>
  </si>
  <si>
    <t>Cf=(Dcost*Dcons*Top)</t>
  </si>
  <si>
    <t>Only Electric</t>
  </si>
  <si>
    <t>Cf=(Ecost*Econs*Top)</t>
  </si>
  <si>
    <t>Total</t>
  </si>
  <si>
    <t>Constrains</t>
  </si>
  <si>
    <t>Operating hours:</t>
  </si>
  <si>
    <t>Time Table is kept as it currently is ( 2022-12-11 / 2023-07-18)</t>
  </si>
  <si>
    <t>Charging hours:</t>
  </si>
  <si>
    <t>Charging Infrastructure is kept as it is</t>
  </si>
  <si>
    <t xml:space="preserve">Hours of operation [h] </t>
  </si>
  <si>
    <t>Remaining kWh [kWh]</t>
  </si>
  <si>
    <t>Flag</t>
  </si>
  <si>
    <t>Time charging [h]</t>
  </si>
  <si>
    <t>kWh charged [kWh]</t>
  </si>
  <si>
    <t>Number of electric ferries:</t>
  </si>
  <si>
    <t>Battery Capacity Ferry 1:</t>
  </si>
  <si>
    <t>Eloise</t>
  </si>
  <si>
    <t>Battery Capacity Ferry 2:</t>
  </si>
  <si>
    <t>*</t>
  </si>
  <si>
    <t>Battery Capacity Ferry 3:</t>
  </si>
  <si>
    <t>Elvy</t>
  </si>
  <si>
    <t>Initial SOC:</t>
  </si>
  <si>
    <t>Final SOC:</t>
  </si>
  <si>
    <t>Initial Energy Available Ferry 1:</t>
  </si>
  <si>
    <t>Initial Energy Available Ferry 2:</t>
  </si>
  <si>
    <t>Initial Energy Available Ferry 3:</t>
  </si>
  <si>
    <t>Energy at Final SOC Ferry 1:</t>
  </si>
  <si>
    <t>Energy at Final SOC Ferry 2:</t>
  </si>
  <si>
    <t>Energy at Final SOC Ferry 3:</t>
  </si>
  <si>
    <t>*change range to calculate</t>
  </si>
  <si>
    <t>DoD1</t>
  </si>
  <si>
    <t>*change range to calculate and initial SOC after charge</t>
  </si>
  <si>
    <t>DoD2</t>
  </si>
  <si>
    <t xml:space="preserve">Energy consumption: </t>
  </si>
  <si>
    <t>SoCavg</t>
  </si>
  <si>
    <t>Charger power:</t>
  </si>
  <si>
    <t>Total operating hours:</t>
  </si>
  <si>
    <t>**</t>
  </si>
  <si>
    <t>Total charging hours:</t>
  </si>
  <si>
    <t>Hours runned on diesel:</t>
  </si>
  <si>
    <t>Hours runned on electricity:</t>
  </si>
  <si>
    <t>Data input</t>
  </si>
  <si>
    <t xml:space="preserve">Formula </t>
  </si>
  <si>
    <t>Fixed value</t>
  </si>
  <si>
    <t>Notes:</t>
  </si>
  <si>
    <t>Would requiere investment in a third charger</t>
  </si>
  <si>
    <t>*Hypothetical Ferry with Eloise's battery capacity</t>
  </si>
  <si>
    <t xml:space="preserve">**Change in the amount of hours (13-14) with 3 ferries running at the same time (According to Tobjörn Cederberg insights) </t>
  </si>
  <si>
    <t>Rotation of ferries in operation</t>
  </si>
  <si>
    <r>
      <rPr>
        <rFont val="MathJax_Math-Italic"/>
        <b/>
        <i/>
        <color rgb="FF000000"/>
        <sz val="8.0"/>
      </rPr>
      <t>F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</si>
  <si>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B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</si>
  <si>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M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</si>
  <si>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</si>
  <si>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in"/>
        <b/>
        <i/>
        <color rgb="FF000000"/>
        <sz val="8.0"/>
      </rPr>
      <t>Ecos</t>
    </r>
    <r>
      <rPr>
        <rFont val="MathJax_Math-Italic"/>
        <b/>
        <i/>
        <color rgb="FF000000"/>
        <sz val="8.0"/>
      </rPr>
      <t>t</t>
    </r>
  </si>
  <si>
    <t>Desired Depth of Discharge</t>
  </si>
  <si>
    <r>
      <rPr>
        <rFont val="MathJax_Math-Italic"/>
        <b/>
        <i/>
        <color rgb="FF000000"/>
        <sz val="8.0"/>
      </rPr>
      <t>DoD</t>
    </r>
    <r>
      <rPr>
        <rFont val="MathJax_Main"/>
        <b/>
        <i/>
        <color rgb="FF000000"/>
        <sz val="8.0"/>
      </rPr>
      <t> </t>
    </r>
  </si>
  <si>
    <t xml:space="preserve">DoD </t>
  </si>
  <si>
    <t>SOC</t>
  </si>
  <si>
    <t>Ferry 4</t>
  </si>
  <si>
    <t>Battery Capacity Ferry 4:</t>
  </si>
  <si>
    <t>Initial Energy Available Ferry 4:</t>
  </si>
  <si>
    <t>DoD3</t>
  </si>
  <si>
    <t>Energy at Final SOC Ferry 4:</t>
  </si>
  <si>
    <t>Same battery capacity on 3 ferries and one smaller one</t>
  </si>
  <si>
    <r>
      <rPr>
        <rFont val="MathJax_Math-Italic"/>
        <b/>
        <i/>
        <color rgb="FF000000"/>
        <sz val="8.0"/>
      </rPr>
      <t>F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</si>
  <si>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B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</si>
  <si>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M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</si>
  <si>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</si>
  <si>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in"/>
        <b/>
        <i/>
        <color rgb="FF000000"/>
        <sz val="8.0"/>
      </rPr>
      <t>Ecos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</si>
  <si>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DoD</t>
    </r>
    <r>
      <rPr>
        <rFont val="MathJax_Main"/>
        <b/>
        <i/>
        <color rgb="FF000000"/>
        <sz val="8.0"/>
      </rPr>
      <t> </t>
    </r>
  </si>
  <si>
    <t>Eloise, Elvy, One Ferry with same battery capacity as Eloise and another ferry with a smaller battery capcity</t>
  </si>
  <si>
    <r>
      <rPr>
        <rFont val="MathJax_Math-Italic"/>
        <b/>
        <i/>
        <color rgb="FF000000"/>
        <sz val="8.0"/>
      </rPr>
      <t>F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</si>
  <si>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B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</si>
  <si>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M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</si>
  <si>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</si>
  <si>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in"/>
        <b/>
        <i/>
        <color rgb="FF000000"/>
        <sz val="8.0"/>
      </rPr>
      <t>Ecos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</si>
  <si>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DoD</t>
    </r>
    <r>
      <rPr>
        <rFont val="MathJax_Main"/>
        <b/>
        <i/>
        <color rgb="FF000000"/>
        <sz val="8.0"/>
      </rPr>
      <t> </t>
    </r>
  </si>
  <si>
    <t>DoD4</t>
  </si>
  <si>
    <r>
      <rPr>
        <rFont val="MathJax_Math-Italic"/>
        <b/>
        <i/>
        <color rgb="FF000000"/>
        <sz val="8.0"/>
      </rPr>
      <t>F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</si>
  <si>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B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</si>
  <si>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M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</si>
  <si>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</si>
  <si>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in"/>
        <b/>
        <i/>
        <color rgb="FF000000"/>
        <sz val="8.0"/>
      </rPr>
      <t>Ecos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</si>
  <si>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DoD</t>
    </r>
    <r>
      <rPr>
        <rFont val="MathJax_Main"/>
        <b/>
        <i/>
        <color rgb="FF000000"/>
        <sz val="8.0"/>
      </rPr>
      <t> </t>
    </r>
  </si>
  <si>
    <t>Älvfrida</t>
  </si>
  <si>
    <t>Älveli</t>
  </si>
  <si>
    <t>Diesel</t>
  </si>
  <si>
    <r>
      <rPr>
        <rFont val="MathJax_Math-Italic"/>
        <b/>
        <i/>
        <color rgb="FF000000"/>
        <sz val="8.0"/>
      </rPr>
      <t>F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</si>
  <si>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B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</si>
  <si>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M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</si>
  <si>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</si>
  <si>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in"/>
        <b/>
        <i/>
        <color rgb="FF000000"/>
        <sz val="8.0"/>
      </rPr>
      <t>Ecos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</si>
  <si>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DoD</t>
    </r>
    <r>
      <rPr>
        <rFont val="MathJax_Main"/>
        <b/>
        <i/>
        <color rgb="FF000000"/>
        <sz val="8.0"/>
      </rPr>
      <t> </t>
    </r>
  </si>
  <si>
    <t>E1</t>
  </si>
  <si>
    <t>E2</t>
  </si>
  <si>
    <r>
      <rPr>
        <rFont val="MathJax_Math-Italic"/>
        <b/>
        <i/>
        <color rgb="FF000000"/>
        <sz val="8.0"/>
      </rPr>
      <t>F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</si>
  <si>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B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</si>
  <si>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M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</si>
  <si>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</si>
  <si>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in"/>
        <b/>
        <i/>
        <color rgb="FF000000"/>
        <sz val="8.0"/>
      </rPr>
      <t>Ecos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</si>
  <si>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DoD</t>
    </r>
    <r>
      <rPr>
        <rFont val="MathJax_Main"/>
        <b/>
        <i/>
        <color rgb="FF000000"/>
        <sz val="8.0"/>
      </rPr>
      <t> </t>
    </r>
  </si>
  <si>
    <t>H1</t>
  </si>
  <si>
    <t>H2</t>
  </si>
  <si>
    <r>
      <rPr>
        <rFont val="MathJax_Math-Italic"/>
        <b/>
        <i/>
        <color rgb="FF000000"/>
        <sz val="8.0"/>
      </rPr>
      <t>F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</si>
  <si>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B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</si>
  <si>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M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</si>
  <si>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</t>
    </r>
    <r>
      <rPr>
        <rFont val="MathJax_Main"/>
        <b/>
        <i/>
        <color rgb="FF000000"/>
        <sz val="8.0"/>
      </rPr>
      <t>cos</t>
    </r>
    <r>
      <rPr>
        <rFont val="MathJax_Math-Italic"/>
        <b/>
        <i/>
        <color rgb="FF000000"/>
        <sz val="8.0"/>
      </rPr>
      <t>t</t>
    </r>
  </si>
  <si>
    <r>
      <rPr>
        <rFont val="MathJax_Main"/>
        <b/>
        <i/>
        <color rgb="FF000000"/>
        <sz val="8.0"/>
      </rPr>
      <t>Ecos</t>
    </r>
    <r>
      <rPr>
        <rFont val="MathJax_Math-Italic"/>
        <b/>
        <i/>
        <color rgb="FF000000"/>
        <sz val="8.0"/>
      </rPr>
      <t>t</t>
    </r>
  </si>
  <si>
    <r>
      <rPr>
        <rFont val="MathJax_Math-Italic"/>
        <b/>
        <i/>
        <color rgb="FF000000"/>
        <sz val="8.0"/>
      </rPr>
      <t>DoD</t>
    </r>
    <r>
      <rPr>
        <rFont val="MathJax_Main"/>
        <b/>
        <i/>
        <color rgb="FF000000"/>
        <sz val="8.0"/>
      </rPr>
      <t> 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</si>
</sst>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hh:mm:ss"/>
    <numFmt numFmtId="165" formatCode="[$-409]hh:mm:ss\ AM/PM"/>
    <numFmt numFmtId="166" formatCode="0.0"/>
    <numFmt numFmtId="167" formatCode="hh:mm"/>
    <numFmt numFmtId="168" formatCode="_-* #,##0.00\ _k_r_-;\-* #,##0.00\ _k_r_-;_-* &quot;-&quot;??\ _k_r_-;_-@"/>
    <numFmt numFmtId="169" formatCode="_-* #,##0.00\ [$kr-41D]_-;\-* #,##0.00\ [$kr-41D]_-;_-* &quot;-&quot;??\ [$kr-41D]_-;_-@"/>
    <numFmt numFmtId="170" formatCode="_-[$kr-414]\ * #,##0.00_-;\-[$kr-414]\ * #,##0.00_-;_-[$kr-414]\ * &quot;-&quot;??_-;_-@"/>
    <numFmt numFmtId="171" formatCode="0.0%"/>
    <numFmt numFmtId="172" formatCode="_-* #,##0\ _k_r_-;\-* #,##0\ _k_r_-;_-* &quot;-&quot;??\ _k_r_-;_-@"/>
  </numFmts>
  <fonts count="1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2E75B5"/>
      <name val="Calibri"/>
    </font>
    <font>
      <sz val="11.0"/>
      <color rgb="FFFF0000"/>
      <name val="Calibri"/>
    </font>
    <font>
      <sz val="10.0"/>
      <color theme="1"/>
      <name val="Arial"/>
    </font>
    <font>
      <b/>
      <i/>
      <sz val="8.0"/>
      <color rgb="FF000000"/>
      <name val="Mathjax_math-italic"/>
    </font>
    <font>
      <sz val="11.0"/>
      <color rgb="FF548135"/>
      <name val="Calibri"/>
    </font>
    <font>
      <sz val="10.0"/>
      <color theme="0"/>
      <name val="Arial"/>
    </font>
    <font>
      <sz val="11.0"/>
      <color theme="0"/>
      <name val="Calibri"/>
    </font>
    <font>
      <b/>
      <sz val="10.0"/>
      <color rgb="FF548135"/>
      <name val="Arial"/>
    </font>
    <font/>
    <font>
      <i/>
      <sz val="11.0"/>
      <color rgb="FFD0CECE"/>
      <name val="Calibri"/>
    </font>
    <font>
      <b/>
      <sz val="10.0"/>
      <color theme="1"/>
      <name val="Arial"/>
    </font>
    <font>
      <sz val="11.0"/>
      <color rgb="FFE7E6E6"/>
      <name val="Calibri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A8D08D"/>
        <bgColor rgb="FFA8D08D"/>
      </patternFill>
    </fill>
    <fill>
      <patternFill patternType="solid">
        <fgColor rgb="FF00B0F0"/>
        <bgColor rgb="FF00B0F0"/>
      </patternFill>
    </fill>
    <fill>
      <patternFill patternType="solid">
        <fgColor rgb="FFDEEAF6"/>
        <bgColor rgb="FFDEEAF6"/>
      </patternFill>
    </fill>
    <fill>
      <patternFill patternType="solid">
        <fgColor rgb="FF2E75B5"/>
        <bgColor rgb="FF2E75B5"/>
      </patternFill>
    </fill>
    <fill>
      <patternFill patternType="solid">
        <fgColor rgb="FF8496B0"/>
        <bgColor rgb="FF8496B0"/>
      </patternFill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E7E6E6"/>
        <bgColor rgb="FFE7E6E6"/>
      </patternFill>
    </fill>
    <fill>
      <patternFill patternType="solid">
        <fgColor rgb="FF548135"/>
        <bgColor rgb="FF548135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</fills>
  <borders count="19">
    <border/>
    <border>
      <left/>
      <right/>
      <top/>
      <bottom/>
    </border>
    <border>
      <left style="thin">
        <color rgb="FF000000"/>
      </left>
      <right style="thin">
        <color rgb="FFCCCCCC"/>
      </right>
      <top style="thin">
        <color rgb="FF000000"/>
      </top>
    </border>
    <border>
      <left style="thin">
        <color rgb="FFCCCCCC"/>
      </left>
      <top style="thin">
        <color rgb="FF000000"/>
      </top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left style="medium">
        <color rgb="FF7F7F7F"/>
      </left>
      <right/>
      <top/>
      <bottom/>
    </border>
    <border>
      <left style="medium">
        <color rgb="FF7F7F7F"/>
      </left>
      <bottom style="medium">
        <color rgb="FF7F7F7F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7F7F7F"/>
      </left>
      <right/>
      <top/>
      <bottom style="medium">
        <color rgb="FF7F7F7F"/>
      </bottom>
    </border>
    <border>
      <left style="medium">
        <color rgb="FF7F7F7F"/>
      </left>
      <right/>
      <top style="medium">
        <color rgb="FF7F7F7F"/>
      </top>
      <bottom/>
    </border>
    <border>
      <left style="medium">
        <color rgb="FF7F7F7F"/>
      </left>
      <right style="medium">
        <color rgb="FF7F7F7F"/>
      </right>
      <top style="medium">
        <color rgb="FF7F7F7F"/>
      </top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0" xfId="0" applyFont="1" applyNumberFormat="1"/>
    <xf borderId="0" fillId="0" fontId="1" numFmtId="20" xfId="0" applyFont="1" applyNumberFormat="1"/>
    <xf borderId="1" fillId="2" fontId="2" numFmtId="0" xfId="0" applyBorder="1" applyFill="1" applyFont="1"/>
    <xf borderId="1" fillId="3" fontId="2" numFmtId="0" xfId="0" applyBorder="1" applyFill="1" applyFont="1"/>
    <xf borderId="1" fillId="4" fontId="2" numFmtId="0" xfId="0" applyBorder="1" applyFill="1" applyFont="1"/>
    <xf borderId="0" fillId="0" fontId="3" numFmtId="0" xfId="0" applyFont="1"/>
    <xf borderId="1" fillId="4" fontId="2" numFmtId="49" xfId="0" applyBorder="1" applyFont="1" applyNumberFormat="1"/>
    <xf borderId="0" fillId="0" fontId="4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20" xfId="0" applyAlignment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164" xfId="0" applyFont="1" applyNumberFormat="1"/>
    <xf borderId="1" fillId="5" fontId="2" numFmtId="9" xfId="0" applyBorder="1" applyFill="1" applyFont="1" applyNumberFormat="1"/>
    <xf borderId="1" fillId="5" fontId="2" numFmtId="0" xfId="0" applyBorder="1" applyFont="1"/>
    <xf borderId="0" fillId="0" fontId="2" numFmtId="165" xfId="0" applyFont="1" applyNumberFormat="1"/>
    <xf borderId="0" fillId="0" fontId="2" numFmtId="166" xfId="0" applyFont="1" applyNumberFormat="1"/>
    <xf borderId="1" fillId="2" fontId="2" numFmtId="167" xfId="0" applyBorder="1" applyFont="1" applyNumberFormat="1"/>
    <xf borderId="0" fillId="0" fontId="2" numFmtId="49" xfId="0" applyFont="1" applyNumberFormat="1"/>
    <xf borderId="1" fillId="6" fontId="2" numFmtId="0" xfId="0" applyBorder="1" applyFill="1" applyFont="1"/>
    <xf borderId="1" fillId="3" fontId="2" numFmtId="167" xfId="0" applyBorder="1" applyFont="1" applyNumberFormat="1"/>
    <xf borderId="1" fillId="4" fontId="2" numFmtId="167" xfId="0" applyBorder="1" applyFont="1" applyNumberFormat="1"/>
    <xf borderId="2" fillId="0" fontId="5" numFmtId="0" xfId="0" applyAlignment="1" applyBorder="1" applyFont="1">
      <alignment horizontal="left" readingOrder="1"/>
    </xf>
    <xf borderId="3" fillId="0" fontId="5" numFmtId="0" xfId="0" applyAlignment="1" applyBorder="1" applyFont="1">
      <alignment horizontal="left" readingOrder="1"/>
    </xf>
    <xf borderId="0" fillId="0" fontId="5" numFmtId="0" xfId="0" applyAlignment="1" applyFont="1">
      <alignment horizontal="left" readingOrder="1"/>
    </xf>
    <xf borderId="0" fillId="0" fontId="6" numFmtId="0" xfId="0" applyFont="1"/>
    <xf borderId="0" fillId="0" fontId="2" numFmtId="0" xfId="0" applyAlignment="1" applyFont="1">
      <alignment horizontal="right"/>
    </xf>
    <xf borderId="0" fillId="0" fontId="2" numFmtId="168" xfId="0" applyAlignment="1" applyFont="1" applyNumberFormat="1">
      <alignment horizontal="right"/>
    </xf>
    <xf borderId="0" fillId="0" fontId="2" numFmtId="169" xfId="0" applyFont="1" applyNumberFormat="1"/>
    <xf borderId="0" fillId="0" fontId="2" numFmtId="1" xfId="0" applyAlignment="1" applyFont="1" applyNumberFormat="1">
      <alignment horizontal="right"/>
    </xf>
    <xf borderId="0" fillId="0" fontId="2" numFmtId="169" xfId="0" applyAlignment="1" applyFont="1" applyNumberFormat="1">
      <alignment horizontal="right"/>
    </xf>
    <xf borderId="0" fillId="0" fontId="2" numFmtId="9" xfId="0" applyAlignment="1" applyFont="1" applyNumberFormat="1">
      <alignment horizontal="right"/>
    </xf>
    <xf borderId="0" fillId="0" fontId="2" numFmtId="170" xfId="0" applyFont="1" applyNumberFormat="1"/>
    <xf borderId="0" fillId="0" fontId="2" numFmtId="171" xfId="0" applyAlignment="1" applyFont="1" applyNumberFormat="1">
      <alignment horizontal="right"/>
    </xf>
    <xf borderId="0" fillId="0" fontId="7" numFmtId="171" xfId="0" applyAlignment="1" applyFont="1" applyNumberFormat="1">
      <alignment horizontal="right"/>
    </xf>
    <xf borderId="0" fillId="0" fontId="7" numFmtId="169" xfId="0" applyFont="1" applyNumberFormat="1"/>
    <xf borderId="0" fillId="0" fontId="8" numFmtId="0" xfId="0" applyAlignment="1" applyFont="1">
      <alignment horizontal="left" readingOrder="1"/>
    </xf>
    <xf borderId="1" fillId="2" fontId="5" numFmtId="0" xfId="0" applyAlignment="1" applyBorder="1" applyFont="1">
      <alignment horizontal="left" readingOrder="1"/>
    </xf>
    <xf borderId="0" fillId="0" fontId="9" numFmtId="169" xfId="0" applyFont="1" applyNumberFormat="1"/>
    <xf borderId="0" fillId="0" fontId="10" numFmtId="169" xfId="0" applyAlignment="1" applyFont="1" applyNumberFormat="1">
      <alignment horizontal="left" readingOrder="1"/>
    </xf>
    <xf borderId="4" fillId="0" fontId="2" numFmtId="0" xfId="0" applyAlignment="1" applyBorder="1" applyFont="1">
      <alignment horizontal="center"/>
    </xf>
    <xf borderId="5" fillId="0" fontId="11" numFmtId="0" xfId="0" applyBorder="1" applyFont="1"/>
    <xf borderId="6" fillId="0" fontId="11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0" fillId="0" fontId="2" numFmtId="49" xfId="0" applyAlignment="1" applyFont="1" applyNumberFormat="1">
      <alignment horizontal="right"/>
    </xf>
    <xf borderId="9" fillId="0" fontId="2" numFmtId="0" xfId="0" applyAlignment="1" applyBorder="1" applyFont="1">
      <alignment horizontal="center" vertical="center"/>
    </xf>
    <xf borderId="0" fillId="0" fontId="9" numFmtId="0" xfId="0" applyFont="1"/>
    <xf borderId="0" fillId="0" fontId="9" numFmtId="0" xfId="0" applyAlignment="1" applyFont="1">
      <alignment horizontal="center" vertical="center"/>
    </xf>
    <xf borderId="10" fillId="0" fontId="2" numFmtId="0" xfId="0" applyAlignment="1" applyBorder="1" applyFont="1">
      <alignment horizontal="center" vertical="center"/>
    </xf>
    <xf borderId="11" fillId="7" fontId="2" numFmtId="0" xfId="0" applyAlignment="1" applyBorder="1" applyFill="1" applyFont="1">
      <alignment horizontal="center" vertical="center"/>
    </xf>
    <xf borderId="0" fillId="0" fontId="12" numFmtId="0" xfId="0" applyFont="1"/>
    <xf borderId="11" fillId="8" fontId="2" numFmtId="0" xfId="0" applyAlignment="1" applyBorder="1" applyFill="1" applyFont="1">
      <alignment horizontal="center" vertical="center"/>
    </xf>
    <xf borderId="1" fillId="9" fontId="2" numFmtId="0" xfId="0" applyBorder="1" applyFill="1" applyFont="1"/>
    <xf borderId="12" fillId="0" fontId="2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vertical="center"/>
    </xf>
    <xf borderId="13" fillId="0" fontId="9" numFmtId="0" xfId="0" applyBorder="1" applyFont="1"/>
    <xf borderId="13" fillId="0" fontId="9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10" fontId="2" numFmtId="10" xfId="0" applyBorder="1" applyFill="1" applyFont="1" applyNumberFormat="1"/>
    <xf borderId="1" fillId="11" fontId="2" numFmtId="10" xfId="0" applyBorder="1" applyFill="1" applyFont="1" applyNumberFormat="1"/>
    <xf borderId="1" fillId="10" fontId="2" numFmtId="0" xfId="0" applyBorder="1" applyFont="1"/>
    <xf borderId="0" fillId="0" fontId="2" numFmtId="9" xfId="0" applyFont="1" applyNumberFormat="1"/>
    <xf borderId="15" fillId="0" fontId="2" numFmtId="0" xfId="0" applyBorder="1" applyFont="1"/>
    <xf borderId="1" fillId="5" fontId="2" numFmtId="172" xfId="0" applyBorder="1" applyFont="1" applyNumberFormat="1"/>
    <xf borderId="0" fillId="0" fontId="13" numFmtId="0" xfId="0" applyAlignment="1" applyFont="1">
      <alignment horizontal="left" readingOrder="1"/>
    </xf>
    <xf borderId="0" fillId="0" fontId="2" numFmtId="172" xfId="0" applyFont="1" applyNumberFormat="1"/>
    <xf borderId="0" fillId="0" fontId="2" numFmtId="168" xfId="0" applyFont="1" applyNumberFormat="1"/>
    <xf borderId="0" fillId="0" fontId="2" numFmtId="10" xfId="0" applyFont="1" applyNumberFormat="1"/>
    <xf borderId="1" fillId="10" fontId="2" numFmtId="9" xfId="0" applyBorder="1" applyFont="1" applyNumberFormat="1"/>
    <xf borderId="1" fillId="12" fontId="2" numFmtId="9" xfId="0" applyBorder="1" applyFill="1" applyFont="1" applyNumberFormat="1"/>
    <xf borderId="1" fillId="11" fontId="2" numFmtId="9" xfId="0" applyBorder="1" applyFont="1" applyNumberFormat="1"/>
    <xf borderId="4" fillId="0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 horizontal="center" vertical="center"/>
    </xf>
    <xf borderId="5" fillId="0" fontId="9" numFmtId="0" xfId="0" applyBorder="1" applyFont="1"/>
    <xf borderId="5" fillId="0" fontId="9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11" fillId="13" fontId="2" numFmtId="0" xfId="0" applyAlignment="1" applyBorder="1" applyFill="1" applyFont="1">
      <alignment horizontal="center" vertical="center"/>
    </xf>
    <xf borderId="16" fillId="13" fontId="2" numFmtId="0" xfId="0" applyAlignment="1" applyBorder="1" applyFont="1">
      <alignment horizontal="center" vertical="center"/>
    </xf>
    <xf borderId="17" fillId="13" fontId="2" numFmtId="0" xfId="0" applyAlignment="1" applyBorder="1" applyFont="1">
      <alignment horizontal="center" vertical="center"/>
    </xf>
    <xf borderId="0" fillId="0" fontId="2" numFmtId="13" xfId="0" applyFont="1" applyNumberFormat="1"/>
    <xf borderId="4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" fillId="7" fontId="2" numFmtId="0" xfId="0" applyAlignment="1" applyBorder="1" applyFont="1">
      <alignment horizontal="center" vertical="center"/>
    </xf>
    <xf borderId="1" fillId="5" fontId="2" numFmtId="0" xfId="0" applyAlignment="1" applyBorder="1" applyFont="1">
      <alignment readingOrder="0"/>
    </xf>
    <xf borderId="1" fillId="10" fontId="14" numFmtId="9" xfId="0" applyBorder="1" applyFont="1" applyNumberFormat="1"/>
    <xf borderId="0" fillId="0" fontId="9" numFmtId="9" xfId="0" applyFont="1" applyNumberFormat="1"/>
    <xf borderId="5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11" fillId="14" fontId="2" numFmtId="0" xfId="0" applyAlignment="1" applyBorder="1" applyFill="1" applyFont="1">
      <alignment horizontal="center" vertical="center"/>
    </xf>
    <xf borderId="13" fillId="0" fontId="15" numFmtId="0" xfId="0" applyAlignment="1" applyBorder="1" applyFont="1">
      <alignment horizontal="center" vertical="center"/>
    </xf>
    <xf borderId="1" fillId="10" fontId="15" numFmtId="9" xfId="0" applyBorder="1" applyFont="1" applyNumberFormat="1"/>
    <xf borderId="1" fillId="14" fontId="2" numFmtId="0" xfId="0" applyAlignment="1" applyBorder="1" applyFont="1">
      <alignment horizontal="center" vertical="center"/>
    </xf>
    <xf borderId="1" fillId="13" fontId="2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2.43"/>
    <col customWidth="1" min="4" max="4" width="16.57"/>
    <col customWidth="1" min="5" max="26" width="8.71"/>
  </cols>
  <sheetData>
    <row r="1">
      <c r="B1" s="1">
        <v>286.0</v>
      </c>
      <c r="K1" s="1">
        <v>285.0</v>
      </c>
    </row>
    <row r="2">
      <c r="B2" s="1" t="s">
        <v>0</v>
      </c>
      <c r="C2" s="1" t="s">
        <v>1</v>
      </c>
      <c r="D2" s="1" t="s">
        <v>2</v>
      </c>
      <c r="E2" s="1">
        <v>285.0</v>
      </c>
      <c r="F2" s="1">
        <v>286.0</v>
      </c>
    </row>
    <row r="3">
      <c r="A3" s="2">
        <f t="shared" ref="A3:A145" si="1">+B4-B3</f>
        <v>0.01041666667</v>
      </c>
      <c r="B3" s="2">
        <v>0.26319444444444445</v>
      </c>
      <c r="C3" s="2">
        <v>0.26666666666666666</v>
      </c>
      <c r="D3" s="2">
        <f t="shared" ref="D3:D19" si="2">+C3-B3</f>
        <v>0.003472222222</v>
      </c>
      <c r="F3" s="1" t="s">
        <v>3</v>
      </c>
    </row>
    <row r="4">
      <c r="A4" s="2">
        <f t="shared" si="1"/>
        <v>0.005555555556</v>
      </c>
      <c r="B4" s="2">
        <v>0.2736111111111111</v>
      </c>
      <c r="C4" s="2">
        <v>0.27708333333333335</v>
      </c>
      <c r="D4" s="2">
        <f t="shared" si="2"/>
        <v>0.003472222222</v>
      </c>
      <c r="F4" s="1" t="s">
        <v>3</v>
      </c>
    </row>
    <row r="5">
      <c r="A5" s="2">
        <f t="shared" si="1"/>
        <v>0.002777777778</v>
      </c>
      <c r="B5" s="2">
        <v>0.2791666666666667</v>
      </c>
      <c r="C5" s="2">
        <v>0.2826388888888889</v>
      </c>
      <c r="D5" s="2">
        <f t="shared" si="2"/>
        <v>0.003472222222</v>
      </c>
      <c r="F5" s="1" t="s">
        <v>3</v>
      </c>
    </row>
    <row r="6">
      <c r="A6" s="2">
        <f t="shared" si="1"/>
        <v>0.002083333333</v>
      </c>
      <c r="B6" s="2">
        <v>0.28194444444444444</v>
      </c>
      <c r="C6" s="2">
        <v>0.28611111111111115</v>
      </c>
      <c r="D6" s="2">
        <f t="shared" si="2"/>
        <v>0.004166666667</v>
      </c>
      <c r="E6" s="1" t="s">
        <v>3</v>
      </c>
    </row>
    <row r="7">
      <c r="A7" s="2">
        <f t="shared" si="1"/>
        <v>0.005555555556</v>
      </c>
      <c r="B7" s="2">
        <v>0.28402777777777777</v>
      </c>
      <c r="C7" s="2">
        <v>0.28750000000000003</v>
      </c>
      <c r="D7" s="2">
        <f t="shared" si="2"/>
        <v>0.003472222222</v>
      </c>
      <c r="F7" s="1" t="s">
        <v>3</v>
      </c>
    </row>
    <row r="8">
      <c r="A8" s="2">
        <f t="shared" si="1"/>
        <v>0.004861111111</v>
      </c>
      <c r="B8" s="2">
        <v>0.28958333333333336</v>
      </c>
      <c r="C8" s="2">
        <v>0.29375</v>
      </c>
      <c r="D8" s="2">
        <f t="shared" si="2"/>
        <v>0.004166666667</v>
      </c>
      <c r="F8" s="1" t="s">
        <v>3</v>
      </c>
    </row>
    <row r="9">
      <c r="A9" s="2">
        <f t="shared" si="1"/>
        <v>0.002777777778</v>
      </c>
      <c r="B9" s="2">
        <v>0.29444444444444445</v>
      </c>
      <c r="C9" s="2">
        <v>0.2986111111111111</v>
      </c>
      <c r="D9" s="2">
        <f t="shared" si="2"/>
        <v>0.004166666667</v>
      </c>
      <c r="F9" s="1" t="s">
        <v>3</v>
      </c>
    </row>
    <row r="10">
      <c r="A10" s="2">
        <f t="shared" si="1"/>
        <v>0.001388888889</v>
      </c>
      <c r="B10" s="2">
        <v>0.2972222222222222</v>
      </c>
      <c r="C10" s="2">
        <v>0.3013888888888889</v>
      </c>
      <c r="D10" s="2">
        <f t="shared" si="2"/>
        <v>0.004166666667</v>
      </c>
      <c r="E10" s="1" t="s">
        <v>3</v>
      </c>
    </row>
    <row r="11">
      <c r="A11" s="2">
        <f t="shared" si="1"/>
        <v>0.004166666667</v>
      </c>
      <c r="B11" s="2">
        <v>0.2986111111111111</v>
      </c>
      <c r="C11" s="2">
        <v>0.30277777777777776</v>
      </c>
      <c r="D11" s="2">
        <f t="shared" si="2"/>
        <v>0.004166666667</v>
      </c>
      <c r="F11" s="1" t="s">
        <v>3</v>
      </c>
    </row>
    <row r="12">
      <c r="A12" s="2">
        <f t="shared" si="1"/>
        <v>0.004166666667</v>
      </c>
      <c r="B12" s="2">
        <v>0.30277777777777776</v>
      </c>
      <c r="C12" s="2">
        <v>0.3069444444444444</v>
      </c>
      <c r="D12" s="2">
        <f t="shared" si="2"/>
        <v>0.004166666667</v>
      </c>
      <c r="F12" s="1" t="s">
        <v>3</v>
      </c>
    </row>
    <row r="13">
      <c r="A13" s="2">
        <f t="shared" si="1"/>
        <v>0.004166666667</v>
      </c>
      <c r="B13" s="2">
        <v>0.3069444444444444</v>
      </c>
      <c r="C13" s="2">
        <v>0.3111111111111111</v>
      </c>
      <c r="D13" s="2">
        <f t="shared" si="2"/>
        <v>0.004166666667</v>
      </c>
      <c r="F13" s="1" t="s">
        <v>3</v>
      </c>
    </row>
    <row r="14">
      <c r="A14" s="2">
        <f t="shared" si="1"/>
        <v>0.001388888889</v>
      </c>
      <c r="B14" s="2">
        <v>0.3111111111111111</v>
      </c>
      <c r="C14" s="2">
        <v>0.31527777777777777</v>
      </c>
      <c r="D14" s="2">
        <f t="shared" si="2"/>
        <v>0.004166666667</v>
      </c>
      <c r="F14" s="1" t="s">
        <v>3</v>
      </c>
    </row>
    <row r="15">
      <c r="A15" s="2">
        <f t="shared" si="1"/>
        <v>0.002777777778</v>
      </c>
      <c r="B15" s="2">
        <v>0.3125</v>
      </c>
      <c r="C15" s="2">
        <v>0.31666666666666665</v>
      </c>
      <c r="D15" s="2">
        <f t="shared" si="2"/>
        <v>0.004166666667</v>
      </c>
      <c r="E15" s="1" t="s">
        <v>3</v>
      </c>
    </row>
    <row r="16">
      <c r="A16" s="2">
        <f t="shared" si="1"/>
        <v>0.004166666667</v>
      </c>
      <c r="B16" s="2">
        <v>0.31527777777777777</v>
      </c>
      <c r="C16" s="2">
        <v>0.3194444444444445</v>
      </c>
      <c r="D16" s="2">
        <f t="shared" si="2"/>
        <v>0.004166666667</v>
      </c>
      <c r="F16" s="1" t="s">
        <v>3</v>
      </c>
    </row>
    <row r="17">
      <c r="A17" s="2">
        <f t="shared" si="1"/>
        <v>0.004166666667</v>
      </c>
      <c r="B17" s="2">
        <v>0.3194444444444445</v>
      </c>
      <c r="C17" s="2">
        <v>0.3236111111111111</v>
      </c>
      <c r="D17" s="2">
        <f t="shared" si="2"/>
        <v>0.004166666667</v>
      </c>
      <c r="F17" s="1" t="s">
        <v>3</v>
      </c>
    </row>
    <row r="18">
      <c r="A18" s="2">
        <f t="shared" si="1"/>
        <v>0.004166666667</v>
      </c>
      <c r="B18" s="2">
        <v>0.3236111111111111</v>
      </c>
      <c r="C18" s="2">
        <v>0.3277777777777778</v>
      </c>
      <c r="D18" s="2">
        <f t="shared" si="2"/>
        <v>0.004166666667</v>
      </c>
      <c r="F18" s="1" t="s">
        <v>3</v>
      </c>
    </row>
    <row r="19">
      <c r="A19" s="2">
        <f t="shared" si="1"/>
        <v>0.004166666667</v>
      </c>
      <c r="B19" s="2">
        <v>0.3277777777777778</v>
      </c>
      <c r="C19" s="2">
        <v>0.33194444444444443</v>
      </c>
      <c r="D19" s="2">
        <f t="shared" si="2"/>
        <v>0.004166666667</v>
      </c>
      <c r="E19" s="1" t="s">
        <v>3</v>
      </c>
      <c r="F19" s="1" t="s">
        <v>3</v>
      </c>
    </row>
    <row r="20">
      <c r="A20" s="2">
        <f t="shared" si="1"/>
        <v>0.004166666667</v>
      </c>
      <c r="B20" s="2">
        <v>0.33194444444444443</v>
      </c>
      <c r="C20" s="2">
        <f t="shared" ref="C20:C43" si="3">+B20+(6*60)/86400</f>
        <v>0.3361111111</v>
      </c>
      <c r="D20" s="2"/>
      <c r="F20" s="1" t="s">
        <v>3</v>
      </c>
    </row>
    <row r="21" ht="15.75" customHeight="1">
      <c r="A21" s="2">
        <f t="shared" si="1"/>
        <v>0.004166666667</v>
      </c>
      <c r="B21" s="2">
        <v>0.3361111111111111</v>
      </c>
      <c r="C21" s="2">
        <f t="shared" si="3"/>
        <v>0.3402777778</v>
      </c>
      <c r="D21" s="2"/>
      <c r="F21" s="1" t="s">
        <v>3</v>
      </c>
    </row>
    <row r="22" ht="15.75" customHeight="1">
      <c r="A22" s="2">
        <f t="shared" si="1"/>
        <v>0.003472222222</v>
      </c>
      <c r="B22" s="2">
        <v>0.34027777777777773</v>
      </c>
      <c r="C22" s="2">
        <f t="shared" si="3"/>
        <v>0.3444444444</v>
      </c>
      <c r="D22" s="2"/>
      <c r="F22" s="1" t="s">
        <v>3</v>
      </c>
    </row>
    <row r="23" ht="15.75" customHeight="1">
      <c r="A23" s="2">
        <f t="shared" si="1"/>
        <v>0.0006944444444</v>
      </c>
      <c r="B23" s="2">
        <v>0.34375</v>
      </c>
      <c r="C23" s="2">
        <f t="shared" si="3"/>
        <v>0.3479166667</v>
      </c>
      <c r="D23" s="2"/>
      <c r="E23" s="1" t="s">
        <v>3</v>
      </c>
    </row>
    <row r="24" ht="15.75" customHeight="1">
      <c r="A24" s="2">
        <f t="shared" si="1"/>
        <v>0.004166666667</v>
      </c>
      <c r="B24" s="2">
        <v>0.3444444444444445</v>
      </c>
      <c r="C24" s="2">
        <f t="shared" si="3"/>
        <v>0.3486111111</v>
      </c>
      <c r="D24" s="2"/>
      <c r="F24" s="1" t="s">
        <v>3</v>
      </c>
    </row>
    <row r="25" ht="15.75" customHeight="1">
      <c r="A25" s="2">
        <f t="shared" si="1"/>
        <v>0.004166666667</v>
      </c>
      <c r="B25" s="2">
        <v>0.34861111111111115</v>
      </c>
      <c r="C25" s="2">
        <f t="shared" si="3"/>
        <v>0.3527777778</v>
      </c>
      <c r="D25" s="2"/>
      <c r="F25" s="1" t="s">
        <v>3</v>
      </c>
    </row>
    <row r="26" ht="15.75" customHeight="1">
      <c r="A26" s="2">
        <f t="shared" si="1"/>
        <v>0.004166666667</v>
      </c>
      <c r="B26" s="2">
        <v>0.3527777777777778</v>
      </c>
      <c r="C26" s="2">
        <f t="shared" si="3"/>
        <v>0.3569444444</v>
      </c>
      <c r="D26" s="2"/>
      <c r="F26" s="1" t="s">
        <v>3</v>
      </c>
    </row>
    <row r="27" ht="15.75" customHeight="1">
      <c r="A27" s="2">
        <f t="shared" si="1"/>
        <v>0.004166666667</v>
      </c>
      <c r="B27" s="2">
        <v>0.35694444444444445</v>
      </c>
      <c r="C27" s="2">
        <f t="shared" si="3"/>
        <v>0.3611111111</v>
      </c>
      <c r="D27" s="2"/>
      <c r="F27" s="1" t="s">
        <v>3</v>
      </c>
    </row>
    <row r="28" ht="15.75" customHeight="1">
      <c r="A28" s="2">
        <f t="shared" si="1"/>
        <v>0.004166666667</v>
      </c>
      <c r="B28" s="2">
        <v>0.3611111111111111</v>
      </c>
      <c r="C28" s="2">
        <f t="shared" si="3"/>
        <v>0.3652777778</v>
      </c>
      <c r="D28" s="2"/>
      <c r="F28" s="1" t="s">
        <v>3</v>
      </c>
    </row>
    <row r="29" ht="15.75" customHeight="1">
      <c r="A29" s="2">
        <f t="shared" si="1"/>
        <v>0.001388888889</v>
      </c>
      <c r="B29" s="2">
        <v>0.3652777777777778</v>
      </c>
      <c r="C29" s="2">
        <f t="shared" si="3"/>
        <v>0.3694444444</v>
      </c>
      <c r="D29" s="2"/>
      <c r="F29" s="1" t="s">
        <v>3</v>
      </c>
    </row>
    <row r="30" ht="15.75" customHeight="1">
      <c r="A30" s="2">
        <f t="shared" si="1"/>
        <v>0.002777777778</v>
      </c>
      <c r="B30" s="2">
        <v>0.3666666666666667</v>
      </c>
      <c r="C30" s="2">
        <f t="shared" si="3"/>
        <v>0.3708333333</v>
      </c>
      <c r="D30" s="2"/>
      <c r="E30" s="1" t="s">
        <v>3</v>
      </c>
    </row>
    <row r="31" ht="15.75" customHeight="1">
      <c r="A31" s="2">
        <f t="shared" si="1"/>
        <v>0.004166666667</v>
      </c>
      <c r="B31" s="2">
        <v>0.36944444444444446</v>
      </c>
      <c r="C31" s="2">
        <f t="shared" si="3"/>
        <v>0.3736111111</v>
      </c>
      <c r="D31" s="2"/>
      <c r="F31" s="1" t="s">
        <v>3</v>
      </c>
    </row>
    <row r="32" ht="15.75" customHeight="1">
      <c r="A32" s="2">
        <f t="shared" si="1"/>
        <v>0.004166666667</v>
      </c>
      <c r="B32" s="2">
        <v>0.3736111111111111</v>
      </c>
      <c r="C32" s="2">
        <f t="shared" si="3"/>
        <v>0.3777777778</v>
      </c>
      <c r="D32" s="2"/>
      <c r="F32" s="1" t="s">
        <v>3</v>
      </c>
    </row>
    <row r="33" ht="15.75" customHeight="1">
      <c r="A33" s="2">
        <f t="shared" si="1"/>
        <v>0.004166666667</v>
      </c>
      <c r="B33" s="2">
        <v>0.37777777777777777</v>
      </c>
      <c r="C33" s="2">
        <f t="shared" si="3"/>
        <v>0.3819444444</v>
      </c>
      <c r="D33" s="2"/>
      <c r="F33" s="1" t="s">
        <v>3</v>
      </c>
    </row>
    <row r="34" ht="15.75" customHeight="1">
      <c r="A34" s="2">
        <f t="shared" si="1"/>
        <v>0.004166666667</v>
      </c>
      <c r="B34" s="2">
        <v>0.3819444444444444</v>
      </c>
      <c r="C34" s="2">
        <f t="shared" si="3"/>
        <v>0.3861111111</v>
      </c>
      <c r="D34" s="2"/>
      <c r="F34" s="1" t="s">
        <v>3</v>
      </c>
    </row>
    <row r="35" ht="15.75" customHeight="1">
      <c r="A35" s="2">
        <f t="shared" si="1"/>
        <v>0.003472222222</v>
      </c>
      <c r="B35" s="2">
        <v>0.3861111111111111</v>
      </c>
      <c r="C35" s="2">
        <f t="shared" si="3"/>
        <v>0.3902777778</v>
      </c>
      <c r="D35" s="2"/>
      <c r="F35" s="1" t="s">
        <v>3</v>
      </c>
    </row>
    <row r="36" ht="15.75" customHeight="1">
      <c r="A36" s="2">
        <f t="shared" si="1"/>
        <v>0.0006944444444</v>
      </c>
      <c r="B36" s="2">
        <v>0.38958333333333334</v>
      </c>
      <c r="C36" s="2">
        <f t="shared" si="3"/>
        <v>0.39375</v>
      </c>
      <c r="D36" s="2"/>
      <c r="E36" s="1" t="s">
        <v>3</v>
      </c>
    </row>
    <row r="37" ht="15.75" customHeight="1">
      <c r="A37" s="2">
        <f t="shared" si="1"/>
        <v>0.004166666667</v>
      </c>
      <c r="B37" s="2">
        <v>0.3902777777777778</v>
      </c>
      <c r="C37" s="2">
        <f t="shared" si="3"/>
        <v>0.3944444444</v>
      </c>
      <c r="D37" s="2"/>
      <c r="F37" s="1" t="s">
        <v>3</v>
      </c>
    </row>
    <row r="38" ht="15.75" customHeight="1">
      <c r="A38" s="2">
        <f t="shared" si="1"/>
        <v>0.004166666667</v>
      </c>
      <c r="B38" s="2">
        <v>0.39444444444444443</v>
      </c>
      <c r="C38" s="2">
        <f t="shared" si="3"/>
        <v>0.3986111111</v>
      </c>
      <c r="D38" s="2"/>
      <c r="F38" s="1" t="s">
        <v>3</v>
      </c>
    </row>
    <row r="39" ht="15.75" customHeight="1">
      <c r="A39" s="2">
        <f t="shared" si="1"/>
        <v>0.004166666667</v>
      </c>
      <c r="B39" s="2">
        <v>0.3986111111111111</v>
      </c>
      <c r="C39" s="2">
        <f t="shared" si="3"/>
        <v>0.4027777778</v>
      </c>
      <c r="D39" s="2"/>
      <c r="F39" s="1" t="s">
        <v>3</v>
      </c>
    </row>
    <row r="40" ht="15.75" customHeight="1">
      <c r="A40" s="2">
        <f t="shared" si="1"/>
        <v>0.004166666667</v>
      </c>
      <c r="B40" s="2">
        <v>0.40277777777777773</v>
      </c>
      <c r="C40" s="2">
        <f t="shared" si="3"/>
        <v>0.4069444444</v>
      </c>
      <c r="D40" s="2"/>
      <c r="F40" s="1" t="s">
        <v>3</v>
      </c>
    </row>
    <row r="41" ht="15.75" customHeight="1">
      <c r="A41" s="2">
        <f t="shared" si="1"/>
        <v>0.004166666667</v>
      </c>
      <c r="B41" s="2">
        <v>0.4069444444444445</v>
      </c>
      <c r="C41" s="2">
        <f t="shared" si="3"/>
        <v>0.4111111111</v>
      </c>
      <c r="D41" s="2"/>
      <c r="F41" s="1" t="s">
        <v>3</v>
      </c>
    </row>
    <row r="42" ht="15.75" customHeight="1">
      <c r="A42" s="2">
        <f t="shared" si="1"/>
        <v>0.001388888889</v>
      </c>
      <c r="B42" s="2">
        <v>0.41111111111111115</v>
      </c>
      <c r="C42" s="2">
        <f t="shared" si="3"/>
        <v>0.4152777778</v>
      </c>
      <c r="D42" s="2"/>
      <c r="F42" s="1" t="s">
        <v>3</v>
      </c>
    </row>
    <row r="43" ht="15.75" customHeight="1">
      <c r="A43" s="2">
        <f t="shared" si="1"/>
        <v>0.002083333333</v>
      </c>
      <c r="B43" s="2">
        <v>0.41250000000000003</v>
      </c>
      <c r="C43" s="2">
        <f t="shared" si="3"/>
        <v>0.4166666667</v>
      </c>
      <c r="D43" s="2"/>
      <c r="E43" s="1" t="s">
        <v>3</v>
      </c>
    </row>
    <row r="44" ht="15.75" customHeight="1">
      <c r="A44" s="2">
        <f t="shared" si="1"/>
        <v>0.004861111111</v>
      </c>
      <c r="B44" s="2">
        <v>0.4145833333333333</v>
      </c>
      <c r="C44" s="2">
        <f t="shared" ref="C44:C52" si="4">+B44+(5*60)/86400</f>
        <v>0.4180555556</v>
      </c>
      <c r="D44" s="2"/>
      <c r="F44" s="1" t="s">
        <v>3</v>
      </c>
    </row>
    <row r="45" ht="15.75" customHeight="1">
      <c r="A45" s="2">
        <f t="shared" si="1"/>
        <v>0.005555555556</v>
      </c>
      <c r="B45" s="2">
        <v>0.41944444444444445</v>
      </c>
      <c r="C45" s="2">
        <f t="shared" si="4"/>
        <v>0.4229166667</v>
      </c>
      <c r="D45" s="2"/>
      <c r="F45" s="1" t="s">
        <v>3</v>
      </c>
    </row>
    <row r="46" ht="15.75" customHeight="1">
      <c r="A46" s="2">
        <f t="shared" si="1"/>
        <v>0.004861111111</v>
      </c>
      <c r="B46" s="2">
        <v>0.425</v>
      </c>
      <c r="C46" s="2">
        <f t="shared" si="4"/>
        <v>0.4284722222</v>
      </c>
      <c r="D46" s="2"/>
      <c r="F46" s="1" t="s">
        <v>3</v>
      </c>
    </row>
    <row r="47" ht="15.75" customHeight="1">
      <c r="A47" s="2">
        <f t="shared" si="1"/>
        <v>0.005555555556</v>
      </c>
      <c r="B47" s="2">
        <v>0.4298611111111111</v>
      </c>
      <c r="C47" s="2">
        <f t="shared" si="4"/>
        <v>0.4333333333</v>
      </c>
      <c r="D47" s="2"/>
      <c r="F47" s="1" t="s">
        <v>3</v>
      </c>
    </row>
    <row r="48" ht="15.75" customHeight="1">
      <c r="A48" s="2">
        <f t="shared" si="1"/>
        <v>0.004861111111</v>
      </c>
      <c r="B48" s="2">
        <v>0.4354166666666666</v>
      </c>
      <c r="C48" s="2">
        <f t="shared" si="4"/>
        <v>0.4388888889</v>
      </c>
      <c r="D48" s="2"/>
      <c r="E48" s="1" t="s">
        <v>3</v>
      </c>
      <c r="F48" s="1" t="s">
        <v>3</v>
      </c>
    </row>
    <row r="49" ht="15.75" customHeight="1">
      <c r="A49" s="2">
        <f t="shared" si="1"/>
        <v>0.005555555556</v>
      </c>
      <c r="B49" s="2">
        <v>0.44027777777777777</v>
      </c>
      <c r="C49" s="2">
        <f t="shared" si="4"/>
        <v>0.44375</v>
      </c>
      <c r="D49" s="2"/>
      <c r="F49" s="1" t="s">
        <v>3</v>
      </c>
    </row>
    <row r="50" ht="15.75" customHeight="1">
      <c r="A50" s="2">
        <f t="shared" si="1"/>
        <v>0.004861111111</v>
      </c>
      <c r="B50" s="2">
        <v>0.4458333333333333</v>
      </c>
      <c r="C50" s="2">
        <f t="shared" si="4"/>
        <v>0.4493055556</v>
      </c>
      <c r="D50" s="2"/>
      <c r="F50" s="1" t="s">
        <v>3</v>
      </c>
    </row>
    <row r="51" ht="15.75" customHeight="1">
      <c r="A51" s="2">
        <f t="shared" si="1"/>
        <v>0.005555555556</v>
      </c>
      <c r="B51" s="2">
        <v>0.45069444444444445</v>
      </c>
      <c r="C51" s="2">
        <f t="shared" si="4"/>
        <v>0.4541666667</v>
      </c>
      <c r="D51" s="2"/>
      <c r="F51" s="1" t="s">
        <v>3</v>
      </c>
    </row>
    <row r="52" ht="15.75" customHeight="1">
      <c r="A52" s="2">
        <f t="shared" si="1"/>
        <v>0.002083333333</v>
      </c>
      <c r="B52" s="2">
        <v>0.45625</v>
      </c>
      <c r="C52" s="2">
        <f t="shared" si="4"/>
        <v>0.4597222222</v>
      </c>
      <c r="D52" s="2"/>
      <c r="F52" s="1" t="s">
        <v>3</v>
      </c>
    </row>
    <row r="53" ht="15.75" customHeight="1">
      <c r="A53" s="2">
        <f t="shared" si="1"/>
        <v>0.002777777778</v>
      </c>
      <c r="B53" s="2">
        <v>0.4583333333333333</v>
      </c>
      <c r="C53" s="2">
        <f>+B53+(6*60)/86400</f>
        <v>0.4625</v>
      </c>
      <c r="D53" s="2"/>
      <c r="E53" s="1" t="s">
        <v>3</v>
      </c>
    </row>
    <row r="54" ht="15.75" customHeight="1">
      <c r="A54" s="2">
        <f t="shared" si="1"/>
        <v>0.005555555556</v>
      </c>
      <c r="B54" s="2">
        <v>0.4611111111111111</v>
      </c>
      <c r="C54" s="2">
        <f t="shared" ref="C54:C57" si="5">+B54+(5*60)/86400</f>
        <v>0.4645833333</v>
      </c>
      <c r="D54" s="2"/>
      <c r="F54" s="1" t="s">
        <v>3</v>
      </c>
    </row>
    <row r="55" ht="15.75" customHeight="1">
      <c r="A55" s="2">
        <f t="shared" si="1"/>
        <v>0.004861111111</v>
      </c>
      <c r="B55" s="2">
        <v>0.4666666666666666</v>
      </c>
      <c r="C55" s="2">
        <f t="shared" si="5"/>
        <v>0.4701388889</v>
      </c>
      <c r="D55" s="2"/>
      <c r="F55" s="1" t="s">
        <v>3</v>
      </c>
    </row>
    <row r="56" ht="15.75" customHeight="1">
      <c r="A56" s="2">
        <f t="shared" si="1"/>
        <v>0.005555555556</v>
      </c>
      <c r="B56" s="2">
        <v>0.47152777777777777</v>
      </c>
      <c r="C56" s="2">
        <f t="shared" si="5"/>
        <v>0.475</v>
      </c>
      <c r="D56" s="2"/>
      <c r="F56" s="1" t="s">
        <v>3</v>
      </c>
    </row>
    <row r="57" ht="15.75" customHeight="1">
      <c r="A57" s="2">
        <f t="shared" si="1"/>
        <v>0.004166666667</v>
      </c>
      <c r="B57" s="2">
        <v>0.4770833333333333</v>
      </c>
      <c r="C57" s="2">
        <f t="shared" si="5"/>
        <v>0.4805555556</v>
      </c>
      <c r="D57" s="2"/>
      <c r="F57" s="1" t="s">
        <v>3</v>
      </c>
    </row>
    <row r="58" ht="15.75" customHeight="1">
      <c r="A58" s="2">
        <f t="shared" si="1"/>
        <v>0.0006944444444</v>
      </c>
      <c r="B58" s="2">
        <v>0.48125</v>
      </c>
      <c r="C58" s="2">
        <f>+B58+(6*60)/86400</f>
        <v>0.4854166667</v>
      </c>
      <c r="D58" s="2"/>
      <c r="E58" s="1" t="s">
        <v>3</v>
      </c>
    </row>
    <row r="59" ht="15.75" customHeight="1">
      <c r="A59" s="2">
        <f t="shared" si="1"/>
        <v>0.005555555556</v>
      </c>
      <c r="B59" s="2">
        <v>0.48194444444444445</v>
      </c>
      <c r="C59" s="2">
        <f t="shared" ref="C59:C63" si="6">+B59+(5*60)/86400</f>
        <v>0.4854166667</v>
      </c>
      <c r="D59" s="2"/>
      <c r="F59" s="1" t="s">
        <v>3</v>
      </c>
    </row>
    <row r="60" ht="15.75" customHeight="1">
      <c r="A60" s="2">
        <f t="shared" si="1"/>
        <v>0.004861111111</v>
      </c>
      <c r="B60" s="2">
        <v>0.4875</v>
      </c>
      <c r="C60" s="2">
        <f t="shared" si="6"/>
        <v>0.4909722222</v>
      </c>
      <c r="D60" s="2"/>
      <c r="F60" s="1" t="s">
        <v>3</v>
      </c>
    </row>
    <row r="61" ht="15.75" customHeight="1">
      <c r="A61" s="2">
        <f t="shared" si="1"/>
        <v>0.005555555556</v>
      </c>
      <c r="B61" s="2">
        <v>0.4923611111111111</v>
      </c>
      <c r="C61" s="2">
        <f t="shared" si="6"/>
        <v>0.4958333333</v>
      </c>
      <c r="D61" s="2"/>
      <c r="F61" s="1" t="s">
        <v>3</v>
      </c>
    </row>
    <row r="62" ht="15.75" customHeight="1">
      <c r="A62" s="2">
        <f t="shared" si="1"/>
        <v>0.004861111111</v>
      </c>
      <c r="B62" s="2">
        <v>0.4979166666666666</v>
      </c>
      <c r="C62" s="2">
        <f t="shared" si="6"/>
        <v>0.5013888889</v>
      </c>
      <c r="D62" s="2"/>
      <c r="F62" s="1" t="s">
        <v>3</v>
      </c>
    </row>
    <row r="63" ht="15.75" customHeight="1">
      <c r="A63" s="2">
        <f t="shared" si="1"/>
        <v>0.001388888889</v>
      </c>
      <c r="B63" s="2">
        <v>0.5027777777777778</v>
      </c>
      <c r="C63" s="2">
        <f t="shared" si="6"/>
        <v>0.50625</v>
      </c>
      <c r="D63" s="2"/>
      <c r="F63" s="1" t="s">
        <v>3</v>
      </c>
    </row>
    <row r="64" ht="15.75" customHeight="1">
      <c r="A64" s="2">
        <f t="shared" si="1"/>
        <v>0.004166666667</v>
      </c>
      <c r="B64" s="2">
        <v>0.5041666666666667</v>
      </c>
      <c r="C64" s="2">
        <f>+B64+(6*60)/86400</f>
        <v>0.5083333333</v>
      </c>
      <c r="D64" s="2"/>
      <c r="E64" s="1" t="s">
        <v>3</v>
      </c>
    </row>
    <row r="65" ht="15.75" customHeight="1">
      <c r="A65" s="2">
        <f t="shared" si="1"/>
        <v>0.004861111111</v>
      </c>
      <c r="B65" s="2">
        <v>0.5083333333333333</v>
      </c>
      <c r="C65" s="2">
        <f t="shared" ref="C65:C68" si="7">+B65+(5*60)/86400</f>
        <v>0.5118055556</v>
      </c>
      <c r="D65" s="2"/>
      <c r="F65" s="1" t="s">
        <v>3</v>
      </c>
    </row>
    <row r="66" ht="15.75" customHeight="1">
      <c r="A66" s="2">
        <f t="shared" si="1"/>
        <v>0.005555555556</v>
      </c>
      <c r="B66" s="2">
        <v>0.5131944444444444</v>
      </c>
      <c r="C66" s="2">
        <f t="shared" si="7"/>
        <v>0.5166666667</v>
      </c>
      <c r="D66" s="2"/>
      <c r="F66" s="1" t="s">
        <v>3</v>
      </c>
    </row>
    <row r="67" ht="15.75" customHeight="1">
      <c r="A67" s="2">
        <f t="shared" si="1"/>
        <v>0.004861111111</v>
      </c>
      <c r="B67" s="2">
        <v>0.5187499999999999</v>
      </c>
      <c r="C67" s="2">
        <f t="shared" si="7"/>
        <v>0.5222222222</v>
      </c>
      <c r="D67" s="2"/>
      <c r="F67" s="1" t="s">
        <v>3</v>
      </c>
    </row>
    <row r="68" ht="15.75" customHeight="1">
      <c r="A68" s="2">
        <f t="shared" si="1"/>
        <v>0.003472222222</v>
      </c>
      <c r="B68" s="2">
        <v>0.5236111111111111</v>
      </c>
      <c r="C68" s="2">
        <f t="shared" si="7"/>
        <v>0.5270833333</v>
      </c>
      <c r="D68" s="2"/>
      <c r="F68" s="1" t="s">
        <v>3</v>
      </c>
    </row>
    <row r="69" ht="15.75" customHeight="1">
      <c r="A69" s="2">
        <f t="shared" si="1"/>
        <v>0.002083333333</v>
      </c>
      <c r="B69" s="2">
        <v>0.5270833333333333</v>
      </c>
      <c r="C69" s="2">
        <f>+B69+(6*60)/86400</f>
        <v>0.53125</v>
      </c>
      <c r="D69" s="2"/>
      <c r="E69" s="1" t="s">
        <v>3</v>
      </c>
    </row>
    <row r="70" ht="15.75" customHeight="1">
      <c r="A70" s="2">
        <f t="shared" si="1"/>
        <v>0.004861111111</v>
      </c>
      <c r="B70" s="2">
        <v>0.5291666666666667</v>
      </c>
      <c r="C70" s="2">
        <f t="shared" ref="C70:C72" si="8">+B70+(5*60)/86400</f>
        <v>0.5326388889</v>
      </c>
      <c r="D70" s="2"/>
      <c r="F70" s="1" t="s">
        <v>3</v>
      </c>
    </row>
    <row r="71" ht="15.75" customHeight="1">
      <c r="A71" s="2">
        <f t="shared" si="1"/>
        <v>0.005555555556</v>
      </c>
      <c r="B71" s="2">
        <v>0.5340277777777778</v>
      </c>
      <c r="C71" s="2">
        <f t="shared" si="8"/>
        <v>0.5375</v>
      </c>
      <c r="D71" s="2"/>
      <c r="F71" s="1" t="s">
        <v>3</v>
      </c>
    </row>
    <row r="72" ht="15.75" customHeight="1">
      <c r="A72" s="2">
        <f t="shared" si="1"/>
        <v>0.004861111111</v>
      </c>
      <c r="B72" s="2">
        <v>0.5395833333333333</v>
      </c>
      <c r="C72" s="2">
        <f t="shared" si="8"/>
        <v>0.5430555556</v>
      </c>
      <c r="D72" s="2"/>
      <c r="F72" s="1" t="s">
        <v>3</v>
      </c>
    </row>
    <row r="73" ht="15.75" customHeight="1">
      <c r="A73" s="2">
        <f t="shared" si="1"/>
        <v>0.004166666667</v>
      </c>
      <c r="B73" s="2">
        <v>0.5444444444444444</v>
      </c>
      <c r="C73" s="2">
        <f t="shared" ref="C73:C146" si="9">+B73+(6*60)/86400</f>
        <v>0.5486111111</v>
      </c>
      <c r="D73" s="2"/>
      <c r="F73" s="1" t="s">
        <v>3</v>
      </c>
    </row>
    <row r="74" ht="15.75" customHeight="1">
      <c r="A74" s="2">
        <f t="shared" si="1"/>
        <v>0.001388888889</v>
      </c>
      <c r="B74" s="2">
        <v>0.548611111111111</v>
      </c>
      <c r="C74" s="2">
        <f t="shared" si="9"/>
        <v>0.5527777778</v>
      </c>
      <c r="D74" s="2"/>
      <c r="F74" s="1" t="s">
        <v>3</v>
      </c>
    </row>
    <row r="75" ht="15.75" customHeight="1">
      <c r="A75" s="2">
        <f t="shared" si="1"/>
        <v>0.002777777778</v>
      </c>
      <c r="B75" s="2">
        <v>0.5499999999999999</v>
      </c>
      <c r="C75" s="2">
        <f t="shared" si="9"/>
        <v>0.5541666667</v>
      </c>
      <c r="D75" s="2"/>
      <c r="E75" s="1" t="s">
        <v>3</v>
      </c>
    </row>
    <row r="76" ht="15.75" customHeight="1">
      <c r="A76" s="2">
        <f t="shared" si="1"/>
        <v>0.004166666667</v>
      </c>
      <c r="B76" s="2">
        <v>0.5527777777777778</v>
      </c>
      <c r="C76" s="2">
        <f t="shared" si="9"/>
        <v>0.5569444444</v>
      </c>
      <c r="D76" s="2"/>
      <c r="F76" s="1" t="s">
        <v>3</v>
      </c>
    </row>
    <row r="77" ht="15.75" customHeight="1">
      <c r="A77" s="2">
        <f t="shared" si="1"/>
        <v>0.004166666667</v>
      </c>
      <c r="B77" s="2">
        <v>0.5569444444444445</v>
      </c>
      <c r="C77" s="2">
        <f t="shared" si="9"/>
        <v>0.5611111111</v>
      </c>
      <c r="D77" s="2"/>
      <c r="F77" s="1" t="s">
        <v>3</v>
      </c>
    </row>
    <row r="78" ht="15.75" customHeight="1">
      <c r="A78" s="2">
        <f t="shared" si="1"/>
        <v>0.004166666667</v>
      </c>
      <c r="B78" s="2">
        <v>0.5611111111111111</v>
      </c>
      <c r="C78" s="2">
        <f t="shared" si="9"/>
        <v>0.5652777778</v>
      </c>
      <c r="D78" s="2"/>
      <c r="F78" s="1" t="s">
        <v>3</v>
      </c>
    </row>
    <row r="79" ht="15.75" customHeight="1">
      <c r="A79" s="2">
        <f t="shared" si="1"/>
        <v>0.004166666667</v>
      </c>
      <c r="B79" s="2">
        <v>0.5652777777777778</v>
      </c>
      <c r="C79" s="2">
        <f t="shared" si="9"/>
        <v>0.5694444444</v>
      </c>
      <c r="D79" s="2"/>
      <c r="F79" s="1" t="s">
        <v>3</v>
      </c>
    </row>
    <row r="80" ht="15.75" customHeight="1">
      <c r="A80" s="2">
        <f t="shared" si="1"/>
        <v>0.003472222222</v>
      </c>
      <c r="B80" s="2">
        <v>0.5694444444444444</v>
      </c>
      <c r="C80" s="2">
        <f t="shared" si="9"/>
        <v>0.5736111111</v>
      </c>
      <c r="D80" s="2"/>
      <c r="F80" s="1" t="s">
        <v>3</v>
      </c>
    </row>
    <row r="81" ht="15.75" customHeight="1">
      <c r="A81" s="2">
        <f t="shared" si="1"/>
        <v>0.0006944444444</v>
      </c>
      <c r="B81" s="2">
        <v>0.5729166666666666</v>
      </c>
      <c r="C81" s="2">
        <f t="shared" si="9"/>
        <v>0.5770833333</v>
      </c>
      <c r="D81" s="2"/>
      <c r="E81" s="1" t="s">
        <v>3</v>
      </c>
    </row>
    <row r="82" ht="15.75" customHeight="1">
      <c r="A82" s="2">
        <f t="shared" si="1"/>
        <v>0.004166666667</v>
      </c>
      <c r="B82" s="2">
        <v>0.5736111111111112</v>
      </c>
      <c r="C82" s="2">
        <f t="shared" si="9"/>
        <v>0.5777777778</v>
      </c>
      <c r="D82" s="2"/>
      <c r="F82" s="1" t="s">
        <v>3</v>
      </c>
    </row>
    <row r="83" ht="15.75" customHeight="1">
      <c r="A83" s="2">
        <f t="shared" si="1"/>
        <v>0.004166666667</v>
      </c>
      <c r="B83" s="2">
        <v>0.5777777777777778</v>
      </c>
      <c r="C83" s="2">
        <f t="shared" si="9"/>
        <v>0.5819444444</v>
      </c>
      <c r="D83" s="2"/>
      <c r="F83" s="1" t="s">
        <v>3</v>
      </c>
    </row>
    <row r="84" ht="15.75" customHeight="1">
      <c r="A84" s="2">
        <f t="shared" si="1"/>
        <v>0.004166666667</v>
      </c>
      <c r="B84" s="2">
        <v>0.5819444444444445</v>
      </c>
      <c r="C84" s="2">
        <f t="shared" si="9"/>
        <v>0.5861111111</v>
      </c>
      <c r="D84" s="2"/>
      <c r="F84" s="1" t="s">
        <v>3</v>
      </c>
    </row>
    <row r="85" ht="15.75" customHeight="1">
      <c r="A85" s="2">
        <f t="shared" si="1"/>
        <v>0.004166666667</v>
      </c>
      <c r="B85" s="2">
        <v>0.5861111111111111</v>
      </c>
      <c r="C85" s="2">
        <f t="shared" si="9"/>
        <v>0.5902777778</v>
      </c>
      <c r="D85" s="2"/>
      <c r="F85" s="1" t="s">
        <v>3</v>
      </c>
    </row>
    <row r="86" ht="15.75" customHeight="1">
      <c r="A86" s="2">
        <f t="shared" si="1"/>
        <v>0.004166666667</v>
      </c>
      <c r="B86" s="2">
        <v>0.5902777777777778</v>
      </c>
      <c r="C86" s="2">
        <f t="shared" si="9"/>
        <v>0.5944444444</v>
      </c>
      <c r="D86" s="2"/>
      <c r="F86" s="1" t="s">
        <v>3</v>
      </c>
    </row>
    <row r="87" ht="15.75" customHeight="1">
      <c r="A87" s="2">
        <f t="shared" si="1"/>
        <v>0.001388888889</v>
      </c>
      <c r="B87" s="2">
        <v>0.5944444444444444</v>
      </c>
      <c r="C87" s="2">
        <f t="shared" si="9"/>
        <v>0.5986111111</v>
      </c>
      <c r="D87" s="2"/>
      <c r="F87" s="1" t="s">
        <v>3</v>
      </c>
    </row>
    <row r="88" ht="15.75" customHeight="1">
      <c r="A88" s="2">
        <f t="shared" si="1"/>
        <v>0.002777777778</v>
      </c>
      <c r="B88" s="2">
        <v>0.5958333333333333</v>
      </c>
      <c r="C88" s="2">
        <f t="shared" si="9"/>
        <v>0.6</v>
      </c>
      <c r="D88" s="2"/>
      <c r="E88" s="1" t="s">
        <v>3</v>
      </c>
    </row>
    <row r="89" ht="15.75" customHeight="1">
      <c r="A89" s="2">
        <f t="shared" si="1"/>
        <v>0.004166666667</v>
      </c>
      <c r="B89" s="2">
        <v>0.5986111111111111</v>
      </c>
      <c r="C89" s="2">
        <f t="shared" si="9"/>
        <v>0.6027777778</v>
      </c>
      <c r="D89" s="2"/>
      <c r="F89" s="1" t="s">
        <v>3</v>
      </c>
    </row>
    <row r="90" ht="15.75" customHeight="1">
      <c r="A90" s="2">
        <f t="shared" si="1"/>
        <v>0.004166666667</v>
      </c>
      <c r="B90" s="2">
        <v>0.6027777777777777</v>
      </c>
      <c r="C90" s="2">
        <f t="shared" si="9"/>
        <v>0.6069444444</v>
      </c>
      <c r="D90" s="2"/>
      <c r="F90" s="1" t="s">
        <v>3</v>
      </c>
    </row>
    <row r="91" ht="15.75" customHeight="1">
      <c r="A91" s="2">
        <f t="shared" si="1"/>
        <v>0.004166666667</v>
      </c>
      <c r="B91" s="2">
        <v>0.6069444444444444</v>
      </c>
      <c r="C91" s="2">
        <f t="shared" si="9"/>
        <v>0.6111111111</v>
      </c>
      <c r="D91" s="2"/>
      <c r="F91" s="1" t="s">
        <v>3</v>
      </c>
    </row>
    <row r="92" ht="15.75" customHeight="1">
      <c r="A92" s="2">
        <f t="shared" si="1"/>
        <v>0.004166666667</v>
      </c>
      <c r="B92" s="2">
        <v>0.611111111111111</v>
      </c>
      <c r="C92" s="2">
        <f t="shared" si="9"/>
        <v>0.6152777778</v>
      </c>
      <c r="D92" s="2"/>
      <c r="F92" s="1" t="s">
        <v>3</v>
      </c>
    </row>
    <row r="93" ht="15.75" customHeight="1">
      <c r="A93" s="2">
        <f t="shared" si="1"/>
        <v>0.003472222222</v>
      </c>
      <c r="B93" s="2">
        <v>0.6152777777777778</v>
      </c>
      <c r="C93" s="2">
        <f t="shared" si="9"/>
        <v>0.6194444444</v>
      </c>
      <c r="D93" s="2"/>
      <c r="F93" s="1" t="s">
        <v>3</v>
      </c>
    </row>
    <row r="94" ht="15.75" customHeight="1">
      <c r="A94" s="2">
        <f t="shared" si="1"/>
        <v>0.0006944444444</v>
      </c>
      <c r="B94" s="2">
        <v>0.61875</v>
      </c>
      <c r="C94" s="2">
        <f t="shared" si="9"/>
        <v>0.6229166667</v>
      </c>
      <c r="D94" s="2"/>
      <c r="E94" s="1" t="s">
        <v>3</v>
      </c>
    </row>
    <row r="95" ht="15.75" customHeight="1">
      <c r="A95" s="2">
        <f t="shared" si="1"/>
        <v>0.004166666667</v>
      </c>
      <c r="B95" s="2">
        <v>0.6194444444444445</v>
      </c>
      <c r="C95" s="2">
        <f t="shared" si="9"/>
        <v>0.6236111111</v>
      </c>
      <c r="D95" s="2"/>
      <c r="F95" s="1" t="s">
        <v>3</v>
      </c>
    </row>
    <row r="96" ht="15.75" customHeight="1">
      <c r="A96" s="2">
        <f t="shared" si="1"/>
        <v>0.004166666667</v>
      </c>
      <c r="B96" s="2">
        <v>0.6236111111111111</v>
      </c>
      <c r="C96" s="2">
        <f t="shared" si="9"/>
        <v>0.6277777778</v>
      </c>
      <c r="D96" s="2"/>
      <c r="F96" s="1" t="s">
        <v>3</v>
      </c>
    </row>
    <row r="97" ht="15.75" customHeight="1">
      <c r="A97" s="2">
        <f t="shared" si="1"/>
        <v>0.004166666667</v>
      </c>
      <c r="B97" s="2">
        <v>0.6277777777777778</v>
      </c>
      <c r="C97" s="2">
        <f t="shared" si="9"/>
        <v>0.6319444444</v>
      </c>
      <c r="D97" s="2"/>
      <c r="F97" s="1" t="s">
        <v>3</v>
      </c>
    </row>
    <row r="98" ht="15.75" customHeight="1">
      <c r="A98" s="2">
        <f t="shared" si="1"/>
        <v>0.002083333333</v>
      </c>
      <c r="B98" s="2">
        <v>0.6319444444444444</v>
      </c>
      <c r="C98" s="2">
        <f t="shared" si="9"/>
        <v>0.6361111111</v>
      </c>
      <c r="D98" s="2"/>
      <c r="F98" s="1" t="s">
        <v>3</v>
      </c>
    </row>
    <row r="99" ht="15.75" customHeight="1">
      <c r="A99" s="2">
        <f t="shared" si="1"/>
        <v>0.002083333333</v>
      </c>
      <c r="B99" s="2">
        <v>0.6340277777777777</v>
      </c>
      <c r="C99" s="2">
        <f t="shared" si="9"/>
        <v>0.6381944444</v>
      </c>
      <c r="D99" s="2"/>
      <c r="E99" s="1" t="s">
        <v>3</v>
      </c>
    </row>
    <row r="100" ht="15.75" customHeight="1">
      <c r="A100" s="2">
        <f t="shared" si="1"/>
        <v>0.004166666667</v>
      </c>
      <c r="B100" s="2">
        <v>0.6361111111111112</v>
      </c>
      <c r="C100" s="2">
        <f t="shared" si="9"/>
        <v>0.6402777778</v>
      </c>
      <c r="D100" s="2"/>
      <c r="F100" s="1" t="s">
        <v>3</v>
      </c>
    </row>
    <row r="101" ht="15.75" customHeight="1">
      <c r="A101" s="2">
        <f t="shared" si="1"/>
        <v>0.004166666667</v>
      </c>
      <c r="B101" s="2">
        <v>0.6402777777777778</v>
      </c>
      <c r="C101" s="2">
        <f t="shared" si="9"/>
        <v>0.6444444444</v>
      </c>
      <c r="D101" s="2"/>
      <c r="F101" s="1" t="s">
        <v>3</v>
      </c>
    </row>
    <row r="102" ht="15.75" customHeight="1">
      <c r="A102" s="2">
        <f t="shared" si="1"/>
        <v>0.004166666667</v>
      </c>
      <c r="B102" s="2">
        <v>0.6444444444444445</v>
      </c>
      <c r="C102" s="2">
        <f t="shared" si="9"/>
        <v>0.6486111111</v>
      </c>
      <c r="D102" s="2"/>
      <c r="F102" s="1" t="s">
        <v>3</v>
      </c>
    </row>
    <row r="103" ht="15.75" customHeight="1">
      <c r="A103" s="2">
        <f t="shared" si="1"/>
        <v>0.0006944444444</v>
      </c>
      <c r="B103" s="2">
        <v>0.6486111111111111</v>
      </c>
      <c r="C103" s="2">
        <f t="shared" si="9"/>
        <v>0.6527777778</v>
      </c>
      <c r="D103" s="2"/>
      <c r="F103" s="1" t="s">
        <v>3</v>
      </c>
    </row>
    <row r="104" ht="15.75" customHeight="1">
      <c r="A104" s="2">
        <f t="shared" si="1"/>
        <v>0.003472222222</v>
      </c>
      <c r="B104" s="2">
        <v>0.6493055555555556</v>
      </c>
      <c r="C104" s="2">
        <f t="shared" si="9"/>
        <v>0.6534722222</v>
      </c>
      <c r="D104" s="2"/>
      <c r="E104" s="1" t="s">
        <v>3</v>
      </c>
    </row>
    <row r="105" ht="15.75" customHeight="1">
      <c r="A105" s="2">
        <f t="shared" si="1"/>
        <v>0.004166666667</v>
      </c>
      <c r="B105" s="2">
        <v>0.6527777777777778</v>
      </c>
      <c r="C105" s="2">
        <f t="shared" si="9"/>
        <v>0.6569444444</v>
      </c>
      <c r="D105" s="2"/>
      <c r="F105" s="1" t="s">
        <v>3</v>
      </c>
    </row>
    <row r="106" ht="15.75" customHeight="1">
      <c r="A106" s="2">
        <f t="shared" si="1"/>
        <v>0.004166666667</v>
      </c>
      <c r="B106" s="2">
        <v>0.6569444444444444</v>
      </c>
      <c r="C106" s="2">
        <f t="shared" si="9"/>
        <v>0.6611111111</v>
      </c>
      <c r="D106" s="2"/>
      <c r="F106" s="1" t="s">
        <v>3</v>
      </c>
    </row>
    <row r="107" ht="15.75" customHeight="1">
      <c r="A107" s="2">
        <f t="shared" si="1"/>
        <v>0.003472222222</v>
      </c>
      <c r="B107" s="2">
        <v>0.6611111111111111</v>
      </c>
      <c r="C107" s="2">
        <f t="shared" si="9"/>
        <v>0.6652777778</v>
      </c>
      <c r="D107" s="2"/>
      <c r="F107" s="1" t="s">
        <v>3</v>
      </c>
    </row>
    <row r="108" ht="15.75" customHeight="1">
      <c r="A108" s="2">
        <f t="shared" si="1"/>
        <v>0.0006944444444</v>
      </c>
      <c r="B108" s="2">
        <v>0.6645833333333333</v>
      </c>
      <c r="C108" s="2">
        <f t="shared" si="9"/>
        <v>0.66875</v>
      </c>
      <c r="D108" s="2"/>
      <c r="E108" s="1" t="s">
        <v>3</v>
      </c>
    </row>
    <row r="109" ht="15.75" customHeight="1">
      <c r="A109" s="2">
        <f t="shared" si="1"/>
        <v>0.004166666667</v>
      </c>
      <c r="B109" s="2">
        <v>0.6652777777777777</v>
      </c>
      <c r="C109" s="2">
        <f t="shared" si="9"/>
        <v>0.6694444444</v>
      </c>
      <c r="D109" s="2"/>
      <c r="F109" s="1" t="s">
        <v>3</v>
      </c>
    </row>
    <row r="110" ht="15.75" customHeight="1">
      <c r="A110" s="2">
        <f t="shared" si="1"/>
        <v>0.004166666667</v>
      </c>
      <c r="B110" s="2">
        <v>0.6694444444444444</v>
      </c>
      <c r="C110" s="2">
        <f t="shared" si="9"/>
        <v>0.6736111111</v>
      </c>
      <c r="D110" s="2"/>
      <c r="F110" s="1" t="s">
        <v>3</v>
      </c>
    </row>
    <row r="111" ht="15.75" customHeight="1">
      <c r="A111" s="2">
        <f t="shared" si="1"/>
        <v>0.004166666667</v>
      </c>
      <c r="B111" s="2">
        <v>0.6736111111111112</v>
      </c>
      <c r="C111" s="2">
        <f t="shared" si="9"/>
        <v>0.6777777778</v>
      </c>
      <c r="D111" s="2"/>
      <c r="F111" s="1" t="s">
        <v>3</v>
      </c>
    </row>
    <row r="112" ht="15.75" customHeight="1">
      <c r="A112" s="2">
        <f t="shared" si="1"/>
        <v>0.002083333333</v>
      </c>
      <c r="B112" s="2">
        <v>0.6777777777777777</v>
      </c>
      <c r="C112" s="2">
        <f t="shared" si="9"/>
        <v>0.6819444444</v>
      </c>
      <c r="D112" s="2"/>
      <c r="F112" s="1" t="s">
        <v>3</v>
      </c>
    </row>
    <row r="113" ht="15.75" customHeight="1">
      <c r="A113" s="2">
        <f t="shared" si="1"/>
        <v>0.002083333333</v>
      </c>
      <c r="B113" s="2">
        <v>0.6798611111111111</v>
      </c>
      <c r="C113" s="2">
        <f t="shared" si="9"/>
        <v>0.6840277778</v>
      </c>
      <c r="D113" s="2"/>
      <c r="E113" s="1" t="s">
        <v>3</v>
      </c>
    </row>
    <row r="114" ht="15.75" customHeight="1">
      <c r="A114" s="2">
        <f t="shared" si="1"/>
        <v>0.004166666667</v>
      </c>
      <c r="B114" s="2">
        <v>0.6819444444444445</v>
      </c>
      <c r="C114" s="2">
        <f t="shared" si="9"/>
        <v>0.6861111111</v>
      </c>
      <c r="D114" s="2"/>
      <c r="F114" s="1" t="s">
        <v>3</v>
      </c>
    </row>
    <row r="115" ht="15.75" customHeight="1">
      <c r="A115" s="2">
        <f t="shared" si="1"/>
        <v>0.004166666667</v>
      </c>
      <c r="B115" s="2">
        <v>0.686111111111111</v>
      </c>
      <c r="C115" s="2">
        <f t="shared" si="9"/>
        <v>0.6902777778</v>
      </c>
      <c r="D115" s="2"/>
      <c r="F115" s="1" t="s">
        <v>3</v>
      </c>
    </row>
    <row r="116" ht="15.75" customHeight="1">
      <c r="A116" s="2">
        <f t="shared" si="1"/>
        <v>0.004166666667</v>
      </c>
      <c r="B116" s="2">
        <v>0.6902777777777778</v>
      </c>
      <c r="C116" s="2">
        <f t="shared" si="9"/>
        <v>0.6944444444</v>
      </c>
      <c r="D116" s="2"/>
      <c r="F116" s="1" t="s">
        <v>3</v>
      </c>
    </row>
    <row r="117" ht="15.75" customHeight="1">
      <c r="A117" s="2">
        <f t="shared" si="1"/>
        <v>0.0006944444444</v>
      </c>
      <c r="B117" s="2">
        <v>0.6944444444444445</v>
      </c>
      <c r="C117" s="2">
        <f t="shared" si="9"/>
        <v>0.6986111111</v>
      </c>
      <c r="D117" s="2"/>
      <c r="F117" s="1" t="s">
        <v>3</v>
      </c>
    </row>
    <row r="118" ht="15.75" customHeight="1">
      <c r="A118" s="2">
        <f t="shared" si="1"/>
        <v>0.003472222222</v>
      </c>
      <c r="B118" s="2">
        <v>0.6951388888888889</v>
      </c>
      <c r="C118" s="2">
        <f t="shared" si="9"/>
        <v>0.6993055556</v>
      </c>
      <c r="D118" s="2"/>
      <c r="E118" s="1" t="s">
        <v>3</v>
      </c>
    </row>
    <row r="119" ht="15.75" customHeight="1">
      <c r="A119" s="2">
        <f t="shared" si="1"/>
        <v>0.004166666667</v>
      </c>
      <c r="B119" s="2">
        <v>0.6986111111111111</v>
      </c>
      <c r="C119" s="2">
        <f t="shared" si="9"/>
        <v>0.7027777778</v>
      </c>
      <c r="D119" s="2"/>
      <c r="F119" s="1" t="s">
        <v>3</v>
      </c>
    </row>
    <row r="120" ht="15.75" customHeight="1">
      <c r="A120" s="2">
        <f t="shared" si="1"/>
        <v>0.004166666667</v>
      </c>
      <c r="B120" s="2">
        <v>0.7027777777777778</v>
      </c>
      <c r="C120" s="2">
        <f t="shared" si="9"/>
        <v>0.7069444444</v>
      </c>
      <c r="D120" s="2"/>
      <c r="F120" s="1" t="s">
        <v>3</v>
      </c>
    </row>
    <row r="121" ht="15.75" customHeight="1">
      <c r="A121" s="2">
        <f t="shared" si="1"/>
        <v>0.003472222222</v>
      </c>
      <c r="B121" s="2">
        <v>0.7069444444444444</v>
      </c>
      <c r="C121" s="2">
        <f t="shared" si="9"/>
        <v>0.7111111111</v>
      </c>
      <c r="D121" s="2"/>
      <c r="F121" s="1" t="s">
        <v>3</v>
      </c>
    </row>
    <row r="122" ht="15.75" customHeight="1">
      <c r="A122" s="2">
        <f t="shared" si="1"/>
        <v>0.0006944444444</v>
      </c>
      <c r="B122" s="2">
        <v>0.7104166666666667</v>
      </c>
      <c r="C122" s="2">
        <f t="shared" si="9"/>
        <v>0.7145833333</v>
      </c>
      <c r="D122" s="2"/>
      <c r="E122" s="1" t="s">
        <v>3</v>
      </c>
    </row>
    <row r="123" ht="15.75" customHeight="1">
      <c r="A123" s="2">
        <f t="shared" si="1"/>
        <v>0.004166666667</v>
      </c>
      <c r="B123" s="2">
        <v>0.7111111111111111</v>
      </c>
      <c r="C123" s="2">
        <f t="shared" si="9"/>
        <v>0.7152777778</v>
      </c>
      <c r="D123" s="2"/>
      <c r="F123" s="1" t="s">
        <v>3</v>
      </c>
    </row>
    <row r="124" ht="15.75" customHeight="1">
      <c r="A124" s="2">
        <f t="shared" si="1"/>
        <v>0.004166666667</v>
      </c>
      <c r="B124" s="2">
        <v>0.7152777777777778</v>
      </c>
      <c r="C124" s="2">
        <f t="shared" si="9"/>
        <v>0.7194444444</v>
      </c>
      <c r="D124" s="2"/>
      <c r="F124" s="1" t="s">
        <v>3</v>
      </c>
    </row>
    <row r="125" ht="15.75" customHeight="1">
      <c r="A125" s="2">
        <f t="shared" si="1"/>
        <v>0.004166666667</v>
      </c>
      <c r="B125" s="2">
        <v>0.7194444444444444</v>
      </c>
      <c r="C125" s="2">
        <f t="shared" si="9"/>
        <v>0.7236111111</v>
      </c>
      <c r="D125" s="2"/>
      <c r="F125" s="1" t="s">
        <v>3</v>
      </c>
    </row>
    <row r="126" ht="15.75" customHeight="1">
      <c r="A126" s="2">
        <f t="shared" si="1"/>
        <v>0.002083333333</v>
      </c>
      <c r="B126" s="2">
        <v>0.7236111111111111</v>
      </c>
      <c r="C126" s="2">
        <f t="shared" si="9"/>
        <v>0.7277777778</v>
      </c>
      <c r="D126" s="2"/>
      <c r="F126" s="1" t="s">
        <v>3</v>
      </c>
    </row>
    <row r="127" ht="15.75" customHeight="1">
      <c r="A127" s="2">
        <f t="shared" si="1"/>
        <v>0.002083333333</v>
      </c>
      <c r="B127" s="2">
        <v>0.7256944444444445</v>
      </c>
      <c r="C127" s="2">
        <f t="shared" si="9"/>
        <v>0.7298611111</v>
      </c>
      <c r="D127" s="2"/>
      <c r="E127" s="1" t="s">
        <v>3</v>
      </c>
    </row>
    <row r="128" ht="15.75" customHeight="1">
      <c r="A128" s="2">
        <f t="shared" si="1"/>
        <v>0.004166666667</v>
      </c>
      <c r="B128" s="2">
        <v>0.7277777777777777</v>
      </c>
      <c r="C128" s="2">
        <f t="shared" si="9"/>
        <v>0.7319444444</v>
      </c>
      <c r="D128" s="2"/>
      <c r="F128" s="1" t="s">
        <v>3</v>
      </c>
    </row>
    <row r="129" ht="15.75" customHeight="1">
      <c r="A129" s="2">
        <f t="shared" si="1"/>
        <v>0.004166666667</v>
      </c>
      <c r="B129" s="2">
        <v>0.7319444444444444</v>
      </c>
      <c r="C129" s="2">
        <f t="shared" si="9"/>
        <v>0.7361111111</v>
      </c>
      <c r="D129" s="2"/>
      <c r="F129" s="1" t="s">
        <v>3</v>
      </c>
    </row>
    <row r="130" ht="15.75" customHeight="1">
      <c r="A130" s="2">
        <f t="shared" si="1"/>
        <v>0.004166666667</v>
      </c>
      <c r="B130" s="2">
        <v>0.7361111111111112</v>
      </c>
      <c r="C130" s="2">
        <f t="shared" si="9"/>
        <v>0.7402777778</v>
      </c>
      <c r="D130" s="2"/>
      <c r="F130" s="1" t="s">
        <v>3</v>
      </c>
    </row>
    <row r="131" ht="15.75" customHeight="1">
      <c r="A131" s="2">
        <f t="shared" si="1"/>
        <v>0.0006944444444</v>
      </c>
      <c r="B131" s="2">
        <v>0.7402777777777777</v>
      </c>
      <c r="C131" s="2">
        <f t="shared" si="9"/>
        <v>0.7444444444</v>
      </c>
      <c r="D131" s="2"/>
      <c r="F131" s="1" t="s">
        <v>3</v>
      </c>
    </row>
    <row r="132" ht="15.75" customHeight="1">
      <c r="A132" s="2">
        <f t="shared" si="1"/>
        <v>0.003472222222</v>
      </c>
      <c r="B132" s="2">
        <v>0.7409722222222223</v>
      </c>
      <c r="C132" s="2">
        <f t="shared" si="9"/>
        <v>0.7451388889</v>
      </c>
      <c r="D132" s="2"/>
    </row>
    <row r="133" ht="15.75" customHeight="1">
      <c r="A133" s="2">
        <f t="shared" si="1"/>
        <v>0.004166666667</v>
      </c>
      <c r="B133" s="2">
        <v>0.7444444444444445</v>
      </c>
      <c r="C133" s="2">
        <f t="shared" si="9"/>
        <v>0.7486111111</v>
      </c>
      <c r="D133" s="2"/>
      <c r="F133" s="1" t="s">
        <v>3</v>
      </c>
    </row>
    <row r="134" ht="15.75" customHeight="1">
      <c r="A134" s="2">
        <f t="shared" si="1"/>
        <v>0.002777777778</v>
      </c>
      <c r="B134" s="2">
        <v>0.748611111111111</v>
      </c>
      <c r="C134" s="2">
        <f t="shared" si="9"/>
        <v>0.7527777778</v>
      </c>
      <c r="D134" s="2"/>
      <c r="F134" s="1" t="s">
        <v>3</v>
      </c>
    </row>
    <row r="135" ht="15.75" customHeight="1">
      <c r="A135" s="2">
        <f t="shared" si="1"/>
        <v>0.004861111111</v>
      </c>
      <c r="B135" s="2">
        <v>0.751388888888889</v>
      </c>
      <c r="C135" s="2">
        <f t="shared" si="9"/>
        <v>0.7555555556</v>
      </c>
      <c r="D135" s="2"/>
      <c r="F135" s="1" t="s">
        <v>3</v>
      </c>
    </row>
    <row r="136" ht="15.75" customHeight="1">
      <c r="A136" s="2">
        <f t="shared" si="1"/>
        <v>0.005555555556</v>
      </c>
      <c r="B136" s="2">
        <v>0.75625</v>
      </c>
      <c r="C136" s="2">
        <f t="shared" si="9"/>
        <v>0.7604166667</v>
      </c>
      <c r="D136" s="2"/>
      <c r="E136" s="1" t="s">
        <v>3</v>
      </c>
      <c r="F136" s="1" t="s">
        <v>3</v>
      </c>
    </row>
    <row r="137" ht="15.75" customHeight="1">
      <c r="A137" s="2">
        <f t="shared" si="1"/>
        <v>0.004861111111</v>
      </c>
      <c r="B137" s="2">
        <v>0.7618055555555556</v>
      </c>
      <c r="C137" s="2">
        <f t="shared" si="9"/>
        <v>0.7659722222</v>
      </c>
      <c r="D137" s="2"/>
      <c r="F137" s="1" t="s">
        <v>3</v>
      </c>
    </row>
    <row r="138" ht="15.75" customHeight="1">
      <c r="A138" s="2">
        <f t="shared" si="1"/>
        <v>0.005555555556</v>
      </c>
      <c r="B138" s="2">
        <v>0.7666666666666666</v>
      </c>
      <c r="C138" s="2">
        <f t="shared" si="9"/>
        <v>0.7708333333</v>
      </c>
      <c r="D138" s="2"/>
      <c r="F138" s="1" t="s">
        <v>3</v>
      </c>
    </row>
    <row r="139" ht="15.75" customHeight="1">
      <c r="A139" s="2">
        <f t="shared" si="1"/>
        <v>0.004861111111</v>
      </c>
      <c r="B139" s="2">
        <v>0.7722222222222223</v>
      </c>
      <c r="C139" s="2">
        <f t="shared" si="9"/>
        <v>0.7763888889</v>
      </c>
      <c r="D139" s="2"/>
      <c r="F139" s="1" t="s">
        <v>3</v>
      </c>
    </row>
    <row r="140" ht="15.75" customHeight="1">
      <c r="A140" s="2">
        <f t="shared" si="1"/>
        <v>0.002083333333</v>
      </c>
      <c r="B140" s="2">
        <v>0.7770833333333332</v>
      </c>
      <c r="C140" s="2">
        <f t="shared" si="9"/>
        <v>0.78125</v>
      </c>
      <c r="D140" s="2"/>
      <c r="F140" s="1" t="s">
        <v>3</v>
      </c>
    </row>
    <row r="141" ht="15.75" customHeight="1">
      <c r="A141" s="2">
        <f t="shared" si="1"/>
        <v>0.003472222222</v>
      </c>
      <c r="B141" s="2">
        <v>0.7791666666666667</v>
      </c>
      <c r="C141" s="2">
        <f t="shared" si="9"/>
        <v>0.7833333333</v>
      </c>
      <c r="D141" s="2"/>
      <c r="E141" s="1" t="s">
        <v>3</v>
      </c>
    </row>
    <row r="142" ht="15.75" customHeight="1">
      <c r="A142" s="2">
        <f t="shared" si="1"/>
        <v>0.004861111111</v>
      </c>
      <c r="B142" s="2">
        <v>0.782638888888889</v>
      </c>
      <c r="C142" s="2">
        <f t="shared" si="9"/>
        <v>0.7868055556</v>
      </c>
      <c r="D142" s="2"/>
      <c r="F142" s="1" t="s">
        <v>3</v>
      </c>
    </row>
    <row r="143" ht="15.75" customHeight="1">
      <c r="A143" s="2">
        <f t="shared" si="1"/>
        <v>0.005555555556</v>
      </c>
      <c r="B143" s="2">
        <v>0.7875</v>
      </c>
      <c r="C143" s="2">
        <f t="shared" si="9"/>
        <v>0.7916666667</v>
      </c>
      <c r="D143" s="2"/>
      <c r="F143" s="1" t="s">
        <v>3</v>
      </c>
    </row>
    <row r="144" ht="15.75" customHeight="1">
      <c r="A144" s="2">
        <f t="shared" si="1"/>
        <v>0.004861111111</v>
      </c>
      <c r="B144" s="2">
        <v>0.7930555555555556</v>
      </c>
      <c r="C144" s="2">
        <f t="shared" si="9"/>
        <v>0.7972222222</v>
      </c>
      <c r="D144" s="2"/>
      <c r="F144" s="1" t="s">
        <v>3</v>
      </c>
    </row>
    <row r="145" ht="15.75" customHeight="1">
      <c r="A145" s="2">
        <f t="shared" si="1"/>
        <v>0.004166666667</v>
      </c>
      <c r="B145" s="2">
        <v>0.7979166666666666</v>
      </c>
      <c r="C145" s="2">
        <f t="shared" si="9"/>
        <v>0.8020833333</v>
      </c>
      <c r="D145" s="2"/>
      <c r="F145" s="1" t="s">
        <v>3</v>
      </c>
    </row>
    <row r="146" ht="15.75" customHeight="1">
      <c r="A146" s="2"/>
      <c r="B146" s="2">
        <v>0.8020833333333334</v>
      </c>
      <c r="C146" s="2">
        <f t="shared" si="9"/>
        <v>0.80625</v>
      </c>
      <c r="D146" s="2"/>
      <c r="E146" s="1" t="s">
        <v>3</v>
      </c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>
      <c r="B166" s="1">
        <v>285.0</v>
      </c>
      <c r="K166" s="1">
        <v>286.0</v>
      </c>
    </row>
    <row r="167" ht="15.75" customHeight="1">
      <c r="M167" s="1">
        <v>0.00347222222222221</v>
      </c>
      <c r="O167" s="1">
        <f>+(M167*86400)/60</f>
        <v>5</v>
      </c>
    </row>
    <row r="168" ht="15.75" customHeight="1"/>
    <row r="169" ht="15.75" customHeight="1">
      <c r="V169" s="1" t="s">
        <v>0</v>
      </c>
    </row>
    <row r="170" ht="15.75" customHeight="1">
      <c r="B170" s="1" t="s">
        <v>0</v>
      </c>
      <c r="C170" s="1" t="s">
        <v>1</v>
      </c>
      <c r="D170" s="1" t="s">
        <v>2</v>
      </c>
      <c r="E170" s="1">
        <v>285.0</v>
      </c>
      <c r="F170" s="1">
        <v>286.0</v>
      </c>
      <c r="K170" s="1" t="s">
        <v>0</v>
      </c>
      <c r="L170" s="1" t="s">
        <v>1</v>
      </c>
      <c r="M170" s="1" t="s">
        <v>2</v>
      </c>
      <c r="O170" s="1">
        <v>285.0</v>
      </c>
      <c r="P170" s="1">
        <v>286.0</v>
      </c>
      <c r="V170" s="1" t="s">
        <v>4</v>
      </c>
      <c r="W170" s="1" t="s">
        <v>5</v>
      </c>
    </row>
    <row r="171" ht="15.75" customHeight="1">
      <c r="A171" s="2">
        <f t="shared" ref="A171:A196" si="10">+B172-B171</f>
        <v>0.01527777778</v>
      </c>
      <c r="B171" s="2">
        <v>0.28194444444444444</v>
      </c>
      <c r="C171" s="2">
        <v>0.28611111111111115</v>
      </c>
      <c r="D171" s="2">
        <f t="shared" ref="D171:D174" si="11">+C171-B171</f>
        <v>0.004166666667</v>
      </c>
      <c r="E171" s="1" t="s">
        <v>3</v>
      </c>
      <c r="H171" s="1">
        <v>1.0</v>
      </c>
      <c r="I171" s="2">
        <f t="shared" ref="I171:I289" si="12">+K172-L171</f>
        <v>0.006944444444</v>
      </c>
      <c r="J171" s="3">
        <f t="shared" ref="J171:J289" si="13">+(I171*86400)/60</f>
        <v>10</v>
      </c>
      <c r="K171" s="2">
        <v>0.26319444444444445</v>
      </c>
      <c r="L171" s="2">
        <v>0.26666666666666666</v>
      </c>
      <c r="M171" s="2">
        <f t="shared" ref="M171:M289" si="14">+L171-K171</f>
        <v>0.003472222222</v>
      </c>
      <c r="N171" s="3">
        <f t="shared" ref="N171:N289" si="15">+(M171*86400)/60</f>
        <v>5</v>
      </c>
      <c r="P171" s="1" t="s">
        <v>3</v>
      </c>
      <c r="R171" s="2">
        <v>0.00347222222222221</v>
      </c>
      <c r="V171" s="2">
        <v>0.26319444444444445</v>
      </c>
      <c r="W171" s="1">
        <v>19.0</v>
      </c>
    </row>
    <row r="172" ht="15.75" customHeight="1">
      <c r="A172" s="2">
        <f t="shared" si="10"/>
        <v>0.01527777778</v>
      </c>
      <c r="B172" s="2">
        <v>0.2972222222222222</v>
      </c>
      <c r="C172" s="2">
        <v>0.3013888888888889</v>
      </c>
      <c r="D172" s="2">
        <f t="shared" si="11"/>
        <v>0.004166666667</v>
      </c>
      <c r="E172" s="1" t="s">
        <v>3</v>
      </c>
      <c r="H172" s="1">
        <f t="shared" ref="H172:H289" si="16">+IF(OR(J171-N172&gt;2,J171-N172=2),1,2)</f>
        <v>1</v>
      </c>
      <c r="I172" s="2">
        <f t="shared" si="12"/>
        <v>0.002083333333</v>
      </c>
      <c r="J172" s="3">
        <f t="shared" si="13"/>
        <v>3</v>
      </c>
      <c r="K172" s="2">
        <v>0.2736111111111111</v>
      </c>
      <c r="L172" s="2">
        <v>0.27708333333333335</v>
      </c>
      <c r="M172" s="2">
        <f t="shared" si="14"/>
        <v>0.003472222222</v>
      </c>
      <c r="N172" s="3">
        <f t="shared" si="15"/>
        <v>5</v>
      </c>
      <c r="P172" s="1" t="s">
        <v>3</v>
      </c>
      <c r="V172" s="2">
        <v>0.2736111111111111</v>
      </c>
      <c r="W172" s="1">
        <v>34.0</v>
      </c>
    </row>
    <row r="173" ht="15.75" customHeight="1">
      <c r="A173" s="2">
        <f t="shared" si="10"/>
        <v>0.01527777778</v>
      </c>
      <c r="B173" s="2">
        <v>0.3125</v>
      </c>
      <c r="C173" s="2">
        <v>0.31666666666666665</v>
      </c>
      <c r="D173" s="2">
        <f t="shared" si="11"/>
        <v>0.004166666667</v>
      </c>
      <c r="E173" s="1" t="s">
        <v>3</v>
      </c>
      <c r="H173" s="1">
        <f t="shared" si="16"/>
        <v>2</v>
      </c>
      <c r="I173" s="2">
        <f t="shared" si="12"/>
        <v>0.001388888889</v>
      </c>
      <c r="J173" s="3">
        <f t="shared" si="13"/>
        <v>2</v>
      </c>
      <c r="K173" s="2">
        <v>0.2791666666666667</v>
      </c>
      <c r="L173" s="2">
        <v>0.2826388888888889</v>
      </c>
      <c r="M173" s="2">
        <f t="shared" si="14"/>
        <v>0.003472222222</v>
      </c>
      <c r="N173" s="3">
        <f t="shared" si="15"/>
        <v>5</v>
      </c>
      <c r="P173" s="1" t="s">
        <v>3</v>
      </c>
      <c r="V173" s="2">
        <v>0.2791666666666667</v>
      </c>
      <c r="W173" s="1">
        <v>42.0</v>
      </c>
    </row>
    <row r="174" ht="15.75" customHeight="1">
      <c r="A174" s="2">
        <f t="shared" si="10"/>
        <v>0.01597222222</v>
      </c>
      <c r="B174" s="2">
        <v>0.3277777777777778</v>
      </c>
      <c r="C174" s="2">
        <v>0.33194444444444443</v>
      </c>
      <c r="D174" s="2">
        <f t="shared" si="11"/>
        <v>0.004166666667</v>
      </c>
      <c r="E174" s="1" t="s">
        <v>3</v>
      </c>
      <c r="F174" s="1" t="s">
        <v>3</v>
      </c>
      <c r="H174" s="1">
        <f t="shared" si="16"/>
        <v>2</v>
      </c>
      <c r="I174" s="2">
        <f t="shared" si="12"/>
        <v>0.002083333333</v>
      </c>
      <c r="J174" s="3">
        <f t="shared" si="13"/>
        <v>3</v>
      </c>
      <c r="K174" s="2">
        <v>0.28402777777777777</v>
      </c>
      <c r="L174" s="2">
        <v>0.28750000000000003</v>
      </c>
      <c r="M174" s="2">
        <f t="shared" si="14"/>
        <v>0.003472222222</v>
      </c>
      <c r="N174" s="3">
        <f t="shared" si="15"/>
        <v>5</v>
      </c>
      <c r="P174" s="1" t="s">
        <v>3</v>
      </c>
      <c r="V174" s="2">
        <v>0.28402777777777777</v>
      </c>
      <c r="W174" s="1">
        <v>49.0</v>
      </c>
    </row>
    <row r="175" ht="15.75" customHeight="1">
      <c r="A175" s="2">
        <f t="shared" si="10"/>
        <v>0.02291666667</v>
      </c>
      <c r="B175" s="2">
        <v>0.34375</v>
      </c>
      <c r="C175" s="2">
        <f t="shared" ref="C175:C178" si="17">+B175+(6*60)/86400</f>
        <v>0.3479166667</v>
      </c>
      <c r="D175" s="2"/>
      <c r="E175" s="1" t="s">
        <v>3</v>
      </c>
      <c r="H175" s="1">
        <f t="shared" si="16"/>
        <v>2</v>
      </c>
      <c r="I175" s="2">
        <f t="shared" si="12"/>
        <v>0.0006944444444</v>
      </c>
      <c r="J175" s="3">
        <f t="shared" si="13"/>
        <v>1</v>
      </c>
      <c r="K175" s="2">
        <v>0.28958333333333336</v>
      </c>
      <c r="L175" s="2">
        <v>0.29375</v>
      </c>
      <c r="M175" s="2">
        <f t="shared" si="14"/>
        <v>0.004166666667</v>
      </c>
      <c r="N175" s="3">
        <f t="shared" si="15"/>
        <v>6</v>
      </c>
      <c r="P175" s="1" t="s">
        <v>3</v>
      </c>
      <c r="V175" s="2">
        <v>0.28958333333333336</v>
      </c>
      <c r="W175" s="1">
        <v>57.0</v>
      </c>
    </row>
    <row r="176" ht="15.75" customHeight="1">
      <c r="A176" s="2">
        <f t="shared" si="10"/>
        <v>0.02291666667</v>
      </c>
      <c r="B176" s="2">
        <v>0.3666666666666667</v>
      </c>
      <c r="C176" s="2">
        <f t="shared" si="17"/>
        <v>0.3708333333</v>
      </c>
      <c r="D176" s="2"/>
      <c r="E176" s="1" t="s">
        <v>3</v>
      </c>
      <c r="H176" s="1">
        <f t="shared" si="16"/>
        <v>2</v>
      </c>
      <c r="I176" s="2">
        <f t="shared" si="12"/>
        <v>0</v>
      </c>
      <c r="J176" s="3">
        <f t="shared" si="13"/>
        <v>0</v>
      </c>
      <c r="K176" s="2">
        <v>0.29444444444444445</v>
      </c>
      <c r="L176" s="2">
        <v>0.2986111111111111</v>
      </c>
      <c r="M176" s="2">
        <f t="shared" si="14"/>
        <v>0.004166666667</v>
      </c>
      <c r="N176" s="3">
        <f t="shared" si="15"/>
        <v>6</v>
      </c>
      <c r="P176" s="1" t="s">
        <v>3</v>
      </c>
      <c r="V176" s="2">
        <v>0.29444444444444445</v>
      </c>
      <c r="W176" s="1">
        <v>4.0</v>
      </c>
    </row>
    <row r="177" ht="15.75" customHeight="1">
      <c r="A177" s="2">
        <f t="shared" si="10"/>
        <v>0.02291666667</v>
      </c>
      <c r="B177" s="2">
        <v>0.38958333333333334</v>
      </c>
      <c r="C177" s="2">
        <f t="shared" si="17"/>
        <v>0.39375</v>
      </c>
      <c r="D177" s="2"/>
      <c r="E177" s="1" t="s">
        <v>3</v>
      </c>
      <c r="H177" s="1">
        <f t="shared" si="16"/>
        <v>2</v>
      </c>
      <c r="I177" s="2">
        <f t="shared" si="12"/>
        <v>0</v>
      </c>
      <c r="J177" s="3">
        <f t="shared" si="13"/>
        <v>0</v>
      </c>
      <c r="K177" s="2">
        <v>0.2986111111111111</v>
      </c>
      <c r="L177" s="2">
        <v>0.30277777777777776</v>
      </c>
      <c r="M177" s="2">
        <f t="shared" si="14"/>
        <v>0.004166666667</v>
      </c>
      <c r="N177" s="3">
        <f t="shared" si="15"/>
        <v>6</v>
      </c>
      <c r="P177" s="1" t="s">
        <v>3</v>
      </c>
      <c r="V177" s="2">
        <v>0.2986111111111111</v>
      </c>
      <c r="W177" s="1">
        <v>10.0</v>
      </c>
    </row>
    <row r="178" ht="15.75" customHeight="1">
      <c r="A178" s="2">
        <f t="shared" si="10"/>
        <v>0.02291666667</v>
      </c>
      <c r="B178" s="2">
        <v>0.41250000000000003</v>
      </c>
      <c r="C178" s="2">
        <f t="shared" si="17"/>
        <v>0.4166666667</v>
      </c>
      <c r="D178" s="2"/>
      <c r="E178" s="1" t="s">
        <v>3</v>
      </c>
      <c r="H178" s="1">
        <f t="shared" si="16"/>
        <v>2</v>
      </c>
      <c r="I178" s="2">
        <f t="shared" si="12"/>
        <v>0</v>
      </c>
      <c r="J178" s="3">
        <f t="shared" si="13"/>
        <v>0</v>
      </c>
      <c r="K178" s="2">
        <v>0.30277777777777776</v>
      </c>
      <c r="L178" s="2">
        <v>0.3069444444444444</v>
      </c>
      <c r="M178" s="2">
        <f t="shared" si="14"/>
        <v>0.004166666667</v>
      </c>
      <c r="N178" s="3">
        <f t="shared" si="15"/>
        <v>6</v>
      </c>
      <c r="P178" s="1" t="s">
        <v>3</v>
      </c>
      <c r="V178" s="2">
        <v>0.30277777777777776</v>
      </c>
      <c r="W178" s="1">
        <v>16.0</v>
      </c>
    </row>
    <row r="179" ht="15.75" customHeight="1">
      <c r="A179" s="2">
        <f t="shared" si="10"/>
        <v>0.02291666667</v>
      </c>
      <c r="B179" s="2">
        <v>0.4354166666666666</v>
      </c>
      <c r="C179" s="2">
        <f>+B179+(5*60)/86400</f>
        <v>0.4388888889</v>
      </c>
      <c r="D179" s="2"/>
      <c r="E179" s="1" t="s">
        <v>3</v>
      </c>
      <c r="F179" s="1" t="s">
        <v>3</v>
      </c>
      <c r="H179" s="1">
        <f t="shared" si="16"/>
        <v>2</v>
      </c>
      <c r="I179" s="2">
        <f t="shared" si="12"/>
        <v>0</v>
      </c>
      <c r="J179" s="3">
        <f t="shared" si="13"/>
        <v>0</v>
      </c>
      <c r="K179" s="2">
        <v>0.3069444444444444</v>
      </c>
      <c r="L179" s="2">
        <v>0.3111111111111111</v>
      </c>
      <c r="M179" s="2">
        <f t="shared" si="14"/>
        <v>0.004166666667</v>
      </c>
      <c r="N179" s="3">
        <f t="shared" si="15"/>
        <v>6</v>
      </c>
      <c r="P179" s="1" t="s">
        <v>3</v>
      </c>
      <c r="V179" s="2">
        <v>0.3069444444444444</v>
      </c>
      <c r="W179" s="1">
        <v>22.0</v>
      </c>
    </row>
    <row r="180" ht="15.75" customHeight="1">
      <c r="A180" s="2">
        <f t="shared" si="10"/>
        <v>0.02291666667</v>
      </c>
      <c r="B180" s="2">
        <v>0.4583333333333333</v>
      </c>
      <c r="C180" s="2">
        <f t="shared" ref="C180:C197" si="18">+B180+(6*60)/86400</f>
        <v>0.4625</v>
      </c>
      <c r="D180" s="2"/>
      <c r="E180" s="1" t="s">
        <v>3</v>
      </c>
      <c r="H180" s="1">
        <f t="shared" si="16"/>
        <v>2</v>
      </c>
      <c r="I180" s="2">
        <f t="shared" si="12"/>
        <v>0</v>
      </c>
      <c r="J180" s="3">
        <f t="shared" si="13"/>
        <v>0</v>
      </c>
      <c r="K180" s="2">
        <v>0.3111111111111111</v>
      </c>
      <c r="L180" s="2">
        <v>0.31527777777777777</v>
      </c>
      <c r="M180" s="2">
        <f t="shared" si="14"/>
        <v>0.004166666667</v>
      </c>
      <c r="N180" s="3">
        <f t="shared" si="15"/>
        <v>6</v>
      </c>
      <c r="P180" s="1" t="s">
        <v>3</v>
      </c>
      <c r="V180" s="2">
        <v>0.3111111111111111</v>
      </c>
      <c r="W180" s="1">
        <v>28.0</v>
      </c>
    </row>
    <row r="181" ht="15.75" customHeight="1">
      <c r="A181" s="2">
        <f t="shared" si="10"/>
        <v>0.02291666667</v>
      </c>
      <c r="B181" s="2">
        <v>0.48125</v>
      </c>
      <c r="C181" s="2">
        <f t="shared" si="18"/>
        <v>0.4854166667</v>
      </c>
      <c r="D181" s="2"/>
      <c r="E181" s="1" t="s">
        <v>3</v>
      </c>
      <c r="H181" s="1">
        <f t="shared" si="16"/>
        <v>2</v>
      </c>
      <c r="I181" s="2">
        <f t="shared" si="12"/>
        <v>0</v>
      </c>
      <c r="J181" s="3">
        <f t="shared" si="13"/>
        <v>0</v>
      </c>
      <c r="K181" s="2">
        <v>0.31527777777777777</v>
      </c>
      <c r="L181" s="2">
        <v>0.3194444444444445</v>
      </c>
      <c r="M181" s="2">
        <f t="shared" si="14"/>
        <v>0.004166666667</v>
      </c>
      <c r="N181" s="3">
        <f t="shared" si="15"/>
        <v>6</v>
      </c>
      <c r="P181" s="1" t="s">
        <v>3</v>
      </c>
      <c r="V181" s="2">
        <v>0.31527777777777777</v>
      </c>
      <c r="W181" s="1">
        <v>34.0</v>
      </c>
    </row>
    <row r="182" ht="15.75" customHeight="1">
      <c r="A182" s="2">
        <f t="shared" si="10"/>
        <v>0.02291666667</v>
      </c>
      <c r="B182" s="2">
        <v>0.5041666666666667</v>
      </c>
      <c r="C182" s="2">
        <f t="shared" si="18"/>
        <v>0.5083333333</v>
      </c>
      <c r="D182" s="2"/>
      <c r="E182" s="1" t="s">
        <v>3</v>
      </c>
      <c r="H182" s="1">
        <f t="shared" si="16"/>
        <v>2</v>
      </c>
      <c r="I182" s="2">
        <f t="shared" si="12"/>
        <v>0</v>
      </c>
      <c r="J182" s="3">
        <f t="shared" si="13"/>
        <v>0</v>
      </c>
      <c r="K182" s="2">
        <v>0.3194444444444445</v>
      </c>
      <c r="L182" s="2">
        <v>0.3236111111111111</v>
      </c>
      <c r="M182" s="2">
        <f t="shared" si="14"/>
        <v>0.004166666667</v>
      </c>
      <c r="N182" s="3">
        <f t="shared" si="15"/>
        <v>6</v>
      </c>
      <c r="P182" s="1" t="s">
        <v>3</v>
      </c>
      <c r="V182" s="2">
        <v>0.3194444444444445</v>
      </c>
      <c r="W182" s="1">
        <v>40.0</v>
      </c>
    </row>
    <row r="183" ht="15.75" customHeight="1">
      <c r="A183" s="2">
        <f t="shared" si="10"/>
        <v>0.02291666667</v>
      </c>
      <c r="B183" s="2">
        <v>0.5270833333333333</v>
      </c>
      <c r="C183" s="2">
        <f t="shared" si="18"/>
        <v>0.53125</v>
      </c>
      <c r="D183" s="2"/>
      <c r="E183" s="1" t="s">
        <v>3</v>
      </c>
      <c r="H183" s="1">
        <f t="shared" si="16"/>
        <v>2</v>
      </c>
      <c r="I183" s="2">
        <f t="shared" si="12"/>
        <v>0</v>
      </c>
      <c r="J183" s="3">
        <f t="shared" si="13"/>
        <v>0</v>
      </c>
      <c r="K183" s="2">
        <v>0.3236111111111111</v>
      </c>
      <c r="L183" s="2">
        <v>0.3277777777777778</v>
      </c>
      <c r="M183" s="2">
        <f t="shared" si="14"/>
        <v>0.004166666667</v>
      </c>
      <c r="N183" s="3">
        <f t="shared" si="15"/>
        <v>6</v>
      </c>
      <c r="P183" s="1" t="s">
        <v>3</v>
      </c>
      <c r="V183" s="2">
        <v>0.3236111111111111</v>
      </c>
      <c r="W183" s="1">
        <v>46.0</v>
      </c>
    </row>
    <row r="184" ht="15.75" customHeight="1">
      <c r="A184" s="2">
        <f t="shared" si="10"/>
        <v>0.02291666667</v>
      </c>
      <c r="B184" s="2">
        <v>0.5499999999999999</v>
      </c>
      <c r="C184" s="2">
        <f t="shared" si="18"/>
        <v>0.5541666667</v>
      </c>
      <c r="D184" s="2"/>
      <c r="E184" s="1" t="s">
        <v>3</v>
      </c>
      <c r="H184" s="1">
        <f t="shared" si="16"/>
        <v>2</v>
      </c>
      <c r="I184" s="2">
        <f t="shared" si="12"/>
        <v>0</v>
      </c>
      <c r="J184" s="3">
        <f t="shared" si="13"/>
        <v>0</v>
      </c>
      <c r="K184" s="2">
        <v>0.3277777777777778</v>
      </c>
      <c r="L184" s="2">
        <v>0.33194444444444443</v>
      </c>
      <c r="M184" s="2">
        <f t="shared" si="14"/>
        <v>0.004166666667</v>
      </c>
      <c r="N184" s="3">
        <f t="shared" si="15"/>
        <v>6</v>
      </c>
      <c r="O184" s="1" t="s">
        <v>3</v>
      </c>
      <c r="P184" s="1" t="s">
        <v>3</v>
      </c>
      <c r="V184" s="2">
        <v>0.3277777777777778</v>
      </c>
      <c r="W184" s="1">
        <v>52.0</v>
      </c>
    </row>
    <row r="185" ht="15.75" customHeight="1">
      <c r="A185" s="2">
        <f t="shared" si="10"/>
        <v>0.02291666667</v>
      </c>
      <c r="B185" s="2">
        <v>0.5729166666666666</v>
      </c>
      <c r="C185" s="2">
        <f t="shared" si="18"/>
        <v>0.5770833333</v>
      </c>
      <c r="D185" s="2"/>
      <c r="E185" s="1" t="s">
        <v>3</v>
      </c>
      <c r="H185" s="1">
        <f t="shared" si="16"/>
        <v>2</v>
      </c>
      <c r="I185" s="2">
        <f t="shared" si="12"/>
        <v>0</v>
      </c>
      <c r="J185" s="3">
        <f t="shared" si="13"/>
        <v>0</v>
      </c>
      <c r="K185" s="2">
        <v>0.33194444444444443</v>
      </c>
      <c r="L185" s="2">
        <f t="shared" ref="L185:L204" si="19">+K185+(6*60)/86400</f>
        <v>0.3361111111</v>
      </c>
      <c r="M185" s="2">
        <f t="shared" si="14"/>
        <v>0.004166666667</v>
      </c>
      <c r="N185" s="3">
        <f t="shared" si="15"/>
        <v>6</v>
      </c>
      <c r="P185" s="1" t="s">
        <v>3</v>
      </c>
      <c r="V185" s="2">
        <v>0.33194444444444443</v>
      </c>
      <c r="W185" s="1">
        <v>58.0</v>
      </c>
    </row>
    <row r="186" ht="15.75" customHeight="1">
      <c r="A186" s="2">
        <f t="shared" si="10"/>
        <v>0.02291666667</v>
      </c>
      <c r="B186" s="2">
        <v>0.5958333333333333</v>
      </c>
      <c r="C186" s="2">
        <f t="shared" si="18"/>
        <v>0.6</v>
      </c>
      <c r="D186" s="2"/>
      <c r="E186" s="1" t="s">
        <v>3</v>
      </c>
      <c r="H186" s="1">
        <f t="shared" si="16"/>
        <v>2</v>
      </c>
      <c r="I186" s="2">
        <f t="shared" si="12"/>
        <v>0</v>
      </c>
      <c r="J186" s="3">
        <f t="shared" si="13"/>
        <v>0</v>
      </c>
      <c r="K186" s="2">
        <v>0.3361111111111111</v>
      </c>
      <c r="L186" s="2">
        <f t="shared" si="19"/>
        <v>0.3402777778</v>
      </c>
      <c r="M186" s="2">
        <f t="shared" si="14"/>
        <v>0.004166666667</v>
      </c>
      <c r="N186" s="3">
        <f t="shared" si="15"/>
        <v>6</v>
      </c>
      <c r="P186" s="1" t="s">
        <v>3</v>
      </c>
      <c r="V186" s="2">
        <v>0.3361111111111111</v>
      </c>
      <c r="W186" s="1">
        <v>4.0</v>
      </c>
    </row>
    <row r="187" ht="15.75" customHeight="1">
      <c r="A187" s="2">
        <f t="shared" si="10"/>
        <v>0.01527777778</v>
      </c>
      <c r="B187" s="2">
        <v>0.61875</v>
      </c>
      <c r="C187" s="2">
        <f t="shared" si="18"/>
        <v>0.6229166667</v>
      </c>
      <c r="D187" s="2"/>
      <c r="E187" s="1" t="s">
        <v>3</v>
      </c>
      <c r="H187" s="1">
        <f t="shared" si="16"/>
        <v>2</v>
      </c>
      <c r="I187" s="2">
        <f t="shared" si="12"/>
        <v>0</v>
      </c>
      <c r="J187" s="3">
        <f t="shared" si="13"/>
        <v>0</v>
      </c>
      <c r="K187" s="2">
        <v>0.34027777777777773</v>
      </c>
      <c r="L187" s="2">
        <f t="shared" si="19"/>
        <v>0.3444444444</v>
      </c>
      <c r="M187" s="2">
        <f t="shared" si="14"/>
        <v>0.004166666667</v>
      </c>
      <c r="N187" s="3">
        <f t="shared" si="15"/>
        <v>6</v>
      </c>
      <c r="P187" s="1" t="s">
        <v>3</v>
      </c>
      <c r="V187" s="2">
        <v>0.34027777777777773</v>
      </c>
      <c r="W187" s="1">
        <v>10.0</v>
      </c>
    </row>
    <row r="188" ht="15.75" customHeight="1">
      <c r="A188" s="2">
        <f t="shared" si="10"/>
        <v>0.01527777778</v>
      </c>
      <c r="B188" s="2">
        <v>0.6340277777777777</v>
      </c>
      <c r="C188" s="2">
        <f t="shared" si="18"/>
        <v>0.6381944444</v>
      </c>
      <c r="D188" s="2"/>
      <c r="E188" s="1" t="s">
        <v>3</v>
      </c>
      <c r="H188" s="1">
        <f t="shared" si="16"/>
        <v>2</v>
      </c>
      <c r="I188" s="2">
        <f t="shared" si="12"/>
        <v>0</v>
      </c>
      <c r="J188" s="3">
        <f t="shared" si="13"/>
        <v>0</v>
      </c>
      <c r="K188" s="2">
        <v>0.3444444444444445</v>
      </c>
      <c r="L188" s="2">
        <f t="shared" si="19"/>
        <v>0.3486111111</v>
      </c>
      <c r="M188" s="2">
        <f t="shared" si="14"/>
        <v>0.004166666667</v>
      </c>
      <c r="N188" s="3">
        <f t="shared" si="15"/>
        <v>6</v>
      </c>
      <c r="P188" s="1" t="s">
        <v>3</v>
      </c>
      <c r="V188" s="2">
        <v>0.3444444444444445</v>
      </c>
      <c r="W188" s="1">
        <v>16.0</v>
      </c>
    </row>
    <row r="189" ht="15.75" customHeight="1">
      <c r="A189" s="2">
        <f t="shared" si="10"/>
        <v>0.01527777778</v>
      </c>
      <c r="B189" s="2">
        <v>0.6493055555555556</v>
      </c>
      <c r="C189" s="2">
        <f t="shared" si="18"/>
        <v>0.6534722222</v>
      </c>
      <c r="D189" s="2"/>
      <c r="E189" s="1" t="s">
        <v>3</v>
      </c>
      <c r="H189" s="1">
        <f t="shared" si="16"/>
        <v>2</v>
      </c>
      <c r="I189" s="2">
        <f t="shared" si="12"/>
        <v>0</v>
      </c>
      <c r="J189" s="3">
        <f t="shared" si="13"/>
        <v>0</v>
      </c>
      <c r="K189" s="2">
        <v>0.34861111111111115</v>
      </c>
      <c r="L189" s="2">
        <f t="shared" si="19"/>
        <v>0.3527777778</v>
      </c>
      <c r="M189" s="2">
        <f t="shared" si="14"/>
        <v>0.004166666667</v>
      </c>
      <c r="N189" s="3">
        <f t="shared" si="15"/>
        <v>6</v>
      </c>
      <c r="P189" s="1" t="s">
        <v>3</v>
      </c>
      <c r="V189" s="2">
        <v>0.34861111111111115</v>
      </c>
      <c r="W189" s="1">
        <v>22.0</v>
      </c>
    </row>
    <row r="190" ht="15.75" customHeight="1">
      <c r="A190" s="2">
        <f t="shared" si="10"/>
        <v>0.01527777778</v>
      </c>
      <c r="B190" s="2">
        <v>0.6645833333333333</v>
      </c>
      <c r="C190" s="2">
        <f t="shared" si="18"/>
        <v>0.66875</v>
      </c>
      <c r="D190" s="2"/>
      <c r="E190" s="1" t="s">
        <v>3</v>
      </c>
      <c r="H190" s="1">
        <f t="shared" si="16"/>
        <v>2</v>
      </c>
      <c r="I190" s="2">
        <f t="shared" si="12"/>
        <v>0</v>
      </c>
      <c r="J190" s="3">
        <f t="shared" si="13"/>
        <v>0</v>
      </c>
      <c r="K190" s="2">
        <v>0.3527777777777778</v>
      </c>
      <c r="L190" s="2">
        <f t="shared" si="19"/>
        <v>0.3569444444</v>
      </c>
      <c r="M190" s="2">
        <f t="shared" si="14"/>
        <v>0.004166666667</v>
      </c>
      <c r="N190" s="3">
        <f t="shared" si="15"/>
        <v>6</v>
      </c>
      <c r="P190" s="1" t="s">
        <v>3</v>
      </c>
      <c r="V190" s="2">
        <v>0.3527777777777778</v>
      </c>
      <c r="W190" s="1">
        <v>28.0</v>
      </c>
    </row>
    <row r="191" ht="15.75" customHeight="1">
      <c r="A191" s="2">
        <f t="shared" si="10"/>
        <v>0.01527777778</v>
      </c>
      <c r="B191" s="2">
        <v>0.6798611111111111</v>
      </c>
      <c r="C191" s="2">
        <f t="shared" si="18"/>
        <v>0.6840277778</v>
      </c>
      <c r="D191" s="2"/>
      <c r="E191" s="1" t="s">
        <v>3</v>
      </c>
      <c r="H191" s="1">
        <f t="shared" si="16"/>
        <v>2</v>
      </c>
      <c r="I191" s="2">
        <f t="shared" si="12"/>
        <v>0</v>
      </c>
      <c r="J191" s="3">
        <f t="shared" si="13"/>
        <v>0</v>
      </c>
      <c r="K191" s="2">
        <v>0.35694444444444445</v>
      </c>
      <c r="L191" s="2">
        <f t="shared" si="19"/>
        <v>0.3611111111</v>
      </c>
      <c r="M191" s="2">
        <f t="shared" si="14"/>
        <v>0.004166666667</v>
      </c>
      <c r="N191" s="3">
        <f t="shared" si="15"/>
        <v>6</v>
      </c>
      <c r="P191" s="1" t="s">
        <v>3</v>
      </c>
      <c r="V191" s="2">
        <v>0.35694444444444445</v>
      </c>
      <c r="W191" s="1">
        <v>36.0</v>
      </c>
    </row>
    <row r="192" ht="15.75" customHeight="1">
      <c r="A192" s="2">
        <f t="shared" si="10"/>
        <v>0.01527777778</v>
      </c>
      <c r="B192" s="2">
        <v>0.6951388888888889</v>
      </c>
      <c r="C192" s="2">
        <f t="shared" si="18"/>
        <v>0.6993055556</v>
      </c>
      <c r="D192" s="2"/>
      <c r="E192" s="1" t="s">
        <v>3</v>
      </c>
      <c r="H192" s="1">
        <f t="shared" si="16"/>
        <v>2</v>
      </c>
      <c r="I192" s="2">
        <f t="shared" si="12"/>
        <v>0</v>
      </c>
      <c r="J192" s="3">
        <f t="shared" si="13"/>
        <v>0</v>
      </c>
      <c r="K192" s="2">
        <v>0.3611111111111111</v>
      </c>
      <c r="L192" s="2">
        <f t="shared" si="19"/>
        <v>0.3652777778</v>
      </c>
      <c r="M192" s="2">
        <f t="shared" si="14"/>
        <v>0.004166666667</v>
      </c>
      <c r="N192" s="3">
        <f t="shared" si="15"/>
        <v>6</v>
      </c>
      <c r="P192" s="1" t="s">
        <v>3</v>
      </c>
      <c r="V192" s="2">
        <v>0.3611111111111111</v>
      </c>
      <c r="W192" s="1">
        <v>40.0</v>
      </c>
    </row>
    <row r="193" ht="15.75" customHeight="1">
      <c r="A193" s="2">
        <f t="shared" si="10"/>
        <v>0.01527777778</v>
      </c>
      <c r="B193" s="2">
        <v>0.7104166666666667</v>
      </c>
      <c r="C193" s="2">
        <f t="shared" si="18"/>
        <v>0.7145833333</v>
      </c>
      <c r="D193" s="2"/>
      <c r="E193" s="1" t="s">
        <v>3</v>
      </c>
      <c r="H193" s="1">
        <f t="shared" si="16"/>
        <v>2</v>
      </c>
      <c r="I193" s="2">
        <f t="shared" si="12"/>
        <v>0</v>
      </c>
      <c r="J193" s="3">
        <f t="shared" si="13"/>
        <v>0</v>
      </c>
      <c r="K193" s="2">
        <v>0.3652777777777778</v>
      </c>
      <c r="L193" s="2">
        <f t="shared" si="19"/>
        <v>0.3694444444</v>
      </c>
      <c r="M193" s="2">
        <f t="shared" si="14"/>
        <v>0.004166666667</v>
      </c>
      <c r="N193" s="3">
        <f t="shared" si="15"/>
        <v>6</v>
      </c>
      <c r="P193" s="1" t="s">
        <v>3</v>
      </c>
      <c r="V193" s="2">
        <v>0.3652777777777778</v>
      </c>
      <c r="W193" s="1">
        <v>46.0</v>
      </c>
    </row>
    <row r="194" ht="15.75" customHeight="1">
      <c r="A194" s="2">
        <f t="shared" si="10"/>
        <v>0.03055555556</v>
      </c>
      <c r="B194" s="2">
        <v>0.7256944444444445</v>
      </c>
      <c r="C194" s="2">
        <f t="shared" si="18"/>
        <v>0.7298611111</v>
      </c>
      <c r="D194" s="2"/>
      <c r="E194" s="1" t="s">
        <v>3</v>
      </c>
      <c r="H194" s="1">
        <f t="shared" si="16"/>
        <v>2</v>
      </c>
      <c r="I194" s="2">
        <f t="shared" si="12"/>
        <v>0</v>
      </c>
      <c r="J194" s="3">
        <f t="shared" si="13"/>
        <v>0</v>
      </c>
      <c r="K194" s="2">
        <v>0.36944444444444446</v>
      </c>
      <c r="L194" s="2">
        <f t="shared" si="19"/>
        <v>0.3736111111</v>
      </c>
      <c r="M194" s="2">
        <f t="shared" si="14"/>
        <v>0.004166666667</v>
      </c>
      <c r="N194" s="3">
        <f t="shared" si="15"/>
        <v>6</v>
      </c>
      <c r="P194" s="1" t="s">
        <v>3</v>
      </c>
      <c r="V194" s="2">
        <v>0.36944444444444446</v>
      </c>
      <c r="W194" s="1">
        <v>52.0</v>
      </c>
    </row>
    <row r="195" ht="15.75" customHeight="1">
      <c r="A195" s="2">
        <f t="shared" si="10"/>
        <v>0.02291666667</v>
      </c>
      <c r="B195" s="2">
        <v>0.75625</v>
      </c>
      <c r="C195" s="2">
        <f t="shared" si="18"/>
        <v>0.7604166667</v>
      </c>
      <c r="D195" s="2"/>
      <c r="E195" s="1" t="s">
        <v>3</v>
      </c>
      <c r="F195" s="1" t="s">
        <v>3</v>
      </c>
      <c r="H195" s="1">
        <f t="shared" si="16"/>
        <v>2</v>
      </c>
      <c r="I195" s="2">
        <f t="shared" si="12"/>
        <v>0</v>
      </c>
      <c r="J195" s="3">
        <f t="shared" si="13"/>
        <v>0</v>
      </c>
      <c r="K195" s="2">
        <v>0.3736111111111111</v>
      </c>
      <c r="L195" s="2">
        <f t="shared" si="19"/>
        <v>0.3777777778</v>
      </c>
      <c r="M195" s="2">
        <f t="shared" si="14"/>
        <v>0.004166666667</v>
      </c>
      <c r="N195" s="3">
        <f t="shared" si="15"/>
        <v>6</v>
      </c>
      <c r="P195" s="1" t="s">
        <v>3</v>
      </c>
      <c r="V195" s="2">
        <v>0.3736111111111111</v>
      </c>
      <c r="W195" s="1">
        <v>58.0</v>
      </c>
    </row>
    <row r="196" ht="15.75" customHeight="1">
      <c r="A196" s="2">
        <f t="shared" si="10"/>
        <v>0.02291666667</v>
      </c>
      <c r="B196" s="2">
        <v>0.7791666666666667</v>
      </c>
      <c r="C196" s="2">
        <f t="shared" si="18"/>
        <v>0.7833333333</v>
      </c>
      <c r="D196" s="2"/>
      <c r="E196" s="1" t="s">
        <v>3</v>
      </c>
      <c r="H196" s="1">
        <f t="shared" si="16"/>
        <v>2</v>
      </c>
      <c r="I196" s="2">
        <f t="shared" si="12"/>
        <v>0</v>
      </c>
      <c r="J196" s="3">
        <f t="shared" si="13"/>
        <v>0</v>
      </c>
      <c r="K196" s="2">
        <v>0.37777777777777777</v>
      </c>
      <c r="L196" s="2">
        <f t="shared" si="19"/>
        <v>0.3819444444</v>
      </c>
      <c r="M196" s="2">
        <f t="shared" si="14"/>
        <v>0.004166666667</v>
      </c>
      <c r="N196" s="3">
        <f t="shared" si="15"/>
        <v>6</v>
      </c>
      <c r="P196" s="1" t="s">
        <v>3</v>
      </c>
      <c r="V196" s="2">
        <v>0.37777777777777777</v>
      </c>
      <c r="W196" s="1">
        <v>4.0</v>
      </c>
    </row>
    <row r="197" ht="15.75" customHeight="1">
      <c r="A197" s="2"/>
      <c r="B197" s="2">
        <v>0.8020833333333334</v>
      </c>
      <c r="C197" s="2">
        <f t="shared" si="18"/>
        <v>0.80625</v>
      </c>
      <c r="D197" s="2"/>
      <c r="E197" s="1" t="s">
        <v>3</v>
      </c>
      <c r="H197" s="1">
        <f t="shared" si="16"/>
        <v>2</v>
      </c>
      <c r="I197" s="2">
        <f t="shared" si="12"/>
        <v>0</v>
      </c>
      <c r="J197" s="3">
        <f t="shared" si="13"/>
        <v>0</v>
      </c>
      <c r="K197" s="2">
        <v>0.3819444444444444</v>
      </c>
      <c r="L197" s="2">
        <f t="shared" si="19"/>
        <v>0.3861111111</v>
      </c>
      <c r="M197" s="2">
        <f t="shared" si="14"/>
        <v>0.004166666667</v>
      </c>
      <c r="N197" s="3">
        <f t="shared" si="15"/>
        <v>6</v>
      </c>
      <c r="P197" s="1" t="s">
        <v>3</v>
      </c>
      <c r="V197" s="2">
        <v>0.3819444444444444</v>
      </c>
      <c r="W197" s="1">
        <v>10.0</v>
      </c>
    </row>
    <row r="198" ht="15.75" customHeight="1">
      <c r="H198" s="1">
        <f t="shared" si="16"/>
        <v>2</v>
      </c>
      <c r="I198" s="2">
        <f t="shared" si="12"/>
        <v>0</v>
      </c>
      <c r="J198" s="3">
        <f t="shared" si="13"/>
        <v>0</v>
      </c>
      <c r="K198" s="2">
        <v>0.3861111111111111</v>
      </c>
      <c r="L198" s="2">
        <f t="shared" si="19"/>
        <v>0.3902777778</v>
      </c>
      <c r="M198" s="2">
        <f t="shared" si="14"/>
        <v>0.004166666667</v>
      </c>
      <c r="N198" s="3">
        <f t="shared" si="15"/>
        <v>6</v>
      </c>
      <c r="P198" s="1" t="s">
        <v>3</v>
      </c>
      <c r="V198" s="2">
        <v>0.3861111111111111</v>
      </c>
      <c r="W198" s="1">
        <v>16.0</v>
      </c>
    </row>
    <row r="199" ht="15.75" customHeight="1">
      <c r="H199" s="1">
        <f t="shared" si="16"/>
        <v>2</v>
      </c>
      <c r="I199" s="2">
        <f t="shared" si="12"/>
        <v>0</v>
      </c>
      <c r="J199" s="3">
        <f t="shared" si="13"/>
        <v>0</v>
      </c>
      <c r="K199" s="2">
        <v>0.3902777777777778</v>
      </c>
      <c r="L199" s="2">
        <f t="shared" si="19"/>
        <v>0.3944444444</v>
      </c>
      <c r="M199" s="2">
        <f t="shared" si="14"/>
        <v>0.004166666667</v>
      </c>
      <c r="N199" s="3">
        <f t="shared" si="15"/>
        <v>6</v>
      </c>
      <c r="P199" s="1" t="s">
        <v>3</v>
      </c>
      <c r="V199" s="2">
        <v>0.3902777777777778</v>
      </c>
      <c r="W199" s="1">
        <v>22.0</v>
      </c>
    </row>
    <row r="200" ht="15.75" customHeight="1">
      <c r="H200" s="1">
        <f t="shared" si="16"/>
        <v>2</v>
      </c>
      <c r="I200" s="2">
        <f t="shared" si="12"/>
        <v>0</v>
      </c>
      <c r="J200" s="3">
        <f t="shared" si="13"/>
        <v>0</v>
      </c>
      <c r="K200" s="2">
        <v>0.39444444444444443</v>
      </c>
      <c r="L200" s="2">
        <f t="shared" si="19"/>
        <v>0.3986111111</v>
      </c>
      <c r="M200" s="2">
        <f t="shared" si="14"/>
        <v>0.004166666667</v>
      </c>
      <c r="N200" s="3">
        <f t="shared" si="15"/>
        <v>6</v>
      </c>
      <c r="P200" s="1" t="s">
        <v>3</v>
      </c>
      <c r="V200" s="2">
        <v>0.39444444444444443</v>
      </c>
      <c r="W200" s="1">
        <v>28.0</v>
      </c>
    </row>
    <row r="201" ht="15.75" customHeight="1">
      <c r="H201" s="1">
        <f t="shared" si="16"/>
        <v>2</v>
      </c>
      <c r="I201" s="2">
        <f t="shared" si="12"/>
        <v>0</v>
      </c>
      <c r="J201" s="3">
        <f t="shared" si="13"/>
        <v>0</v>
      </c>
      <c r="K201" s="2">
        <v>0.3986111111111111</v>
      </c>
      <c r="L201" s="2">
        <f t="shared" si="19"/>
        <v>0.4027777778</v>
      </c>
      <c r="M201" s="2">
        <f t="shared" si="14"/>
        <v>0.004166666667</v>
      </c>
      <c r="N201" s="3">
        <f t="shared" si="15"/>
        <v>6</v>
      </c>
      <c r="P201" s="1" t="s">
        <v>3</v>
      </c>
      <c r="V201" s="2">
        <v>0.3986111111111111</v>
      </c>
      <c r="W201" s="1">
        <v>34.0</v>
      </c>
    </row>
    <row r="202" ht="15.75" customHeight="1">
      <c r="H202" s="1">
        <f t="shared" si="16"/>
        <v>2</v>
      </c>
      <c r="I202" s="2">
        <f t="shared" si="12"/>
        <v>0</v>
      </c>
      <c r="J202" s="3">
        <f t="shared" si="13"/>
        <v>0</v>
      </c>
      <c r="K202" s="2">
        <v>0.40277777777777773</v>
      </c>
      <c r="L202" s="2">
        <f t="shared" si="19"/>
        <v>0.4069444444</v>
      </c>
      <c r="M202" s="2">
        <f t="shared" si="14"/>
        <v>0.004166666667</v>
      </c>
      <c r="N202" s="3">
        <f t="shared" si="15"/>
        <v>6</v>
      </c>
      <c r="P202" s="1" t="s">
        <v>3</v>
      </c>
      <c r="V202" s="2">
        <v>0.40277777777777773</v>
      </c>
      <c r="W202" s="1">
        <v>40.0</v>
      </c>
    </row>
    <row r="203" ht="15.75" customHeight="1">
      <c r="H203" s="1">
        <f t="shared" si="16"/>
        <v>2</v>
      </c>
      <c r="I203" s="2">
        <f t="shared" si="12"/>
        <v>0</v>
      </c>
      <c r="J203" s="3">
        <f t="shared" si="13"/>
        <v>0</v>
      </c>
      <c r="K203" s="2">
        <v>0.4069444444444445</v>
      </c>
      <c r="L203" s="2">
        <f t="shared" si="19"/>
        <v>0.4111111111</v>
      </c>
      <c r="M203" s="2">
        <f t="shared" si="14"/>
        <v>0.004166666667</v>
      </c>
      <c r="N203" s="3">
        <f t="shared" si="15"/>
        <v>6</v>
      </c>
      <c r="P203" s="1" t="s">
        <v>3</v>
      </c>
      <c r="V203" s="2">
        <v>0.4069444444444445</v>
      </c>
      <c r="W203" s="1">
        <v>46.0</v>
      </c>
    </row>
    <row r="204" ht="15.75" customHeight="1">
      <c r="H204" s="1">
        <f t="shared" si="16"/>
        <v>2</v>
      </c>
      <c r="I204" s="2">
        <f t="shared" si="12"/>
        <v>-0.0006944444444</v>
      </c>
      <c r="J204" s="3">
        <f t="shared" si="13"/>
        <v>-1</v>
      </c>
      <c r="K204" s="2">
        <v>0.41111111111111115</v>
      </c>
      <c r="L204" s="2">
        <f t="shared" si="19"/>
        <v>0.4152777778</v>
      </c>
      <c r="M204" s="2">
        <f t="shared" si="14"/>
        <v>0.004166666667</v>
      </c>
      <c r="N204" s="3">
        <f t="shared" si="15"/>
        <v>6</v>
      </c>
      <c r="P204" s="1" t="s">
        <v>3</v>
      </c>
      <c r="V204" s="2">
        <v>0.41111111111111115</v>
      </c>
      <c r="W204" s="1">
        <v>52.0</v>
      </c>
    </row>
    <row r="205" ht="15.75" customHeight="1">
      <c r="H205" s="1">
        <f t="shared" si="16"/>
        <v>2</v>
      </c>
      <c r="I205" s="2">
        <f t="shared" si="12"/>
        <v>0.001388888889</v>
      </c>
      <c r="J205" s="3">
        <f t="shared" si="13"/>
        <v>2</v>
      </c>
      <c r="K205" s="2">
        <v>0.4145833333333333</v>
      </c>
      <c r="L205" s="2">
        <f t="shared" ref="L205:L229" si="20">+K205+(5*60)/86400</f>
        <v>0.4180555556</v>
      </c>
      <c r="M205" s="2">
        <f t="shared" si="14"/>
        <v>0.003472222222</v>
      </c>
      <c r="N205" s="3">
        <f t="shared" si="15"/>
        <v>5</v>
      </c>
      <c r="P205" s="1" t="s">
        <v>3</v>
      </c>
      <c r="V205" s="2">
        <v>0.4145833333333333</v>
      </c>
      <c r="W205" s="1">
        <v>57.0</v>
      </c>
    </row>
    <row r="206" ht="15.75" customHeight="1">
      <c r="H206" s="1">
        <f t="shared" si="16"/>
        <v>2</v>
      </c>
      <c r="I206" s="2">
        <f t="shared" si="12"/>
        <v>0.002083333333</v>
      </c>
      <c r="J206" s="3">
        <f t="shared" si="13"/>
        <v>3</v>
      </c>
      <c r="K206" s="2">
        <v>0.41944444444444445</v>
      </c>
      <c r="L206" s="2">
        <f t="shared" si="20"/>
        <v>0.4229166667</v>
      </c>
      <c r="M206" s="2">
        <f t="shared" si="14"/>
        <v>0.003472222222</v>
      </c>
      <c r="N206" s="3">
        <f t="shared" si="15"/>
        <v>5</v>
      </c>
      <c r="P206" s="1" t="s">
        <v>3</v>
      </c>
      <c r="V206" s="2">
        <v>0.41944444444444445</v>
      </c>
      <c r="W206" s="1">
        <v>4.0</v>
      </c>
    </row>
    <row r="207" ht="15.75" customHeight="1">
      <c r="H207" s="1">
        <f t="shared" si="16"/>
        <v>2</v>
      </c>
      <c r="I207" s="2">
        <f t="shared" si="12"/>
        <v>0.001388888889</v>
      </c>
      <c r="J207" s="3">
        <f t="shared" si="13"/>
        <v>2</v>
      </c>
      <c r="K207" s="2">
        <v>0.425</v>
      </c>
      <c r="L207" s="2">
        <f t="shared" si="20"/>
        <v>0.4284722222</v>
      </c>
      <c r="M207" s="2">
        <f t="shared" si="14"/>
        <v>0.003472222222</v>
      </c>
      <c r="N207" s="3">
        <f t="shared" si="15"/>
        <v>5</v>
      </c>
      <c r="P207" s="1" t="s">
        <v>3</v>
      </c>
      <c r="V207" s="2">
        <v>0.425</v>
      </c>
      <c r="W207" s="1">
        <v>12.0</v>
      </c>
    </row>
    <row r="208" ht="15.75" customHeight="1">
      <c r="H208" s="1">
        <f t="shared" si="16"/>
        <v>2</v>
      </c>
      <c r="I208" s="2">
        <f t="shared" si="12"/>
        <v>0.002083333333</v>
      </c>
      <c r="J208" s="3">
        <f t="shared" si="13"/>
        <v>3</v>
      </c>
      <c r="K208" s="2">
        <v>0.4298611111111111</v>
      </c>
      <c r="L208" s="2">
        <f t="shared" si="20"/>
        <v>0.4333333333</v>
      </c>
      <c r="M208" s="2">
        <f t="shared" si="14"/>
        <v>0.003472222222</v>
      </c>
      <c r="N208" s="3">
        <f t="shared" si="15"/>
        <v>5</v>
      </c>
      <c r="P208" s="1" t="s">
        <v>3</v>
      </c>
      <c r="V208" s="2">
        <v>0.4298611111111111</v>
      </c>
      <c r="W208" s="1">
        <v>19.0</v>
      </c>
    </row>
    <row r="209" ht="15.75" customHeight="1">
      <c r="H209" s="1">
        <f t="shared" si="16"/>
        <v>2</v>
      </c>
      <c r="I209" s="2">
        <f t="shared" si="12"/>
        <v>0.001388888889</v>
      </c>
      <c r="J209" s="3">
        <f t="shared" si="13"/>
        <v>2</v>
      </c>
      <c r="K209" s="2">
        <v>0.4354166666666666</v>
      </c>
      <c r="L209" s="2">
        <f t="shared" si="20"/>
        <v>0.4388888889</v>
      </c>
      <c r="M209" s="2">
        <f t="shared" si="14"/>
        <v>0.003472222222</v>
      </c>
      <c r="N209" s="3">
        <f t="shared" si="15"/>
        <v>5</v>
      </c>
      <c r="O209" s="1" t="s">
        <v>3</v>
      </c>
      <c r="P209" s="1" t="s">
        <v>3</v>
      </c>
      <c r="V209" s="2">
        <v>0.4354166666666666</v>
      </c>
      <c r="W209" s="1">
        <v>27.0</v>
      </c>
    </row>
    <row r="210" ht="15.75" customHeight="1">
      <c r="H210" s="1">
        <f t="shared" si="16"/>
        <v>2</v>
      </c>
      <c r="I210" s="2">
        <f t="shared" si="12"/>
        <v>0.002083333333</v>
      </c>
      <c r="J210" s="3">
        <f t="shared" si="13"/>
        <v>3</v>
      </c>
      <c r="K210" s="2">
        <v>0.44027777777777777</v>
      </c>
      <c r="L210" s="2">
        <f t="shared" si="20"/>
        <v>0.44375</v>
      </c>
      <c r="M210" s="2">
        <f t="shared" si="14"/>
        <v>0.003472222222</v>
      </c>
      <c r="N210" s="3">
        <f t="shared" si="15"/>
        <v>5</v>
      </c>
      <c r="P210" s="1" t="s">
        <v>3</v>
      </c>
      <c r="V210" s="2">
        <v>0.44027777777777777</v>
      </c>
    </row>
    <row r="211" ht="15.75" customHeight="1">
      <c r="H211" s="1">
        <f t="shared" si="16"/>
        <v>2</v>
      </c>
      <c r="I211" s="2">
        <f t="shared" si="12"/>
        <v>0.001388888889</v>
      </c>
      <c r="J211" s="3">
        <f t="shared" si="13"/>
        <v>2</v>
      </c>
      <c r="K211" s="2">
        <v>0.4458333333333333</v>
      </c>
      <c r="L211" s="2">
        <f t="shared" si="20"/>
        <v>0.4493055556</v>
      </c>
      <c r="M211" s="2">
        <f t="shared" si="14"/>
        <v>0.003472222222</v>
      </c>
      <c r="N211" s="3">
        <f t="shared" si="15"/>
        <v>5</v>
      </c>
      <c r="P211" s="1" t="s">
        <v>3</v>
      </c>
      <c r="V211" s="2">
        <v>0.4458333333333333</v>
      </c>
    </row>
    <row r="212" ht="15.75" customHeight="1">
      <c r="H212" s="1">
        <f t="shared" si="16"/>
        <v>2</v>
      </c>
      <c r="I212" s="2">
        <f t="shared" si="12"/>
        <v>0.002083333333</v>
      </c>
      <c r="J212" s="3">
        <f t="shared" si="13"/>
        <v>3</v>
      </c>
      <c r="K212" s="2">
        <v>0.45069444444444445</v>
      </c>
      <c r="L212" s="2">
        <f t="shared" si="20"/>
        <v>0.4541666667</v>
      </c>
      <c r="M212" s="2">
        <f t="shared" si="14"/>
        <v>0.003472222222</v>
      </c>
      <c r="N212" s="3">
        <f t="shared" si="15"/>
        <v>5</v>
      </c>
      <c r="P212" s="1" t="s">
        <v>3</v>
      </c>
      <c r="V212" s="2">
        <v>0.45069444444444445</v>
      </c>
    </row>
    <row r="213" ht="15.75" customHeight="1">
      <c r="H213" s="1">
        <f t="shared" si="16"/>
        <v>2</v>
      </c>
      <c r="I213" s="2">
        <f t="shared" si="12"/>
        <v>0.001388888889</v>
      </c>
      <c r="J213" s="3">
        <f t="shared" si="13"/>
        <v>2</v>
      </c>
      <c r="K213" s="2">
        <v>0.45625</v>
      </c>
      <c r="L213" s="2">
        <f t="shared" si="20"/>
        <v>0.4597222222</v>
      </c>
      <c r="M213" s="2">
        <f t="shared" si="14"/>
        <v>0.003472222222</v>
      </c>
      <c r="N213" s="3">
        <f t="shared" si="15"/>
        <v>5</v>
      </c>
      <c r="P213" s="1" t="s">
        <v>3</v>
      </c>
      <c r="V213" s="2">
        <v>0.45625</v>
      </c>
    </row>
    <row r="214" ht="15.75" customHeight="1">
      <c r="H214" s="1">
        <f t="shared" si="16"/>
        <v>2</v>
      </c>
      <c r="I214" s="2">
        <f t="shared" si="12"/>
        <v>0.002083333333</v>
      </c>
      <c r="J214" s="3">
        <f t="shared" si="13"/>
        <v>3</v>
      </c>
      <c r="K214" s="2">
        <v>0.4611111111111111</v>
      </c>
      <c r="L214" s="2">
        <f t="shared" si="20"/>
        <v>0.4645833333</v>
      </c>
      <c r="M214" s="2">
        <f t="shared" si="14"/>
        <v>0.003472222222</v>
      </c>
      <c r="N214" s="3">
        <f t="shared" si="15"/>
        <v>5</v>
      </c>
      <c r="P214" s="1" t="s">
        <v>3</v>
      </c>
      <c r="V214" s="2">
        <v>0.4611111111111111</v>
      </c>
    </row>
    <row r="215" ht="15.75" customHeight="1">
      <c r="H215" s="1">
        <f t="shared" si="16"/>
        <v>2</v>
      </c>
      <c r="I215" s="2">
        <f t="shared" si="12"/>
        <v>0.001388888889</v>
      </c>
      <c r="J215" s="3">
        <f t="shared" si="13"/>
        <v>2</v>
      </c>
      <c r="K215" s="2">
        <v>0.4666666666666666</v>
      </c>
      <c r="L215" s="2">
        <f t="shared" si="20"/>
        <v>0.4701388889</v>
      </c>
      <c r="M215" s="2">
        <f t="shared" si="14"/>
        <v>0.003472222222</v>
      </c>
      <c r="N215" s="3">
        <f t="shared" si="15"/>
        <v>5</v>
      </c>
      <c r="P215" s="1" t="s">
        <v>3</v>
      </c>
      <c r="V215" s="2">
        <v>0.4666666666666666</v>
      </c>
    </row>
    <row r="216" ht="15.75" customHeight="1">
      <c r="H216" s="1">
        <f t="shared" si="16"/>
        <v>2</v>
      </c>
      <c r="I216" s="2">
        <f t="shared" si="12"/>
        <v>0.002083333333</v>
      </c>
      <c r="J216" s="3">
        <f t="shared" si="13"/>
        <v>3</v>
      </c>
      <c r="K216" s="2">
        <v>0.47152777777777777</v>
      </c>
      <c r="L216" s="2">
        <f t="shared" si="20"/>
        <v>0.475</v>
      </c>
      <c r="M216" s="2">
        <f t="shared" si="14"/>
        <v>0.003472222222</v>
      </c>
      <c r="N216" s="3">
        <f t="shared" si="15"/>
        <v>5</v>
      </c>
      <c r="P216" s="1" t="s">
        <v>3</v>
      </c>
      <c r="V216" s="2">
        <v>0.47152777777777777</v>
      </c>
    </row>
    <row r="217" ht="15.75" customHeight="1">
      <c r="H217" s="1">
        <f t="shared" si="16"/>
        <v>2</v>
      </c>
      <c r="I217" s="2">
        <f t="shared" si="12"/>
        <v>0.001388888889</v>
      </c>
      <c r="J217" s="3">
        <f t="shared" si="13"/>
        <v>2</v>
      </c>
      <c r="K217" s="2">
        <v>0.4770833333333333</v>
      </c>
      <c r="L217" s="2">
        <f t="shared" si="20"/>
        <v>0.4805555556</v>
      </c>
      <c r="M217" s="2">
        <f t="shared" si="14"/>
        <v>0.003472222222</v>
      </c>
      <c r="N217" s="3">
        <f t="shared" si="15"/>
        <v>5</v>
      </c>
      <c r="P217" s="1" t="s">
        <v>3</v>
      </c>
      <c r="V217" s="2">
        <v>0.4770833333333333</v>
      </c>
    </row>
    <row r="218" ht="15.75" customHeight="1">
      <c r="H218" s="1">
        <f t="shared" si="16"/>
        <v>2</v>
      </c>
      <c r="I218" s="2">
        <f t="shared" si="12"/>
        <v>0.002083333333</v>
      </c>
      <c r="J218" s="3">
        <f t="shared" si="13"/>
        <v>3</v>
      </c>
      <c r="K218" s="2">
        <v>0.48194444444444445</v>
      </c>
      <c r="L218" s="2">
        <f t="shared" si="20"/>
        <v>0.4854166667</v>
      </c>
      <c r="M218" s="2">
        <f t="shared" si="14"/>
        <v>0.003472222222</v>
      </c>
      <c r="N218" s="3">
        <f t="shared" si="15"/>
        <v>5</v>
      </c>
      <c r="P218" s="1" t="s">
        <v>3</v>
      </c>
      <c r="V218" s="2">
        <v>0.48194444444444445</v>
      </c>
    </row>
    <row r="219" ht="15.75" customHeight="1">
      <c r="H219" s="1">
        <f t="shared" si="16"/>
        <v>2</v>
      </c>
      <c r="I219" s="2">
        <f t="shared" si="12"/>
        <v>0.001388888889</v>
      </c>
      <c r="J219" s="3">
        <f t="shared" si="13"/>
        <v>2</v>
      </c>
      <c r="K219" s="2">
        <v>0.4875</v>
      </c>
      <c r="L219" s="2">
        <f t="shared" si="20"/>
        <v>0.4909722222</v>
      </c>
      <c r="M219" s="2">
        <f t="shared" si="14"/>
        <v>0.003472222222</v>
      </c>
      <c r="N219" s="3">
        <f t="shared" si="15"/>
        <v>5</v>
      </c>
      <c r="P219" s="1" t="s">
        <v>3</v>
      </c>
      <c r="V219" s="2">
        <v>0.4875</v>
      </c>
    </row>
    <row r="220" ht="15.75" customHeight="1">
      <c r="H220" s="1">
        <f t="shared" si="16"/>
        <v>2</v>
      </c>
      <c r="I220" s="2">
        <f t="shared" si="12"/>
        <v>0.002083333333</v>
      </c>
      <c r="J220" s="3">
        <f t="shared" si="13"/>
        <v>3</v>
      </c>
      <c r="K220" s="2">
        <v>0.4923611111111111</v>
      </c>
      <c r="L220" s="2">
        <f t="shared" si="20"/>
        <v>0.4958333333</v>
      </c>
      <c r="M220" s="2">
        <f t="shared" si="14"/>
        <v>0.003472222222</v>
      </c>
      <c r="N220" s="3">
        <f t="shared" si="15"/>
        <v>5</v>
      </c>
      <c r="P220" s="1" t="s">
        <v>3</v>
      </c>
      <c r="V220" s="2">
        <v>0.4923611111111111</v>
      </c>
    </row>
    <row r="221" ht="15.75" customHeight="1">
      <c r="H221" s="1">
        <f t="shared" si="16"/>
        <v>2</v>
      </c>
      <c r="I221" s="2">
        <f t="shared" si="12"/>
        <v>0.001388888889</v>
      </c>
      <c r="J221" s="3">
        <f t="shared" si="13"/>
        <v>2</v>
      </c>
      <c r="K221" s="2">
        <v>0.4979166666666666</v>
      </c>
      <c r="L221" s="2">
        <f t="shared" si="20"/>
        <v>0.5013888889</v>
      </c>
      <c r="M221" s="2">
        <f t="shared" si="14"/>
        <v>0.003472222222</v>
      </c>
      <c r="N221" s="3">
        <f t="shared" si="15"/>
        <v>5</v>
      </c>
      <c r="P221" s="1" t="s">
        <v>3</v>
      </c>
      <c r="V221" s="2">
        <v>0.4979166666666666</v>
      </c>
    </row>
    <row r="222" ht="15.75" customHeight="1">
      <c r="H222" s="1">
        <f t="shared" si="16"/>
        <v>2</v>
      </c>
      <c r="I222" s="2">
        <f t="shared" si="12"/>
        <v>0.002083333333</v>
      </c>
      <c r="J222" s="3">
        <f t="shared" si="13"/>
        <v>3</v>
      </c>
      <c r="K222" s="2">
        <v>0.5027777777777778</v>
      </c>
      <c r="L222" s="2">
        <f t="shared" si="20"/>
        <v>0.50625</v>
      </c>
      <c r="M222" s="2">
        <f t="shared" si="14"/>
        <v>0.003472222222</v>
      </c>
      <c r="N222" s="3">
        <f t="shared" si="15"/>
        <v>5</v>
      </c>
      <c r="P222" s="1" t="s">
        <v>3</v>
      </c>
      <c r="V222" s="2">
        <v>0.5027777777777778</v>
      </c>
    </row>
    <row r="223" ht="15.75" customHeight="1">
      <c r="H223" s="1">
        <f t="shared" si="16"/>
        <v>2</v>
      </c>
      <c r="I223" s="2">
        <f t="shared" si="12"/>
        <v>0.001388888889</v>
      </c>
      <c r="J223" s="3">
        <f t="shared" si="13"/>
        <v>2</v>
      </c>
      <c r="K223" s="2">
        <v>0.5083333333333333</v>
      </c>
      <c r="L223" s="2">
        <f t="shared" si="20"/>
        <v>0.5118055556</v>
      </c>
      <c r="M223" s="2">
        <f t="shared" si="14"/>
        <v>0.003472222222</v>
      </c>
      <c r="N223" s="3">
        <f t="shared" si="15"/>
        <v>5</v>
      </c>
      <c r="P223" s="1" t="s">
        <v>3</v>
      </c>
      <c r="V223" s="2">
        <v>0.5083333333333333</v>
      </c>
    </row>
    <row r="224" ht="15.75" customHeight="1">
      <c r="H224" s="1">
        <f t="shared" si="16"/>
        <v>2</v>
      </c>
      <c r="I224" s="2">
        <f t="shared" si="12"/>
        <v>0.002083333333</v>
      </c>
      <c r="J224" s="3">
        <f t="shared" si="13"/>
        <v>3</v>
      </c>
      <c r="K224" s="2">
        <v>0.5131944444444444</v>
      </c>
      <c r="L224" s="2">
        <f t="shared" si="20"/>
        <v>0.5166666667</v>
      </c>
      <c r="M224" s="2">
        <f t="shared" si="14"/>
        <v>0.003472222222</v>
      </c>
      <c r="N224" s="3">
        <f t="shared" si="15"/>
        <v>5</v>
      </c>
      <c r="P224" s="1" t="s">
        <v>3</v>
      </c>
      <c r="V224" s="2">
        <v>0.5131944444444444</v>
      </c>
    </row>
    <row r="225" ht="15.75" customHeight="1">
      <c r="H225" s="1">
        <f t="shared" si="16"/>
        <v>2</v>
      </c>
      <c r="I225" s="2">
        <f t="shared" si="12"/>
        <v>0.001388888889</v>
      </c>
      <c r="J225" s="3">
        <f t="shared" si="13"/>
        <v>2</v>
      </c>
      <c r="K225" s="2">
        <v>0.5187499999999999</v>
      </c>
      <c r="L225" s="2">
        <f t="shared" si="20"/>
        <v>0.5222222222</v>
      </c>
      <c r="M225" s="2">
        <f t="shared" si="14"/>
        <v>0.003472222222</v>
      </c>
      <c r="N225" s="3">
        <f t="shared" si="15"/>
        <v>5</v>
      </c>
      <c r="P225" s="1" t="s">
        <v>3</v>
      </c>
      <c r="V225" s="2">
        <v>0.5187499999999999</v>
      </c>
    </row>
    <row r="226" ht="15.75" customHeight="1">
      <c r="H226" s="1">
        <f t="shared" si="16"/>
        <v>2</v>
      </c>
      <c r="I226" s="2">
        <f t="shared" si="12"/>
        <v>0.002083333333</v>
      </c>
      <c r="J226" s="3">
        <f t="shared" si="13"/>
        <v>3</v>
      </c>
      <c r="K226" s="2">
        <v>0.5236111111111111</v>
      </c>
      <c r="L226" s="2">
        <f t="shared" si="20"/>
        <v>0.5270833333</v>
      </c>
      <c r="M226" s="2">
        <f t="shared" si="14"/>
        <v>0.003472222222</v>
      </c>
      <c r="N226" s="3">
        <f t="shared" si="15"/>
        <v>5</v>
      </c>
      <c r="P226" s="1" t="s">
        <v>3</v>
      </c>
      <c r="V226" s="2">
        <v>0.5236111111111111</v>
      </c>
    </row>
    <row r="227" ht="15.75" customHeight="1">
      <c r="H227" s="1">
        <f t="shared" si="16"/>
        <v>2</v>
      </c>
      <c r="I227" s="2">
        <f t="shared" si="12"/>
        <v>0.001388888889</v>
      </c>
      <c r="J227" s="3">
        <f t="shared" si="13"/>
        <v>2</v>
      </c>
      <c r="K227" s="2">
        <v>0.5291666666666667</v>
      </c>
      <c r="L227" s="2">
        <f t="shared" si="20"/>
        <v>0.5326388889</v>
      </c>
      <c r="M227" s="2">
        <f t="shared" si="14"/>
        <v>0.003472222222</v>
      </c>
      <c r="N227" s="3">
        <f t="shared" si="15"/>
        <v>5</v>
      </c>
      <c r="P227" s="1" t="s">
        <v>3</v>
      </c>
      <c r="V227" s="2">
        <v>0.5291666666666667</v>
      </c>
    </row>
    <row r="228" ht="15.75" customHeight="1">
      <c r="H228" s="1">
        <f t="shared" si="16"/>
        <v>2</v>
      </c>
      <c r="I228" s="2">
        <f t="shared" si="12"/>
        <v>0.002083333333</v>
      </c>
      <c r="J228" s="3">
        <f t="shared" si="13"/>
        <v>3</v>
      </c>
      <c r="K228" s="2">
        <v>0.5340277777777778</v>
      </c>
      <c r="L228" s="2">
        <f t="shared" si="20"/>
        <v>0.5375</v>
      </c>
      <c r="M228" s="2">
        <f t="shared" si="14"/>
        <v>0.003472222222</v>
      </c>
      <c r="N228" s="3">
        <f t="shared" si="15"/>
        <v>5</v>
      </c>
      <c r="P228" s="1" t="s">
        <v>3</v>
      </c>
      <c r="V228" s="2">
        <v>0.5340277777777778</v>
      </c>
    </row>
    <row r="229" ht="15.75" customHeight="1">
      <c r="H229" s="1">
        <f t="shared" si="16"/>
        <v>2</v>
      </c>
      <c r="I229" s="2">
        <f t="shared" si="12"/>
        <v>0.001388888889</v>
      </c>
      <c r="J229" s="3">
        <f t="shared" si="13"/>
        <v>2</v>
      </c>
      <c r="K229" s="2">
        <v>0.5395833333333333</v>
      </c>
      <c r="L229" s="2">
        <f t="shared" si="20"/>
        <v>0.5430555556</v>
      </c>
      <c r="M229" s="2">
        <f t="shared" si="14"/>
        <v>0.003472222222</v>
      </c>
      <c r="N229" s="3">
        <f t="shared" si="15"/>
        <v>5</v>
      </c>
      <c r="P229" s="1" t="s">
        <v>3</v>
      </c>
      <c r="V229" s="2">
        <v>0.5395833333333333</v>
      </c>
    </row>
    <row r="230" ht="15.75" customHeight="1">
      <c r="H230" s="1">
        <f t="shared" si="16"/>
        <v>2</v>
      </c>
      <c r="I230" s="2">
        <f t="shared" si="12"/>
        <v>0</v>
      </c>
      <c r="J230" s="3">
        <f t="shared" si="13"/>
        <v>0</v>
      </c>
      <c r="K230" s="2">
        <v>0.5444444444444444</v>
      </c>
      <c r="L230" s="2">
        <f t="shared" ref="L230:L289" si="21">+K230+(6*60)/86400</f>
        <v>0.5486111111</v>
      </c>
      <c r="M230" s="2">
        <f t="shared" si="14"/>
        <v>0.004166666667</v>
      </c>
      <c r="N230" s="3">
        <f t="shared" si="15"/>
        <v>6</v>
      </c>
      <c r="P230" s="1" t="s">
        <v>3</v>
      </c>
      <c r="V230" s="2">
        <v>0.5444444444444444</v>
      </c>
    </row>
    <row r="231" ht="15.75" customHeight="1">
      <c r="H231" s="1">
        <f t="shared" si="16"/>
        <v>2</v>
      </c>
      <c r="I231" s="2">
        <f t="shared" si="12"/>
        <v>0</v>
      </c>
      <c r="J231" s="3">
        <f t="shared" si="13"/>
        <v>0</v>
      </c>
      <c r="K231" s="2">
        <v>0.548611111111111</v>
      </c>
      <c r="L231" s="2">
        <f t="shared" si="21"/>
        <v>0.5527777778</v>
      </c>
      <c r="M231" s="2">
        <f t="shared" si="14"/>
        <v>0.004166666667</v>
      </c>
      <c r="N231" s="3">
        <f t="shared" si="15"/>
        <v>6</v>
      </c>
      <c r="P231" s="1" t="s">
        <v>3</v>
      </c>
      <c r="V231" s="2">
        <v>0.548611111111111</v>
      </c>
    </row>
    <row r="232" ht="15.75" customHeight="1">
      <c r="H232" s="1">
        <f t="shared" si="16"/>
        <v>2</v>
      </c>
      <c r="I232" s="2">
        <f t="shared" si="12"/>
        <v>0</v>
      </c>
      <c r="J232" s="3">
        <f t="shared" si="13"/>
        <v>0</v>
      </c>
      <c r="K232" s="2">
        <v>0.5527777777777778</v>
      </c>
      <c r="L232" s="2">
        <f t="shared" si="21"/>
        <v>0.5569444444</v>
      </c>
      <c r="M232" s="2">
        <f t="shared" si="14"/>
        <v>0.004166666667</v>
      </c>
      <c r="N232" s="3">
        <f t="shared" si="15"/>
        <v>6</v>
      </c>
      <c r="P232" s="1" t="s">
        <v>3</v>
      </c>
      <c r="V232" s="2">
        <v>0.5527777777777778</v>
      </c>
    </row>
    <row r="233" ht="15.75" customHeight="1">
      <c r="H233" s="1">
        <f t="shared" si="16"/>
        <v>2</v>
      </c>
      <c r="I233" s="2">
        <f t="shared" si="12"/>
        <v>0</v>
      </c>
      <c r="J233" s="3">
        <f t="shared" si="13"/>
        <v>0</v>
      </c>
      <c r="K233" s="2">
        <v>0.5569444444444445</v>
      </c>
      <c r="L233" s="2">
        <f t="shared" si="21"/>
        <v>0.5611111111</v>
      </c>
      <c r="M233" s="2">
        <f t="shared" si="14"/>
        <v>0.004166666667</v>
      </c>
      <c r="N233" s="3">
        <f t="shared" si="15"/>
        <v>6</v>
      </c>
      <c r="P233" s="1" t="s">
        <v>3</v>
      </c>
      <c r="V233" s="2">
        <v>0.5569444444444445</v>
      </c>
    </row>
    <row r="234" ht="15.75" customHeight="1">
      <c r="H234" s="1">
        <f t="shared" si="16"/>
        <v>2</v>
      </c>
      <c r="I234" s="2">
        <f t="shared" si="12"/>
        <v>0</v>
      </c>
      <c r="J234" s="3">
        <f t="shared" si="13"/>
        <v>0</v>
      </c>
      <c r="K234" s="2">
        <v>0.5611111111111111</v>
      </c>
      <c r="L234" s="2">
        <f t="shared" si="21"/>
        <v>0.5652777778</v>
      </c>
      <c r="M234" s="2">
        <f t="shared" si="14"/>
        <v>0.004166666667</v>
      </c>
      <c r="N234" s="3">
        <f t="shared" si="15"/>
        <v>6</v>
      </c>
      <c r="P234" s="1" t="s">
        <v>3</v>
      </c>
      <c r="V234" s="2">
        <v>0.5611111111111111</v>
      </c>
    </row>
    <row r="235" ht="15.75" customHeight="1">
      <c r="H235" s="1">
        <f t="shared" si="16"/>
        <v>2</v>
      </c>
      <c r="I235" s="2">
        <f t="shared" si="12"/>
        <v>0</v>
      </c>
      <c r="J235" s="3">
        <f t="shared" si="13"/>
        <v>0</v>
      </c>
      <c r="K235" s="2">
        <v>0.5652777777777778</v>
      </c>
      <c r="L235" s="2">
        <f t="shared" si="21"/>
        <v>0.5694444444</v>
      </c>
      <c r="M235" s="2">
        <f t="shared" si="14"/>
        <v>0.004166666667</v>
      </c>
      <c r="N235" s="3">
        <f t="shared" si="15"/>
        <v>6</v>
      </c>
      <c r="P235" s="1" t="s">
        <v>3</v>
      </c>
      <c r="V235" s="2">
        <v>0.5652777777777778</v>
      </c>
    </row>
    <row r="236" ht="15.75" customHeight="1">
      <c r="H236" s="1">
        <f t="shared" si="16"/>
        <v>2</v>
      </c>
      <c r="I236" s="2">
        <f t="shared" si="12"/>
        <v>0</v>
      </c>
      <c r="J236" s="3">
        <f t="shared" si="13"/>
        <v>0</v>
      </c>
      <c r="K236" s="2">
        <v>0.5694444444444444</v>
      </c>
      <c r="L236" s="2">
        <f t="shared" si="21"/>
        <v>0.5736111111</v>
      </c>
      <c r="M236" s="2">
        <f t="shared" si="14"/>
        <v>0.004166666667</v>
      </c>
      <c r="N236" s="3">
        <f t="shared" si="15"/>
        <v>6</v>
      </c>
      <c r="P236" s="1" t="s">
        <v>3</v>
      </c>
      <c r="V236" s="2">
        <v>0.5694444444444444</v>
      </c>
    </row>
    <row r="237" ht="15.75" customHeight="1">
      <c r="H237" s="1">
        <f t="shared" si="16"/>
        <v>2</v>
      </c>
      <c r="I237" s="2">
        <f t="shared" si="12"/>
        <v>0</v>
      </c>
      <c r="J237" s="3">
        <f t="shared" si="13"/>
        <v>0</v>
      </c>
      <c r="K237" s="2">
        <v>0.5736111111111112</v>
      </c>
      <c r="L237" s="2">
        <f t="shared" si="21"/>
        <v>0.5777777778</v>
      </c>
      <c r="M237" s="2">
        <f t="shared" si="14"/>
        <v>0.004166666667</v>
      </c>
      <c r="N237" s="3">
        <f t="shared" si="15"/>
        <v>6</v>
      </c>
      <c r="P237" s="1" t="s">
        <v>3</v>
      </c>
      <c r="V237" s="2">
        <v>0.5736111111111112</v>
      </c>
    </row>
    <row r="238" ht="15.75" customHeight="1">
      <c r="H238" s="1">
        <f t="shared" si="16"/>
        <v>2</v>
      </c>
      <c r="I238" s="2">
        <f t="shared" si="12"/>
        <v>0</v>
      </c>
      <c r="J238" s="3">
        <f t="shared" si="13"/>
        <v>0</v>
      </c>
      <c r="K238" s="2">
        <v>0.5777777777777778</v>
      </c>
      <c r="L238" s="2">
        <f t="shared" si="21"/>
        <v>0.5819444444</v>
      </c>
      <c r="M238" s="2">
        <f t="shared" si="14"/>
        <v>0.004166666667</v>
      </c>
      <c r="N238" s="3">
        <f t="shared" si="15"/>
        <v>6</v>
      </c>
      <c r="P238" s="1" t="s">
        <v>3</v>
      </c>
      <c r="V238" s="2">
        <v>0.5777777777777778</v>
      </c>
    </row>
    <row r="239" ht="15.75" customHeight="1">
      <c r="H239" s="1">
        <f t="shared" si="16"/>
        <v>2</v>
      </c>
      <c r="I239" s="2">
        <f t="shared" si="12"/>
        <v>0</v>
      </c>
      <c r="J239" s="3">
        <f t="shared" si="13"/>
        <v>0</v>
      </c>
      <c r="K239" s="2">
        <v>0.5819444444444445</v>
      </c>
      <c r="L239" s="2">
        <f t="shared" si="21"/>
        <v>0.5861111111</v>
      </c>
      <c r="M239" s="2">
        <f t="shared" si="14"/>
        <v>0.004166666667</v>
      </c>
      <c r="N239" s="3">
        <f t="shared" si="15"/>
        <v>6</v>
      </c>
      <c r="P239" s="1" t="s">
        <v>3</v>
      </c>
      <c r="V239" s="2">
        <v>0.5819444444444445</v>
      </c>
    </row>
    <row r="240" ht="15.75" customHeight="1">
      <c r="H240" s="1">
        <f t="shared" si="16"/>
        <v>2</v>
      </c>
      <c r="I240" s="2">
        <f t="shared" si="12"/>
        <v>0</v>
      </c>
      <c r="J240" s="3">
        <f t="shared" si="13"/>
        <v>0</v>
      </c>
      <c r="K240" s="2">
        <v>0.5861111111111111</v>
      </c>
      <c r="L240" s="2">
        <f t="shared" si="21"/>
        <v>0.5902777778</v>
      </c>
      <c r="M240" s="2">
        <f t="shared" si="14"/>
        <v>0.004166666667</v>
      </c>
      <c r="N240" s="3">
        <f t="shared" si="15"/>
        <v>6</v>
      </c>
      <c r="P240" s="1" t="s">
        <v>3</v>
      </c>
      <c r="V240" s="2">
        <v>0.5861111111111111</v>
      </c>
    </row>
    <row r="241" ht="15.75" customHeight="1">
      <c r="H241" s="1">
        <f t="shared" si="16"/>
        <v>2</v>
      </c>
      <c r="I241" s="2">
        <f t="shared" si="12"/>
        <v>0</v>
      </c>
      <c r="J241" s="3">
        <f t="shared" si="13"/>
        <v>0</v>
      </c>
      <c r="K241" s="2">
        <v>0.5902777777777778</v>
      </c>
      <c r="L241" s="2">
        <f t="shared" si="21"/>
        <v>0.5944444444</v>
      </c>
      <c r="M241" s="2">
        <f t="shared" si="14"/>
        <v>0.004166666667</v>
      </c>
      <c r="N241" s="3">
        <f t="shared" si="15"/>
        <v>6</v>
      </c>
      <c r="P241" s="1" t="s">
        <v>3</v>
      </c>
      <c r="V241" s="2">
        <v>0.5902777777777778</v>
      </c>
    </row>
    <row r="242" ht="15.75" customHeight="1">
      <c r="H242" s="1">
        <f t="shared" si="16"/>
        <v>2</v>
      </c>
      <c r="I242" s="2">
        <f t="shared" si="12"/>
        <v>0</v>
      </c>
      <c r="J242" s="3">
        <f t="shared" si="13"/>
        <v>0</v>
      </c>
      <c r="K242" s="2">
        <v>0.5944444444444444</v>
      </c>
      <c r="L242" s="2">
        <f t="shared" si="21"/>
        <v>0.5986111111</v>
      </c>
      <c r="M242" s="2">
        <f t="shared" si="14"/>
        <v>0.004166666667</v>
      </c>
      <c r="N242" s="3">
        <f t="shared" si="15"/>
        <v>6</v>
      </c>
      <c r="P242" s="1" t="s">
        <v>3</v>
      </c>
      <c r="V242" s="2">
        <v>0.5944444444444444</v>
      </c>
    </row>
    <row r="243" ht="15.75" customHeight="1">
      <c r="H243" s="1">
        <f t="shared" si="16"/>
        <v>2</v>
      </c>
      <c r="I243" s="2">
        <f t="shared" si="12"/>
        <v>0</v>
      </c>
      <c r="J243" s="3">
        <f t="shared" si="13"/>
        <v>0</v>
      </c>
      <c r="K243" s="2">
        <v>0.5986111111111111</v>
      </c>
      <c r="L243" s="2">
        <f t="shared" si="21"/>
        <v>0.6027777778</v>
      </c>
      <c r="M243" s="2">
        <f t="shared" si="14"/>
        <v>0.004166666667</v>
      </c>
      <c r="N243" s="3">
        <f t="shared" si="15"/>
        <v>6</v>
      </c>
      <c r="P243" s="1" t="s">
        <v>3</v>
      </c>
      <c r="V243" s="2">
        <v>0.5986111111111111</v>
      </c>
    </row>
    <row r="244" ht="15.75" customHeight="1">
      <c r="H244" s="1">
        <f t="shared" si="16"/>
        <v>2</v>
      </c>
      <c r="I244" s="2">
        <f t="shared" si="12"/>
        <v>0</v>
      </c>
      <c r="J244" s="3">
        <f t="shared" si="13"/>
        <v>0</v>
      </c>
      <c r="K244" s="2">
        <v>0.6027777777777777</v>
      </c>
      <c r="L244" s="2">
        <f t="shared" si="21"/>
        <v>0.6069444444</v>
      </c>
      <c r="M244" s="2">
        <f t="shared" si="14"/>
        <v>0.004166666667</v>
      </c>
      <c r="N244" s="3">
        <f t="shared" si="15"/>
        <v>6</v>
      </c>
      <c r="P244" s="1" t="s">
        <v>3</v>
      </c>
      <c r="V244" s="2">
        <v>0.6027777777777777</v>
      </c>
    </row>
    <row r="245" ht="15.75" customHeight="1">
      <c r="H245" s="1">
        <f t="shared" si="16"/>
        <v>2</v>
      </c>
      <c r="I245" s="2">
        <f t="shared" si="12"/>
        <v>0</v>
      </c>
      <c r="J245" s="3">
        <f t="shared" si="13"/>
        <v>0</v>
      </c>
      <c r="K245" s="2">
        <v>0.6069444444444444</v>
      </c>
      <c r="L245" s="2">
        <f t="shared" si="21"/>
        <v>0.6111111111</v>
      </c>
      <c r="M245" s="2">
        <f t="shared" si="14"/>
        <v>0.004166666667</v>
      </c>
      <c r="N245" s="3">
        <f t="shared" si="15"/>
        <v>6</v>
      </c>
      <c r="P245" s="1" t="s">
        <v>3</v>
      </c>
      <c r="V245" s="2">
        <v>0.6069444444444444</v>
      </c>
    </row>
    <row r="246" ht="15.75" customHeight="1">
      <c r="H246" s="1">
        <f t="shared" si="16"/>
        <v>2</v>
      </c>
      <c r="I246" s="2">
        <f t="shared" si="12"/>
        <v>0</v>
      </c>
      <c r="J246" s="3">
        <f t="shared" si="13"/>
        <v>0</v>
      </c>
      <c r="K246" s="2">
        <v>0.611111111111111</v>
      </c>
      <c r="L246" s="2">
        <f t="shared" si="21"/>
        <v>0.6152777778</v>
      </c>
      <c r="M246" s="2">
        <f t="shared" si="14"/>
        <v>0.004166666667</v>
      </c>
      <c r="N246" s="3">
        <f t="shared" si="15"/>
        <v>6</v>
      </c>
      <c r="P246" s="1" t="s">
        <v>3</v>
      </c>
      <c r="V246" s="2">
        <v>0.611111111111111</v>
      </c>
    </row>
    <row r="247" ht="15.75" customHeight="1">
      <c r="H247" s="1">
        <f t="shared" si="16"/>
        <v>2</v>
      </c>
      <c r="I247" s="2">
        <f t="shared" si="12"/>
        <v>0</v>
      </c>
      <c r="J247" s="3">
        <f t="shared" si="13"/>
        <v>0</v>
      </c>
      <c r="K247" s="2">
        <v>0.6152777777777778</v>
      </c>
      <c r="L247" s="2">
        <f t="shared" si="21"/>
        <v>0.6194444444</v>
      </c>
      <c r="M247" s="2">
        <f t="shared" si="14"/>
        <v>0.004166666667</v>
      </c>
      <c r="N247" s="3">
        <f t="shared" si="15"/>
        <v>6</v>
      </c>
      <c r="P247" s="1" t="s">
        <v>3</v>
      </c>
      <c r="V247" s="2">
        <v>0.6152777777777778</v>
      </c>
    </row>
    <row r="248" ht="15.75" customHeight="1">
      <c r="H248" s="1">
        <f t="shared" si="16"/>
        <v>2</v>
      </c>
      <c r="I248" s="2">
        <f t="shared" si="12"/>
        <v>0</v>
      </c>
      <c r="J248" s="3">
        <f t="shared" si="13"/>
        <v>0</v>
      </c>
      <c r="K248" s="2">
        <v>0.6194444444444445</v>
      </c>
      <c r="L248" s="2">
        <f t="shared" si="21"/>
        <v>0.6236111111</v>
      </c>
      <c r="M248" s="2">
        <f t="shared" si="14"/>
        <v>0.004166666667</v>
      </c>
      <c r="N248" s="3">
        <f t="shared" si="15"/>
        <v>6</v>
      </c>
      <c r="P248" s="1" t="s">
        <v>3</v>
      </c>
      <c r="V248" s="2">
        <v>0.6194444444444445</v>
      </c>
    </row>
    <row r="249" ht="15.75" customHeight="1">
      <c r="H249" s="1">
        <f t="shared" si="16"/>
        <v>2</v>
      </c>
      <c r="I249" s="2">
        <f t="shared" si="12"/>
        <v>0</v>
      </c>
      <c r="J249" s="3">
        <f t="shared" si="13"/>
        <v>0</v>
      </c>
      <c r="K249" s="2">
        <v>0.6236111111111111</v>
      </c>
      <c r="L249" s="2">
        <f t="shared" si="21"/>
        <v>0.6277777778</v>
      </c>
      <c r="M249" s="2">
        <f t="shared" si="14"/>
        <v>0.004166666667</v>
      </c>
      <c r="N249" s="3">
        <f t="shared" si="15"/>
        <v>6</v>
      </c>
      <c r="P249" s="1" t="s">
        <v>3</v>
      </c>
      <c r="V249" s="2">
        <v>0.6236111111111111</v>
      </c>
    </row>
    <row r="250" ht="15.75" customHeight="1">
      <c r="H250" s="1">
        <f t="shared" si="16"/>
        <v>2</v>
      </c>
      <c r="I250" s="2">
        <f t="shared" si="12"/>
        <v>0</v>
      </c>
      <c r="J250" s="3">
        <f t="shared" si="13"/>
        <v>0</v>
      </c>
      <c r="K250" s="2">
        <v>0.6277777777777778</v>
      </c>
      <c r="L250" s="2">
        <f t="shared" si="21"/>
        <v>0.6319444444</v>
      </c>
      <c r="M250" s="2">
        <f t="shared" si="14"/>
        <v>0.004166666667</v>
      </c>
      <c r="N250" s="3">
        <f t="shared" si="15"/>
        <v>6</v>
      </c>
      <c r="P250" s="1" t="s">
        <v>3</v>
      </c>
      <c r="V250" s="2">
        <v>0.6277777777777778</v>
      </c>
    </row>
    <row r="251" ht="15.75" customHeight="1">
      <c r="H251" s="1">
        <f t="shared" si="16"/>
        <v>2</v>
      </c>
      <c r="I251" s="2">
        <f t="shared" si="12"/>
        <v>0</v>
      </c>
      <c r="J251" s="3">
        <f t="shared" si="13"/>
        <v>0</v>
      </c>
      <c r="K251" s="2">
        <v>0.6319444444444444</v>
      </c>
      <c r="L251" s="2">
        <f t="shared" si="21"/>
        <v>0.6361111111</v>
      </c>
      <c r="M251" s="2">
        <f t="shared" si="14"/>
        <v>0.004166666667</v>
      </c>
      <c r="N251" s="3">
        <f t="shared" si="15"/>
        <v>6</v>
      </c>
      <c r="P251" s="1" t="s">
        <v>3</v>
      </c>
      <c r="V251" s="2">
        <v>0.6319444444444444</v>
      </c>
    </row>
    <row r="252" ht="15.75" customHeight="1">
      <c r="H252" s="1">
        <f t="shared" si="16"/>
        <v>2</v>
      </c>
      <c r="I252" s="2">
        <f t="shared" si="12"/>
        <v>0</v>
      </c>
      <c r="J252" s="3">
        <f t="shared" si="13"/>
        <v>0</v>
      </c>
      <c r="K252" s="2">
        <v>0.6361111111111112</v>
      </c>
      <c r="L252" s="2">
        <f t="shared" si="21"/>
        <v>0.6402777778</v>
      </c>
      <c r="M252" s="2">
        <f t="shared" si="14"/>
        <v>0.004166666667</v>
      </c>
      <c r="N252" s="3">
        <f t="shared" si="15"/>
        <v>6</v>
      </c>
      <c r="P252" s="1" t="s">
        <v>3</v>
      </c>
      <c r="V252" s="2">
        <v>0.6361111111111112</v>
      </c>
    </row>
    <row r="253" ht="15.75" customHeight="1">
      <c r="H253" s="1">
        <f t="shared" si="16"/>
        <v>2</v>
      </c>
      <c r="I253" s="2">
        <f t="shared" si="12"/>
        <v>0</v>
      </c>
      <c r="J253" s="3">
        <f t="shared" si="13"/>
        <v>0</v>
      </c>
      <c r="K253" s="2">
        <v>0.6402777777777778</v>
      </c>
      <c r="L253" s="2">
        <f t="shared" si="21"/>
        <v>0.6444444444</v>
      </c>
      <c r="M253" s="2">
        <f t="shared" si="14"/>
        <v>0.004166666667</v>
      </c>
      <c r="N253" s="3">
        <f t="shared" si="15"/>
        <v>6</v>
      </c>
      <c r="P253" s="1" t="s">
        <v>3</v>
      </c>
      <c r="V253" s="2">
        <v>0.6402777777777778</v>
      </c>
    </row>
    <row r="254" ht="15.75" customHeight="1">
      <c r="H254" s="1">
        <f t="shared" si="16"/>
        <v>2</v>
      </c>
      <c r="I254" s="2">
        <f t="shared" si="12"/>
        <v>0</v>
      </c>
      <c r="J254" s="3">
        <f t="shared" si="13"/>
        <v>0</v>
      </c>
      <c r="K254" s="2">
        <v>0.6444444444444445</v>
      </c>
      <c r="L254" s="2">
        <f t="shared" si="21"/>
        <v>0.6486111111</v>
      </c>
      <c r="M254" s="2">
        <f t="shared" si="14"/>
        <v>0.004166666667</v>
      </c>
      <c r="N254" s="3">
        <f t="shared" si="15"/>
        <v>6</v>
      </c>
      <c r="P254" s="1" t="s">
        <v>3</v>
      </c>
      <c r="V254" s="2">
        <v>0.6444444444444445</v>
      </c>
    </row>
    <row r="255" ht="15.75" customHeight="1">
      <c r="H255" s="1">
        <f t="shared" si="16"/>
        <v>2</v>
      </c>
      <c r="I255" s="2">
        <f t="shared" si="12"/>
        <v>0</v>
      </c>
      <c r="J255" s="3">
        <f t="shared" si="13"/>
        <v>0</v>
      </c>
      <c r="K255" s="2">
        <v>0.6486111111111111</v>
      </c>
      <c r="L255" s="2">
        <f t="shared" si="21"/>
        <v>0.6527777778</v>
      </c>
      <c r="M255" s="2">
        <f t="shared" si="14"/>
        <v>0.004166666667</v>
      </c>
      <c r="N255" s="3">
        <f t="shared" si="15"/>
        <v>6</v>
      </c>
      <c r="P255" s="1" t="s">
        <v>3</v>
      </c>
      <c r="V255" s="2">
        <v>0.6486111111111111</v>
      </c>
    </row>
    <row r="256" ht="15.75" customHeight="1">
      <c r="H256" s="1">
        <f t="shared" si="16"/>
        <v>2</v>
      </c>
      <c r="I256" s="2">
        <f t="shared" si="12"/>
        <v>0</v>
      </c>
      <c r="J256" s="3">
        <f t="shared" si="13"/>
        <v>0</v>
      </c>
      <c r="K256" s="2">
        <v>0.6527777777777778</v>
      </c>
      <c r="L256" s="2">
        <f t="shared" si="21"/>
        <v>0.6569444444</v>
      </c>
      <c r="M256" s="2">
        <f t="shared" si="14"/>
        <v>0.004166666667</v>
      </c>
      <c r="N256" s="3">
        <f t="shared" si="15"/>
        <v>6</v>
      </c>
      <c r="P256" s="1" t="s">
        <v>3</v>
      </c>
      <c r="V256" s="2">
        <v>0.6527777777777778</v>
      </c>
    </row>
    <row r="257" ht="15.75" customHeight="1">
      <c r="H257" s="1">
        <f t="shared" si="16"/>
        <v>2</v>
      </c>
      <c r="I257" s="2">
        <f t="shared" si="12"/>
        <v>0</v>
      </c>
      <c r="J257" s="3">
        <f t="shared" si="13"/>
        <v>0</v>
      </c>
      <c r="K257" s="2">
        <v>0.6569444444444444</v>
      </c>
      <c r="L257" s="2">
        <f t="shared" si="21"/>
        <v>0.6611111111</v>
      </c>
      <c r="M257" s="2">
        <f t="shared" si="14"/>
        <v>0.004166666667</v>
      </c>
      <c r="N257" s="3">
        <f t="shared" si="15"/>
        <v>6</v>
      </c>
      <c r="P257" s="1" t="s">
        <v>3</v>
      </c>
      <c r="V257" s="2">
        <v>0.6569444444444444</v>
      </c>
    </row>
    <row r="258" ht="15.75" customHeight="1">
      <c r="H258" s="1">
        <f t="shared" si="16"/>
        <v>2</v>
      </c>
      <c r="I258" s="2">
        <f t="shared" si="12"/>
        <v>0</v>
      </c>
      <c r="J258" s="3">
        <f t="shared" si="13"/>
        <v>0</v>
      </c>
      <c r="K258" s="2">
        <v>0.6611111111111111</v>
      </c>
      <c r="L258" s="2">
        <f t="shared" si="21"/>
        <v>0.6652777778</v>
      </c>
      <c r="M258" s="2">
        <f t="shared" si="14"/>
        <v>0.004166666667</v>
      </c>
      <c r="N258" s="3">
        <f t="shared" si="15"/>
        <v>6</v>
      </c>
      <c r="P258" s="1" t="s">
        <v>3</v>
      </c>
      <c r="V258" s="2">
        <v>0.6611111111111111</v>
      </c>
    </row>
    <row r="259" ht="15.75" customHeight="1">
      <c r="H259" s="1">
        <f t="shared" si="16"/>
        <v>2</v>
      </c>
      <c r="I259" s="2">
        <f t="shared" si="12"/>
        <v>0</v>
      </c>
      <c r="J259" s="3">
        <f t="shared" si="13"/>
        <v>0</v>
      </c>
      <c r="K259" s="2">
        <v>0.6652777777777777</v>
      </c>
      <c r="L259" s="2">
        <f t="shared" si="21"/>
        <v>0.6694444444</v>
      </c>
      <c r="M259" s="2">
        <f t="shared" si="14"/>
        <v>0.004166666667</v>
      </c>
      <c r="N259" s="3">
        <f t="shared" si="15"/>
        <v>6</v>
      </c>
      <c r="P259" s="1" t="s">
        <v>3</v>
      </c>
      <c r="V259" s="2">
        <v>0.6652777777777777</v>
      </c>
    </row>
    <row r="260" ht="15.75" customHeight="1">
      <c r="H260" s="1">
        <f t="shared" si="16"/>
        <v>2</v>
      </c>
      <c r="I260" s="2">
        <f t="shared" si="12"/>
        <v>0</v>
      </c>
      <c r="J260" s="3">
        <f t="shared" si="13"/>
        <v>0</v>
      </c>
      <c r="K260" s="2">
        <v>0.6694444444444444</v>
      </c>
      <c r="L260" s="2">
        <f t="shared" si="21"/>
        <v>0.6736111111</v>
      </c>
      <c r="M260" s="2">
        <f t="shared" si="14"/>
        <v>0.004166666667</v>
      </c>
      <c r="N260" s="3">
        <f t="shared" si="15"/>
        <v>6</v>
      </c>
      <c r="P260" s="1" t="s">
        <v>3</v>
      </c>
      <c r="V260" s="2">
        <v>0.6694444444444444</v>
      </c>
    </row>
    <row r="261" ht="15.75" customHeight="1">
      <c r="H261" s="1">
        <f t="shared" si="16"/>
        <v>2</v>
      </c>
      <c r="I261" s="2">
        <f t="shared" si="12"/>
        <v>0</v>
      </c>
      <c r="J261" s="3">
        <f t="shared" si="13"/>
        <v>0</v>
      </c>
      <c r="K261" s="2">
        <v>0.6736111111111112</v>
      </c>
      <c r="L261" s="2">
        <f t="shared" si="21"/>
        <v>0.6777777778</v>
      </c>
      <c r="M261" s="2">
        <f t="shared" si="14"/>
        <v>0.004166666667</v>
      </c>
      <c r="N261" s="3">
        <f t="shared" si="15"/>
        <v>6</v>
      </c>
      <c r="P261" s="1" t="s">
        <v>3</v>
      </c>
      <c r="V261" s="2">
        <v>0.6736111111111112</v>
      </c>
    </row>
    <row r="262" ht="15.75" customHeight="1">
      <c r="H262" s="1">
        <f t="shared" si="16"/>
        <v>2</v>
      </c>
      <c r="I262" s="2">
        <f t="shared" si="12"/>
        <v>0</v>
      </c>
      <c r="J262" s="3">
        <f t="shared" si="13"/>
        <v>0</v>
      </c>
      <c r="K262" s="2">
        <v>0.6777777777777777</v>
      </c>
      <c r="L262" s="2">
        <f t="shared" si="21"/>
        <v>0.6819444444</v>
      </c>
      <c r="M262" s="2">
        <f t="shared" si="14"/>
        <v>0.004166666667</v>
      </c>
      <c r="N262" s="3">
        <f t="shared" si="15"/>
        <v>6</v>
      </c>
      <c r="P262" s="1" t="s">
        <v>3</v>
      </c>
      <c r="V262" s="2">
        <v>0.6777777777777777</v>
      </c>
    </row>
    <row r="263" ht="15.75" customHeight="1">
      <c r="H263" s="1">
        <f t="shared" si="16"/>
        <v>2</v>
      </c>
      <c r="I263" s="2">
        <f t="shared" si="12"/>
        <v>0</v>
      </c>
      <c r="J263" s="3">
        <f t="shared" si="13"/>
        <v>0</v>
      </c>
      <c r="K263" s="2">
        <v>0.6819444444444445</v>
      </c>
      <c r="L263" s="2">
        <f t="shared" si="21"/>
        <v>0.6861111111</v>
      </c>
      <c r="M263" s="2">
        <f t="shared" si="14"/>
        <v>0.004166666667</v>
      </c>
      <c r="N263" s="3">
        <f t="shared" si="15"/>
        <v>6</v>
      </c>
      <c r="P263" s="1" t="s">
        <v>3</v>
      </c>
      <c r="V263" s="2">
        <v>0.6819444444444445</v>
      </c>
    </row>
    <row r="264" ht="15.75" customHeight="1">
      <c r="H264" s="1">
        <f t="shared" si="16"/>
        <v>2</v>
      </c>
      <c r="I264" s="2">
        <f t="shared" si="12"/>
        <v>0</v>
      </c>
      <c r="J264" s="3">
        <f t="shared" si="13"/>
        <v>0</v>
      </c>
      <c r="K264" s="2">
        <v>0.686111111111111</v>
      </c>
      <c r="L264" s="2">
        <f t="shared" si="21"/>
        <v>0.6902777778</v>
      </c>
      <c r="M264" s="2">
        <f t="shared" si="14"/>
        <v>0.004166666667</v>
      </c>
      <c r="N264" s="3">
        <f t="shared" si="15"/>
        <v>6</v>
      </c>
      <c r="P264" s="1" t="s">
        <v>3</v>
      </c>
      <c r="V264" s="2">
        <v>0.686111111111111</v>
      </c>
    </row>
    <row r="265" ht="15.75" customHeight="1">
      <c r="H265" s="1">
        <f t="shared" si="16"/>
        <v>2</v>
      </c>
      <c r="I265" s="2">
        <f t="shared" si="12"/>
        <v>0</v>
      </c>
      <c r="J265" s="3">
        <f t="shared" si="13"/>
        <v>0</v>
      </c>
      <c r="K265" s="2">
        <v>0.6902777777777778</v>
      </c>
      <c r="L265" s="2">
        <f t="shared" si="21"/>
        <v>0.6944444444</v>
      </c>
      <c r="M265" s="2">
        <f t="shared" si="14"/>
        <v>0.004166666667</v>
      </c>
      <c r="N265" s="3">
        <f t="shared" si="15"/>
        <v>6</v>
      </c>
      <c r="P265" s="1" t="s">
        <v>3</v>
      </c>
      <c r="V265" s="2">
        <v>0.6902777777777778</v>
      </c>
    </row>
    <row r="266" ht="15.75" customHeight="1">
      <c r="H266" s="1">
        <f t="shared" si="16"/>
        <v>2</v>
      </c>
      <c r="I266" s="2">
        <f t="shared" si="12"/>
        <v>0</v>
      </c>
      <c r="J266" s="3">
        <f t="shared" si="13"/>
        <v>0</v>
      </c>
      <c r="K266" s="2">
        <v>0.6944444444444445</v>
      </c>
      <c r="L266" s="2">
        <f t="shared" si="21"/>
        <v>0.6986111111</v>
      </c>
      <c r="M266" s="2">
        <f t="shared" si="14"/>
        <v>0.004166666667</v>
      </c>
      <c r="N266" s="3">
        <f t="shared" si="15"/>
        <v>6</v>
      </c>
      <c r="P266" s="1" t="s">
        <v>3</v>
      </c>
      <c r="V266" s="2">
        <v>0.6944444444444445</v>
      </c>
    </row>
    <row r="267" ht="15.75" customHeight="1">
      <c r="H267" s="1">
        <f t="shared" si="16"/>
        <v>2</v>
      </c>
      <c r="I267" s="2">
        <f t="shared" si="12"/>
        <v>0</v>
      </c>
      <c r="J267" s="3">
        <f t="shared" si="13"/>
        <v>0</v>
      </c>
      <c r="K267" s="2">
        <v>0.6986111111111111</v>
      </c>
      <c r="L267" s="2">
        <f t="shared" si="21"/>
        <v>0.7027777778</v>
      </c>
      <c r="M267" s="2">
        <f t="shared" si="14"/>
        <v>0.004166666667</v>
      </c>
      <c r="N267" s="3">
        <f t="shared" si="15"/>
        <v>6</v>
      </c>
      <c r="P267" s="1" t="s">
        <v>3</v>
      </c>
      <c r="V267" s="2">
        <v>0.6986111111111111</v>
      </c>
    </row>
    <row r="268" ht="15.75" customHeight="1">
      <c r="H268" s="1">
        <f t="shared" si="16"/>
        <v>2</v>
      </c>
      <c r="I268" s="2">
        <f t="shared" si="12"/>
        <v>0</v>
      </c>
      <c r="J268" s="3">
        <f t="shared" si="13"/>
        <v>0</v>
      </c>
      <c r="K268" s="2">
        <v>0.7027777777777778</v>
      </c>
      <c r="L268" s="2">
        <f t="shared" si="21"/>
        <v>0.7069444444</v>
      </c>
      <c r="M268" s="2">
        <f t="shared" si="14"/>
        <v>0.004166666667</v>
      </c>
      <c r="N268" s="3">
        <f t="shared" si="15"/>
        <v>6</v>
      </c>
      <c r="P268" s="1" t="s">
        <v>3</v>
      </c>
      <c r="V268" s="2">
        <v>0.7027777777777778</v>
      </c>
    </row>
    <row r="269" ht="15.75" customHeight="1">
      <c r="H269" s="1">
        <f t="shared" si="16"/>
        <v>2</v>
      </c>
      <c r="I269" s="2">
        <f t="shared" si="12"/>
        <v>0</v>
      </c>
      <c r="J269" s="3">
        <f t="shared" si="13"/>
        <v>0</v>
      </c>
      <c r="K269" s="2">
        <v>0.7069444444444444</v>
      </c>
      <c r="L269" s="2">
        <f t="shared" si="21"/>
        <v>0.7111111111</v>
      </c>
      <c r="M269" s="2">
        <f t="shared" si="14"/>
        <v>0.004166666667</v>
      </c>
      <c r="N269" s="3">
        <f t="shared" si="15"/>
        <v>6</v>
      </c>
      <c r="P269" s="1" t="s">
        <v>3</v>
      </c>
      <c r="V269" s="2">
        <v>0.7069444444444444</v>
      </c>
    </row>
    <row r="270" ht="15.75" customHeight="1">
      <c r="H270" s="1">
        <f t="shared" si="16"/>
        <v>2</v>
      </c>
      <c r="I270" s="2">
        <f t="shared" si="12"/>
        <v>0</v>
      </c>
      <c r="J270" s="3">
        <f t="shared" si="13"/>
        <v>0</v>
      </c>
      <c r="K270" s="2">
        <v>0.7111111111111111</v>
      </c>
      <c r="L270" s="2">
        <f t="shared" si="21"/>
        <v>0.7152777778</v>
      </c>
      <c r="M270" s="2">
        <f t="shared" si="14"/>
        <v>0.004166666667</v>
      </c>
      <c r="N270" s="3">
        <f t="shared" si="15"/>
        <v>6</v>
      </c>
      <c r="P270" s="1" t="s">
        <v>3</v>
      </c>
      <c r="V270" s="2">
        <v>0.7111111111111111</v>
      </c>
    </row>
    <row r="271" ht="15.75" customHeight="1">
      <c r="H271" s="1">
        <f t="shared" si="16"/>
        <v>2</v>
      </c>
      <c r="I271" s="2">
        <f t="shared" si="12"/>
        <v>0</v>
      </c>
      <c r="J271" s="3">
        <f t="shared" si="13"/>
        <v>0</v>
      </c>
      <c r="K271" s="2">
        <v>0.7152777777777778</v>
      </c>
      <c r="L271" s="2">
        <f t="shared" si="21"/>
        <v>0.7194444444</v>
      </c>
      <c r="M271" s="2">
        <f t="shared" si="14"/>
        <v>0.004166666667</v>
      </c>
      <c r="N271" s="3">
        <f t="shared" si="15"/>
        <v>6</v>
      </c>
      <c r="P271" s="1" t="s">
        <v>3</v>
      </c>
      <c r="V271" s="2">
        <v>0.7152777777777778</v>
      </c>
    </row>
    <row r="272" ht="15.75" customHeight="1">
      <c r="H272" s="1">
        <f t="shared" si="16"/>
        <v>2</v>
      </c>
      <c r="I272" s="2">
        <f t="shared" si="12"/>
        <v>0</v>
      </c>
      <c r="J272" s="3">
        <f t="shared" si="13"/>
        <v>0</v>
      </c>
      <c r="K272" s="2">
        <v>0.7194444444444444</v>
      </c>
      <c r="L272" s="2">
        <f t="shared" si="21"/>
        <v>0.7236111111</v>
      </c>
      <c r="M272" s="2">
        <f t="shared" si="14"/>
        <v>0.004166666667</v>
      </c>
      <c r="N272" s="3">
        <f t="shared" si="15"/>
        <v>6</v>
      </c>
      <c r="P272" s="1" t="s">
        <v>3</v>
      </c>
      <c r="V272" s="2">
        <v>0.7194444444444444</v>
      </c>
    </row>
    <row r="273" ht="15.75" customHeight="1">
      <c r="H273" s="1">
        <f t="shared" si="16"/>
        <v>2</v>
      </c>
      <c r="I273" s="2">
        <f t="shared" si="12"/>
        <v>0</v>
      </c>
      <c r="J273" s="3">
        <f t="shared" si="13"/>
        <v>0</v>
      </c>
      <c r="K273" s="2">
        <v>0.7236111111111111</v>
      </c>
      <c r="L273" s="2">
        <f t="shared" si="21"/>
        <v>0.7277777778</v>
      </c>
      <c r="M273" s="2">
        <f t="shared" si="14"/>
        <v>0.004166666667</v>
      </c>
      <c r="N273" s="3">
        <f t="shared" si="15"/>
        <v>6</v>
      </c>
      <c r="P273" s="1" t="s">
        <v>3</v>
      </c>
      <c r="V273" s="2">
        <v>0.7236111111111111</v>
      </c>
    </row>
    <row r="274" ht="15.75" customHeight="1">
      <c r="H274" s="1">
        <f t="shared" si="16"/>
        <v>2</v>
      </c>
      <c r="I274" s="2">
        <f t="shared" si="12"/>
        <v>0</v>
      </c>
      <c r="J274" s="3">
        <f t="shared" si="13"/>
        <v>0</v>
      </c>
      <c r="K274" s="2">
        <v>0.7277777777777777</v>
      </c>
      <c r="L274" s="2">
        <f t="shared" si="21"/>
        <v>0.7319444444</v>
      </c>
      <c r="M274" s="2">
        <f t="shared" si="14"/>
        <v>0.004166666667</v>
      </c>
      <c r="N274" s="3">
        <f t="shared" si="15"/>
        <v>6</v>
      </c>
      <c r="P274" s="1" t="s">
        <v>3</v>
      </c>
      <c r="V274" s="2">
        <v>0.7277777777777777</v>
      </c>
    </row>
    <row r="275" ht="15.75" customHeight="1">
      <c r="H275" s="1">
        <f t="shared" si="16"/>
        <v>2</v>
      </c>
      <c r="I275" s="2">
        <f t="shared" si="12"/>
        <v>0</v>
      </c>
      <c r="J275" s="3">
        <f t="shared" si="13"/>
        <v>0</v>
      </c>
      <c r="K275" s="2">
        <v>0.7319444444444444</v>
      </c>
      <c r="L275" s="2">
        <f t="shared" si="21"/>
        <v>0.7361111111</v>
      </c>
      <c r="M275" s="2">
        <f t="shared" si="14"/>
        <v>0.004166666667</v>
      </c>
      <c r="N275" s="3">
        <f t="shared" si="15"/>
        <v>6</v>
      </c>
      <c r="P275" s="1" t="s">
        <v>3</v>
      </c>
      <c r="V275" s="2">
        <v>0.7319444444444444</v>
      </c>
    </row>
    <row r="276" ht="15.75" customHeight="1">
      <c r="H276" s="1">
        <f t="shared" si="16"/>
        <v>2</v>
      </c>
      <c r="I276" s="2">
        <f t="shared" si="12"/>
        <v>0</v>
      </c>
      <c r="J276" s="3">
        <f t="shared" si="13"/>
        <v>0</v>
      </c>
      <c r="K276" s="2">
        <v>0.7361111111111112</v>
      </c>
      <c r="L276" s="2">
        <f t="shared" si="21"/>
        <v>0.7402777778</v>
      </c>
      <c r="M276" s="2">
        <f t="shared" si="14"/>
        <v>0.004166666667</v>
      </c>
      <c r="N276" s="3">
        <f t="shared" si="15"/>
        <v>6</v>
      </c>
      <c r="P276" s="1" t="s">
        <v>3</v>
      </c>
      <c r="V276" s="2">
        <v>0.7361111111111112</v>
      </c>
    </row>
    <row r="277" ht="15.75" customHeight="1">
      <c r="H277" s="1">
        <f t="shared" si="16"/>
        <v>2</v>
      </c>
      <c r="I277" s="2">
        <f t="shared" si="12"/>
        <v>0</v>
      </c>
      <c r="J277" s="3">
        <f t="shared" si="13"/>
        <v>0</v>
      </c>
      <c r="K277" s="2">
        <v>0.7402777777777777</v>
      </c>
      <c r="L277" s="2">
        <f t="shared" si="21"/>
        <v>0.7444444444</v>
      </c>
      <c r="M277" s="2">
        <f t="shared" si="14"/>
        <v>0.004166666667</v>
      </c>
      <c r="N277" s="3">
        <f t="shared" si="15"/>
        <v>6</v>
      </c>
      <c r="P277" s="1" t="s">
        <v>3</v>
      </c>
      <c r="V277" s="2">
        <v>0.7402777777777777</v>
      </c>
    </row>
    <row r="278" ht="15.75" customHeight="1">
      <c r="H278" s="1">
        <f t="shared" si="16"/>
        <v>2</v>
      </c>
      <c r="I278" s="2">
        <f t="shared" si="12"/>
        <v>0</v>
      </c>
      <c r="J278" s="3">
        <f t="shared" si="13"/>
        <v>0</v>
      </c>
      <c r="K278" s="2">
        <v>0.7444444444444445</v>
      </c>
      <c r="L278" s="2">
        <f t="shared" si="21"/>
        <v>0.7486111111</v>
      </c>
      <c r="M278" s="2">
        <f t="shared" si="14"/>
        <v>0.004166666667</v>
      </c>
      <c r="N278" s="3">
        <f t="shared" si="15"/>
        <v>6</v>
      </c>
      <c r="P278" s="1" t="s">
        <v>3</v>
      </c>
      <c r="V278" s="2">
        <v>0.7444444444444445</v>
      </c>
    </row>
    <row r="279" ht="15.75" customHeight="1">
      <c r="H279" s="1">
        <f t="shared" si="16"/>
        <v>2</v>
      </c>
      <c r="I279" s="2">
        <f t="shared" si="12"/>
        <v>-0.001388888889</v>
      </c>
      <c r="J279" s="3">
        <f t="shared" si="13"/>
        <v>-2</v>
      </c>
      <c r="K279" s="2">
        <v>0.748611111111111</v>
      </c>
      <c r="L279" s="2">
        <f t="shared" si="21"/>
        <v>0.7527777778</v>
      </c>
      <c r="M279" s="2">
        <f t="shared" si="14"/>
        <v>0.004166666667</v>
      </c>
      <c r="N279" s="3">
        <f t="shared" si="15"/>
        <v>6</v>
      </c>
      <c r="P279" s="1" t="s">
        <v>3</v>
      </c>
      <c r="V279" s="2">
        <v>0.748611111111111</v>
      </c>
    </row>
    <row r="280" ht="15.75" customHeight="1">
      <c r="H280" s="1">
        <f t="shared" si="16"/>
        <v>2</v>
      </c>
      <c r="I280" s="2">
        <f t="shared" si="12"/>
        <v>0.0006944444444</v>
      </c>
      <c r="J280" s="3">
        <f t="shared" si="13"/>
        <v>1</v>
      </c>
      <c r="K280" s="2">
        <v>0.751388888888889</v>
      </c>
      <c r="L280" s="2">
        <f t="shared" si="21"/>
        <v>0.7555555556</v>
      </c>
      <c r="M280" s="2">
        <f t="shared" si="14"/>
        <v>0.004166666667</v>
      </c>
      <c r="N280" s="3">
        <f t="shared" si="15"/>
        <v>6</v>
      </c>
      <c r="P280" s="1" t="s">
        <v>3</v>
      </c>
      <c r="V280" s="2">
        <v>0.751388888888889</v>
      </c>
    </row>
    <row r="281" ht="15.75" customHeight="1">
      <c r="H281" s="1">
        <f t="shared" si="16"/>
        <v>2</v>
      </c>
      <c r="I281" s="2">
        <f t="shared" si="12"/>
        <v>0.001388888889</v>
      </c>
      <c r="J281" s="3">
        <f t="shared" si="13"/>
        <v>2</v>
      </c>
      <c r="K281" s="2">
        <v>0.75625</v>
      </c>
      <c r="L281" s="2">
        <f t="shared" si="21"/>
        <v>0.7604166667</v>
      </c>
      <c r="M281" s="2">
        <f t="shared" si="14"/>
        <v>0.004166666667</v>
      </c>
      <c r="N281" s="3">
        <f t="shared" si="15"/>
        <v>6</v>
      </c>
      <c r="O281" s="1" t="s">
        <v>3</v>
      </c>
      <c r="P281" s="1" t="s">
        <v>3</v>
      </c>
      <c r="V281" s="2">
        <v>0.75625</v>
      </c>
    </row>
    <row r="282" ht="15.75" customHeight="1">
      <c r="H282" s="1">
        <f t="shared" si="16"/>
        <v>2</v>
      </c>
      <c r="I282" s="2">
        <f t="shared" si="12"/>
        <v>0.0006944444444</v>
      </c>
      <c r="J282" s="3">
        <f t="shared" si="13"/>
        <v>1</v>
      </c>
      <c r="K282" s="2">
        <v>0.7618055555555556</v>
      </c>
      <c r="L282" s="2">
        <f t="shared" si="21"/>
        <v>0.7659722222</v>
      </c>
      <c r="M282" s="2">
        <f t="shared" si="14"/>
        <v>0.004166666667</v>
      </c>
      <c r="N282" s="3">
        <f t="shared" si="15"/>
        <v>6</v>
      </c>
      <c r="P282" s="1" t="s">
        <v>3</v>
      </c>
      <c r="V282" s="2">
        <v>0.7618055555555556</v>
      </c>
    </row>
    <row r="283" ht="15.75" customHeight="1">
      <c r="H283" s="1">
        <f t="shared" si="16"/>
        <v>2</v>
      </c>
      <c r="I283" s="2">
        <f t="shared" si="12"/>
        <v>0.001388888889</v>
      </c>
      <c r="J283" s="3">
        <f t="shared" si="13"/>
        <v>2</v>
      </c>
      <c r="K283" s="2">
        <v>0.7666666666666666</v>
      </c>
      <c r="L283" s="2">
        <f t="shared" si="21"/>
        <v>0.7708333333</v>
      </c>
      <c r="M283" s="2">
        <f t="shared" si="14"/>
        <v>0.004166666667</v>
      </c>
      <c r="N283" s="3">
        <f t="shared" si="15"/>
        <v>6</v>
      </c>
      <c r="P283" s="1" t="s">
        <v>3</v>
      </c>
      <c r="V283" s="2">
        <v>0.7666666666666666</v>
      </c>
    </row>
    <row r="284" ht="15.75" customHeight="1">
      <c r="H284" s="1">
        <f t="shared" si="16"/>
        <v>2</v>
      </c>
      <c r="I284" s="2">
        <f t="shared" si="12"/>
        <v>0.0006944444444</v>
      </c>
      <c r="J284" s="3">
        <f t="shared" si="13"/>
        <v>1</v>
      </c>
      <c r="K284" s="2">
        <v>0.7722222222222223</v>
      </c>
      <c r="L284" s="2">
        <f t="shared" si="21"/>
        <v>0.7763888889</v>
      </c>
      <c r="M284" s="2">
        <f t="shared" si="14"/>
        <v>0.004166666667</v>
      </c>
      <c r="N284" s="3">
        <f t="shared" si="15"/>
        <v>6</v>
      </c>
      <c r="P284" s="1" t="s">
        <v>3</v>
      </c>
      <c r="V284" s="2">
        <v>0.7722222222222223</v>
      </c>
    </row>
    <row r="285" ht="15.75" customHeight="1">
      <c r="H285" s="1">
        <f t="shared" si="16"/>
        <v>2</v>
      </c>
      <c r="I285" s="2">
        <f t="shared" si="12"/>
        <v>0.001388888889</v>
      </c>
      <c r="J285" s="3">
        <f t="shared" si="13"/>
        <v>2</v>
      </c>
      <c r="K285" s="2">
        <v>0.7770833333333332</v>
      </c>
      <c r="L285" s="2">
        <f t="shared" si="21"/>
        <v>0.78125</v>
      </c>
      <c r="M285" s="2">
        <f t="shared" si="14"/>
        <v>0.004166666667</v>
      </c>
      <c r="N285" s="3">
        <f t="shared" si="15"/>
        <v>6</v>
      </c>
      <c r="P285" s="1" t="s">
        <v>3</v>
      </c>
      <c r="V285" s="2">
        <v>0.7770833333333332</v>
      </c>
    </row>
    <row r="286" ht="15.75" customHeight="1">
      <c r="H286" s="1">
        <f t="shared" si="16"/>
        <v>2</v>
      </c>
      <c r="I286" s="2">
        <f t="shared" si="12"/>
        <v>0.0006944444444</v>
      </c>
      <c r="J286" s="3">
        <f t="shared" si="13"/>
        <v>1</v>
      </c>
      <c r="K286" s="2">
        <v>0.782638888888889</v>
      </c>
      <c r="L286" s="2">
        <f t="shared" si="21"/>
        <v>0.7868055556</v>
      </c>
      <c r="M286" s="2">
        <f t="shared" si="14"/>
        <v>0.004166666667</v>
      </c>
      <c r="N286" s="3">
        <f t="shared" si="15"/>
        <v>6</v>
      </c>
      <c r="P286" s="1" t="s">
        <v>3</v>
      </c>
      <c r="V286" s="2">
        <v>0.782638888888889</v>
      </c>
    </row>
    <row r="287" ht="15.75" customHeight="1">
      <c r="H287" s="1">
        <f t="shared" si="16"/>
        <v>2</v>
      </c>
      <c r="I287" s="2">
        <f t="shared" si="12"/>
        <v>0.001388888889</v>
      </c>
      <c r="J287" s="3">
        <f t="shared" si="13"/>
        <v>2</v>
      </c>
      <c r="K287" s="2">
        <v>0.7875</v>
      </c>
      <c r="L287" s="2">
        <f t="shared" si="21"/>
        <v>0.7916666667</v>
      </c>
      <c r="M287" s="2">
        <f t="shared" si="14"/>
        <v>0.004166666667</v>
      </c>
      <c r="N287" s="3">
        <f t="shared" si="15"/>
        <v>6</v>
      </c>
      <c r="P287" s="1" t="s">
        <v>3</v>
      </c>
      <c r="V287" s="2">
        <v>0.7875</v>
      </c>
    </row>
    <row r="288" ht="15.75" customHeight="1">
      <c r="H288" s="1">
        <f t="shared" si="16"/>
        <v>2</v>
      </c>
      <c r="I288" s="2">
        <f t="shared" si="12"/>
        <v>0.0006944444444</v>
      </c>
      <c r="J288" s="3">
        <f t="shared" si="13"/>
        <v>1</v>
      </c>
      <c r="K288" s="2">
        <v>0.7930555555555556</v>
      </c>
      <c r="L288" s="2">
        <f t="shared" si="21"/>
        <v>0.7972222222</v>
      </c>
      <c r="M288" s="2">
        <f t="shared" si="14"/>
        <v>0.004166666667</v>
      </c>
      <c r="N288" s="3">
        <f t="shared" si="15"/>
        <v>6</v>
      </c>
      <c r="P288" s="1" t="s">
        <v>3</v>
      </c>
      <c r="V288" s="2">
        <v>0.7930555555555556</v>
      </c>
    </row>
    <row r="289" ht="15.75" customHeight="1">
      <c r="H289" s="1">
        <f t="shared" si="16"/>
        <v>2</v>
      </c>
      <c r="I289" s="2">
        <f t="shared" si="12"/>
        <v>-0.8020833333</v>
      </c>
      <c r="J289" s="3">
        <f t="shared" si="13"/>
        <v>-1155</v>
      </c>
      <c r="K289" s="2">
        <v>0.7979166666666666</v>
      </c>
      <c r="L289" s="2">
        <f t="shared" si="21"/>
        <v>0.8020833333</v>
      </c>
      <c r="M289" s="2">
        <f t="shared" si="14"/>
        <v>0.004166666667</v>
      </c>
      <c r="N289" s="3">
        <f t="shared" si="15"/>
        <v>6</v>
      </c>
      <c r="P289" s="1" t="s">
        <v>3</v>
      </c>
      <c r="V289" s="2">
        <v>0.7979166666666666</v>
      </c>
    </row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F$146"/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4FF7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.43"/>
    <col customWidth="1" min="2" max="2" width="28.14"/>
    <col customWidth="1" min="3" max="4" width="8.71"/>
    <col customWidth="1" min="5" max="5" width="8.29"/>
    <col customWidth="1" min="6" max="6" width="1.86"/>
    <col customWidth="1" min="7" max="7" width="45.71"/>
    <col customWidth="1" min="8" max="9" width="14.0"/>
    <col customWidth="1" min="10" max="10" width="5.0"/>
    <col customWidth="1" min="11" max="14" width="14.0"/>
    <col customWidth="1" min="15" max="15" width="5.0"/>
    <col customWidth="1" min="16" max="19" width="14.0"/>
    <col customWidth="1" min="20" max="20" width="5.0"/>
    <col customWidth="1" min="21" max="24" width="14.0"/>
    <col customWidth="1" min="25" max="25" width="5.0"/>
    <col customWidth="1" min="26" max="27" width="14.0"/>
  </cols>
  <sheetData>
    <row r="1" ht="7.5" customHeight="1"/>
    <row r="2">
      <c r="B2" s="1" t="s">
        <v>403</v>
      </c>
      <c r="H2" s="1" t="s">
        <v>404</v>
      </c>
      <c r="I2" s="1">
        <f>+SUM(H6:H18)</f>
        <v>11</v>
      </c>
      <c r="M2" s="1" t="s">
        <v>404</v>
      </c>
      <c r="N2" s="1">
        <f>+SUM(M6:M18)</f>
        <v>10.5</v>
      </c>
      <c r="R2" s="1" t="s">
        <v>404</v>
      </c>
      <c r="S2" s="1">
        <f>+SUM(R6:R18)</f>
        <v>9</v>
      </c>
      <c r="W2" s="1" t="s">
        <v>404</v>
      </c>
      <c r="X2" s="1">
        <f>+SUM(W6:W18)</f>
        <v>3</v>
      </c>
    </row>
    <row r="3">
      <c r="B3" s="1" t="s">
        <v>405</v>
      </c>
      <c r="H3" s="1" t="s">
        <v>406</v>
      </c>
      <c r="I3" s="1">
        <f>+SUM(K6:K18)</f>
        <v>2</v>
      </c>
      <c r="M3" s="1" t="s">
        <v>406</v>
      </c>
      <c r="N3" s="1">
        <f>+SUM(P6:P18)</f>
        <v>2</v>
      </c>
      <c r="R3" s="1" t="s">
        <v>406</v>
      </c>
      <c r="S3" s="1">
        <f>+SUM(U6:U18)</f>
        <v>2</v>
      </c>
      <c r="W3" s="1" t="s">
        <v>406</v>
      </c>
      <c r="X3" s="1">
        <f>+SUM(Z6:Z18)</f>
        <v>0</v>
      </c>
    </row>
    <row r="4">
      <c r="B4" s="1" t="s">
        <v>407</v>
      </c>
      <c r="H4" s="42" t="s">
        <v>6</v>
      </c>
      <c r="I4" s="43"/>
      <c r="J4" s="43"/>
      <c r="K4" s="43"/>
      <c r="L4" s="43"/>
      <c r="M4" s="42" t="s">
        <v>9</v>
      </c>
      <c r="N4" s="43"/>
      <c r="O4" s="43"/>
      <c r="P4" s="43"/>
      <c r="Q4" s="43"/>
      <c r="R4" s="42" t="s">
        <v>10</v>
      </c>
      <c r="S4" s="43"/>
      <c r="T4" s="43"/>
      <c r="U4" s="43"/>
      <c r="V4" s="44"/>
      <c r="W4" s="42" t="s">
        <v>457</v>
      </c>
      <c r="X4" s="43"/>
      <c r="Y4" s="43"/>
      <c r="Z4" s="43"/>
      <c r="AA4" s="44"/>
    </row>
    <row r="5">
      <c r="B5" s="28"/>
      <c r="H5" s="45" t="s">
        <v>408</v>
      </c>
      <c r="I5" s="45" t="s">
        <v>409</v>
      </c>
      <c r="J5" s="45" t="s">
        <v>410</v>
      </c>
      <c r="K5" s="45" t="s">
        <v>411</v>
      </c>
      <c r="L5" s="45" t="s">
        <v>412</v>
      </c>
      <c r="M5" s="45" t="s">
        <v>408</v>
      </c>
      <c r="N5" s="45" t="s">
        <v>409</v>
      </c>
      <c r="O5" s="45" t="s">
        <v>410</v>
      </c>
      <c r="P5" s="45" t="s">
        <v>411</v>
      </c>
      <c r="Q5" s="45" t="s">
        <v>412</v>
      </c>
      <c r="R5" s="45" t="s">
        <v>408</v>
      </c>
      <c r="S5" s="45" t="s">
        <v>409</v>
      </c>
      <c r="T5" s="45" t="s">
        <v>410</v>
      </c>
      <c r="U5" s="45" t="s">
        <v>411</v>
      </c>
      <c r="V5" s="46" t="s">
        <v>412</v>
      </c>
      <c r="W5" s="45" t="s">
        <v>408</v>
      </c>
      <c r="X5" s="45" t="s">
        <v>409</v>
      </c>
      <c r="Y5" s="45" t="s">
        <v>410</v>
      </c>
      <c r="Z5" s="45" t="s">
        <v>411</v>
      </c>
      <c r="AA5" s="46" t="s">
        <v>412</v>
      </c>
    </row>
    <row r="6">
      <c r="B6" s="1" t="s">
        <v>352</v>
      </c>
      <c r="G6" s="47" t="s">
        <v>337</v>
      </c>
      <c r="H6" s="48">
        <v>1.0</v>
      </c>
      <c r="I6" s="11">
        <f>+$C$17-(H6*$C$27)+L6</f>
        <v>1034</v>
      </c>
      <c r="J6" s="49">
        <f t="shared" ref="J6:J18" si="1">+IF(I6&gt;$C$22,1,0)</f>
        <v>1</v>
      </c>
      <c r="K6" s="11">
        <f t="shared" ref="K6:K18" si="2">+IF(H6="X",1,0)</f>
        <v>0</v>
      </c>
      <c r="L6" s="11">
        <f t="shared" ref="L6:L18" si="3">+IF(H6="X",200,0)</f>
        <v>0</v>
      </c>
      <c r="M6" s="48">
        <v>0.5</v>
      </c>
      <c r="N6" s="11">
        <f>+$C$18-(M6*$C$27)+Q6</f>
        <v>1084</v>
      </c>
      <c r="O6" s="50">
        <f t="shared" ref="O6:O18" si="4">+IF(N6&gt;$C$23,1,0)</f>
        <v>1</v>
      </c>
      <c r="P6" s="11">
        <f t="shared" ref="P6:P18" si="5">+IF(M6="X",1,0)</f>
        <v>0</v>
      </c>
      <c r="Q6" s="11">
        <f t="shared" ref="Q6:Q18" si="6">+IF(M6="X",200,0)</f>
        <v>0</v>
      </c>
      <c r="R6" s="48"/>
      <c r="S6" s="11">
        <f>+$C$19-(R6*$C$27)+V6</f>
        <v>900</v>
      </c>
      <c r="T6" s="50">
        <f t="shared" ref="T6:T18" si="7">+IF(S6&gt;$C$24,1,0)</f>
        <v>1</v>
      </c>
      <c r="U6" s="11">
        <f t="shared" ref="U6:U18" si="8">+IF(R6="X",1,0)</f>
        <v>0</v>
      </c>
      <c r="V6" s="51">
        <f t="shared" ref="V6:V18" si="9">+IF(R6="X",200,0)</f>
        <v>0</v>
      </c>
      <c r="W6" s="48"/>
      <c r="X6" s="11">
        <f>+$C$20-(W6*$C$27)+AA6</f>
        <v>540</v>
      </c>
      <c r="Y6" s="50">
        <f t="shared" ref="Y6:Y18" si="10">+IF(X6&gt;$C$25,1,0)</f>
        <v>1</v>
      </c>
      <c r="Z6" s="11">
        <f t="shared" ref="Z6:Z18" si="11">+IF(W6="X",1,0)</f>
        <v>0</v>
      </c>
      <c r="AA6" s="51">
        <f t="shared" ref="AA6:AA18" si="12">+IF(W6="X",200,0)</f>
        <v>0</v>
      </c>
    </row>
    <row r="7">
      <c r="B7" s="1" t="s">
        <v>413</v>
      </c>
      <c r="C7" s="16">
        <v>4.0</v>
      </c>
      <c r="G7" s="47" t="s">
        <v>338</v>
      </c>
      <c r="H7" s="52">
        <v>1.0</v>
      </c>
      <c r="I7" s="11">
        <f t="shared" ref="I7:I18" si="13">+$C$17-(SUM(H$6:H7)*$C$27)+SUM(L$6:L7)</f>
        <v>934</v>
      </c>
      <c r="J7" s="49">
        <f t="shared" si="1"/>
        <v>1</v>
      </c>
      <c r="K7" s="11">
        <f t="shared" si="2"/>
        <v>0</v>
      </c>
      <c r="L7" s="11">
        <f t="shared" si="3"/>
        <v>0</v>
      </c>
      <c r="M7" s="52">
        <v>1.0</v>
      </c>
      <c r="N7" s="11">
        <f t="shared" ref="N7:N18" si="14">+$C$18-(SUM(M$6:M7)*$C$27)+SUM(Q$6:Q7)</f>
        <v>984</v>
      </c>
      <c r="O7" s="50">
        <f t="shared" si="4"/>
        <v>1</v>
      </c>
      <c r="P7" s="11">
        <f t="shared" si="5"/>
        <v>0</v>
      </c>
      <c r="Q7" s="11">
        <f t="shared" si="6"/>
        <v>0</v>
      </c>
      <c r="R7" s="52">
        <v>1.0</v>
      </c>
      <c r="S7" s="11">
        <f t="shared" ref="S7:S18" si="15">+$C$19-(SUM(R$6:R7)*$C$27)+SUM(V$6:V7)</f>
        <v>800</v>
      </c>
      <c r="T7" s="50">
        <f t="shared" si="7"/>
        <v>1</v>
      </c>
      <c r="U7" s="11">
        <f t="shared" si="8"/>
        <v>0</v>
      </c>
      <c r="V7" s="51">
        <f t="shared" si="9"/>
        <v>0</v>
      </c>
      <c r="W7" s="52"/>
      <c r="X7" s="11">
        <f t="shared" ref="X7:X18" si="16">+$C$20-(SUM(W$6:W7)*$C$27)+SUM(AA$6:AA7)</f>
        <v>540</v>
      </c>
      <c r="Y7" s="50">
        <f t="shared" si="10"/>
        <v>1</v>
      </c>
      <c r="Z7" s="11">
        <f t="shared" si="11"/>
        <v>0</v>
      </c>
      <c r="AA7" s="51">
        <f t="shared" si="12"/>
        <v>0</v>
      </c>
    </row>
    <row r="8">
      <c r="G8" s="47" t="s">
        <v>339</v>
      </c>
      <c r="H8" s="52">
        <v>1.0</v>
      </c>
      <c r="I8" s="11">
        <f t="shared" si="13"/>
        <v>834</v>
      </c>
      <c r="J8" s="49">
        <f t="shared" si="1"/>
        <v>1</v>
      </c>
      <c r="K8" s="11">
        <f t="shared" si="2"/>
        <v>0</v>
      </c>
      <c r="L8" s="11">
        <f t="shared" si="3"/>
        <v>0</v>
      </c>
      <c r="M8" s="52">
        <v>1.0</v>
      </c>
      <c r="N8" s="11">
        <f t="shared" si="14"/>
        <v>884</v>
      </c>
      <c r="O8" s="50">
        <f t="shared" si="4"/>
        <v>1</v>
      </c>
      <c r="P8" s="11">
        <f t="shared" si="5"/>
        <v>0</v>
      </c>
      <c r="Q8" s="11">
        <f t="shared" si="6"/>
        <v>0</v>
      </c>
      <c r="R8" s="52">
        <v>1.0</v>
      </c>
      <c r="S8" s="11">
        <f t="shared" si="15"/>
        <v>700</v>
      </c>
      <c r="T8" s="50">
        <f t="shared" si="7"/>
        <v>1</v>
      </c>
      <c r="U8" s="11">
        <f t="shared" si="8"/>
        <v>0</v>
      </c>
      <c r="V8" s="51">
        <f t="shared" si="9"/>
        <v>0</v>
      </c>
      <c r="W8" s="52"/>
      <c r="X8" s="11">
        <f t="shared" si="16"/>
        <v>540</v>
      </c>
      <c r="Y8" s="50">
        <f t="shared" si="10"/>
        <v>1</v>
      </c>
      <c r="Z8" s="11">
        <f t="shared" si="11"/>
        <v>0</v>
      </c>
      <c r="AA8" s="51">
        <f t="shared" si="12"/>
        <v>0</v>
      </c>
    </row>
    <row r="9">
      <c r="B9" s="1" t="s">
        <v>414</v>
      </c>
      <c r="C9" s="16">
        <v>1260.0</v>
      </c>
      <c r="D9" s="1" t="s">
        <v>329</v>
      </c>
      <c r="E9" s="53" t="s">
        <v>415</v>
      </c>
      <c r="G9" s="47" t="s">
        <v>340</v>
      </c>
      <c r="H9" s="52">
        <v>1.0</v>
      </c>
      <c r="I9" s="11">
        <f t="shared" si="13"/>
        <v>734</v>
      </c>
      <c r="J9" s="49">
        <f t="shared" si="1"/>
        <v>1</v>
      </c>
      <c r="K9" s="11">
        <f t="shared" si="2"/>
        <v>0</v>
      </c>
      <c r="L9" s="11">
        <f t="shared" si="3"/>
        <v>0</v>
      </c>
      <c r="M9" s="52">
        <v>1.0</v>
      </c>
      <c r="N9" s="11">
        <f t="shared" si="14"/>
        <v>784</v>
      </c>
      <c r="O9" s="50">
        <f t="shared" si="4"/>
        <v>1</v>
      </c>
      <c r="P9" s="11">
        <f t="shared" si="5"/>
        <v>0</v>
      </c>
      <c r="Q9" s="11">
        <f t="shared" si="6"/>
        <v>0</v>
      </c>
      <c r="R9" s="52">
        <v>1.0</v>
      </c>
      <c r="S9" s="11">
        <f t="shared" si="15"/>
        <v>600</v>
      </c>
      <c r="T9" s="50">
        <f t="shared" si="7"/>
        <v>1</v>
      </c>
      <c r="U9" s="11">
        <f t="shared" si="8"/>
        <v>0</v>
      </c>
      <c r="V9" s="51">
        <f t="shared" si="9"/>
        <v>0</v>
      </c>
      <c r="W9" s="52"/>
      <c r="X9" s="11">
        <f t="shared" si="16"/>
        <v>540</v>
      </c>
      <c r="Y9" s="50">
        <f t="shared" si="10"/>
        <v>1</v>
      </c>
      <c r="Z9" s="11">
        <f t="shared" si="11"/>
        <v>0</v>
      </c>
      <c r="AA9" s="51">
        <f t="shared" si="12"/>
        <v>0</v>
      </c>
    </row>
    <row r="10">
      <c r="B10" s="1" t="s">
        <v>416</v>
      </c>
      <c r="C10" s="16">
        <v>1260.0</v>
      </c>
      <c r="D10" s="1" t="s">
        <v>329</v>
      </c>
      <c r="E10" s="53" t="s">
        <v>417</v>
      </c>
      <c r="G10" s="47" t="s">
        <v>341</v>
      </c>
      <c r="H10" s="54" t="s">
        <v>342</v>
      </c>
      <c r="I10" s="11">
        <f t="shared" si="13"/>
        <v>934</v>
      </c>
      <c r="J10" s="49">
        <f t="shared" si="1"/>
        <v>1</v>
      </c>
      <c r="K10" s="11">
        <f t="shared" si="2"/>
        <v>1</v>
      </c>
      <c r="L10" s="11">
        <f t="shared" si="3"/>
        <v>200</v>
      </c>
      <c r="M10" s="48">
        <v>1.0</v>
      </c>
      <c r="N10" s="11">
        <f t="shared" si="14"/>
        <v>684</v>
      </c>
      <c r="O10" s="50">
        <f t="shared" si="4"/>
        <v>1</v>
      </c>
      <c r="P10" s="11">
        <f t="shared" si="5"/>
        <v>0</v>
      </c>
      <c r="Q10" s="11">
        <f t="shared" si="6"/>
        <v>0</v>
      </c>
      <c r="R10" s="54" t="s">
        <v>342</v>
      </c>
      <c r="S10" s="11">
        <f t="shared" si="15"/>
        <v>800</v>
      </c>
      <c r="T10" s="50">
        <f t="shared" si="7"/>
        <v>1</v>
      </c>
      <c r="U10" s="11">
        <f t="shared" si="8"/>
        <v>1</v>
      </c>
      <c r="V10" s="51">
        <f t="shared" si="9"/>
        <v>200</v>
      </c>
      <c r="W10" s="48">
        <v>1.0</v>
      </c>
      <c r="X10" s="11">
        <f t="shared" si="16"/>
        <v>440</v>
      </c>
      <c r="Y10" s="50">
        <f t="shared" si="10"/>
        <v>1</v>
      </c>
      <c r="Z10" s="11">
        <f t="shared" si="11"/>
        <v>0</v>
      </c>
      <c r="AA10" s="51">
        <f t="shared" si="12"/>
        <v>0</v>
      </c>
    </row>
    <row r="11">
      <c r="B11" s="1" t="s">
        <v>418</v>
      </c>
      <c r="C11" s="16">
        <v>1000.0</v>
      </c>
      <c r="D11" s="1" t="s">
        <v>329</v>
      </c>
      <c r="E11" s="53" t="s">
        <v>417</v>
      </c>
      <c r="G11" s="47" t="s">
        <v>343</v>
      </c>
      <c r="H11" s="54" t="s">
        <v>342</v>
      </c>
      <c r="I11" s="11">
        <f t="shared" si="13"/>
        <v>1134</v>
      </c>
      <c r="J11" s="49">
        <f t="shared" si="1"/>
        <v>1</v>
      </c>
      <c r="K11" s="11">
        <f t="shared" si="2"/>
        <v>1</v>
      </c>
      <c r="L11" s="11">
        <f t="shared" si="3"/>
        <v>200</v>
      </c>
      <c r="M11" s="54" t="s">
        <v>342</v>
      </c>
      <c r="N11" s="11">
        <f t="shared" si="14"/>
        <v>884</v>
      </c>
      <c r="O11" s="50">
        <f t="shared" si="4"/>
        <v>1</v>
      </c>
      <c r="P11" s="11">
        <f t="shared" si="5"/>
        <v>1</v>
      </c>
      <c r="Q11" s="11">
        <f t="shared" si="6"/>
        <v>200</v>
      </c>
      <c r="R11" s="48">
        <v>1.0</v>
      </c>
      <c r="S11" s="11">
        <f t="shared" si="15"/>
        <v>700</v>
      </c>
      <c r="T11" s="50">
        <f t="shared" si="7"/>
        <v>1</v>
      </c>
      <c r="U11" s="11">
        <f t="shared" si="8"/>
        <v>0</v>
      </c>
      <c r="V11" s="51">
        <f t="shared" si="9"/>
        <v>0</v>
      </c>
      <c r="W11" s="48">
        <v>1.0</v>
      </c>
      <c r="X11" s="11">
        <f t="shared" si="16"/>
        <v>340</v>
      </c>
      <c r="Y11" s="50">
        <f t="shared" si="10"/>
        <v>1</v>
      </c>
      <c r="Z11" s="11">
        <f t="shared" si="11"/>
        <v>0</v>
      </c>
      <c r="AA11" s="51">
        <f t="shared" si="12"/>
        <v>0</v>
      </c>
    </row>
    <row r="12">
      <c r="B12" s="1" t="s">
        <v>458</v>
      </c>
      <c r="C12" s="16">
        <v>600.0</v>
      </c>
      <c r="D12" s="1" t="s">
        <v>329</v>
      </c>
      <c r="E12" s="53" t="s">
        <v>419</v>
      </c>
      <c r="G12" s="47" t="s">
        <v>344</v>
      </c>
      <c r="H12" s="48">
        <v>1.0</v>
      </c>
      <c r="I12" s="11">
        <f t="shared" si="13"/>
        <v>1034</v>
      </c>
      <c r="J12" s="49">
        <f t="shared" si="1"/>
        <v>1</v>
      </c>
      <c r="K12" s="11">
        <f t="shared" si="2"/>
        <v>0</v>
      </c>
      <c r="L12" s="11">
        <f t="shared" si="3"/>
        <v>0</v>
      </c>
      <c r="M12" s="54" t="s">
        <v>342</v>
      </c>
      <c r="N12" s="11">
        <f t="shared" si="14"/>
        <v>1084</v>
      </c>
      <c r="O12" s="50">
        <f t="shared" si="4"/>
        <v>1</v>
      </c>
      <c r="P12" s="11">
        <f t="shared" si="5"/>
        <v>1</v>
      </c>
      <c r="Q12" s="11">
        <f t="shared" si="6"/>
        <v>200</v>
      </c>
      <c r="R12" s="48">
        <v>1.0</v>
      </c>
      <c r="S12" s="11">
        <f t="shared" si="15"/>
        <v>600</v>
      </c>
      <c r="T12" s="50">
        <f t="shared" si="7"/>
        <v>1</v>
      </c>
      <c r="U12" s="11">
        <f t="shared" si="8"/>
        <v>0</v>
      </c>
      <c r="V12" s="51">
        <f t="shared" si="9"/>
        <v>0</v>
      </c>
      <c r="W12" s="48"/>
      <c r="X12" s="11">
        <f t="shared" si="16"/>
        <v>340</v>
      </c>
      <c r="Y12" s="50">
        <f t="shared" si="10"/>
        <v>1</v>
      </c>
      <c r="Z12" s="11">
        <f t="shared" si="11"/>
        <v>0</v>
      </c>
      <c r="AA12" s="51">
        <f t="shared" si="12"/>
        <v>0</v>
      </c>
    </row>
    <row r="13">
      <c r="G13" s="47" t="s">
        <v>345</v>
      </c>
      <c r="H13" s="52">
        <v>1.0</v>
      </c>
      <c r="I13" s="11">
        <f t="shared" si="13"/>
        <v>934</v>
      </c>
      <c r="J13" s="49">
        <f t="shared" si="1"/>
        <v>1</v>
      </c>
      <c r="K13" s="11">
        <f t="shared" si="2"/>
        <v>0</v>
      </c>
      <c r="L13" s="11">
        <f t="shared" si="3"/>
        <v>0</v>
      </c>
      <c r="M13" s="52">
        <v>1.0</v>
      </c>
      <c r="N13" s="11">
        <f t="shared" si="14"/>
        <v>984</v>
      </c>
      <c r="O13" s="50">
        <f t="shared" si="4"/>
        <v>1</v>
      </c>
      <c r="P13" s="11">
        <f t="shared" si="5"/>
        <v>0</v>
      </c>
      <c r="Q13" s="11">
        <f t="shared" si="6"/>
        <v>0</v>
      </c>
      <c r="R13" s="54" t="s">
        <v>342</v>
      </c>
      <c r="S13" s="11">
        <f t="shared" si="15"/>
        <v>800</v>
      </c>
      <c r="T13" s="50">
        <f t="shared" si="7"/>
        <v>1</v>
      </c>
      <c r="U13" s="11">
        <f t="shared" si="8"/>
        <v>1</v>
      </c>
      <c r="V13" s="51">
        <f t="shared" si="9"/>
        <v>200</v>
      </c>
      <c r="W13" s="52">
        <v>1.0</v>
      </c>
      <c r="X13" s="11">
        <f t="shared" si="16"/>
        <v>240</v>
      </c>
      <c r="Y13" s="50">
        <f t="shared" si="10"/>
        <v>1</v>
      </c>
      <c r="Z13" s="11">
        <f t="shared" si="11"/>
        <v>0</v>
      </c>
      <c r="AA13" s="51">
        <f t="shared" si="12"/>
        <v>0</v>
      </c>
    </row>
    <row r="14">
      <c r="B14" s="1" t="s">
        <v>420</v>
      </c>
      <c r="C14" s="15">
        <v>0.9</v>
      </c>
      <c r="G14" s="47" t="s">
        <v>346</v>
      </c>
      <c r="H14" s="52">
        <v>1.0</v>
      </c>
      <c r="I14" s="11">
        <f t="shared" si="13"/>
        <v>834</v>
      </c>
      <c r="J14" s="49">
        <f t="shared" si="1"/>
        <v>1</v>
      </c>
      <c r="K14" s="11">
        <f t="shared" si="2"/>
        <v>0</v>
      </c>
      <c r="L14" s="11">
        <f t="shared" si="3"/>
        <v>0</v>
      </c>
      <c r="M14" s="52">
        <v>1.0</v>
      </c>
      <c r="N14" s="11">
        <f t="shared" si="14"/>
        <v>884</v>
      </c>
      <c r="O14" s="50">
        <f t="shared" si="4"/>
        <v>1</v>
      </c>
      <c r="P14" s="11">
        <f t="shared" si="5"/>
        <v>0</v>
      </c>
      <c r="Q14" s="11">
        <f t="shared" si="6"/>
        <v>0</v>
      </c>
      <c r="R14" s="52">
        <v>1.0</v>
      </c>
      <c r="S14" s="11">
        <f t="shared" si="15"/>
        <v>700</v>
      </c>
      <c r="T14" s="50">
        <f t="shared" si="7"/>
        <v>1</v>
      </c>
      <c r="U14" s="11">
        <f t="shared" si="8"/>
        <v>0</v>
      </c>
      <c r="V14" s="51">
        <f t="shared" si="9"/>
        <v>0</v>
      </c>
      <c r="W14" s="52"/>
      <c r="X14" s="11">
        <f t="shared" si="16"/>
        <v>240</v>
      </c>
      <c r="Y14" s="50">
        <f t="shared" si="10"/>
        <v>1</v>
      </c>
      <c r="Z14" s="11">
        <f t="shared" si="11"/>
        <v>0</v>
      </c>
      <c r="AA14" s="51">
        <f t="shared" si="12"/>
        <v>0</v>
      </c>
    </row>
    <row r="15">
      <c r="B15" s="1" t="s">
        <v>421</v>
      </c>
      <c r="C15" s="15">
        <v>0.2</v>
      </c>
      <c r="G15" s="47" t="s">
        <v>347</v>
      </c>
      <c r="H15" s="52">
        <v>1.0</v>
      </c>
      <c r="I15" s="11">
        <f t="shared" si="13"/>
        <v>734</v>
      </c>
      <c r="J15" s="49">
        <f t="shared" si="1"/>
        <v>1</v>
      </c>
      <c r="K15" s="11">
        <f t="shared" si="2"/>
        <v>0</v>
      </c>
      <c r="L15" s="11">
        <f t="shared" si="3"/>
        <v>0</v>
      </c>
      <c r="M15" s="52">
        <v>1.0</v>
      </c>
      <c r="N15" s="11">
        <f t="shared" si="14"/>
        <v>784</v>
      </c>
      <c r="O15" s="50">
        <f t="shared" si="4"/>
        <v>1</v>
      </c>
      <c r="P15" s="11">
        <f t="shared" si="5"/>
        <v>0</v>
      </c>
      <c r="Q15" s="11">
        <f t="shared" si="6"/>
        <v>0</v>
      </c>
      <c r="R15" s="52">
        <v>1.0</v>
      </c>
      <c r="S15" s="11">
        <f t="shared" si="15"/>
        <v>600</v>
      </c>
      <c r="T15" s="50">
        <f t="shared" si="7"/>
        <v>1</v>
      </c>
      <c r="U15" s="11">
        <f t="shared" si="8"/>
        <v>0</v>
      </c>
      <c r="V15" s="51">
        <f t="shared" si="9"/>
        <v>0</v>
      </c>
      <c r="W15" s="52"/>
      <c r="X15" s="11">
        <f t="shared" si="16"/>
        <v>240</v>
      </c>
      <c r="Y15" s="50">
        <f t="shared" si="10"/>
        <v>1</v>
      </c>
      <c r="Z15" s="11">
        <f t="shared" si="11"/>
        <v>0</v>
      </c>
      <c r="AA15" s="51">
        <f t="shared" si="12"/>
        <v>0</v>
      </c>
    </row>
    <row r="16">
      <c r="G16" s="47" t="s">
        <v>348</v>
      </c>
      <c r="H16" s="52">
        <v>1.0</v>
      </c>
      <c r="I16" s="11">
        <f t="shared" si="13"/>
        <v>634</v>
      </c>
      <c r="J16" s="49">
        <f t="shared" si="1"/>
        <v>1</v>
      </c>
      <c r="K16" s="11">
        <f t="shared" si="2"/>
        <v>0</v>
      </c>
      <c r="L16" s="11">
        <f t="shared" si="3"/>
        <v>0</v>
      </c>
      <c r="M16" s="52">
        <v>1.0</v>
      </c>
      <c r="N16" s="11">
        <f t="shared" si="14"/>
        <v>684</v>
      </c>
      <c r="O16" s="50">
        <f t="shared" si="4"/>
        <v>1</v>
      </c>
      <c r="P16" s="11">
        <f t="shared" si="5"/>
        <v>0</v>
      </c>
      <c r="Q16" s="11">
        <f t="shared" si="6"/>
        <v>0</v>
      </c>
      <c r="R16" s="52">
        <v>1.0</v>
      </c>
      <c r="S16" s="11">
        <f t="shared" si="15"/>
        <v>500</v>
      </c>
      <c r="T16" s="50">
        <f t="shared" si="7"/>
        <v>1</v>
      </c>
      <c r="U16" s="11">
        <f t="shared" si="8"/>
        <v>0</v>
      </c>
      <c r="V16" s="51">
        <f t="shared" si="9"/>
        <v>0</v>
      </c>
      <c r="W16" s="52"/>
      <c r="X16" s="11">
        <f t="shared" si="16"/>
        <v>240</v>
      </c>
      <c r="Y16" s="50">
        <f t="shared" si="10"/>
        <v>1</v>
      </c>
      <c r="Z16" s="11">
        <f t="shared" si="11"/>
        <v>0</v>
      </c>
      <c r="AA16" s="51">
        <f t="shared" si="12"/>
        <v>0</v>
      </c>
    </row>
    <row r="17">
      <c r="B17" s="1" t="s">
        <v>422</v>
      </c>
      <c r="C17" s="55">
        <f t="shared" ref="C17:C20" si="17">+C9*$C$14</f>
        <v>1134</v>
      </c>
      <c r="D17" s="1" t="s">
        <v>329</v>
      </c>
      <c r="G17" s="47" t="s">
        <v>349</v>
      </c>
      <c r="H17" s="52">
        <v>1.0</v>
      </c>
      <c r="I17" s="11">
        <f t="shared" si="13"/>
        <v>534</v>
      </c>
      <c r="J17" s="49">
        <f t="shared" si="1"/>
        <v>1</v>
      </c>
      <c r="K17" s="11">
        <f t="shared" si="2"/>
        <v>0</v>
      </c>
      <c r="L17" s="11">
        <f t="shared" si="3"/>
        <v>0</v>
      </c>
      <c r="M17" s="52">
        <v>1.0</v>
      </c>
      <c r="N17" s="11">
        <f t="shared" si="14"/>
        <v>584</v>
      </c>
      <c r="O17" s="50">
        <f t="shared" si="4"/>
        <v>1</v>
      </c>
      <c r="P17" s="11">
        <f t="shared" si="5"/>
        <v>0</v>
      </c>
      <c r="Q17" s="11">
        <f t="shared" si="6"/>
        <v>0</v>
      </c>
      <c r="R17" s="52">
        <v>1.0</v>
      </c>
      <c r="S17" s="11">
        <f t="shared" si="15"/>
        <v>400</v>
      </c>
      <c r="T17" s="50">
        <f t="shared" si="7"/>
        <v>1</v>
      </c>
      <c r="U17" s="11">
        <f t="shared" si="8"/>
        <v>0</v>
      </c>
      <c r="V17" s="51">
        <f t="shared" si="9"/>
        <v>0</v>
      </c>
      <c r="W17" s="52"/>
      <c r="X17" s="11">
        <f t="shared" si="16"/>
        <v>240</v>
      </c>
      <c r="Y17" s="50">
        <f t="shared" si="10"/>
        <v>1</v>
      </c>
      <c r="Z17" s="11">
        <f t="shared" si="11"/>
        <v>0</v>
      </c>
      <c r="AA17" s="51">
        <f t="shared" si="12"/>
        <v>0</v>
      </c>
    </row>
    <row r="18">
      <c r="B18" s="1" t="s">
        <v>423</v>
      </c>
      <c r="C18" s="55">
        <f t="shared" si="17"/>
        <v>1134</v>
      </c>
      <c r="D18" s="1" t="s">
        <v>329</v>
      </c>
      <c r="G18" s="47" t="s">
        <v>350</v>
      </c>
      <c r="H18" s="56">
        <v>1.0</v>
      </c>
      <c r="I18" s="57">
        <f t="shared" si="13"/>
        <v>434</v>
      </c>
      <c r="J18" s="58">
        <f t="shared" si="1"/>
        <v>1</v>
      </c>
      <c r="K18" s="57">
        <f t="shared" si="2"/>
        <v>0</v>
      </c>
      <c r="L18" s="57">
        <f t="shared" si="3"/>
        <v>0</v>
      </c>
      <c r="M18" s="56">
        <v>1.0</v>
      </c>
      <c r="N18" s="57">
        <f t="shared" si="14"/>
        <v>484</v>
      </c>
      <c r="O18" s="59">
        <f t="shared" si="4"/>
        <v>1</v>
      </c>
      <c r="P18" s="57">
        <f t="shared" si="5"/>
        <v>0</v>
      </c>
      <c r="Q18" s="57">
        <f t="shared" si="6"/>
        <v>0</v>
      </c>
      <c r="R18" s="56"/>
      <c r="S18" s="57">
        <f t="shared" si="15"/>
        <v>400</v>
      </c>
      <c r="T18" s="59">
        <f t="shared" si="7"/>
        <v>1</v>
      </c>
      <c r="U18" s="57">
        <f t="shared" si="8"/>
        <v>0</v>
      </c>
      <c r="V18" s="60">
        <f t="shared" si="9"/>
        <v>0</v>
      </c>
      <c r="W18" s="56"/>
      <c r="X18" s="57">
        <f t="shared" si="16"/>
        <v>240</v>
      </c>
      <c r="Y18" s="59">
        <f t="shared" si="10"/>
        <v>1</v>
      </c>
      <c r="Z18" s="57">
        <f t="shared" si="11"/>
        <v>0</v>
      </c>
      <c r="AA18" s="60">
        <f t="shared" si="12"/>
        <v>0</v>
      </c>
    </row>
    <row r="19">
      <c r="B19" s="1" t="s">
        <v>424</v>
      </c>
      <c r="C19" s="55">
        <f t="shared" si="17"/>
        <v>900</v>
      </c>
      <c r="D19" s="1" t="s">
        <v>329</v>
      </c>
    </row>
    <row r="20">
      <c r="B20" s="1" t="s">
        <v>459</v>
      </c>
      <c r="C20" s="55">
        <f t="shared" si="17"/>
        <v>540</v>
      </c>
      <c r="D20" s="1" t="s">
        <v>329</v>
      </c>
      <c r="G20" s="1" t="s">
        <v>388</v>
      </c>
      <c r="H20" s="27" t="s">
        <v>389</v>
      </c>
      <c r="I20" s="71">
        <f>+COUNTIFS(J6:J18,1,H6:H18,"&gt;0")/I2</f>
        <v>1</v>
      </c>
      <c r="J20" s="63"/>
      <c r="K20" s="63"/>
      <c r="L20" s="63"/>
      <c r="M20" s="63"/>
      <c r="N20" s="73">
        <f>+(COUNTIFS(O6:O18,1,M6:M18,"&gt;0")-0.5)/N2</f>
        <v>1</v>
      </c>
      <c r="O20" s="63"/>
      <c r="P20" s="63"/>
      <c r="Q20" s="63"/>
      <c r="R20" s="63"/>
      <c r="S20" s="71">
        <f>+COUNTIFS(T6:T18,1,R6:R18,"&gt;0")/S2</f>
        <v>1</v>
      </c>
      <c r="T20" s="63"/>
      <c r="U20" s="63"/>
      <c r="V20" s="63"/>
      <c r="W20" s="63"/>
      <c r="X20" s="71">
        <f>+COUNTIFS(Y6:Y18,1,W6:W18,"&gt;0")/X2</f>
        <v>1</v>
      </c>
      <c r="Y20" s="63"/>
      <c r="Z20" s="63"/>
      <c r="AA20" s="63"/>
    </row>
    <row r="21" ht="15.75" customHeight="1">
      <c r="H21" s="27" t="s">
        <v>365</v>
      </c>
      <c r="I21" s="1">
        <f>+I2</f>
        <v>11</v>
      </c>
      <c r="N21" s="1">
        <f>+N2</f>
        <v>10.5</v>
      </c>
      <c r="S21" s="1">
        <f>+S2</f>
        <v>9</v>
      </c>
      <c r="X21" s="1">
        <f>+X2</f>
        <v>3</v>
      </c>
    </row>
    <row r="22" ht="15.75" customHeight="1">
      <c r="B22" s="1" t="s">
        <v>425</v>
      </c>
      <c r="C22" s="55">
        <f t="shared" ref="C22:C25" si="18">+C9*$C$15</f>
        <v>252</v>
      </c>
      <c r="D22" s="1" t="s">
        <v>329</v>
      </c>
      <c r="G22" s="1" t="s">
        <v>428</v>
      </c>
      <c r="H22" s="27" t="s">
        <v>429</v>
      </c>
      <c r="I22" s="64">
        <f>90%-(MIN(I6:I9)/C9)</f>
        <v>0.3174603175</v>
      </c>
      <c r="J22" s="64"/>
      <c r="K22" s="64"/>
      <c r="L22" s="64"/>
      <c r="M22" s="64"/>
      <c r="N22" s="64">
        <f>90%-(MIN(N6:N10)/C10)</f>
        <v>0.3571428571</v>
      </c>
      <c r="O22" s="64"/>
      <c r="P22" s="64"/>
      <c r="Q22" s="64"/>
      <c r="R22" s="64"/>
      <c r="S22" s="64">
        <f>90%-(MIN(S7:S9)/C11)</f>
        <v>0.3</v>
      </c>
      <c r="W22" s="64"/>
      <c r="X22" s="64">
        <f>90%-(MIN(X6:X13)/C12)</f>
        <v>0.5</v>
      </c>
    </row>
    <row r="23" ht="15.75" customHeight="1">
      <c r="B23" s="1" t="s">
        <v>426</v>
      </c>
      <c r="C23" s="55">
        <f t="shared" si="18"/>
        <v>252</v>
      </c>
      <c r="D23" s="1" t="s">
        <v>329</v>
      </c>
      <c r="G23" s="1" t="s">
        <v>428</v>
      </c>
      <c r="H23" s="27" t="s">
        <v>431</v>
      </c>
      <c r="I23" s="64">
        <f>I89-(MIN(I12:I18)/C9)</f>
        <v>0.5555555556</v>
      </c>
      <c r="J23" s="64"/>
      <c r="K23" s="64"/>
      <c r="L23" s="64"/>
      <c r="M23" s="64"/>
      <c r="N23" s="64">
        <f>N90-(MIN(N13:N18)/C10)</f>
        <v>0.4761904762</v>
      </c>
      <c r="O23" s="64"/>
      <c r="P23" s="64"/>
      <c r="Q23" s="64"/>
      <c r="R23" s="64"/>
      <c r="S23" s="64">
        <f>S88-(MIN(S11:S12)/C11)</f>
        <v>0.2</v>
      </c>
      <c r="W23" s="64"/>
      <c r="X23" s="64"/>
    </row>
    <row r="24" ht="15.75" customHeight="1">
      <c r="B24" s="1" t="s">
        <v>427</v>
      </c>
      <c r="C24" s="55">
        <f t="shared" si="18"/>
        <v>200</v>
      </c>
      <c r="D24" s="1" t="s">
        <v>329</v>
      </c>
      <c r="G24" s="1" t="s">
        <v>428</v>
      </c>
      <c r="H24" s="27" t="s">
        <v>460</v>
      </c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>
        <f>S91-(MIN(S14:S17)/C11)</f>
        <v>0.4</v>
      </c>
      <c r="W24" s="64"/>
    </row>
    <row r="25" ht="15.75" customHeight="1">
      <c r="B25" s="1" t="s">
        <v>461</v>
      </c>
      <c r="C25" s="55">
        <f t="shared" si="18"/>
        <v>120</v>
      </c>
      <c r="D25" s="1" t="s">
        <v>329</v>
      </c>
      <c r="G25" s="1" t="s">
        <v>428</v>
      </c>
      <c r="H25" s="27" t="s">
        <v>433</v>
      </c>
      <c r="I25" s="64">
        <f>+AVERAGE(I84:I96)</f>
        <v>0.6557997558</v>
      </c>
      <c r="N25" s="64">
        <f>+AVERAGE(N84:N96)</f>
        <v>0.6588522589</v>
      </c>
      <c r="S25" s="64">
        <f>+AVERAGE(S84:S96)</f>
        <v>0.6538461538</v>
      </c>
      <c r="X25" s="64">
        <f>+AVERAGE(X84:X96)</f>
        <v>0.3630769231</v>
      </c>
    </row>
    <row r="26" ht="15.75" customHeight="1"/>
    <row r="27" ht="15.75" customHeight="1">
      <c r="B27" s="1" t="s">
        <v>432</v>
      </c>
      <c r="C27" s="65">
        <v>100.0</v>
      </c>
      <c r="D27" s="1" t="s">
        <v>329</v>
      </c>
    </row>
    <row r="28" ht="15.75" customHeight="1"/>
    <row r="29" ht="15.75" customHeight="1">
      <c r="B29" s="1" t="s">
        <v>434</v>
      </c>
      <c r="C29" s="16">
        <v>200.0</v>
      </c>
      <c r="D29" s="1" t="s">
        <v>329</v>
      </c>
    </row>
    <row r="30" ht="15.75" customHeight="1"/>
    <row r="31" ht="15.75" customHeight="1">
      <c r="B31" s="1" t="s">
        <v>435</v>
      </c>
      <c r="C31" s="1">
        <f t="shared" ref="C31:C32" si="19">+I2+N2+S2+X2</f>
        <v>33.5</v>
      </c>
    </row>
    <row r="32" ht="15.75" customHeight="1">
      <c r="B32" s="1" t="s">
        <v>437</v>
      </c>
      <c r="C32" s="1">
        <f t="shared" si="19"/>
        <v>6</v>
      </c>
    </row>
    <row r="33" ht="15.75" customHeight="1">
      <c r="B33" s="1" t="s">
        <v>438</v>
      </c>
      <c r="C33" s="1">
        <f>+COUNTIF(J6:J18,"=0")+COUNTIF(O6:O18,"=0")+COUNTIF(T6:T18,"=0")+COUNTIF(Y6:Y18,"=0")</f>
        <v>0</v>
      </c>
    </row>
    <row r="34" ht="15.75" customHeight="1">
      <c r="B34" s="1" t="s">
        <v>439</v>
      </c>
      <c r="C34" s="1">
        <f>+C31-C33</f>
        <v>33.5</v>
      </c>
    </row>
    <row r="35" ht="15.75" customHeight="1"/>
    <row r="36" ht="15.75" customHeight="1">
      <c r="C36" s="16"/>
      <c r="D36" s="1" t="s">
        <v>440</v>
      </c>
    </row>
    <row r="37" ht="15.75" customHeight="1">
      <c r="C37" s="55"/>
      <c r="D37" s="1" t="s">
        <v>441</v>
      </c>
    </row>
    <row r="38" ht="15.75" customHeight="1">
      <c r="C38" s="65"/>
      <c r="D38" s="1" t="s">
        <v>442</v>
      </c>
    </row>
    <row r="39" ht="15.75" customHeight="1"/>
    <row r="40" ht="15.75" customHeight="1"/>
    <row r="41" ht="15.75" customHeight="1">
      <c r="B41" s="1" t="s">
        <v>443</v>
      </c>
    </row>
    <row r="42" ht="15.75" customHeight="1">
      <c r="B42" s="1" t="s">
        <v>444</v>
      </c>
    </row>
    <row r="43" ht="15.75" customHeight="1">
      <c r="B43" s="1" t="s">
        <v>445</v>
      </c>
    </row>
    <row r="44" ht="15.75" customHeight="1">
      <c r="B44" s="1" t="s">
        <v>447</v>
      </c>
    </row>
    <row r="45" ht="15.75" customHeight="1">
      <c r="B45" s="1" t="s">
        <v>469</v>
      </c>
    </row>
    <row r="46" ht="15.75" customHeight="1"/>
    <row r="47" ht="15.75" hidden="1" customHeight="1" outlineLevel="1">
      <c r="G47" s="1" t="s">
        <v>359</v>
      </c>
      <c r="H47" s="27" t="s">
        <v>360</v>
      </c>
      <c r="I47" s="16">
        <v>25.0</v>
      </c>
      <c r="K47" s="1" t="s">
        <v>361</v>
      </c>
      <c r="N47" s="16">
        <v>25.0</v>
      </c>
      <c r="P47" s="1" t="s">
        <v>361</v>
      </c>
      <c r="S47" s="16">
        <v>25.0</v>
      </c>
      <c r="U47" s="1" t="s">
        <v>361</v>
      </c>
      <c r="X47" s="16">
        <v>25.0</v>
      </c>
      <c r="Z47" s="1" t="s">
        <v>361</v>
      </c>
    </row>
    <row r="48" ht="15.75" hidden="1" customHeight="1" outlineLevel="1">
      <c r="G48" s="1" t="s">
        <v>362</v>
      </c>
      <c r="H48" s="27" t="s">
        <v>363</v>
      </c>
      <c r="I48" s="16">
        <v>10.0</v>
      </c>
      <c r="K48" s="1" t="s">
        <v>361</v>
      </c>
      <c r="N48" s="16">
        <v>10.0</v>
      </c>
      <c r="P48" s="1" t="s">
        <v>361</v>
      </c>
      <c r="S48" s="16">
        <v>10.0</v>
      </c>
      <c r="U48" s="1" t="s">
        <v>361</v>
      </c>
      <c r="X48" s="16">
        <v>10.0</v>
      </c>
      <c r="Z48" s="1" t="s">
        <v>361</v>
      </c>
    </row>
    <row r="49" ht="15.75" hidden="1" customHeight="1" outlineLevel="1">
      <c r="G49" s="1" t="s">
        <v>364</v>
      </c>
      <c r="H49" s="27" t="s">
        <v>365</v>
      </c>
      <c r="I49" s="16">
        <f>+I2</f>
        <v>11</v>
      </c>
      <c r="K49" s="1" t="s">
        <v>366</v>
      </c>
      <c r="N49" s="16">
        <f>+N2</f>
        <v>10.5</v>
      </c>
      <c r="P49" s="1" t="s">
        <v>366</v>
      </c>
      <c r="S49" s="16">
        <f>+S2</f>
        <v>9</v>
      </c>
      <c r="U49" s="1" t="s">
        <v>366</v>
      </c>
      <c r="X49" s="16">
        <f>+X2</f>
        <v>3</v>
      </c>
      <c r="Z49" s="1" t="s">
        <v>366</v>
      </c>
    </row>
    <row r="50" ht="15.75" hidden="1" customHeight="1" outlineLevel="1">
      <c r="G50" s="1" t="s">
        <v>367</v>
      </c>
      <c r="H50" s="27" t="s">
        <v>470</v>
      </c>
      <c r="I50" s="66">
        <v>7.75E7</v>
      </c>
      <c r="K50" s="30" t="s">
        <v>369</v>
      </c>
      <c r="N50" s="66">
        <v>7.75E7</v>
      </c>
      <c r="P50" s="30" t="s">
        <v>369</v>
      </c>
      <c r="S50" s="66">
        <v>7.75E7</v>
      </c>
      <c r="U50" s="30" t="s">
        <v>369</v>
      </c>
      <c r="X50" s="66">
        <v>7.75E7</v>
      </c>
      <c r="Z50" s="30" t="s">
        <v>369</v>
      </c>
    </row>
    <row r="51" ht="15.75" hidden="1" customHeight="1" outlineLevel="1">
      <c r="G51" s="1" t="s">
        <v>370</v>
      </c>
      <c r="H51" s="27" t="s">
        <v>471</v>
      </c>
      <c r="I51" s="66">
        <v>5555.555555555556</v>
      </c>
      <c r="K51" s="30" t="s">
        <v>369</v>
      </c>
      <c r="N51" s="66">
        <v>5555.555555555556</v>
      </c>
      <c r="P51" s="30" t="s">
        <v>369</v>
      </c>
      <c r="S51" s="66">
        <v>5555.555555555556</v>
      </c>
      <c r="U51" s="30" t="s">
        <v>369</v>
      </c>
      <c r="X51" s="66">
        <v>5555.555555555556</v>
      </c>
      <c r="Z51" s="30" t="s">
        <v>369</v>
      </c>
    </row>
    <row r="52" ht="15.75" hidden="1" customHeight="1" outlineLevel="1">
      <c r="G52" s="1" t="s">
        <v>328</v>
      </c>
      <c r="H52" s="27" t="s">
        <v>372</v>
      </c>
      <c r="I52" s="16">
        <f>+C9</f>
        <v>1260</v>
      </c>
      <c r="K52" s="30" t="s">
        <v>329</v>
      </c>
      <c r="N52" s="16">
        <f>+C10</f>
        <v>1260</v>
      </c>
      <c r="P52" s="30" t="s">
        <v>329</v>
      </c>
      <c r="S52" s="16">
        <f>+C11</f>
        <v>1000</v>
      </c>
      <c r="U52" s="30" t="s">
        <v>329</v>
      </c>
      <c r="X52" s="16">
        <f>+C12</f>
        <v>600</v>
      </c>
      <c r="Z52" s="30" t="s">
        <v>329</v>
      </c>
    </row>
    <row r="53" ht="15.75" hidden="1" customHeight="1" outlineLevel="1">
      <c r="G53" s="1" t="s">
        <v>373</v>
      </c>
      <c r="H53" s="27" t="s">
        <v>472</v>
      </c>
      <c r="I53" s="66">
        <v>700000.0</v>
      </c>
      <c r="K53" s="30" t="s">
        <v>369</v>
      </c>
      <c r="N53" s="66">
        <v>700000.0</v>
      </c>
      <c r="P53" s="30" t="s">
        <v>369</v>
      </c>
      <c r="S53" s="66">
        <v>700000.0</v>
      </c>
      <c r="U53" s="30" t="s">
        <v>369</v>
      </c>
      <c r="X53" s="66">
        <v>700000.0</v>
      </c>
      <c r="Z53" s="30" t="s">
        <v>369</v>
      </c>
    </row>
    <row r="54" ht="15.75" hidden="1" customHeight="1" outlineLevel="1">
      <c r="G54" s="1" t="s">
        <v>375</v>
      </c>
      <c r="H54" s="27" t="s">
        <v>473</v>
      </c>
      <c r="I54" s="16">
        <v>9.0</v>
      </c>
      <c r="K54" s="30" t="s">
        <v>377</v>
      </c>
      <c r="N54" s="16">
        <v>9.0</v>
      </c>
      <c r="P54" s="30" t="s">
        <v>377</v>
      </c>
      <c r="S54" s="16">
        <v>9.0</v>
      </c>
      <c r="U54" s="30" t="s">
        <v>377</v>
      </c>
      <c r="X54" s="16">
        <v>9.0</v>
      </c>
      <c r="Z54" s="30" t="s">
        <v>377</v>
      </c>
    </row>
    <row r="55" ht="15.75" hidden="1" customHeight="1" outlineLevel="1">
      <c r="G55" s="1" t="s">
        <v>378</v>
      </c>
      <c r="H55" s="27" t="s">
        <v>379</v>
      </c>
      <c r="I55" s="16">
        <v>35.0</v>
      </c>
      <c r="K55" s="1" t="s">
        <v>380</v>
      </c>
      <c r="N55" s="16">
        <v>35.0</v>
      </c>
      <c r="P55" s="1" t="s">
        <v>380</v>
      </c>
      <c r="S55" s="16">
        <v>35.0</v>
      </c>
      <c r="U55" s="1" t="s">
        <v>380</v>
      </c>
      <c r="X55" s="16">
        <v>35.0</v>
      </c>
      <c r="Z55" s="1" t="s">
        <v>380</v>
      </c>
    </row>
    <row r="56" ht="15.75" hidden="1" customHeight="1" outlineLevel="1">
      <c r="G56" s="1" t="s">
        <v>381</v>
      </c>
      <c r="H56" s="27" t="s">
        <v>474</v>
      </c>
      <c r="I56" s="16">
        <v>2.0</v>
      </c>
      <c r="K56" s="30" t="s">
        <v>383</v>
      </c>
      <c r="N56" s="16">
        <v>2.0</v>
      </c>
      <c r="P56" s="30" t="s">
        <v>383</v>
      </c>
      <c r="S56" s="16">
        <v>2.0</v>
      </c>
      <c r="U56" s="30" t="s">
        <v>383</v>
      </c>
      <c r="X56" s="16">
        <v>2.0</v>
      </c>
      <c r="Z56" s="30" t="s">
        <v>383</v>
      </c>
    </row>
    <row r="57" ht="15.75" hidden="1" customHeight="1" outlineLevel="1">
      <c r="G57" s="1" t="s">
        <v>384</v>
      </c>
      <c r="H57" s="27" t="s">
        <v>385</v>
      </c>
      <c r="I57" s="16">
        <f>+C24</f>
        <v>200</v>
      </c>
      <c r="K57" s="30" t="s">
        <v>329</v>
      </c>
      <c r="N57" s="16">
        <f>+C24</f>
        <v>200</v>
      </c>
      <c r="P57" s="30" t="s">
        <v>329</v>
      </c>
      <c r="S57" s="16">
        <f>+C24</f>
        <v>200</v>
      </c>
      <c r="U57" s="30" t="s">
        <v>329</v>
      </c>
      <c r="X57" s="16">
        <f>+C25</f>
        <v>120</v>
      </c>
      <c r="Z57" s="30" t="s">
        <v>329</v>
      </c>
    </row>
    <row r="58" ht="15.75" hidden="1" customHeight="1" outlineLevel="1">
      <c r="G58" s="1" t="s">
        <v>386</v>
      </c>
      <c r="H58" s="27" t="s">
        <v>475</v>
      </c>
      <c r="I58" s="15">
        <f>+C14-C15</f>
        <v>0.7</v>
      </c>
      <c r="N58" s="15">
        <f>+C14-C15</f>
        <v>0.7</v>
      </c>
      <c r="S58" s="15">
        <f>+C14-C15</f>
        <v>0.7</v>
      </c>
      <c r="X58" s="15">
        <f>+C14-C15</f>
        <v>0.7</v>
      </c>
    </row>
    <row r="59" ht="15.75" hidden="1" customHeight="1" outlineLevel="1"/>
    <row r="60" ht="15.75" hidden="1" customHeight="1" outlineLevel="1"/>
    <row r="61" ht="15.75" hidden="1" customHeight="1" outlineLevel="1">
      <c r="G61" s="67" t="s">
        <v>390</v>
      </c>
    </row>
    <row r="62" ht="15.75" hidden="1" customHeight="1" outlineLevel="1">
      <c r="G62" s="26" t="s">
        <v>391</v>
      </c>
      <c r="I62" s="68">
        <f>+I50/(I47*365)</f>
        <v>8493.150685</v>
      </c>
      <c r="N62" s="68">
        <f>+N50/(N47*365)</f>
        <v>8493.150685</v>
      </c>
      <c r="S62" s="68">
        <f>+S50/(S47*365)</f>
        <v>8493.150685</v>
      </c>
      <c r="X62" s="68">
        <f>+X50/(X47*365)</f>
        <v>8493.150685</v>
      </c>
    </row>
    <row r="63" ht="15.75" hidden="1" customHeight="1" outlineLevel="1">
      <c r="I63" s="68"/>
      <c r="N63" s="68"/>
      <c r="S63" s="68"/>
      <c r="X63" s="68"/>
    </row>
    <row r="64" ht="15.75" hidden="1" customHeight="1" outlineLevel="1">
      <c r="G64" s="67" t="s">
        <v>392</v>
      </c>
    </row>
    <row r="65" ht="15.75" hidden="1" customHeight="1" outlineLevel="1">
      <c r="G65" s="26" t="s">
        <v>393</v>
      </c>
      <c r="I65" s="68">
        <f>+((I47/I48)*(I51*I52))/(I47*365)</f>
        <v>1917.808219</v>
      </c>
      <c r="N65" s="68">
        <f>+((N47/N48)*(N51*N52))/(N47*365)</f>
        <v>1917.808219</v>
      </c>
      <c r="S65" s="68">
        <f>+((S47/S48)*(S51*S52))/(S47*365)</f>
        <v>1522.070015</v>
      </c>
      <c r="X65" s="68">
        <f>+((X47/X48)*(X51*X52))/(X47*365)</f>
        <v>913.2420091</v>
      </c>
    </row>
    <row r="66" ht="15.75" hidden="1" customHeight="1" outlineLevel="1">
      <c r="I66" s="68"/>
      <c r="N66" s="68"/>
      <c r="S66" s="68"/>
      <c r="X66" s="68"/>
    </row>
    <row r="67" ht="15.75" hidden="1" customHeight="1" outlineLevel="1">
      <c r="G67" s="67" t="s">
        <v>394</v>
      </c>
      <c r="I67" s="68"/>
      <c r="N67" s="68"/>
      <c r="S67" s="68"/>
      <c r="X67" s="68"/>
    </row>
    <row r="68" ht="15.75" hidden="1" customHeight="1" outlineLevel="1">
      <c r="G68" s="39" t="s">
        <v>395</v>
      </c>
      <c r="I68" s="68">
        <f>+I53/365</f>
        <v>1917.808219</v>
      </c>
      <c r="N68" s="68">
        <f>+N53/365</f>
        <v>1917.808219</v>
      </c>
      <c r="S68" s="68">
        <f>+S53/365</f>
        <v>1917.808219</v>
      </c>
      <c r="X68" s="68">
        <f>+X53/365</f>
        <v>1917.808219</v>
      </c>
    </row>
    <row r="69" ht="15.75" hidden="1" customHeight="1" outlineLevel="1">
      <c r="I69" s="68"/>
      <c r="N69" s="68"/>
      <c r="S69" s="68"/>
      <c r="X69" s="68"/>
    </row>
    <row r="70" ht="15.75" hidden="1" customHeight="1" outlineLevel="1">
      <c r="G70" s="67" t="s">
        <v>396</v>
      </c>
      <c r="I70" s="68"/>
      <c r="N70" s="68"/>
      <c r="S70" s="68"/>
      <c r="X70" s="68"/>
    </row>
    <row r="71" ht="15.75" hidden="1" customHeight="1" outlineLevel="1">
      <c r="G71" s="26" t="s">
        <v>397</v>
      </c>
      <c r="I71" s="68">
        <f>+(I56*I57*I49*I20)+(I54*I55*(1-I20)*I49)</f>
        <v>4400</v>
      </c>
      <c r="N71" s="68">
        <f>+(N56*N57*N49*N20)+(N54*N55*(1-N20)*N49)</f>
        <v>4200</v>
      </c>
      <c r="S71" s="68">
        <f>+(S56*S57*S49*S20)+(S54*S55*(1-S20)*S49)</f>
        <v>3600</v>
      </c>
      <c r="X71" s="68">
        <f>+(X56*X57*X49*X20)+(X54*X55*(1-X20)*X49)</f>
        <v>720</v>
      </c>
    </row>
    <row r="72" ht="15.75" hidden="1" customHeight="1" outlineLevel="1">
      <c r="I72" s="68"/>
      <c r="N72" s="68"/>
      <c r="S72" s="68"/>
      <c r="X72" s="68"/>
    </row>
    <row r="73" ht="15.75" hidden="1" customHeight="1" outlineLevel="1">
      <c r="G73" s="67" t="s">
        <v>398</v>
      </c>
      <c r="I73" s="68"/>
      <c r="N73" s="68"/>
      <c r="S73" s="68"/>
      <c r="X73" s="68"/>
    </row>
    <row r="74" ht="15.75" hidden="1" customHeight="1" outlineLevel="1">
      <c r="G74" s="26" t="s">
        <v>399</v>
      </c>
      <c r="I74" s="68">
        <f>+(I54*I55*(1-I20)*I49)</f>
        <v>0</v>
      </c>
      <c r="N74" s="68">
        <f>+(N54*N55*(1-N20)*N49)</f>
        <v>0</v>
      </c>
      <c r="S74" s="68">
        <f>+(S54*S55*(1-S20)*S49)</f>
        <v>0</v>
      </c>
      <c r="X74" s="68">
        <f>+(X54*X55*(1-X20)*X49)</f>
        <v>0</v>
      </c>
    </row>
    <row r="75" ht="15.75" hidden="1" customHeight="1" outlineLevel="1">
      <c r="I75" s="68"/>
      <c r="N75" s="68"/>
      <c r="S75" s="68"/>
      <c r="X75" s="68"/>
    </row>
    <row r="76" ht="15.75" hidden="1" customHeight="1" outlineLevel="1">
      <c r="G76" s="67" t="s">
        <v>400</v>
      </c>
      <c r="I76" s="68"/>
      <c r="N76" s="68"/>
      <c r="S76" s="68"/>
      <c r="X76" s="68"/>
    </row>
    <row r="77" ht="15.75" hidden="1" customHeight="1" outlineLevel="1">
      <c r="G77" s="26" t="s">
        <v>401</v>
      </c>
      <c r="I77" s="68">
        <f>+(I57*I56*I20*I49)</f>
        <v>4400</v>
      </c>
      <c r="N77" s="68">
        <f>+(N57*N56*N20*N49)</f>
        <v>4200</v>
      </c>
      <c r="S77" s="68">
        <f>+(S57*S56*S20*S49)</f>
        <v>3600</v>
      </c>
      <c r="X77" s="68">
        <f>+(X57*X56*X20*X49)</f>
        <v>720</v>
      </c>
    </row>
    <row r="78" ht="15.75" hidden="1" customHeight="1" outlineLevel="1">
      <c r="I78" s="68"/>
      <c r="N78" s="68"/>
      <c r="S78" s="68"/>
      <c r="X78" s="68"/>
    </row>
    <row r="79" ht="15.75" hidden="1" customHeight="1" outlineLevel="1">
      <c r="G79" s="67" t="s">
        <v>402</v>
      </c>
      <c r="I79" s="68">
        <f>+I62+I65+I68+I71</f>
        <v>16728.76712</v>
      </c>
      <c r="N79" s="68">
        <f>+N62+N65+N68+N71</f>
        <v>16528.76712</v>
      </c>
      <c r="S79" s="68">
        <f>+S62+S65+S68+S71</f>
        <v>15533.02892</v>
      </c>
      <c r="X79" s="68">
        <f>+X62+X65+X68+X71</f>
        <v>12044.20091</v>
      </c>
    </row>
    <row r="80" ht="15.75" hidden="1" customHeight="1" outlineLevel="1">
      <c r="I80" s="69"/>
    </row>
    <row r="81" ht="15.75" hidden="1" customHeight="1" outlineLevel="1"/>
    <row r="82" ht="15.75" hidden="1" customHeight="1" outlineLevel="1"/>
    <row r="83" ht="15.75" customHeight="1" collapsed="1">
      <c r="H83" s="1" t="s">
        <v>455</v>
      </c>
      <c r="I83" s="1" t="s">
        <v>456</v>
      </c>
      <c r="M83" s="1" t="s">
        <v>455</v>
      </c>
      <c r="N83" s="1" t="s">
        <v>456</v>
      </c>
      <c r="R83" s="1" t="s">
        <v>455</v>
      </c>
      <c r="S83" s="1" t="s">
        <v>456</v>
      </c>
      <c r="W83" s="1" t="s">
        <v>455</v>
      </c>
      <c r="X83" s="1" t="s">
        <v>456</v>
      </c>
    </row>
    <row r="84" ht="15.75" customHeight="1">
      <c r="G84" s="47" t="s">
        <v>337</v>
      </c>
      <c r="H84" s="70">
        <f t="shared" ref="H84:H96" si="20">90%-I84</f>
        <v>0.07936507937</v>
      </c>
      <c r="I84" s="64">
        <f t="shared" ref="I84:I96" si="21">+I6/$C$9</f>
        <v>0.8206349206</v>
      </c>
      <c r="M84" s="70">
        <f t="shared" ref="M84:M96" si="22">90%-N84</f>
        <v>0.03968253968</v>
      </c>
      <c r="N84" s="64">
        <f t="shared" ref="N84:N96" si="23">+N6/$C$10</f>
        <v>0.8603174603</v>
      </c>
      <c r="R84" s="70">
        <f t="shared" ref="R84:R96" si="24">90%-S84</f>
        <v>0</v>
      </c>
      <c r="S84" s="64">
        <f t="shared" ref="S84:S96" si="25">+S6/$C$11</f>
        <v>0.9</v>
      </c>
      <c r="W84" s="70">
        <f t="shared" ref="W84:W96" si="26">90%-X84</f>
        <v>0.36</v>
      </c>
      <c r="X84" s="64">
        <f t="shared" ref="X84:X96" si="27">+X6/$C$11</f>
        <v>0.54</v>
      </c>
    </row>
    <row r="85" ht="15.75" customHeight="1">
      <c r="G85" s="47" t="s">
        <v>338</v>
      </c>
      <c r="H85" s="70">
        <f t="shared" si="20"/>
        <v>0.1587301587</v>
      </c>
      <c r="I85" s="64">
        <f t="shared" si="21"/>
        <v>0.7412698413</v>
      </c>
      <c r="M85" s="70">
        <f t="shared" si="22"/>
        <v>0.119047619</v>
      </c>
      <c r="N85" s="64">
        <f t="shared" si="23"/>
        <v>0.780952381</v>
      </c>
      <c r="R85" s="70">
        <f t="shared" si="24"/>
        <v>0.1</v>
      </c>
      <c r="S85" s="64">
        <f t="shared" si="25"/>
        <v>0.8</v>
      </c>
      <c r="W85" s="70">
        <f t="shared" si="26"/>
        <v>0.36</v>
      </c>
      <c r="X85" s="64">
        <f t="shared" si="27"/>
        <v>0.54</v>
      </c>
    </row>
    <row r="86" ht="15.75" customHeight="1">
      <c r="G86" s="47" t="s">
        <v>339</v>
      </c>
      <c r="H86" s="70">
        <f t="shared" si="20"/>
        <v>0.2380952381</v>
      </c>
      <c r="I86" s="64">
        <f t="shared" si="21"/>
        <v>0.6619047619</v>
      </c>
      <c r="M86" s="70">
        <f t="shared" si="22"/>
        <v>0.1984126984</v>
      </c>
      <c r="N86" s="64">
        <f t="shared" si="23"/>
        <v>0.7015873016</v>
      </c>
      <c r="R86" s="70">
        <f t="shared" si="24"/>
        <v>0.2</v>
      </c>
      <c r="S86" s="64">
        <f t="shared" si="25"/>
        <v>0.7</v>
      </c>
      <c r="W86" s="70">
        <f t="shared" si="26"/>
        <v>0.36</v>
      </c>
      <c r="X86" s="64">
        <f t="shared" si="27"/>
        <v>0.54</v>
      </c>
    </row>
    <row r="87" ht="15.75" customHeight="1">
      <c r="G87" s="47" t="s">
        <v>340</v>
      </c>
      <c r="H87" s="70">
        <f t="shared" si="20"/>
        <v>0.3174603175</v>
      </c>
      <c r="I87" s="64">
        <f t="shared" si="21"/>
        <v>0.5825396825</v>
      </c>
      <c r="M87" s="70">
        <f t="shared" si="22"/>
        <v>0.2777777778</v>
      </c>
      <c r="N87" s="64">
        <f t="shared" si="23"/>
        <v>0.6222222222</v>
      </c>
      <c r="R87" s="70">
        <f t="shared" si="24"/>
        <v>0.3</v>
      </c>
      <c r="S87" s="64">
        <f t="shared" si="25"/>
        <v>0.6</v>
      </c>
      <c r="W87" s="70">
        <f t="shared" si="26"/>
        <v>0.36</v>
      </c>
      <c r="X87" s="64">
        <f t="shared" si="27"/>
        <v>0.54</v>
      </c>
    </row>
    <row r="88" ht="15.75" customHeight="1">
      <c r="G88" s="47" t="s">
        <v>341</v>
      </c>
      <c r="H88" s="70">
        <f t="shared" si="20"/>
        <v>0.1587301587</v>
      </c>
      <c r="I88" s="64">
        <f t="shared" si="21"/>
        <v>0.7412698413</v>
      </c>
      <c r="M88" s="70">
        <f t="shared" si="22"/>
        <v>0.3571428571</v>
      </c>
      <c r="N88" s="64">
        <f t="shared" si="23"/>
        <v>0.5428571429</v>
      </c>
      <c r="R88" s="70">
        <f t="shared" si="24"/>
        <v>0.1</v>
      </c>
      <c r="S88" s="64">
        <f t="shared" si="25"/>
        <v>0.8</v>
      </c>
      <c r="W88" s="70">
        <f t="shared" si="26"/>
        <v>0.46</v>
      </c>
      <c r="X88" s="64">
        <f t="shared" si="27"/>
        <v>0.44</v>
      </c>
    </row>
    <row r="89" ht="15.75" customHeight="1">
      <c r="G89" s="47" t="s">
        <v>343</v>
      </c>
      <c r="H89" s="70">
        <f t="shared" si="20"/>
        <v>0</v>
      </c>
      <c r="I89" s="64">
        <f t="shared" si="21"/>
        <v>0.9</v>
      </c>
      <c r="M89" s="70">
        <f t="shared" si="22"/>
        <v>0.1984126984</v>
      </c>
      <c r="N89" s="64">
        <f t="shared" si="23"/>
        <v>0.7015873016</v>
      </c>
      <c r="R89" s="70">
        <f t="shared" si="24"/>
        <v>0.2</v>
      </c>
      <c r="S89" s="64">
        <f t="shared" si="25"/>
        <v>0.7</v>
      </c>
      <c r="W89" s="70">
        <f t="shared" si="26"/>
        <v>0.56</v>
      </c>
      <c r="X89" s="64">
        <f t="shared" si="27"/>
        <v>0.34</v>
      </c>
    </row>
    <row r="90" ht="15.75" customHeight="1">
      <c r="G90" s="47" t="s">
        <v>344</v>
      </c>
      <c r="H90" s="70">
        <f t="shared" si="20"/>
        <v>0.07936507937</v>
      </c>
      <c r="I90" s="64">
        <f t="shared" si="21"/>
        <v>0.8206349206</v>
      </c>
      <c r="M90" s="70">
        <f t="shared" si="22"/>
        <v>0.03968253968</v>
      </c>
      <c r="N90" s="64">
        <f t="shared" si="23"/>
        <v>0.8603174603</v>
      </c>
      <c r="R90" s="70">
        <f t="shared" si="24"/>
        <v>0.3</v>
      </c>
      <c r="S90" s="64">
        <f t="shared" si="25"/>
        <v>0.6</v>
      </c>
      <c r="W90" s="70">
        <f t="shared" si="26"/>
        <v>0.56</v>
      </c>
      <c r="X90" s="64">
        <f t="shared" si="27"/>
        <v>0.34</v>
      </c>
    </row>
    <row r="91" ht="15.75" customHeight="1">
      <c r="G91" s="47" t="s">
        <v>345</v>
      </c>
      <c r="H91" s="70">
        <f t="shared" si="20"/>
        <v>0.1587301587</v>
      </c>
      <c r="I91" s="64">
        <f t="shared" si="21"/>
        <v>0.7412698413</v>
      </c>
      <c r="M91" s="70">
        <f t="shared" si="22"/>
        <v>0.119047619</v>
      </c>
      <c r="N91" s="64">
        <f t="shared" si="23"/>
        <v>0.780952381</v>
      </c>
      <c r="R91" s="70">
        <f t="shared" si="24"/>
        <v>0.1</v>
      </c>
      <c r="S91" s="64">
        <f t="shared" si="25"/>
        <v>0.8</v>
      </c>
      <c r="W91" s="70">
        <f t="shared" si="26"/>
        <v>0.66</v>
      </c>
      <c r="X91" s="64">
        <f t="shared" si="27"/>
        <v>0.24</v>
      </c>
    </row>
    <row r="92" ht="15.75" customHeight="1">
      <c r="G92" s="47" t="s">
        <v>346</v>
      </c>
      <c r="H92" s="70">
        <f t="shared" si="20"/>
        <v>0.2380952381</v>
      </c>
      <c r="I92" s="64">
        <f t="shared" si="21"/>
        <v>0.6619047619</v>
      </c>
      <c r="M92" s="70">
        <f t="shared" si="22"/>
        <v>0.1984126984</v>
      </c>
      <c r="N92" s="64">
        <f t="shared" si="23"/>
        <v>0.7015873016</v>
      </c>
      <c r="R92" s="70">
        <f t="shared" si="24"/>
        <v>0.2</v>
      </c>
      <c r="S92" s="64">
        <f t="shared" si="25"/>
        <v>0.7</v>
      </c>
      <c r="W92" s="70">
        <f t="shared" si="26"/>
        <v>0.66</v>
      </c>
      <c r="X92" s="64">
        <f t="shared" si="27"/>
        <v>0.24</v>
      </c>
    </row>
    <row r="93" ht="15.75" customHeight="1">
      <c r="G93" s="47" t="s">
        <v>347</v>
      </c>
      <c r="H93" s="70">
        <f t="shared" si="20"/>
        <v>0.3174603175</v>
      </c>
      <c r="I93" s="64">
        <f t="shared" si="21"/>
        <v>0.5825396825</v>
      </c>
      <c r="M93" s="70">
        <f t="shared" si="22"/>
        <v>0.2777777778</v>
      </c>
      <c r="N93" s="64">
        <f t="shared" si="23"/>
        <v>0.6222222222</v>
      </c>
      <c r="R93" s="70">
        <f t="shared" si="24"/>
        <v>0.3</v>
      </c>
      <c r="S93" s="64">
        <f t="shared" si="25"/>
        <v>0.6</v>
      </c>
      <c r="W93" s="70">
        <f t="shared" si="26"/>
        <v>0.66</v>
      </c>
      <c r="X93" s="64">
        <f t="shared" si="27"/>
        <v>0.24</v>
      </c>
    </row>
    <row r="94" ht="15.75" customHeight="1">
      <c r="G94" s="47" t="s">
        <v>348</v>
      </c>
      <c r="H94" s="70">
        <f t="shared" si="20"/>
        <v>0.3968253968</v>
      </c>
      <c r="I94" s="64">
        <f t="shared" si="21"/>
        <v>0.5031746032</v>
      </c>
      <c r="M94" s="70">
        <f t="shared" si="22"/>
        <v>0.3571428571</v>
      </c>
      <c r="N94" s="64">
        <f t="shared" si="23"/>
        <v>0.5428571429</v>
      </c>
      <c r="R94" s="70">
        <f t="shared" si="24"/>
        <v>0.4</v>
      </c>
      <c r="S94" s="64">
        <f t="shared" si="25"/>
        <v>0.5</v>
      </c>
      <c r="W94" s="70">
        <f t="shared" si="26"/>
        <v>0.66</v>
      </c>
      <c r="X94" s="64">
        <f t="shared" si="27"/>
        <v>0.24</v>
      </c>
    </row>
    <row r="95" ht="15.75" customHeight="1">
      <c r="G95" s="47" t="s">
        <v>349</v>
      </c>
      <c r="H95" s="70">
        <f t="shared" si="20"/>
        <v>0.4761904762</v>
      </c>
      <c r="I95" s="64">
        <f t="shared" si="21"/>
        <v>0.4238095238</v>
      </c>
      <c r="M95" s="70">
        <f t="shared" si="22"/>
        <v>0.4365079365</v>
      </c>
      <c r="N95" s="64">
        <f t="shared" si="23"/>
        <v>0.4634920635</v>
      </c>
      <c r="R95" s="70">
        <f t="shared" si="24"/>
        <v>0.5</v>
      </c>
      <c r="S95" s="64">
        <f t="shared" si="25"/>
        <v>0.4</v>
      </c>
      <c r="W95" s="70">
        <f t="shared" si="26"/>
        <v>0.66</v>
      </c>
      <c r="X95" s="64">
        <f t="shared" si="27"/>
        <v>0.24</v>
      </c>
    </row>
    <row r="96" ht="15.75" customHeight="1">
      <c r="G96" s="47" t="s">
        <v>350</v>
      </c>
      <c r="H96" s="70">
        <f t="shared" si="20"/>
        <v>0.5555555556</v>
      </c>
      <c r="I96" s="64">
        <f t="shared" si="21"/>
        <v>0.3444444444</v>
      </c>
      <c r="M96" s="70">
        <f t="shared" si="22"/>
        <v>0.5158730159</v>
      </c>
      <c r="N96" s="64">
        <f t="shared" si="23"/>
        <v>0.3841269841</v>
      </c>
      <c r="R96" s="70">
        <f t="shared" si="24"/>
        <v>0.5</v>
      </c>
      <c r="S96" s="64">
        <f t="shared" si="25"/>
        <v>0.4</v>
      </c>
      <c r="W96" s="70">
        <f t="shared" si="26"/>
        <v>0.66</v>
      </c>
      <c r="X96" s="64">
        <f t="shared" si="27"/>
        <v>0.24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4:L4"/>
    <mergeCell ref="M4:Q4"/>
    <mergeCell ref="R4:V4"/>
    <mergeCell ref="W4:AA4"/>
  </mergeCells>
  <conditionalFormatting sqref="K6:L18">
    <cfRule type="cellIs" dxfId="2" priority="1" operator="equal">
      <formula>0</formula>
    </cfRule>
  </conditionalFormatting>
  <conditionalFormatting sqref="P6:Q18">
    <cfRule type="cellIs" dxfId="2" priority="2" operator="equal">
      <formula>0</formula>
    </cfRule>
  </conditionalFormatting>
  <conditionalFormatting sqref="U6:V18">
    <cfRule type="cellIs" dxfId="2" priority="3" operator="equal">
      <formula>0</formula>
    </cfRule>
  </conditionalFormatting>
  <conditionalFormatting sqref="Z6:AA18">
    <cfRule type="cellIs" dxfId="2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B1F80"/>
    <pageSetUpPr/>
  </sheetPr>
  <sheetViews>
    <sheetView workbookViewId="0"/>
  </sheetViews>
  <sheetFormatPr customHeight="1" defaultColWidth="14.43" defaultRowHeight="15.0" outlineLevelRow="1"/>
  <cols>
    <col customWidth="1" min="1" max="1" width="1.43"/>
    <col customWidth="1" min="2" max="2" width="28.14"/>
    <col customWidth="1" min="3" max="4" width="8.71"/>
    <col customWidth="1" min="5" max="5" width="8.29"/>
    <col customWidth="1" min="6" max="6" width="1.86"/>
    <col customWidth="1" min="7" max="7" width="8.71"/>
    <col customWidth="1" min="8" max="9" width="14.0"/>
    <col customWidth="1" min="10" max="10" width="5.0"/>
    <col customWidth="1" min="11" max="14" width="14.0"/>
    <col customWidth="1" min="15" max="15" width="5.0"/>
    <col customWidth="1" min="16" max="19" width="14.0"/>
    <col customWidth="1" min="20" max="20" width="5.0"/>
    <col customWidth="1" min="21" max="24" width="14.0"/>
    <col customWidth="1" min="25" max="25" width="5.0"/>
    <col customWidth="1" min="26" max="27" width="14.0"/>
    <col customWidth="1" min="28" max="30" width="8.71"/>
  </cols>
  <sheetData>
    <row r="1" ht="7.5" customHeight="1"/>
    <row r="2">
      <c r="B2" s="1" t="s">
        <v>403</v>
      </c>
      <c r="H2" s="1" t="s">
        <v>404</v>
      </c>
      <c r="I2" s="1">
        <f>+SUM(H6:H18)</f>
        <v>9</v>
      </c>
      <c r="M2" s="1" t="s">
        <v>404</v>
      </c>
      <c r="N2" s="1">
        <f>+SUM(M6:M18)</f>
        <v>7.5</v>
      </c>
      <c r="R2" s="1" t="s">
        <v>404</v>
      </c>
      <c r="S2" s="1">
        <f>+SUM(R6:R18)</f>
        <v>8</v>
      </c>
      <c r="W2" s="1" t="s">
        <v>404</v>
      </c>
      <c r="X2" s="1">
        <f>+SUM(W6:W18)</f>
        <v>9</v>
      </c>
    </row>
    <row r="3">
      <c r="B3" s="1" t="s">
        <v>405</v>
      </c>
      <c r="H3" s="1" t="s">
        <v>406</v>
      </c>
      <c r="I3" s="1">
        <f>+SUM(K6:K18)</f>
        <v>4</v>
      </c>
      <c r="M3" s="1" t="s">
        <v>406</v>
      </c>
      <c r="N3" s="1">
        <f>+SUM(P6:P18)</f>
        <v>3</v>
      </c>
      <c r="R3" s="1" t="s">
        <v>406</v>
      </c>
      <c r="S3" s="1">
        <f>+SUM(U6:U18)</f>
        <v>3</v>
      </c>
      <c r="W3" s="1" t="s">
        <v>406</v>
      </c>
      <c r="X3" s="1">
        <f>+SUM(Z6:Z18)</f>
        <v>3</v>
      </c>
    </row>
    <row r="4">
      <c r="B4" s="1" t="s">
        <v>407</v>
      </c>
      <c r="H4" s="42" t="s">
        <v>6</v>
      </c>
      <c r="I4" s="43"/>
      <c r="J4" s="43"/>
      <c r="K4" s="43"/>
      <c r="L4" s="43"/>
      <c r="M4" s="42" t="s">
        <v>9</v>
      </c>
      <c r="N4" s="43"/>
      <c r="O4" s="43"/>
      <c r="P4" s="43"/>
      <c r="Q4" s="43"/>
      <c r="R4" s="42" t="s">
        <v>10</v>
      </c>
      <c r="S4" s="43"/>
      <c r="T4" s="43"/>
      <c r="U4" s="43"/>
      <c r="V4" s="44"/>
      <c r="W4" s="42" t="s">
        <v>457</v>
      </c>
      <c r="X4" s="43"/>
      <c r="Y4" s="43"/>
      <c r="Z4" s="43"/>
      <c r="AA4" s="44"/>
    </row>
    <row r="5">
      <c r="B5" s="28"/>
      <c r="H5" s="45" t="s">
        <v>408</v>
      </c>
      <c r="I5" s="45" t="s">
        <v>409</v>
      </c>
      <c r="J5" s="45" t="s">
        <v>410</v>
      </c>
      <c r="K5" s="45" t="s">
        <v>411</v>
      </c>
      <c r="L5" s="45" t="s">
        <v>412</v>
      </c>
      <c r="M5" s="45" t="s">
        <v>408</v>
      </c>
      <c r="N5" s="45" t="s">
        <v>409</v>
      </c>
      <c r="O5" s="45" t="s">
        <v>410</v>
      </c>
      <c r="P5" s="45" t="s">
        <v>411</v>
      </c>
      <c r="Q5" s="45" t="s">
        <v>412</v>
      </c>
      <c r="R5" s="45" t="s">
        <v>408</v>
      </c>
      <c r="S5" s="45" t="s">
        <v>409</v>
      </c>
      <c r="T5" s="45" t="s">
        <v>410</v>
      </c>
      <c r="U5" s="45" t="s">
        <v>411</v>
      </c>
      <c r="V5" s="46" t="s">
        <v>412</v>
      </c>
      <c r="W5" s="45" t="s">
        <v>408</v>
      </c>
      <c r="X5" s="45" t="s">
        <v>409</v>
      </c>
      <c r="Y5" s="45" t="s">
        <v>410</v>
      </c>
      <c r="Z5" s="45" t="s">
        <v>411</v>
      </c>
      <c r="AA5" s="46" t="s">
        <v>412</v>
      </c>
    </row>
    <row r="6">
      <c r="B6" s="1" t="s">
        <v>352</v>
      </c>
      <c r="G6" s="20" t="s">
        <v>337</v>
      </c>
      <c r="H6" s="48">
        <v>1.0</v>
      </c>
      <c r="I6" s="11">
        <f>+$C$17-(H6*$C$27)+L6</f>
        <v>35</v>
      </c>
      <c r="J6" s="49">
        <f t="shared" ref="J6:J18" si="1">+IF(I6&gt;$C$22,1,0)</f>
        <v>1</v>
      </c>
      <c r="K6" s="11">
        <f t="shared" ref="K6:K7" si="2">+IF(H6="X",1,0)</f>
        <v>0</v>
      </c>
      <c r="L6" s="11">
        <f t="shared" ref="L6:L18" si="3">+IF(H6="X",+K6*200,0)</f>
        <v>0</v>
      </c>
      <c r="M6" s="48">
        <v>0.5</v>
      </c>
      <c r="N6" s="11">
        <f>+$C$18-(M6*$C$27)+Q6</f>
        <v>148</v>
      </c>
      <c r="O6" s="50">
        <f t="shared" ref="O6:O18" si="4">+IF(N6&gt;$C$23,1,0)</f>
        <v>1</v>
      </c>
      <c r="P6" s="11">
        <f t="shared" ref="P6:P8" si="5">+IF(M6="X",1,0)</f>
        <v>0</v>
      </c>
      <c r="Q6" s="11">
        <f t="shared" ref="Q6:Q18" si="6">+IF(M6="X",+P6*200,0)</f>
        <v>0</v>
      </c>
      <c r="R6" s="48"/>
      <c r="S6" s="11">
        <f>+$C$19-(R6*$C$27)+V6</f>
        <v>261</v>
      </c>
      <c r="T6" s="50">
        <f t="shared" ref="T6:T18" si="7">+IF(S6&gt;$C$24,1,0)</f>
        <v>1</v>
      </c>
      <c r="U6" s="11">
        <f t="shared" ref="U6:U18" si="8">+IF(R6="X",1,0)</f>
        <v>0</v>
      </c>
      <c r="V6" s="51">
        <f t="shared" ref="V6:V18" si="9">+IF(R6="X",U6*200,0)</f>
        <v>0</v>
      </c>
      <c r="W6" s="48"/>
      <c r="X6" s="11">
        <f>+$C$20-(W6*$C$27)+AA6</f>
        <v>387</v>
      </c>
      <c r="Y6" s="50">
        <f t="shared" ref="Y6:Y18" si="10">+IF(X6&gt;$C$25,1,0)</f>
        <v>1</v>
      </c>
      <c r="Z6" s="11">
        <f t="shared" ref="Z6:Z18" si="11">+IF(W6="X",1,0)</f>
        <v>0</v>
      </c>
      <c r="AA6" s="51">
        <f>+IF(W6="X",Z6*200,0)</f>
        <v>0</v>
      </c>
      <c r="AB6" s="1">
        <f t="shared" ref="AB6:AB18" si="12">+COUNT(H6,M6,R6,W6)</f>
        <v>2</v>
      </c>
      <c r="AC6" s="1">
        <v>2.0</v>
      </c>
    </row>
    <row r="7">
      <c r="B7" s="1" t="s">
        <v>413</v>
      </c>
      <c r="C7" s="16">
        <v>4.0</v>
      </c>
      <c r="G7" s="20" t="s">
        <v>338</v>
      </c>
      <c r="H7" s="74" t="s">
        <v>342</v>
      </c>
      <c r="I7" s="75">
        <f t="shared" ref="I7:I18" si="13">+$C$17-(SUM(H$6:H7)*$C$27)+SUM(L$6:L7)</f>
        <v>235</v>
      </c>
      <c r="J7" s="76">
        <f t="shared" si="1"/>
        <v>1</v>
      </c>
      <c r="K7" s="75">
        <f t="shared" si="2"/>
        <v>1</v>
      </c>
      <c r="L7" s="75">
        <f t="shared" si="3"/>
        <v>200</v>
      </c>
      <c r="M7" s="74">
        <v>1.0</v>
      </c>
      <c r="N7" s="75">
        <f t="shared" ref="N7:N18" si="14">+$C$18-(SUM(M$6:M7)*$C$27)+SUM(Q$6:Q7)</f>
        <v>48</v>
      </c>
      <c r="O7" s="77">
        <f t="shared" si="4"/>
        <v>1</v>
      </c>
      <c r="P7" s="75">
        <f t="shared" si="5"/>
        <v>0</v>
      </c>
      <c r="Q7" s="75">
        <f t="shared" si="6"/>
        <v>0</v>
      </c>
      <c r="R7" s="74">
        <v>1.0</v>
      </c>
      <c r="S7" s="75">
        <f t="shared" ref="S7:S18" si="15">+$C$19-(SUM(R$6:R7)*$C$27)+SUM(V$6:V7)</f>
        <v>161</v>
      </c>
      <c r="T7" s="77">
        <f t="shared" si="7"/>
        <v>1</v>
      </c>
      <c r="U7" s="75">
        <f t="shared" si="8"/>
        <v>0</v>
      </c>
      <c r="V7" s="51">
        <f t="shared" si="9"/>
        <v>0</v>
      </c>
      <c r="W7" s="74">
        <v>1.0</v>
      </c>
      <c r="X7" s="75">
        <f t="shared" ref="X7:X18" si="16">+$C$20-(SUM(W$6:W7)*$C$27)+SUM(AA$6:AA7)</f>
        <v>287</v>
      </c>
      <c r="Y7" s="77">
        <f t="shared" si="10"/>
        <v>1</v>
      </c>
      <c r="Z7" s="75">
        <f t="shared" si="11"/>
        <v>0</v>
      </c>
      <c r="AA7" s="78">
        <f t="shared" ref="AA7:AA18" si="17">+IF(W7="X",200,0)</f>
        <v>0</v>
      </c>
      <c r="AB7" s="1">
        <f t="shared" si="12"/>
        <v>3</v>
      </c>
      <c r="AC7" s="1">
        <v>3.0</v>
      </c>
    </row>
    <row r="8">
      <c r="G8" s="20" t="s">
        <v>339</v>
      </c>
      <c r="H8" s="79">
        <v>1.0</v>
      </c>
      <c r="I8" s="11">
        <f t="shared" si="13"/>
        <v>135</v>
      </c>
      <c r="J8" s="49">
        <f t="shared" si="1"/>
        <v>1</v>
      </c>
      <c r="K8" s="11"/>
      <c r="L8" s="11">
        <f t="shared" si="3"/>
        <v>0</v>
      </c>
      <c r="M8" s="79" t="s">
        <v>342</v>
      </c>
      <c r="N8" s="11">
        <f t="shared" si="14"/>
        <v>248</v>
      </c>
      <c r="O8" s="50">
        <f t="shared" si="4"/>
        <v>1</v>
      </c>
      <c r="P8" s="11">
        <f t="shared" si="5"/>
        <v>1</v>
      </c>
      <c r="Q8" s="11">
        <f t="shared" si="6"/>
        <v>200</v>
      </c>
      <c r="R8" s="48">
        <v>1.0</v>
      </c>
      <c r="S8" s="11">
        <f t="shared" si="15"/>
        <v>61</v>
      </c>
      <c r="T8" s="50">
        <f t="shared" si="7"/>
        <v>1</v>
      </c>
      <c r="U8" s="11">
        <f t="shared" si="8"/>
        <v>0</v>
      </c>
      <c r="V8" s="51">
        <f t="shared" si="9"/>
        <v>0</v>
      </c>
      <c r="W8" s="48">
        <v>1.0</v>
      </c>
      <c r="X8" s="11">
        <f t="shared" si="16"/>
        <v>187</v>
      </c>
      <c r="Y8" s="50">
        <f t="shared" si="10"/>
        <v>1</v>
      </c>
      <c r="Z8" s="11">
        <f t="shared" si="11"/>
        <v>0</v>
      </c>
      <c r="AA8" s="51">
        <f t="shared" si="17"/>
        <v>0</v>
      </c>
      <c r="AB8" s="1">
        <f t="shared" si="12"/>
        <v>3</v>
      </c>
      <c r="AC8" s="1">
        <v>3.0</v>
      </c>
    </row>
    <row r="9">
      <c r="B9" s="1" t="s">
        <v>414</v>
      </c>
      <c r="C9" s="16">
        <v>150.0</v>
      </c>
      <c r="D9" s="1" t="s">
        <v>329</v>
      </c>
      <c r="E9" s="53" t="s">
        <v>415</v>
      </c>
      <c r="G9" s="20" t="s">
        <v>340</v>
      </c>
      <c r="H9" s="80">
        <v>1.0</v>
      </c>
      <c r="I9" s="57">
        <f t="shared" si="13"/>
        <v>35</v>
      </c>
      <c r="J9" s="58">
        <f t="shared" si="1"/>
        <v>1</v>
      </c>
      <c r="K9" s="57"/>
      <c r="L9" s="57">
        <f t="shared" si="3"/>
        <v>0</v>
      </c>
      <c r="M9" s="80">
        <v>1.0</v>
      </c>
      <c r="N9" s="57">
        <f t="shared" si="14"/>
        <v>148</v>
      </c>
      <c r="O9" s="59">
        <f t="shared" si="4"/>
        <v>1</v>
      </c>
      <c r="P9" s="57"/>
      <c r="Q9" s="57">
        <f t="shared" si="6"/>
        <v>0</v>
      </c>
      <c r="R9" s="56" t="s">
        <v>342</v>
      </c>
      <c r="S9" s="57">
        <f t="shared" si="15"/>
        <v>261</v>
      </c>
      <c r="T9" s="59">
        <f t="shared" si="7"/>
        <v>1</v>
      </c>
      <c r="U9" s="57">
        <f t="shared" si="8"/>
        <v>1</v>
      </c>
      <c r="V9" s="51">
        <f t="shared" si="9"/>
        <v>200</v>
      </c>
      <c r="W9" s="56">
        <v>1.0</v>
      </c>
      <c r="X9" s="57">
        <f t="shared" si="16"/>
        <v>87</v>
      </c>
      <c r="Y9" s="59">
        <f t="shared" si="10"/>
        <v>1</v>
      </c>
      <c r="Z9" s="57">
        <f t="shared" si="11"/>
        <v>0</v>
      </c>
      <c r="AA9" s="60">
        <f t="shared" si="17"/>
        <v>0</v>
      </c>
      <c r="AB9" s="1">
        <f t="shared" si="12"/>
        <v>3</v>
      </c>
      <c r="AC9" s="1">
        <v>3.0</v>
      </c>
    </row>
    <row r="10">
      <c r="B10" s="1" t="s">
        <v>416</v>
      </c>
      <c r="C10" s="16">
        <v>220.0</v>
      </c>
      <c r="D10" s="1" t="s">
        <v>329</v>
      </c>
      <c r="E10" s="53" t="s">
        <v>417</v>
      </c>
      <c r="G10" s="20" t="s">
        <v>341</v>
      </c>
      <c r="H10" s="79" t="s">
        <v>342</v>
      </c>
      <c r="I10" s="11">
        <f t="shared" si="13"/>
        <v>235</v>
      </c>
      <c r="J10" s="49">
        <f t="shared" si="1"/>
        <v>1</v>
      </c>
      <c r="K10" s="11">
        <v>1.0</v>
      </c>
      <c r="L10" s="11">
        <f t="shared" si="3"/>
        <v>200</v>
      </c>
      <c r="M10" s="79">
        <v>1.0</v>
      </c>
      <c r="N10" s="11">
        <f t="shared" si="14"/>
        <v>48</v>
      </c>
      <c r="O10" s="50">
        <f t="shared" si="4"/>
        <v>1</v>
      </c>
      <c r="P10" s="11"/>
      <c r="Q10" s="11">
        <f t="shared" si="6"/>
        <v>0</v>
      </c>
      <c r="R10" s="48">
        <v>1.0</v>
      </c>
      <c r="S10" s="11">
        <f t="shared" si="15"/>
        <v>161</v>
      </c>
      <c r="T10" s="50">
        <f t="shared" si="7"/>
        <v>1</v>
      </c>
      <c r="U10" s="11">
        <f t="shared" si="8"/>
        <v>0</v>
      </c>
      <c r="V10" s="51">
        <f t="shared" si="9"/>
        <v>0</v>
      </c>
      <c r="W10" s="48" t="s">
        <v>342</v>
      </c>
      <c r="X10" s="11">
        <f t="shared" si="16"/>
        <v>287</v>
      </c>
      <c r="Y10" s="50">
        <f t="shared" si="10"/>
        <v>1</v>
      </c>
      <c r="Z10" s="11">
        <f t="shared" si="11"/>
        <v>1</v>
      </c>
      <c r="AA10" s="51">
        <f t="shared" si="17"/>
        <v>200</v>
      </c>
      <c r="AB10" s="1">
        <f t="shared" si="12"/>
        <v>2</v>
      </c>
      <c r="AC10" s="1">
        <v>2.0</v>
      </c>
    </row>
    <row r="11">
      <c r="B11" s="1" t="s">
        <v>418</v>
      </c>
      <c r="C11" s="16">
        <v>290.0</v>
      </c>
      <c r="D11" s="1" t="s">
        <v>329</v>
      </c>
      <c r="E11" s="53" t="s">
        <v>417</v>
      </c>
      <c r="G11" s="20" t="s">
        <v>343</v>
      </c>
      <c r="H11" s="79">
        <v>1.0</v>
      </c>
      <c r="I11" s="11">
        <f t="shared" si="13"/>
        <v>135</v>
      </c>
      <c r="J11" s="49">
        <f t="shared" si="1"/>
        <v>1</v>
      </c>
      <c r="K11" s="11"/>
      <c r="L11" s="11">
        <f t="shared" si="3"/>
        <v>0</v>
      </c>
      <c r="M11" s="79" t="s">
        <v>342</v>
      </c>
      <c r="N11" s="11">
        <f t="shared" si="14"/>
        <v>248</v>
      </c>
      <c r="O11" s="50">
        <f t="shared" si="4"/>
        <v>1</v>
      </c>
      <c r="P11" s="11">
        <f t="shared" ref="P11:P18" si="18">+IF(M11="X",1,0)</f>
        <v>1</v>
      </c>
      <c r="Q11" s="11">
        <f t="shared" si="6"/>
        <v>200</v>
      </c>
      <c r="R11" s="79">
        <v>1.0</v>
      </c>
      <c r="S11" s="11">
        <f t="shared" si="15"/>
        <v>61</v>
      </c>
      <c r="T11" s="50">
        <f t="shared" si="7"/>
        <v>1</v>
      </c>
      <c r="U11" s="11">
        <f t="shared" si="8"/>
        <v>0</v>
      </c>
      <c r="V11" s="51">
        <f t="shared" si="9"/>
        <v>0</v>
      </c>
      <c r="W11" s="79" t="s">
        <v>342</v>
      </c>
      <c r="X11" s="11">
        <f t="shared" si="16"/>
        <v>487</v>
      </c>
      <c r="Y11" s="50">
        <f t="shared" si="10"/>
        <v>1</v>
      </c>
      <c r="Z11" s="11">
        <f t="shared" si="11"/>
        <v>1</v>
      </c>
      <c r="AA11" s="51">
        <f t="shared" si="17"/>
        <v>200</v>
      </c>
      <c r="AB11" s="1">
        <f t="shared" si="12"/>
        <v>2</v>
      </c>
      <c r="AC11" s="1">
        <v>2.0</v>
      </c>
    </row>
    <row r="12">
      <c r="B12" s="1" t="s">
        <v>458</v>
      </c>
      <c r="C12" s="16">
        <v>430.0</v>
      </c>
      <c r="D12" s="1" t="s">
        <v>329</v>
      </c>
      <c r="E12" s="53" t="s">
        <v>419</v>
      </c>
      <c r="G12" s="20" t="s">
        <v>344</v>
      </c>
      <c r="H12" s="79" t="s">
        <v>342</v>
      </c>
      <c r="I12" s="11">
        <f t="shared" si="13"/>
        <v>335</v>
      </c>
      <c r="J12" s="49">
        <f t="shared" si="1"/>
        <v>1</v>
      </c>
      <c r="K12" s="11">
        <v>1.0</v>
      </c>
      <c r="L12" s="11">
        <f t="shared" si="3"/>
        <v>200</v>
      </c>
      <c r="M12" s="79">
        <v>1.0</v>
      </c>
      <c r="N12" s="11">
        <f t="shared" si="14"/>
        <v>148</v>
      </c>
      <c r="O12" s="50">
        <f t="shared" si="4"/>
        <v>1</v>
      </c>
      <c r="P12" s="11">
        <f t="shared" si="18"/>
        <v>0</v>
      </c>
      <c r="Q12" s="11">
        <f t="shared" si="6"/>
        <v>0</v>
      </c>
      <c r="R12" s="79" t="s">
        <v>342</v>
      </c>
      <c r="S12" s="11">
        <f t="shared" si="15"/>
        <v>261</v>
      </c>
      <c r="T12" s="50">
        <f t="shared" si="7"/>
        <v>1</v>
      </c>
      <c r="U12" s="11">
        <f t="shared" si="8"/>
        <v>1</v>
      </c>
      <c r="V12" s="51">
        <f t="shared" si="9"/>
        <v>200</v>
      </c>
      <c r="W12" s="79">
        <v>1.0</v>
      </c>
      <c r="X12" s="11">
        <f t="shared" si="16"/>
        <v>387</v>
      </c>
      <c r="Y12" s="50">
        <f t="shared" si="10"/>
        <v>1</v>
      </c>
      <c r="Z12" s="11">
        <f t="shared" si="11"/>
        <v>0</v>
      </c>
      <c r="AA12" s="51">
        <f t="shared" si="17"/>
        <v>0</v>
      </c>
      <c r="AB12" s="1">
        <f t="shared" si="12"/>
        <v>2</v>
      </c>
      <c r="AC12" s="1">
        <v>2.0</v>
      </c>
    </row>
    <row r="13">
      <c r="G13" s="20" t="s">
        <v>345</v>
      </c>
      <c r="H13" s="74" t="s">
        <v>342</v>
      </c>
      <c r="I13" s="75">
        <f t="shared" si="13"/>
        <v>535</v>
      </c>
      <c r="J13" s="76">
        <f t="shared" si="1"/>
        <v>1</v>
      </c>
      <c r="K13" s="75">
        <v>1.0</v>
      </c>
      <c r="L13" s="75">
        <f t="shared" si="3"/>
        <v>200</v>
      </c>
      <c r="M13" s="74">
        <v>1.0</v>
      </c>
      <c r="N13" s="75">
        <f t="shared" si="14"/>
        <v>48</v>
      </c>
      <c r="O13" s="77">
        <f t="shared" si="4"/>
        <v>1</v>
      </c>
      <c r="P13" s="75">
        <f t="shared" si="18"/>
        <v>0</v>
      </c>
      <c r="Q13" s="75">
        <f t="shared" si="6"/>
        <v>0</v>
      </c>
      <c r="R13" s="81">
        <v>1.0</v>
      </c>
      <c r="S13" s="75">
        <f t="shared" si="15"/>
        <v>161</v>
      </c>
      <c r="T13" s="77">
        <f t="shared" si="7"/>
        <v>1</v>
      </c>
      <c r="U13" s="75">
        <f t="shared" si="8"/>
        <v>0</v>
      </c>
      <c r="V13" s="51">
        <f t="shared" si="9"/>
        <v>0</v>
      </c>
      <c r="W13" s="81">
        <v>1.0</v>
      </c>
      <c r="X13" s="75">
        <f t="shared" si="16"/>
        <v>287</v>
      </c>
      <c r="Y13" s="77">
        <f t="shared" si="10"/>
        <v>1</v>
      </c>
      <c r="Z13" s="75">
        <f t="shared" si="11"/>
        <v>0</v>
      </c>
      <c r="AA13" s="78">
        <f t="shared" si="17"/>
        <v>0</v>
      </c>
      <c r="AB13" s="1">
        <f t="shared" si="12"/>
        <v>3</v>
      </c>
      <c r="AC13" s="1">
        <v>3.0</v>
      </c>
    </row>
    <row r="14">
      <c r="B14" s="1" t="s">
        <v>420</v>
      </c>
      <c r="C14" s="15">
        <v>0.9</v>
      </c>
      <c r="G14" s="20" t="s">
        <v>346</v>
      </c>
      <c r="H14" s="48">
        <v>1.0</v>
      </c>
      <c r="I14" s="11">
        <f t="shared" si="13"/>
        <v>435</v>
      </c>
      <c r="J14" s="49">
        <f t="shared" si="1"/>
        <v>1</v>
      </c>
      <c r="K14" s="11"/>
      <c r="L14" s="11">
        <f t="shared" si="3"/>
        <v>0</v>
      </c>
      <c r="M14" s="48" t="s">
        <v>342</v>
      </c>
      <c r="N14" s="11">
        <f t="shared" si="14"/>
        <v>248</v>
      </c>
      <c r="O14" s="50">
        <f t="shared" si="4"/>
        <v>1</v>
      </c>
      <c r="P14" s="11">
        <f t="shared" si="18"/>
        <v>1</v>
      </c>
      <c r="Q14" s="11">
        <f t="shared" si="6"/>
        <v>200</v>
      </c>
      <c r="R14" s="79">
        <v>1.0</v>
      </c>
      <c r="S14" s="11">
        <f t="shared" si="15"/>
        <v>61</v>
      </c>
      <c r="T14" s="50">
        <f t="shared" si="7"/>
        <v>1</v>
      </c>
      <c r="U14" s="11">
        <f t="shared" si="8"/>
        <v>0</v>
      </c>
      <c r="V14" s="51">
        <f t="shared" si="9"/>
        <v>0</v>
      </c>
      <c r="W14" s="79">
        <v>1.0</v>
      </c>
      <c r="X14" s="11">
        <f t="shared" si="16"/>
        <v>187</v>
      </c>
      <c r="Y14" s="50">
        <f t="shared" si="10"/>
        <v>1</v>
      </c>
      <c r="Z14" s="11">
        <f t="shared" si="11"/>
        <v>0</v>
      </c>
      <c r="AA14" s="51">
        <f t="shared" si="17"/>
        <v>0</v>
      </c>
      <c r="AB14" s="1">
        <f t="shared" si="12"/>
        <v>3</v>
      </c>
      <c r="AC14" s="1">
        <v>3.0</v>
      </c>
    </row>
    <row r="15">
      <c r="B15" s="1" t="s">
        <v>421</v>
      </c>
      <c r="C15" s="15">
        <v>0.2</v>
      </c>
      <c r="G15" s="20" t="s">
        <v>347</v>
      </c>
      <c r="H15" s="48">
        <v>1.0</v>
      </c>
      <c r="I15" s="11">
        <f t="shared" si="13"/>
        <v>335</v>
      </c>
      <c r="J15" s="49">
        <f t="shared" si="1"/>
        <v>1</v>
      </c>
      <c r="K15" s="11"/>
      <c r="L15" s="11">
        <f t="shared" si="3"/>
        <v>0</v>
      </c>
      <c r="M15" s="48">
        <v>1.0</v>
      </c>
      <c r="N15" s="11">
        <f t="shared" si="14"/>
        <v>148</v>
      </c>
      <c r="O15" s="50">
        <f t="shared" si="4"/>
        <v>1</v>
      </c>
      <c r="P15" s="11">
        <f t="shared" si="18"/>
        <v>0</v>
      </c>
      <c r="Q15" s="11">
        <f t="shared" si="6"/>
        <v>0</v>
      </c>
      <c r="R15" s="79" t="s">
        <v>342</v>
      </c>
      <c r="S15" s="11">
        <f t="shared" si="15"/>
        <v>261</v>
      </c>
      <c r="T15" s="50">
        <f t="shared" si="7"/>
        <v>1</v>
      </c>
      <c r="U15" s="11">
        <f t="shared" si="8"/>
        <v>1</v>
      </c>
      <c r="V15" s="51">
        <f t="shared" si="9"/>
        <v>200</v>
      </c>
      <c r="W15" s="79">
        <v>1.0</v>
      </c>
      <c r="X15" s="11">
        <f t="shared" si="16"/>
        <v>87</v>
      </c>
      <c r="Y15" s="50">
        <f t="shared" si="10"/>
        <v>1</v>
      </c>
      <c r="Z15" s="11">
        <f t="shared" si="11"/>
        <v>0</v>
      </c>
      <c r="AA15" s="51">
        <f t="shared" si="17"/>
        <v>0</v>
      </c>
      <c r="AB15" s="1">
        <f t="shared" si="12"/>
        <v>3</v>
      </c>
      <c r="AC15" s="1">
        <v>3.0</v>
      </c>
    </row>
    <row r="16">
      <c r="G16" s="20" t="s">
        <v>348</v>
      </c>
      <c r="H16" s="48">
        <v>1.0</v>
      </c>
      <c r="I16" s="11">
        <f t="shared" si="13"/>
        <v>235</v>
      </c>
      <c r="J16" s="49">
        <f t="shared" si="1"/>
        <v>1</v>
      </c>
      <c r="K16" s="11">
        <f>+IF(H16="X",1,0)</f>
        <v>0</v>
      </c>
      <c r="L16" s="11">
        <f t="shared" si="3"/>
        <v>0</v>
      </c>
      <c r="M16" s="48">
        <v>1.0</v>
      </c>
      <c r="N16" s="11">
        <f t="shared" si="14"/>
        <v>48</v>
      </c>
      <c r="O16" s="50">
        <f t="shared" si="4"/>
        <v>1</v>
      </c>
      <c r="P16" s="11">
        <f t="shared" si="18"/>
        <v>0</v>
      </c>
      <c r="Q16" s="11">
        <f t="shared" si="6"/>
        <v>0</v>
      </c>
      <c r="R16" s="79">
        <v>1.0</v>
      </c>
      <c r="S16" s="11">
        <f t="shared" si="15"/>
        <v>161</v>
      </c>
      <c r="T16" s="50">
        <f t="shared" si="7"/>
        <v>1</v>
      </c>
      <c r="U16" s="11">
        <f t="shared" si="8"/>
        <v>0</v>
      </c>
      <c r="V16" s="51">
        <f t="shared" si="9"/>
        <v>0</v>
      </c>
      <c r="W16" s="48" t="s">
        <v>342</v>
      </c>
      <c r="X16" s="11">
        <f t="shared" si="16"/>
        <v>287</v>
      </c>
      <c r="Y16" s="50">
        <f t="shared" si="10"/>
        <v>1</v>
      </c>
      <c r="Z16" s="11">
        <f t="shared" si="11"/>
        <v>1</v>
      </c>
      <c r="AA16" s="51">
        <f t="shared" si="17"/>
        <v>200</v>
      </c>
      <c r="AB16" s="1">
        <f t="shared" si="12"/>
        <v>3</v>
      </c>
      <c r="AC16" s="1">
        <v>3.0</v>
      </c>
    </row>
    <row r="17">
      <c r="B17" s="1" t="s">
        <v>422</v>
      </c>
      <c r="C17" s="55">
        <f t="shared" ref="C17:C20" si="19">+C9*$C$14</f>
        <v>135</v>
      </c>
      <c r="D17" s="1" t="s">
        <v>329</v>
      </c>
      <c r="G17" s="20" t="s">
        <v>349</v>
      </c>
      <c r="H17" s="56">
        <v>1.0</v>
      </c>
      <c r="I17" s="57">
        <f t="shared" si="13"/>
        <v>135</v>
      </c>
      <c r="J17" s="58">
        <f t="shared" si="1"/>
        <v>1</v>
      </c>
      <c r="K17" s="57"/>
      <c r="L17" s="57">
        <f t="shared" si="3"/>
        <v>0</v>
      </c>
      <c r="M17" s="56">
        <v>0.0</v>
      </c>
      <c r="N17" s="57">
        <f t="shared" si="14"/>
        <v>48</v>
      </c>
      <c r="O17" s="59">
        <f t="shared" si="4"/>
        <v>1</v>
      </c>
      <c r="P17" s="57">
        <f t="shared" si="18"/>
        <v>0</v>
      </c>
      <c r="Q17" s="57">
        <f t="shared" si="6"/>
        <v>0</v>
      </c>
      <c r="R17" s="56">
        <v>1.0</v>
      </c>
      <c r="S17" s="57">
        <f t="shared" si="15"/>
        <v>61</v>
      </c>
      <c r="T17" s="59">
        <f t="shared" si="7"/>
        <v>1</v>
      </c>
      <c r="U17" s="57">
        <f t="shared" si="8"/>
        <v>0</v>
      </c>
      <c r="V17" s="51">
        <f t="shared" si="9"/>
        <v>0</v>
      </c>
      <c r="W17" s="56">
        <v>1.0</v>
      </c>
      <c r="X17" s="57">
        <f t="shared" si="16"/>
        <v>187</v>
      </c>
      <c r="Y17" s="59">
        <f t="shared" si="10"/>
        <v>1</v>
      </c>
      <c r="Z17" s="57">
        <f t="shared" si="11"/>
        <v>0</v>
      </c>
      <c r="AA17" s="60">
        <f t="shared" si="17"/>
        <v>0</v>
      </c>
      <c r="AB17" s="1">
        <f t="shared" si="12"/>
        <v>4</v>
      </c>
      <c r="AC17" s="1">
        <v>3.0</v>
      </c>
    </row>
    <row r="18">
      <c r="B18" s="1" t="s">
        <v>423</v>
      </c>
      <c r="C18" s="55">
        <f t="shared" si="19"/>
        <v>198</v>
      </c>
      <c r="D18" s="1" t="s">
        <v>329</v>
      </c>
      <c r="G18" s="20" t="s">
        <v>350</v>
      </c>
      <c r="H18" s="56">
        <v>1.0</v>
      </c>
      <c r="I18" s="57">
        <f t="shared" si="13"/>
        <v>35</v>
      </c>
      <c r="J18" s="58">
        <f t="shared" si="1"/>
        <v>1</v>
      </c>
      <c r="K18" s="57">
        <f>+IF(H18="X",1,0)</f>
        <v>0</v>
      </c>
      <c r="L18" s="57">
        <f t="shared" si="3"/>
        <v>0</v>
      </c>
      <c r="M18" s="56">
        <v>0.0</v>
      </c>
      <c r="N18" s="57">
        <f t="shared" si="14"/>
        <v>48</v>
      </c>
      <c r="O18" s="59">
        <f t="shared" si="4"/>
        <v>1</v>
      </c>
      <c r="P18" s="57">
        <f t="shared" si="18"/>
        <v>0</v>
      </c>
      <c r="Q18" s="57">
        <f t="shared" si="6"/>
        <v>0</v>
      </c>
      <c r="R18" s="56">
        <v>0.0</v>
      </c>
      <c r="S18" s="57">
        <f t="shared" si="15"/>
        <v>61</v>
      </c>
      <c r="T18" s="59">
        <f t="shared" si="7"/>
        <v>1</v>
      </c>
      <c r="U18" s="57">
        <f t="shared" si="8"/>
        <v>0</v>
      </c>
      <c r="V18" s="51">
        <f t="shared" si="9"/>
        <v>0</v>
      </c>
      <c r="W18" s="56">
        <v>1.0</v>
      </c>
      <c r="X18" s="57">
        <f t="shared" si="16"/>
        <v>87</v>
      </c>
      <c r="Y18" s="59">
        <f t="shared" si="10"/>
        <v>1</v>
      </c>
      <c r="Z18" s="57">
        <f t="shared" si="11"/>
        <v>0</v>
      </c>
      <c r="AA18" s="60">
        <f t="shared" si="17"/>
        <v>0</v>
      </c>
      <c r="AB18" s="1">
        <f t="shared" si="12"/>
        <v>4</v>
      </c>
      <c r="AC18" s="1">
        <v>2.0</v>
      </c>
    </row>
    <row r="19">
      <c r="B19" s="1" t="s">
        <v>424</v>
      </c>
      <c r="C19" s="55">
        <f t="shared" si="19"/>
        <v>261</v>
      </c>
      <c r="D19" s="1" t="s">
        <v>329</v>
      </c>
    </row>
    <row r="20">
      <c r="B20" s="1" t="s">
        <v>459</v>
      </c>
      <c r="C20" s="55">
        <f t="shared" si="19"/>
        <v>387</v>
      </c>
      <c r="D20" s="1" t="s">
        <v>329</v>
      </c>
      <c r="G20" s="1" t="s">
        <v>388</v>
      </c>
      <c r="H20" s="27" t="s">
        <v>389</v>
      </c>
      <c r="I20" s="71">
        <f>+COUNTIFS(J6:J18,1,H6:H18,"&gt;0")/I2</f>
        <v>1</v>
      </c>
      <c r="J20" s="63"/>
      <c r="K20" s="63"/>
      <c r="L20" s="63"/>
      <c r="M20" s="63"/>
      <c r="N20" s="73">
        <f>+(COUNTIFS(O6:O18,1,M6:M18,"&gt;0")-0.5)/N2</f>
        <v>1</v>
      </c>
      <c r="O20" s="63"/>
      <c r="P20" s="63"/>
      <c r="Q20" s="63"/>
      <c r="R20" s="63"/>
      <c r="S20" s="71">
        <f>+COUNTIFS(T6:T18,1,R6:R18,"&gt;0")/S2</f>
        <v>1</v>
      </c>
      <c r="T20" s="63"/>
      <c r="U20" s="63"/>
      <c r="V20" s="63"/>
      <c r="W20" s="63"/>
      <c r="X20" s="71">
        <f>+COUNTIFS(Y6:Y18,1,W6:W18,"&gt;0")/X2</f>
        <v>1</v>
      </c>
      <c r="Y20" s="63"/>
      <c r="Z20" s="63"/>
      <c r="AA20" s="63"/>
    </row>
    <row r="21" ht="15.75" customHeight="1">
      <c r="H21" s="27" t="s">
        <v>365</v>
      </c>
      <c r="I21" s="1">
        <f>+I2</f>
        <v>9</v>
      </c>
      <c r="N21" s="1">
        <f>+N2</f>
        <v>7.5</v>
      </c>
      <c r="S21" s="1">
        <f>+S2</f>
        <v>8</v>
      </c>
      <c r="X21" s="1">
        <f>+X2</f>
        <v>9</v>
      </c>
    </row>
    <row r="22" ht="15.75" customHeight="1">
      <c r="B22" s="1" t="s">
        <v>425</v>
      </c>
      <c r="C22" s="55">
        <f t="shared" ref="C22:C25" si="20">+C9*$C$15</f>
        <v>30</v>
      </c>
      <c r="D22" s="1" t="s">
        <v>329</v>
      </c>
      <c r="G22" s="1" t="s">
        <v>428</v>
      </c>
      <c r="H22" s="27" t="s">
        <v>429</v>
      </c>
      <c r="I22" s="64">
        <f>90%-(MIN(I6)/C9)</f>
        <v>0.6666666667</v>
      </c>
      <c r="J22" s="64"/>
      <c r="K22" s="64"/>
      <c r="L22" s="64"/>
      <c r="M22" s="64"/>
      <c r="N22" s="64">
        <f>90%-(MIN(N6:N8)/C10)</f>
        <v>0.6818181818</v>
      </c>
      <c r="O22" s="64"/>
      <c r="P22" s="64"/>
      <c r="Q22" s="64"/>
      <c r="R22" s="64"/>
      <c r="S22" s="64">
        <f>90%-(MIN(S7:S9)/C11)</f>
        <v>0.6896551724</v>
      </c>
      <c r="W22" s="64"/>
      <c r="X22" s="64">
        <f>90%-(MIN(X6:X9)/C12)</f>
        <v>0.6976744186</v>
      </c>
    </row>
    <row r="23" ht="15.75" customHeight="1">
      <c r="B23" s="1" t="s">
        <v>426</v>
      </c>
      <c r="C23" s="55">
        <f t="shared" si="20"/>
        <v>44</v>
      </c>
      <c r="D23" s="1" t="s">
        <v>329</v>
      </c>
      <c r="G23" s="1" t="s">
        <v>428</v>
      </c>
      <c r="H23" s="27" t="s">
        <v>431</v>
      </c>
      <c r="I23" s="64">
        <f>I86-(MIN(I9:I10)/C9)</f>
        <v>0.6666666667</v>
      </c>
      <c r="J23" s="64"/>
      <c r="K23" s="64"/>
      <c r="L23" s="64"/>
      <c r="M23" s="64"/>
      <c r="N23" s="64">
        <f>N87-(MIN(N10)/C10)</f>
        <v>0.4545454545</v>
      </c>
      <c r="O23" s="64"/>
      <c r="P23" s="64"/>
      <c r="Q23" s="82"/>
      <c r="R23" s="64"/>
      <c r="S23" s="64">
        <f>S88-(MIN(S11)/C11)</f>
        <v>0.3448275862</v>
      </c>
      <c r="W23" s="64"/>
      <c r="X23" s="64">
        <f>X88-(MIN(X11)/C12)</f>
        <v>-0.1429029671</v>
      </c>
    </row>
    <row r="24" ht="15.75" customHeight="1">
      <c r="B24" s="1" t="s">
        <v>427</v>
      </c>
      <c r="C24" s="55">
        <f t="shared" si="20"/>
        <v>58</v>
      </c>
      <c r="D24" s="1" t="s">
        <v>329</v>
      </c>
      <c r="G24" s="1" t="s">
        <v>428</v>
      </c>
      <c r="H24" s="27" t="s">
        <v>460</v>
      </c>
      <c r="I24" s="64">
        <f>I89-(MIN(I12)/C9)</f>
        <v>-1.333333333</v>
      </c>
      <c r="J24" s="64"/>
      <c r="K24" s="64"/>
      <c r="L24" s="64"/>
      <c r="M24" s="64"/>
      <c r="N24" s="64">
        <f>N89-(MIN(N12:N13)/C10)</f>
        <v>0.9090909091</v>
      </c>
      <c r="O24" s="64"/>
      <c r="P24" s="64"/>
      <c r="Q24" s="64"/>
      <c r="R24" s="64"/>
      <c r="S24" s="64">
        <f>S90-(MIN(S13:S14)/C11)</f>
        <v>0.6896551724</v>
      </c>
      <c r="W24" s="64"/>
      <c r="X24" s="64">
        <f>X90-(MIN(X13:X15)/C12)</f>
        <v>1.132157177</v>
      </c>
    </row>
    <row r="25" ht="15.75" customHeight="1">
      <c r="B25" s="1" t="s">
        <v>461</v>
      </c>
      <c r="C25" s="55">
        <f t="shared" si="20"/>
        <v>86</v>
      </c>
      <c r="D25" s="1" t="s">
        <v>329</v>
      </c>
      <c r="G25" s="1" t="s">
        <v>428</v>
      </c>
      <c r="H25" s="27" t="s">
        <v>476</v>
      </c>
      <c r="I25" s="64">
        <f>I91-(MIN(I14:I16)/C9)</f>
        <v>2</v>
      </c>
      <c r="N25" s="64">
        <f>N92-(MIN(N15:N17)/C10)</f>
        <v>0.9090909091</v>
      </c>
      <c r="S25" s="64">
        <f>S93-(MIN(S16:S18)/C11)</f>
        <v>0.6896551724</v>
      </c>
      <c r="X25" s="64">
        <f>X94-(MIN(X17:X18)/C12)</f>
        <v>0.787329591</v>
      </c>
    </row>
    <row r="26" ht="15.75" customHeight="1">
      <c r="G26" s="1" t="s">
        <v>428</v>
      </c>
      <c r="H26" s="27" t="s">
        <v>433</v>
      </c>
      <c r="I26" s="64">
        <f>+AVERAGE(I84:I96)</f>
        <v>1.464102564</v>
      </c>
      <c r="N26" s="64">
        <f>+AVERAGE(N84:N96)</f>
        <v>0.5678321678</v>
      </c>
      <c r="S26" s="64">
        <f>+AVERAGE(S84:S96)</f>
        <v>0.5286472149</v>
      </c>
      <c r="X26" s="64">
        <f>+AVERAGE(X84:X96)</f>
        <v>0.8570291777</v>
      </c>
    </row>
    <row r="27" ht="15.75" customHeight="1">
      <c r="B27" s="1" t="s">
        <v>432</v>
      </c>
      <c r="C27" s="65">
        <v>100.0</v>
      </c>
      <c r="D27" s="1" t="s">
        <v>329</v>
      </c>
    </row>
    <row r="28" ht="15.75" customHeight="1"/>
    <row r="29" ht="15.75" customHeight="1">
      <c r="B29" s="1" t="s">
        <v>434</v>
      </c>
      <c r="C29" s="16">
        <v>200.0</v>
      </c>
      <c r="D29" s="1" t="s">
        <v>329</v>
      </c>
    </row>
    <row r="30" ht="15.75" customHeight="1"/>
    <row r="31" ht="15.75" customHeight="1">
      <c r="B31" s="1" t="s">
        <v>435</v>
      </c>
      <c r="C31" s="1">
        <f t="shared" ref="C31:C32" si="21">+I2+N2+S2+X2</f>
        <v>33.5</v>
      </c>
    </row>
    <row r="32" ht="15.75" customHeight="1">
      <c r="B32" s="1" t="s">
        <v>437</v>
      </c>
      <c r="C32" s="1">
        <f t="shared" si="21"/>
        <v>13</v>
      </c>
    </row>
    <row r="33" ht="15.75" customHeight="1">
      <c r="B33" s="1" t="s">
        <v>438</v>
      </c>
      <c r="C33" s="1">
        <f>+COUNTIF(J6:J18,"=0")+COUNTIF(O6:O18,"=0")+COUNTIF(T6:T18,"=0")+COUNTIF(Y6:Y18,"=0")</f>
        <v>0</v>
      </c>
    </row>
    <row r="34" ht="15.75" customHeight="1">
      <c r="B34" s="1" t="s">
        <v>439</v>
      </c>
      <c r="C34" s="1">
        <f>+C31-C33</f>
        <v>33.5</v>
      </c>
    </row>
    <row r="35" ht="15.75" customHeight="1"/>
    <row r="36" ht="15.75" customHeight="1">
      <c r="C36" s="16"/>
      <c r="D36" s="1" t="s">
        <v>440</v>
      </c>
    </row>
    <row r="37" ht="15.75" customHeight="1">
      <c r="C37" s="55"/>
      <c r="D37" s="1" t="s">
        <v>441</v>
      </c>
    </row>
    <row r="38" ht="15.75" customHeight="1">
      <c r="C38" s="65"/>
      <c r="D38" s="1" t="s">
        <v>442</v>
      </c>
    </row>
    <row r="39" ht="15.75" customHeight="1"/>
    <row r="40" ht="15.75" customHeight="1"/>
    <row r="41" ht="15.75" customHeight="1">
      <c r="B41" s="1" t="s">
        <v>443</v>
      </c>
    </row>
    <row r="42" ht="15.75" customHeight="1">
      <c r="B42" s="1" t="s">
        <v>444</v>
      </c>
    </row>
    <row r="43" ht="15.75" customHeight="1">
      <c r="B43" s="1" t="s">
        <v>445</v>
      </c>
    </row>
    <row r="44" ht="15.75" customHeight="1">
      <c r="B44" s="1" t="s">
        <v>447</v>
      </c>
    </row>
    <row r="45" ht="15.75" customHeight="1">
      <c r="B45" s="1" t="s">
        <v>469</v>
      </c>
    </row>
    <row r="46" ht="15.75" customHeight="1"/>
    <row r="47" ht="15.75" hidden="1" customHeight="1" outlineLevel="1">
      <c r="G47" s="1" t="s">
        <v>359</v>
      </c>
      <c r="H47" s="27" t="s">
        <v>360</v>
      </c>
      <c r="I47" s="16">
        <v>25.0</v>
      </c>
      <c r="K47" s="1" t="s">
        <v>361</v>
      </c>
      <c r="N47" s="16">
        <v>25.0</v>
      </c>
      <c r="P47" s="1" t="s">
        <v>361</v>
      </c>
      <c r="S47" s="16">
        <v>25.0</v>
      </c>
      <c r="U47" s="1" t="s">
        <v>361</v>
      </c>
      <c r="X47" s="16">
        <v>25.0</v>
      </c>
      <c r="Z47" s="1" t="s">
        <v>361</v>
      </c>
    </row>
    <row r="48" ht="15.75" hidden="1" customHeight="1" outlineLevel="1">
      <c r="G48" s="1" t="s">
        <v>362</v>
      </c>
      <c r="H48" s="27" t="s">
        <v>363</v>
      </c>
      <c r="I48" s="16">
        <v>10.0</v>
      </c>
      <c r="K48" s="1" t="s">
        <v>361</v>
      </c>
      <c r="N48" s="16">
        <v>10.0</v>
      </c>
      <c r="P48" s="1" t="s">
        <v>361</v>
      </c>
      <c r="S48" s="16">
        <v>10.0</v>
      </c>
      <c r="U48" s="1" t="s">
        <v>361</v>
      </c>
      <c r="X48" s="16">
        <v>10.0</v>
      </c>
      <c r="Z48" s="1" t="s">
        <v>361</v>
      </c>
    </row>
    <row r="49" ht="15.75" hidden="1" customHeight="1" outlineLevel="1">
      <c r="G49" s="1" t="s">
        <v>364</v>
      </c>
      <c r="H49" s="27" t="s">
        <v>365</v>
      </c>
      <c r="I49" s="16">
        <f>+I2</f>
        <v>9</v>
      </c>
      <c r="K49" s="1" t="s">
        <v>366</v>
      </c>
      <c r="N49" s="16">
        <f>+N2</f>
        <v>7.5</v>
      </c>
      <c r="P49" s="1" t="s">
        <v>366</v>
      </c>
      <c r="S49" s="16">
        <f>+S2</f>
        <v>8</v>
      </c>
      <c r="U49" s="1" t="s">
        <v>366</v>
      </c>
      <c r="X49" s="16">
        <f>+X2</f>
        <v>9</v>
      </c>
      <c r="Z49" s="1" t="s">
        <v>366</v>
      </c>
    </row>
    <row r="50" ht="15.75" hidden="1" customHeight="1" outlineLevel="1">
      <c r="G50" s="1" t="s">
        <v>367</v>
      </c>
      <c r="H50" s="27" t="s">
        <v>477</v>
      </c>
      <c r="I50" s="66">
        <v>7.75E7</v>
      </c>
      <c r="K50" s="30" t="s">
        <v>369</v>
      </c>
      <c r="N50" s="66">
        <v>7.75E7</v>
      </c>
      <c r="P50" s="30" t="s">
        <v>369</v>
      </c>
      <c r="S50" s="66">
        <v>7.75E7</v>
      </c>
      <c r="U50" s="30" t="s">
        <v>369</v>
      </c>
      <c r="X50" s="66">
        <v>7.75E7</v>
      </c>
      <c r="Z50" s="30" t="s">
        <v>369</v>
      </c>
    </row>
    <row r="51" ht="15.75" hidden="1" customHeight="1" outlineLevel="1">
      <c r="G51" s="1" t="s">
        <v>370</v>
      </c>
      <c r="H51" s="27" t="s">
        <v>478</v>
      </c>
      <c r="I51" s="66">
        <v>5555.555555555556</v>
      </c>
      <c r="K51" s="30" t="s">
        <v>369</v>
      </c>
      <c r="N51" s="66">
        <v>5555.555555555556</v>
      </c>
      <c r="P51" s="30" t="s">
        <v>369</v>
      </c>
      <c r="S51" s="66">
        <v>5555.555555555556</v>
      </c>
      <c r="U51" s="30" t="s">
        <v>369</v>
      </c>
      <c r="X51" s="66">
        <v>5555.555555555556</v>
      </c>
      <c r="Z51" s="30" t="s">
        <v>369</v>
      </c>
    </row>
    <row r="52" ht="15.75" hidden="1" customHeight="1" outlineLevel="1">
      <c r="G52" s="1" t="s">
        <v>328</v>
      </c>
      <c r="H52" s="27" t="s">
        <v>372</v>
      </c>
      <c r="I52" s="16">
        <f>+C9</f>
        <v>150</v>
      </c>
      <c r="K52" s="30" t="s">
        <v>329</v>
      </c>
      <c r="N52" s="16">
        <f>+C10</f>
        <v>220</v>
      </c>
      <c r="P52" s="30" t="s">
        <v>329</v>
      </c>
      <c r="S52" s="16">
        <f>+C11</f>
        <v>290</v>
      </c>
      <c r="U52" s="30" t="s">
        <v>329</v>
      </c>
      <c r="X52" s="16">
        <f>+C12</f>
        <v>430</v>
      </c>
      <c r="Z52" s="30" t="s">
        <v>329</v>
      </c>
    </row>
    <row r="53" ht="15.75" hidden="1" customHeight="1" outlineLevel="1">
      <c r="G53" s="1" t="s">
        <v>373</v>
      </c>
      <c r="H53" s="27" t="s">
        <v>479</v>
      </c>
      <c r="I53" s="66">
        <v>700000.0</v>
      </c>
      <c r="K53" s="30" t="s">
        <v>369</v>
      </c>
      <c r="N53" s="66">
        <v>700000.0</v>
      </c>
      <c r="P53" s="30" t="s">
        <v>369</v>
      </c>
      <c r="S53" s="66">
        <v>700000.0</v>
      </c>
      <c r="U53" s="30" t="s">
        <v>369</v>
      </c>
      <c r="X53" s="66">
        <v>700000.0</v>
      </c>
      <c r="Z53" s="30" t="s">
        <v>369</v>
      </c>
    </row>
    <row r="54" ht="15.75" hidden="1" customHeight="1" outlineLevel="1">
      <c r="G54" s="1" t="s">
        <v>375</v>
      </c>
      <c r="H54" s="27" t="s">
        <v>480</v>
      </c>
      <c r="I54" s="16">
        <v>9.0</v>
      </c>
      <c r="K54" s="30" t="s">
        <v>377</v>
      </c>
      <c r="N54" s="16">
        <v>9.0</v>
      </c>
      <c r="P54" s="30" t="s">
        <v>377</v>
      </c>
      <c r="S54" s="16">
        <v>9.0</v>
      </c>
      <c r="U54" s="30" t="s">
        <v>377</v>
      </c>
      <c r="X54" s="16">
        <v>9.0</v>
      </c>
      <c r="Z54" s="30" t="s">
        <v>377</v>
      </c>
    </row>
    <row r="55" ht="15.75" hidden="1" customHeight="1" outlineLevel="1">
      <c r="G55" s="1" t="s">
        <v>378</v>
      </c>
      <c r="H55" s="27" t="s">
        <v>379</v>
      </c>
      <c r="I55" s="16">
        <v>35.0</v>
      </c>
      <c r="K55" s="1" t="s">
        <v>380</v>
      </c>
      <c r="N55" s="16">
        <v>35.0</v>
      </c>
      <c r="P55" s="1" t="s">
        <v>380</v>
      </c>
      <c r="S55" s="16">
        <v>35.0</v>
      </c>
      <c r="U55" s="1" t="s">
        <v>380</v>
      </c>
      <c r="X55" s="16">
        <v>35.0</v>
      </c>
      <c r="Z55" s="1" t="s">
        <v>380</v>
      </c>
    </row>
    <row r="56" ht="15.75" hidden="1" customHeight="1" outlineLevel="1">
      <c r="G56" s="1" t="s">
        <v>381</v>
      </c>
      <c r="H56" s="27" t="s">
        <v>481</v>
      </c>
      <c r="I56" s="16">
        <v>2.0</v>
      </c>
      <c r="K56" s="30" t="s">
        <v>383</v>
      </c>
      <c r="N56" s="16">
        <v>2.0</v>
      </c>
      <c r="P56" s="30" t="s">
        <v>383</v>
      </c>
      <c r="S56" s="16">
        <v>2.0</v>
      </c>
      <c r="U56" s="30" t="s">
        <v>383</v>
      </c>
      <c r="X56" s="16">
        <v>2.0</v>
      </c>
      <c r="Z56" s="30" t="s">
        <v>383</v>
      </c>
    </row>
    <row r="57" ht="15.75" hidden="1" customHeight="1" outlineLevel="1">
      <c r="G57" s="1" t="s">
        <v>384</v>
      </c>
      <c r="H57" s="27" t="s">
        <v>385</v>
      </c>
      <c r="I57" s="16">
        <f>+C24</f>
        <v>58</v>
      </c>
      <c r="K57" s="30" t="s">
        <v>329</v>
      </c>
      <c r="N57" s="16">
        <f>+C24</f>
        <v>58</v>
      </c>
      <c r="P57" s="30" t="s">
        <v>329</v>
      </c>
      <c r="S57" s="16">
        <f>+C24</f>
        <v>58</v>
      </c>
      <c r="U57" s="30" t="s">
        <v>329</v>
      </c>
      <c r="X57" s="16">
        <f>+C25</f>
        <v>86</v>
      </c>
      <c r="Z57" s="30" t="s">
        <v>329</v>
      </c>
    </row>
    <row r="58" ht="15.75" hidden="1" customHeight="1" outlineLevel="1">
      <c r="G58" s="1" t="s">
        <v>386</v>
      </c>
      <c r="H58" s="27" t="s">
        <v>482</v>
      </c>
      <c r="I58" s="15">
        <f>+C14-C15</f>
        <v>0.7</v>
      </c>
      <c r="N58" s="15">
        <f>+C14-C15</f>
        <v>0.7</v>
      </c>
      <c r="S58" s="15">
        <f>+C14-C15</f>
        <v>0.7</v>
      </c>
      <c r="X58" s="15">
        <f>+C14-C15</f>
        <v>0.7</v>
      </c>
    </row>
    <row r="59" ht="15.75" hidden="1" customHeight="1" outlineLevel="1"/>
    <row r="60" ht="15.75" hidden="1" customHeight="1" outlineLevel="1"/>
    <row r="61" ht="15.75" hidden="1" customHeight="1" outlineLevel="1">
      <c r="G61" s="67" t="s">
        <v>390</v>
      </c>
    </row>
    <row r="62" ht="15.75" hidden="1" customHeight="1" outlineLevel="1">
      <c r="G62" s="26" t="s">
        <v>391</v>
      </c>
      <c r="I62" s="68">
        <f>+I50/(I47*365)</f>
        <v>8493.150685</v>
      </c>
      <c r="N62" s="68">
        <f>+N50/(N47*365)</f>
        <v>8493.150685</v>
      </c>
      <c r="S62" s="68">
        <f>+S50/(S47*365)</f>
        <v>8493.150685</v>
      </c>
      <c r="X62" s="68">
        <f>+X50/(X47*365)</f>
        <v>8493.150685</v>
      </c>
    </row>
    <row r="63" ht="15.75" hidden="1" customHeight="1" outlineLevel="1">
      <c r="I63" s="68"/>
      <c r="N63" s="68"/>
      <c r="S63" s="68"/>
      <c r="X63" s="68"/>
    </row>
    <row r="64" ht="15.75" hidden="1" customHeight="1" outlineLevel="1">
      <c r="G64" s="67" t="s">
        <v>392</v>
      </c>
    </row>
    <row r="65" ht="15.75" hidden="1" customHeight="1" outlineLevel="1">
      <c r="G65" s="26" t="s">
        <v>393</v>
      </c>
      <c r="I65" s="68">
        <f>+((I47/I48)*(I51*I52))/(I47*365)</f>
        <v>228.3105023</v>
      </c>
      <c r="N65" s="68">
        <f>+((N47/N48)*(N51*N52))/(N47*365)</f>
        <v>334.8554033</v>
      </c>
      <c r="S65" s="68">
        <f>+((S47/S48)*(S51*S52))/(S47*365)</f>
        <v>441.4003044</v>
      </c>
      <c r="X65" s="68">
        <f>+((X47/X48)*(X51*X52))/(X47*365)</f>
        <v>654.4901065</v>
      </c>
    </row>
    <row r="66" ht="15.75" hidden="1" customHeight="1" outlineLevel="1">
      <c r="I66" s="68"/>
      <c r="N66" s="68"/>
      <c r="S66" s="68"/>
      <c r="X66" s="68"/>
    </row>
    <row r="67" ht="15.75" hidden="1" customHeight="1" outlineLevel="1">
      <c r="G67" s="67" t="s">
        <v>394</v>
      </c>
      <c r="I67" s="68"/>
      <c r="N67" s="68"/>
      <c r="S67" s="68"/>
      <c r="X67" s="68"/>
    </row>
    <row r="68" ht="15.75" hidden="1" customHeight="1" outlineLevel="1">
      <c r="G68" s="39" t="s">
        <v>395</v>
      </c>
      <c r="I68" s="68">
        <f>+I53/365</f>
        <v>1917.808219</v>
      </c>
      <c r="N68" s="68">
        <f>+N53/365</f>
        <v>1917.808219</v>
      </c>
      <c r="S68" s="68">
        <f>+S53/365</f>
        <v>1917.808219</v>
      </c>
      <c r="X68" s="68">
        <f>+X53/365</f>
        <v>1917.808219</v>
      </c>
    </row>
    <row r="69" ht="15.75" hidden="1" customHeight="1" outlineLevel="1">
      <c r="I69" s="68"/>
      <c r="N69" s="68"/>
      <c r="S69" s="68"/>
      <c r="X69" s="68"/>
    </row>
    <row r="70" ht="15.75" hidden="1" customHeight="1" outlineLevel="1">
      <c r="G70" s="67" t="s">
        <v>396</v>
      </c>
      <c r="I70" s="68"/>
      <c r="N70" s="68"/>
      <c r="S70" s="68"/>
      <c r="X70" s="68"/>
    </row>
    <row r="71" ht="15.75" hidden="1" customHeight="1" outlineLevel="1">
      <c r="G71" s="26" t="s">
        <v>397</v>
      </c>
      <c r="I71" s="68">
        <f>+(I56*I57*I49*I20)+(I54*I55*(1-I20)*I49)</f>
        <v>1044</v>
      </c>
      <c r="N71" s="68">
        <f>+(N56*N57*N49*N20)+(N54*N55*(1-N20)*N49)</f>
        <v>870</v>
      </c>
      <c r="S71" s="68">
        <f>+(S56*S57*S49*S20)+(S54*S55*(1-S20)*S49)</f>
        <v>928</v>
      </c>
      <c r="X71" s="68">
        <f>+(X56*X57*X49*X20)+(X54*X55*(1-X20)*X49)</f>
        <v>1548</v>
      </c>
    </row>
    <row r="72" ht="15.75" hidden="1" customHeight="1" outlineLevel="1">
      <c r="I72" s="68"/>
      <c r="N72" s="68"/>
      <c r="S72" s="68"/>
      <c r="X72" s="68"/>
    </row>
    <row r="73" ht="15.75" hidden="1" customHeight="1" outlineLevel="1">
      <c r="G73" s="67" t="s">
        <v>398</v>
      </c>
      <c r="I73" s="68"/>
      <c r="N73" s="68"/>
      <c r="S73" s="68"/>
      <c r="X73" s="68"/>
    </row>
    <row r="74" ht="15.75" hidden="1" customHeight="1" outlineLevel="1">
      <c r="G74" s="26" t="s">
        <v>399</v>
      </c>
      <c r="I74" s="68">
        <f>+(I54*I55*(1-I20)*I49)</f>
        <v>0</v>
      </c>
      <c r="N74" s="68">
        <f>+(N54*N55*(1-N20)*N49)</f>
        <v>0</v>
      </c>
      <c r="S74" s="68">
        <f>+(S54*S55*(1-S20)*S49)</f>
        <v>0</v>
      </c>
      <c r="X74" s="68">
        <f>+(X54*X55*(1-X20)*X49)</f>
        <v>0</v>
      </c>
    </row>
    <row r="75" ht="15.75" hidden="1" customHeight="1" outlineLevel="1">
      <c r="I75" s="68"/>
      <c r="N75" s="68"/>
      <c r="S75" s="68"/>
      <c r="X75" s="68"/>
    </row>
    <row r="76" ht="15.75" hidden="1" customHeight="1" outlineLevel="1">
      <c r="G76" s="67" t="s">
        <v>400</v>
      </c>
      <c r="I76" s="68"/>
      <c r="N76" s="68"/>
      <c r="S76" s="68"/>
      <c r="X76" s="68"/>
    </row>
    <row r="77" ht="15.75" hidden="1" customHeight="1" outlineLevel="1">
      <c r="G77" s="26" t="s">
        <v>401</v>
      </c>
      <c r="I77" s="68">
        <f>+(I57*I56*I20*I49)</f>
        <v>1044</v>
      </c>
      <c r="N77" s="68">
        <f>+(N57*N56*N20*N49)</f>
        <v>870</v>
      </c>
      <c r="S77" s="68">
        <f>+(S57*S56*S20*S49)</f>
        <v>928</v>
      </c>
      <c r="X77" s="68">
        <f>+(X57*X56*X20*X49)</f>
        <v>1548</v>
      </c>
    </row>
    <row r="78" ht="15.75" hidden="1" customHeight="1" outlineLevel="1">
      <c r="I78" s="68"/>
      <c r="N78" s="68"/>
      <c r="S78" s="68"/>
      <c r="X78" s="68"/>
    </row>
    <row r="79" ht="15.75" hidden="1" customHeight="1" outlineLevel="1">
      <c r="G79" s="67" t="s">
        <v>402</v>
      </c>
      <c r="I79" s="68">
        <f>+I62+I65+I68+I71</f>
        <v>11683.26941</v>
      </c>
      <c r="N79" s="68">
        <f>+N62+N65+N68+N71</f>
        <v>11615.81431</v>
      </c>
      <c r="S79" s="68">
        <f>+S62+S65+S68+S71</f>
        <v>11780.35921</v>
      </c>
      <c r="X79" s="68">
        <f>+X62+X65+X68+X71</f>
        <v>12613.44901</v>
      </c>
    </row>
    <row r="80" ht="15.75" hidden="1" customHeight="1" outlineLevel="1">
      <c r="I80" s="69"/>
    </row>
    <row r="81" ht="15.75" hidden="1" customHeight="1" outlineLevel="1"/>
    <row r="82" ht="15.75" hidden="1" customHeight="1" outlineLevel="1"/>
    <row r="83" ht="15.75" customHeight="1" collapsed="1">
      <c r="H83" s="1" t="s">
        <v>455</v>
      </c>
      <c r="I83" s="1" t="s">
        <v>456</v>
      </c>
      <c r="M83" s="1" t="s">
        <v>455</v>
      </c>
      <c r="N83" s="1" t="s">
        <v>456</v>
      </c>
      <c r="R83" s="1" t="s">
        <v>455</v>
      </c>
      <c r="S83" s="1" t="s">
        <v>456</v>
      </c>
      <c r="W83" s="1" t="s">
        <v>455</v>
      </c>
      <c r="X83" s="1" t="s">
        <v>456</v>
      </c>
    </row>
    <row r="84" ht="15.75" customHeight="1">
      <c r="G84" s="47" t="s">
        <v>337</v>
      </c>
      <c r="H84" s="70">
        <f t="shared" ref="H84:H96" si="22">90%-I84</f>
        <v>0.6666666667</v>
      </c>
      <c r="I84" s="64">
        <f t="shared" ref="I84:I96" si="23">+I6/$C$9</f>
        <v>0.2333333333</v>
      </c>
      <c r="M84" s="70">
        <f t="shared" ref="M84:M96" si="24">90%-N84</f>
        <v>0.2272727273</v>
      </c>
      <c r="N84" s="64">
        <f t="shared" ref="N84:N96" si="25">+N6/$C$10</f>
        <v>0.6727272727</v>
      </c>
      <c r="R84" s="70">
        <f t="shared" ref="R84:R96" si="26">90%-S84</f>
        <v>0</v>
      </c>
      <c r="S84" s="64">
        <f t="shared" ref="S84:S96" si="27">+S6/$C$11</f>
        <v>0.9</v>
      </c>
      <c r="W84" s="70">
        <f t="shared" ref="W84:W96" si="28">90%-X84</f>
        <v>-0.4344827586</v>
      </c>
      <c r="X84" s="64">
        <f t="shared" ref="X84:X96" si="29">+X6/$C$11</f>
        <v>1.334482759</v>
      </c>
    </row>
    <row r="85" ht="15.75" customHeight="1">
      <c r="G85" s="47" t="s">
        <v>338</v>
      </c>
      <c r="H85" s="70">
        <f t="shared" si="22"/>
        <v>-0.6666666667</v>
      </c>
      <c r="I85" s="64">
        <f t="shared" si="23"/>
        <v>1.566666667</v>
      </c>
      <c r="M85" s="70">
        <f t="shared" si="24"/>
        <v>0.6818181818</v>
      </c>
      <c r="N85" s="64">
        <f t="shared" si="25"/>
        <v>0.2181818182</v>
      </c>
      <c r="R85" s="70">
        <f t="shared" si="26"/>
        <v>0.3448275862</v>
      </c>
      <c r="S85" s="64">
        <f t="shared" si="27"/>
        <v>0.5551724138</v>
      </c>
      <c r="W85" s="70">
        <f t="shared" si="28"/>
        <v>-0.08965517241</v>
      </c>
      <c r="X85" s="64">
        <f t="shared" si="29"/>
        <v>0.9896551724</v>
      </c>
    </row>
    <row r="86" ht="15.75" customHeight="1">
      <c r="G86" s="47" t="s">
        <v>339</v>
      </c>
      <c r="H86" s="70">
        <f t="shared" si="22"/>
        <v>0</v>
      </c>
      <c r="I86" s="64">
        <f t="shared" si="23"/>
        <v>0.9</v>
      </c>
      <c r="M86" s="70">
        <f t="shared" si="24"/>
        <v>-0.2272727273</v>
      </c>
      <c r="N86" s="64">
        <f t="shared" si="25"/>
        <v>1.127272727</v>
      </c>
      <c r="R86" s="70">
        <f t="shared" si="26"/>
        <v>0.6896551724</v>
      </c>
      <c r="S86" s="64">
        <f t="shared" si="27"/>
        <v>0.2103448276</v>
      </c>
      <c r="W86" s="70">
        <f t="shared" si="28"/>
        <v>0.2551724138</v>
      </c>
      <c r="X86" s="64">
        <f t="shared" si="29"/>
        <v>0.6448275862</v>
      </c>
    </row>
    <row r="87" ht="15.75" customHeight="1">
      <c r="G87" s="47" t="s">
        <v>340</v>
      </c>
      <c r="H87" s="70">
        <f t="shared" si="22"/>
        <v>0.6666666667</v>
      </c>
      <c r="I87" s="64">
        <f t="shared" si="23"/>
        <v>0.2333333333</v>
      </c>
      <c r="M87" s="70">
        <f t="shared" si="24"/>
        <v>0.2272727273</v>
      </c>
      <c r="N87" s="64">
        <f t="shared" si="25"/>
        <v>0.6727272727</v>
      </c>
      <c r="R87" s="70">
        <f t="shared" si="26"/>
        <v>0</v>
      </c>
      <c r="S87" s="64">
        <f t="shared" si="27"/>
        <v>0.9</v>
      </c>
      <c r="W87" s="70">
        <f t="shared" si="28"/>
        <v>0.6</v>
      </c>
      <c r="X87" s="64">
        <f t="shared" si="29"/>
        <v>0.3</v>
      </c>
    </row>
    <row r="88" ht="15.75" customHeight="1">
      <c r="G88" s="47" t="s">
        <v>341</v>
      </c>
      <c r="H88" s="70">
        <f t="shared" si="22"/>
        <v>-0.6666666667</v>
      </c>
      <c r="I88" s="64">
        <f t="shared" si="23"/>
        <v>1.566666667</v>
      </c>
      <c r="M88" s="70">
        <f t="shared" si="24"/>
        <v>0.6818181818</v>
      </c>
      <c r="N88" s="64">
        <f t="shared" si="25"/>
        <v>0.2181818182</v>
      </c>
      <c r="R88" s="70">
        <f t="shared" si="26"/>
        <v>0.3448275862</v>
      </c>
      <c r="S88" s="64">
        <f t="shared" si="27"/>
        <v>0.5551724138</v>
      </c>
      <c r="W88" s="70">
        <f t="shared" si="28"/>
        <v>-0.08965517241</v>
      </c>
      <c r="X88" s="64">
        <f t="shared" si="29"/>
        <v>0.9896551724</v>
      </c>
    </row>
    <row r="89" ht="15.75" customHeight="1">
      <c r="G89" s="47" t="s">
        <v>343</v>
      </c>
      <c r="H89" s="70">
        <f t="shared" si="22"/>
        <v>0</v>
      </c>
      <c r="I89" s="64">
        <f t="shared" si="23"/>
        <v>0.9</v>
      </c>
      <c r="M89" s="70">
        <f t="shared" si="24"/>
        <v>-0.2272727273</v>
      </c>
      <c r="N89" s="64">
        <f t="shared" si="25"/>
        <v>1.127272727</v>
      </c>
      <c r="R89" s="70">
        <f t="shared" si="26"/>
        <v>0.6896551724</v>
      </c>
      <c r="S89" s="64">
        <f t="shared" si="27"/>
        <v>0.2103448276</v>
      </c>
      <c r="W89" s="70">
        <f t="shared" si="28"/>
        <v>-0.7793103448</v>
      </c>
      <c r="X89" s="64">
        <f t="shared" si="29"/>
        <v>1.679310345</v>
      </c>
    </row>
    <row r="90" ht="15.75" customHeight="1">
      <c r="G90" s="47" t="s">
        <v>344</v>
      </c>
      <c r="H90" s="70">
        <f t="shared" si="22"/>
        <v>-1.333333333</v>
      </c>
      <c r="I90" s="64">
        <f t="shared" si="23"/>
        <v>2.233333333</v>
      </c>
      <c r="M90" s="70">
        <f t="shared" si="24"/>
        <v>0.2272727273</v>
      </c>
      <c r="N90" s="64">
        <f t="shared" si="25"/>
        <v>0.6727272727</v>
      </c>
      <c r="R90" s="70">
        <f t="shared" si="26"/>
        <v>0</v>
      </c>
      <c r="S90" s="64">
        <f t="shared" si="27"/>
        <v>0.9</v>
      </c>
      <c r="W90" s="70">
        <f t="shared" si="28"/>
        <v>-0.4344827586</v>
      </c>
      <c r="X90" s="64">
        <f t="shared" si="29"/>
        <v>1.334482759</v>
      </c>
    </row>
    <row r="91" ht="15.75" customHeight="1">
      <c r="G91" s="47" t="s">
        <v>345</v>
      </c>
      <c r="H91" s="70">
        <f t="shared" si="22"/>
        <v>-2.666666667</v>
      </c>
      <c r="I91" s="64">
        <f t="shared" si="23"/>
        <v>3.566666667</v>
      </c>
      <c r="M91" s="70">
        <f t="shared" si="24"/>
        <v>0.6818181818</v>
      </c>
      <c r="N91" s="64">
        <f t="shared" si="25"/>
        <v>0.2181818182</v>
      </c>
      <c r="R91" s="70">
        <f t="shared" si="26"/>
        <v>0.3448275862</v>
      </c>
      <c r="S91" s="64">
        <f t="shared" si="27"/>
        <v>0.5551724138</v>
      </c>
      <c r="W91" s="70">
        <f t="shared" si="28"/>
        <v>-0.08965517241</v>
      </c>
      <c r="X91" s="64">
        <f t="shared" si="29"/>
        <v>0.9896551724</v>
      </c>
    </row>
    <row r="92" ht="15.75" customHeight="1">
      <c r="G92" s="47" t="s">
        <v>346</v>
      </c>
      <c r="H92" s="70">
        <f t="shared" si="22"/>
        <v>-2</v>
      </c>
      <c r="I92" s="64">
        <f t="shared" si="23"/>
        <v>2.9</v>
      </c>
      <c r="M92" s="70">
        <f t="shared" si="24"/>
        <v>-0.2272727273</v>
      </c>
      <c r="N92" s="64">
        <f t="shared" si="25"/>
        <v>1.127272727</v>
      </c>
      <c r="R92" s="70">
        <f t="shared" si="26"/>
        <v>0.6896551724</v>
      </c>
      <c r="S92" s="64">
        <f t="shared" si="27"/>
        <v>0.2103448276</v>
      </c>
      <c r="W92" s="70">
        <f t="shared" si="28"/>
        <v>0.2551724138</v>
      </c>
      <c r="X92" s="64">
        <f t="shared" si="29"/>
        <v>0.6448275862</v>
      </c>
    </row>
    <row r="93" ht="15.75" customHeight="1">
      <c r="G93" s="47" t="s">
        <v>347</v>
      </c>
      <c r="H93" s="70">
        <f t="shared" si="22"/>
        <v>-1.333333333</v>
      </c>
      <c r="I93" s="64">
        <f t="shared" si="23"/>
        <v>2.233333333</v>
      </c>
      <c r="M93" s="70">
        <f t="shared" si="24"/>
        <v>0.2272727273</v>
      </c>
      <c r="N93" s="64">
        <f t="shared" si="25"/>
        <v>0.6727272727</v>
      </c>
      <c r="R93" s="70">
        <f t="shared" si="26"/>
        <v>0</v>
      </c>
      <c r="S93" s="64">
        <f t="shared" si="27"/>
        <v>0.9</v>
      </c>
      <c r="W93" s="70">
        <f t="shared" si="28"/>
        <v>0.6</v>
      </c>
      <c r="X93" s="64">
        <f t="shared" si="29"/>
        <v>0.3</v>
      </c>
    </row>
    <row r="94" ht="15.75" customHeight="1">
      <c r="G94" s="47" t="s">
        <v>348</v>
      </c>
      <c r="H94" s="70">
        <f t="shared" si="22"/>
        <v>-0.6666666667</v>
      </c>
      <c r="I94" s="64">
        <f t="shared" si="23"/>
        <v>1.566666667</v>
      </c>
      <c r="M94" s="70">
        <f t="shared" si="24"/>
        <v>0.6818181818</v>
      </c>
      <c r="N94" s="64">
        <f t="shared" si="25"/>
        <v>0.2181818182</v>
      </c>
      <c r="R94" s="70">
        <f t="shared" si="26"/>
        <v>0.3448275862</v>
      </c>
      <c r="S94" s="64">
        <f t="shared" si="27"/>
        <v>0.5551724138</v>
      </c>
      <c r="W94" s="70">
        <f t="shared" si="28"/>
        <v>-0.08965517241</v>
      </c>
      <c r="X94" s="64">
        <f t="shared" si="29"/>
        <v>0.9896551724</v>
      </c>
    </row>
    <row r="95" ht="15.75" customHeight="1">
      <c r="G95" s="47" t="s">
        <v>349</v>
      </c>
      <c r="H95" s="70">
        <f t="shared" si="22"/>
        <v>0</v>
      </c>
      <c r="I95" s="64">
        <f t="shared" si="23"/>
        <v>0.9</v>
      </c>
      <c r="M95" s="70">
        <f t="shared" si="24"/>
        <v>0.6818181818</v>
      </c>
      <c r="N95" s="64">
        <f t="shared" si="25"/>
        <v>0.2181818182</v>
      </c>
      <c r="R95" s="70">
        <f t="shared" si="26"/>
        <v>0.6896551724</v>
      </c>
      <c r="S95" s="64">
        <f t="shared" si="27"/>
        <v>0.2103448276</v>
      </c>
      <c r="W95" s="70">
        <f t="shared" si="28"/>
        <v>0.2551724138</v>
      </c>
      <c r="X95" s="64">
        <f t="shared" si="29"/>
        <v>0.6448275862</v>
      </c>
    </row>
    <row r="96" ht="15.75" customHeight="1">
      <c r="G96" s="47" t="s">
        <v>350</v>
      </c>
      <c r="H96" s="70">
        <f t="shared" si="22"/>
        <v>0.6666666667</v>
      </c>
      <c r="I96" s="64">
        <f t="shared" si="23"/>
        <v>0.2333333333</v>
      </c>
      <c r="M96" s="70">
        <f t="shared" si="24"/>
        <v>0.6818181818</v>
      </c>
      <c r="N96" s="64">
        <f t="shared" si="25"/>
        <v>0.2181818182</v>
      </c>
      <c r="R96" s="70">
        <f t="shared" si="26"/>
        <v>0.6896551724</v>
      </c>
      <c r="S96" s="64">
        <f t="shared" si="27"/>
        <v>0.2103448276</v>
      </c>
      <c r="W96" s="70">
        <f t="shared" si="28"/>
        <v>0.6</v>
      </c>
      <c r="X96" s="64">
        <f t="shared" si="29"/>
        <v>0.3</v>
      </c>
      <c r="AC96" s="1">
        <v>3.0</v>
      </c>
      <c r="AD96" s="1">
        <v>3.0</v>
      </c>
    </row>
    <row r="97" ht="15.75" customHeight="1">
      <c r="AC97" s="1">
        <v>3.0</v>
      </c>
      <c r="AD97" s="1">
        <v>3.0</v>
      </c>
    </row>
    <row r="98" ht="15.75" customHeight="1">
      <c r="AC98" s="1">
        <v>3.0</v>
      </c>
      <c r="AD98" s="1">
        <v>3.0</v>
      </c>
    </row>
    <row r="99" ht="15.75" customHeight="1">
      <c r="AC99" s="1">
        <v>2.0</v>
      </c>
      <c r="AD99" s="1">
        <v>2.0</v>
      </c>
    </row>
    <row r="100" ht="15.75" customHeight="1">
      <c r="AC100" s="1">
        <v>2.0</v>
      </c>
      <c r="AD100" s="1">
        <v>2.0</v>
      </c>
    </row>
    <row r="101" ht="15.75" customHeight="1">
      <c r="AC101" s="1">
        <v>2.0</v>
      </c>
      <c r="AD101" s="1">
        <v>2.0</v>
      </c>
    </row>
    <row r="102" ht="15.75" customHeight="1">
      <c r="AC102" s="1">
        <v>3.0</v>
      </c>
      <c r="AD102" s="1">
        <v>3.0</v>
      </c>
    </row>
    <row r="103" ht="15.75" customHeight="1">
      <c r="AC103" s="1">
        <v>3.0</v>
      </c>
      <c r="AD103" s="1">
        <v>3.0</v>
      </c>
    </row>
    <row r="104" ht="15.75" customHeight="1">
      <c r="AC104" s="1">
        <v>3.0</v>
      </c>
      <c r="AD104" s="1">
        <v>3.0</v>
      </c>
    </row>
    <row r="105" ht="15.75" customHeight="1">
      <c r="AC105" s="1">
        <v>3.0</v>
      </c>
      <c r="AD105" s="1">
        <v>3.0</v>
      </c>
    </row>
    <row r="106" ht="15.75" customHeight="1">
      <c r="AC106" s="1">
        <v>3.0</v>
      </c>
      <c r="AD106" s="1">
        <v>3.0</v>
      </c>
    </row>
    <row r="107" ht="15.75" customHeight="1">
      <c r="AC107" s="1">
        <v>2.0</v>
      </c>
      <c r="AD107" s="1">
        <v>2.0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4:L4"/>
    <mergeCell ref="M4:Q4"/>
    <mergeCell ref="R4:V4"/>
    <mergeCell ref="W4:AA4"/>
  </mergeCells>
  <conditionalFormatting sqref="K6:L18">
    <cfRule type="cellIs" dxfId="2" priority="1" operator="equal">
      <formula>0</formula>
    </cfRule>
  </conditionalFormatting>
  <conditionalFormatting sqref="P6:Q18">
    <cfRule type="cellIs" dxfId="2" priority="2" operator="equal">
      <formula>0</formula>
    </cfRule>
  </conditionalFormatting>
  <conditionalFormatting sqref="U6:V18">
    <cfRule type="cellIs" dxfId="2" priority="3" operator="equal">
      <formula>0</formula>
    </cfRule>
  </conditionalFormatting>
  <conditionalFormatting sqref="Z6:AA18">
    <cfRule type="cellIs" dxfId="2" priority="4" operator="equal">
      <formula>0</formula>
    </cfRule>
  </conditionalFormatting>
  <conditionalFormatting sqref="AB6:AB18">
    <cfRule type="cellIs" dxfId="1" priority="5" operator="lessThan">
      <formula>$AC6</formula>
    </cfRule>
  </conditionalFormatting>
  <conditionalFormatting sqref="AC96:AC107">
    <cfRule type="cellIs" dxfId="1" priority="6" operator="lessThan">
      <formula>$AC96</formula>
    </cfRule>
  </conditionalFormatting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FED1A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.43"/>
    <col customWidth="1" min="2" max="2" width="28.14"/>
    <col customWidth="1" min="3" max="4" width="8.71"/>
    <col customWidth="1" min="5" max="5" width="8.29"/>
    <col customWidth="1" min="6" max="6" width="1.86"/>
    <col customWidth="1" min="7" max="7" width="45.71"/>
    <col customWidth="1" min="8" max="9" width="14.0"/>
    <col customWidth="1" min="10" max="10" width="5.0"/>
    <col customWidth="1" min="11" max="14" width="14.0"/>
    <col customWidth="1" min="15" max="15" width="5.0"/>
    <col customWidth="1" min="16" max="19" width="14.0"/>
    <col customWidth="1" min="20" max="20" width="5.0"/>
    <col customWidth="1" min="21" max="24" width="14.0"/>
    <col customWidth="1" min="25" max="25" width="5.0"/>
    <col customWidth="1" min="26" max="27" width="14.0"/>
    <col customWidth="1" min="28" max="30" width="8.71"/>
  </cols>
  <sheetData>
    <row r="1" ht="7.5" customHeight="1"/>
    <row r="2">
      <c r="B2" s="1" t="s">
        <v>403</v>
      </c>
      <c r="H2" s="1" t="s">
        <v>404</v>
      </c>
      <c r="I2" s="1">
        <f>+SUM(H6:H18)</f>
        <v>13</v>
      </c>
      <c r="M2" s="1" t="s">
        <v>404</v>
      </c>
      <c r="N2" s="1">
        <f>+SUM(M6:M18)</f>
        <v>12.5</v>
      </c>
      <c r="R2" s="1" t="s">
        <v>404</v>
      </c>
      <c r="S2" s="1">
        <f>+SUM(R6:R18)</f>
        <v>8</v>
      </c>
      <c r="W2" s="1" t="s">
        <v>404</v>
      </c>
      <c r="X2" s="1">
        <f>+SUM(W6:W18)</f>
        <v>0</v>
      </c>
    </row>
    <row r="3">
      <c r="B3" s="1" t="s">
        <v>405</v>
      </c>
      <c r="H3" s="1" t="s">
        <v>406</v>
      </c>
      <c r="I3" s="1">
        <f>+SUM(K6:K18)</f>
        <v>0</v>
      </c>
      <c r="M3" s="1" t="s">
        <v>406</v>
      </c>
      <c r="N3" s="1">
        <f>+SUM(P6:P18)</f>
        <v>0</v>
      </c>
      <c r="R3" s="1" t="s">
        <v>406</v>
      </c>
      <c r="S3" s="1">
        <f>+SUM(U6:U18)</f>
        <v>0</v>
      </c>
      <c r="W3" s="1" t="s">
        <v>406</v>
      </c>
      <c r="X3" s="1">
        <f>+SUM(Z6:Z18)</f>
        <v>0</v>
      </c>
    </row>
    <row r="4">
      <c r="B4" s="1" t="s">
        <v>407</v>
      </c>
      <c r="H4" s="42" t="s">
        <v>415</v>
      </c>
      <c r="I4" s="43"/>
      <c r="J4" s="43"/>
      <c r="K4" s="43"/>
      <c r="L4" s="43"/>
      <c r="M4" s="42" t="s">
        <v>419</v>
      </c>
      <c r="N4" s="43"/>
      <c r="O4" s="43"/>
      <c r="P4" s="43"/>
      <c r="Q4" s="43"/>
      <c r="R4" s="42" t="s">
        <v>483</v>
      </c>
      <c r="S4" s="43"/>
      <c r="T4" s="43"/>
      <c r="U4" s="43"/>
      <c r="V4" s="44"/>
      <c r="W4" s="42" t="s">
        <v>484</v>
      </c>
      <c r="X4" s="43"/>
      <c r="Y4" s="43"/>
      <c r="Z4" s="43"/>
      <c r="AA4" s="44"/>
    </row>
    <row r="5">
      <c r="B5" s="28"/>
      <c r="H5" s="83" t="s">
        <v>408</v>
      </c>
      <c r="I5" s="83" t="s">
        <v>409</v>
      </c>
      <c r="J5" s="83" t="s">
        <v>410</v>
      </c>
      <c r="K5" s="83" t="s">
        <v>411</v>
      </c>
      <c r="L5" s="83" t="s">
        <v>412</v>
      </c>
      <c r="M5" s="83" t="s">
        <v>408</v>
      </c>
      <c r="N5" s="83" t="s">
        <v>409</v>
      </c>
      <c r="O5" s="83" t="s">
        <v>410</v>
      </c>
      <c r="P5" s="83" t="s">
        <v>411</v>
      </c>
      <c r="Q5" s="83" t="s">
        <v>412</v>
      </c>
      <c r="R5" s="83" t="s">
        <v>408</v>
      </c>
      <c r="S5" s="83" t="s">
        <v>409</v>
      </c>
      <c r="T5" s="83" t="s">
        <v>410</v>
      </c>
      <c r="U5" s="83" t="s">
        <v>411</v>
      </c>
      <c r="V5" s="84" t="s">
        <v>412</v>
      </c>
      <c r="W5" s="83" t="s">
        <v>408</v>
      </c>
      <c r="X5" s="83" t="s">
        <v>409</v>
      </c>
      <c r="Y5" s="83" t="s">
        <v>410</v>
      </c>
      <c r="Z5" s="83" t="s">
        <v>411</v>
      </c>
      <c r="AA5" s="84" t="s">
        <v>412</v>
      </c>
    </row>
    <row r="6">
      <c r="B6" s="1" t="s">
        <v>352</v>
      </c>
      <c r="G6" s="47" t="s">
        <v>337</v>
      </c>
      <c r="H6" s="74">
        <v>1.0</v>
      </c>
      <c r="I6" s="75">
        <f>+$C$17-(H6*$C$27)+L6</f>
        <v>1024</v>
      </c>
      <c r="J6" s="76">
        <f t="shared" ref="J6:J18" si="1">+IF(H6&lt;&gt;"",IF(I6&gt;$C$23,1,0),"")</f>
        <v>1</v>
      </c>
      <c r="K6" s="75">
        <f t="shared" ref="K6:K18" si="2">+IF(H6="X",1,0)</f>
        <v>0</v>
      </c>
      <c r="L6" s="75">
        <f t="shared" ref="L6:L18" si="3">+IF(H6="X",+K6*200,0)</f>
        <v>0</v>
      </c>
      <c r="M6" s="74">
        <v>0.5</v>
      </c>
      <c r="N6" s="75">
        <f>+$C$18-(M6*$C$27)+Q6</f>
        <v>852.2</v>
      </c>
      <c r="O6" s="77">
        <f t="shared" ref="O6:O18" si="4">+IF(M6&lt;&gt;"",IF(N6&gt;$C$23,1,0),"")</f>
        <v>1</v>
      </c>
      <c r="P6" s="75">
        <f t="shared" ref="P6:P18" si="5">+IF(M6="X",1,0)</f>
        <v>0</v>
      </c>
      <c r="Q6" s="75">
        <f t="shared" ref="Q6:Q18" si="6">+IF(M6="X",+P6*200,0)</f>
        <v>0</v>
      </c>
      <c r="R6" s="74"/>
      <c r="S6" s="77">
        <f>+$C$19-(R6*$C$27)+V6</f>
        <v>0</v>
      </c>
      <c r="T6" s="77" t="str">
        <f t="shared" ref="T6:T18" si="7">+IF(R6&lt;&gt;"",IF(S6&gt;$C$24,1,0),"")</f>
        <v/>
      </c>
      <c r="U6" s="75">
        <f t="shared" ref="U6:U18" si="8">+IF(R6="X",1,0)</f>
        <v>0</v>
      </c>
      <c r="V6" s="78">
        <f t="shared" ref="V6:V18" si="9">+IF(R6="X",+U6*200,0)</f>
        <v>0</v>
      </c>
      <c r="W6" s="75"/>
      <c r="X6" s="77">
        <f>+$C$20-(W6*$C$27)+AA6</f>
        <v>0</v>
      </c>
      <c r="Y6" s="77" t="str">
        <f t="shared" ref="Y6:Y18" si="10">+IF(W6&lt;&gt;"",IF(X6&gt;$C$24,1,0),"")</f>
        <v/>
      </c>
      <c r="Z6" s="75">
        <f t="shared" ref="Z6:Z18" si="11">+IF(W6="X",1,0)</f>
        <v>0</v>
      </c>
      <c r="AA6" s="78">
        <f t="shared" ref="AA6:AA18" si="12">+IF(W6="X",+Z6*200,0)</f>
        <v>0</v>
      </c>
      <c r="AB6" s="1">
        <f t="shared" ref="AB6:AB18" si="13">+COUNT(H6,M6,R6,W6)</f>
        <v>2</v>
      </c>
      <c r="AC6" s="1">
        <v>2.0</v>
      </c>
    </row>
    <row r="7">
      <c r="B7" s="1" t="s">
        <v>413</v>
      </c>
      <c r="C7" s="16">
        <v>4.0</v>
      </c>
      <c r="G7" s="47" t="s">
        <v>338</v>
      </c>
      <c r="H7" s="52">
        <v>1.0</v>
      </c>
      <c r="I7" s="11">
        <f t="shared" ref="I7:I18" si="14">+$C$17-(SUM(H$6:H7)*$C$27)+SUM(L$6:L7)</f>
        <v>914</v>
      </c>
      <c r="J7" s="49">
        <f t="shared" si="1"/>
        <v>1</v>
      </c>
      <c r="K7" s="11">
        <f t="shared" si="2"/>
        <v>0</v>
      </c>
      <c r="L7" s="11">
        <f t="shared" si="3"/>
        <v>0</v>
      </c>
      <c r="M7" s="52">
        <v>1.0</v>
      </c>
      <c r="N7" s="11">
        <f t="shared" ref="N7:N18" si="15">+$C$18-(SUM(M$6:M7)*$C$27)+SUM(Q$6:Q7)</f>
        <v>742.2</v>
      </c>
      <c r="O7" s="50">
        <f t="shared" si="4"/>
        <v>1</v>
      </c>
      <c r="P7" s="11">
        <f t="shared" si="5"/>
        <v>0</v>
      </c>
      <c r="Q7" s="11">
        <f t="shared" si="6"/>
        <v>0</v>
      </c>
      <c r="R7" s="52">
        <v>1.0</v>
      </c>
      <c r="S7" s="50">
        <f t="shared" ref="S7:S18" si="16">+$C$19-(SUM(R$6:R7)*$C$27)+SUM(V$6:V7)</f>
        <v>-110</v>
      </c>
      <c r="T7" s="50">
        <f t="shared" si="7"/>
        <v>0</v>
      </c>
      <c r="U7" s="11">
        <f t="shared" si="8"/>
        <v>0</v>
      </c>
      <c r="V7" s="51">
        <f t="shared" si="9"/>
        <v>0</v>
      </c>
      <c r="W7" s="11"/>
      <c r="X7" s="50">
        <f t="shared" ref="X7:X18" si="17">+$C$20-(SUM(W$6:W7)*$C$27)+SUM(AA$6:AA7)</f>
        <v>0</v>
      </c>
      <c r="Y7" s="50" t="str">
        <f t="shared" si="10"/>
        <v/>
      </c>
      <c r="Z7" s="11">
        <f t="shared" si="11"/>
        <v>0</v>
      </c>
      <c r="AA7" s="51">
        <f t="shared" si="12"/>
        <v>0</v>
      </c>
      <c r="AB7" s="1">
        <f t="shared" si="13"/>
        <v>3</v>
      </c>
      <c r="AC7" s="1">
        <v>3.0</v>
      </c>
    </row>
    <row r="8">
      <c r="G8" s="47" t="s">
        <v>339</v>
      </c>
      <c r="H8" s="52">
        <v>1.0</v>
      </c>
      <c r="I8" s="11">
        <f t="shared" si="14"/>
        <v>804</v>
      </c>
      <c r="J8" s="49">
        <f t="shared" si="1"/>
        <v>1</v>
      </c>
      <c r="K8" s="11">
        <f t="shared" si="2"/>
        <v>0</v>
      </c>
      <c r="L8" s="11">
        <f t="shared" si="3"/>
        <v>0</v>
      </c>
      <c r="M8" s="52">
        <v>1.0</v>
      </c>
      <c r="N8" s="11">
        <f t="shared" si="15"/>
        <v>632.2</v>
      </c>
      <c r="O8" s="50">
        <f t="shared" si="4"/>
        <v>1</v>
      </c>
      <c r="P8" s="11">
        <f t="shared" si="5"/>
        <v>0</v>
      </c>
      <c r="Q8" s="11">
        <f t="shared" si="6"/>
        <v>0</v>
      </c>
      <c r="R8" s="52">
        <v>1.0</v>
      </c>
      <c r="S8" s="50">
        <f t="shared" si="16"/>
        <v>-220</v>
      </c>
      <c r="T8" s="50">
        <f t="shared" si="7"/>
        <v>0</v>
      </c>
      <c r="U8" s="11">
        <f t="shared" si="8"/>
        <v>0</v>
      </c>
      <c r="V8" s="51">
        <f t="shared" si="9"/>
        <v>0</v>
      </c>
      <c r="W8" s="85"/>
      <c r="X8" s="50">
        <f t="shared" si="17"/>
        <v>0</v>
      </c>
      <c r="Y8" s="50" t="str">
        <f t="shared" si="10"/>
        <v/>
      </c>
      <c r="Z8" s="11">
        <f t="shared" si="11"/>
        <v>0</v>
      </c>
      <c r="AA8" s="51">
        <f t="shared" si="12"/>
        <v>0</v>
      </c>
      <c r="AB8" s="1">
        <f t="shared" si="13"/>
        <v>3</v>
      </c>
      <c r="AC8" s="1">
        <v>3.0</v>
      </c>
    </row>
    <row r="9">
      <c r="B9" s="1" t="s">
        <v>414</v>
      </c>
      <c r="C9" s="16">
        <v>1260.0</v>
      </c>
      <c r="D9" s="1" t="s">
        <v>329</v>
      </c>
      <c r="E9" s="53"/>
      <c r="G9" s="47" t="s">
        <v>340</v>
      </c>
      <c r="H9" s="52">
        <v>1.0</v>
      </c>
      <c r="I9" s="11">
        <f t="shared" si="14"/>
        <v>694</v>
      </c>
      <c r="J9" s="49">
        <f t="shared" si="1"/>
        <v>1</v>
      </c>
      <c r="K9" s="11">
        <f t="shared" si="2"/>
        <v>0</v>
      </c>
      <c r="L9" s="11">
        <f t="shared" si="3"/>
        <v>0</v>
      </c>
      <c r="M9" s="52">
        <v>1.0</v>
      </c>
      <c r="N9" s="11">
        <f t="shared" si="15"/>
        <v>522.2</v>
      </c>
      <c r="O9" s="50">
        <f t="shared" si="4"/>
        <v>1</v>
      </c>
      <c r="P9" s="11">
        <f t="shared" si="5"/>
        <v>0</v>
      </c>
      <c r="Q9" s="11">
        <f t="shared" si="6"/>
        <v>0</v>
      </c>
      <c r="R9" s="52">
        <v>1.0</v>
      </c>
      <c r="S9" s="50">
        <f t="shared" si="16"/>
        <v>-330</v>
      </c>
      <c r="T9" s="50">
        <f t="shared" si="7"/>
        <v>0</v>
      </c>
      <c r="U9" s="11">
        <f t="shared" si="8"/>
        <v>0</v>
      </c>
      <c r="V9" s="51">
        <f t="shared" si="9"/>
        <v>0</v>
      </c>
      <c r="W9" s="85"/>
      <c r="X9" s="50">
        <f t="shared" si="17"/>
        <v>0</v>
      </c>
      <c r="Y9" s="50" t="str">
        <f t="shared" si="10"/>
        <v/>
      </c>
      <c r="Z9" s="11">
        <f t="shared" si="11"/>
        <v>0</v>
      </c>
      <c r="AA9" s="51">
        <f t="shared" si="12"/>
        <v>0</v>
      </c>
      <c r="AB9" s="1">
        <f t="shared" si="13"/>
        <v>3</v>
      </c>
      <c r="AC9" s="1">
        <v>3.0</v>
      </c>
    </row>
    <row r="10">
      <c r="B10" s="1" t="s">
        <v>416</v>
      </c>
      <c r="C10" s="86">
        <v>1008.0</v>
      </c>
      <c r="D10" s="1" t="s">
        <v>329</v>
      </c>
      <c r="E10" s="53"/>
      <c r="G10" s="47" t="s">
        <v>341</v>
      </c>
      <c r="H10" s="48">
        <v>1.0</v>
      </c>
      <c r="I10" s="11">
        <f t="shared" si="14"/>
        <v>584</v>
      </c>
      <c r="J10" s="49">
        <f t="shared" si="1"/>
        <v>1</v>
      </c>
      <c r="K10" s="11">
        <f t="shared" si="2"/>
        <v>0</v>
      </c>
      <c r="L10" s="11">
        <f t="shared" si="3"/>
        <v>0</v>
      </c>
      <c r="M10" s="48">
        <v>1.0</v>
      </c>
      <c r="N10" s="11">
        <f t="shared" si="15"/>
        <v>412.2</v>
      </c>
      <c r="O10" s="50">
        <f t="shared" si="4"/>
        <v>1</v>
      </c>
      <c r="P10" s="11">
        <f t="shared" si="5"/>
        <v>0</v>
      </c>
      <c r="Q10" s="11">
        <f t="shared" si="6"/>
        <v>0</v>
      </c>
      <c r="R10" s="48"/>
      <c r="S10" s="50">
        <f t="shared" si="16"/>
        <v>-330</v>
      </c>
      <c r="T10" s="50" t="str">
        <f t="shared" si="7"/>
        <v/>
      </c>
      <c r="U10" s="11">
        <f t="shared" si="8"/>
        <v>0</v>
      </c>
      <c r="V10" s="51">
        <f t="shared" si="9"/>
        <v>0</v>
      </c>
      <c r="W10" s="11"/>
      <c r="X10" s="50">
        <f t="shared" si="17"/>
        <v>0</v>
      </c>
      <c r="Y10" s="50" t="str">
        <f t="shared" si="10"/>
        <v/>
      </c>
      <c r="Z10" s="11">
        <f t="shared" si="11"/>
        <v>0</v>
      </c>
      <c r="AA10" s="51">
        <f t="shared" si="12"/>
        <v>0</v>
      </c>
      <c r="AB10" s="1">
        <f t="shared" si="13"/>
        <v>2</v>
      </c>
      <c r="AC10" s="1">
        <v>2.0</v>
      </c>
    </row>
    <row r="11">
      <c r="B11" s="1" t="s">
        <v>418</v>
      </c>
      <c r="C11" s="16">
        <v>0.0</v>
      </c>
      <c r="D11" s="1" t="s">
        <v>329</v>
      </c>
      <c r="E11" s="53" t="s">
        <v>485</v>
      </c>
      <c r="G11" s="47" t="s">
        <v>343</v>
      </c>
      <c r="H11" s="48">
        <v>1.0</v>
      </c>
      <c r="I11" s="11">
        <f t="shared" si="14"/>
        <v>474</v>
      </c>
      <c r="J11" s="49">
        <f t="shared" si="1"/>
        <v>1</v>
      </c>
      <c r="K11" s="11">
        <f t="shared" si="2"/>
        <v>0</v>
      </c>
      <c r="L11" s="11">
        <f t="shared" si="3"/>
        <v>0</v>
      </c>
      <c r="M11" s="48">
        <v>1.0</v>
      </c>
      <c r="N11" s="11">
        <f t="shared" si="15"/>
        <v>302.2</v>
      </c>
      <c r="O11" s="50">
        <f t="shared" si="4"/>
        <v>1</v>
      </c>
      <c r="P11" s="11">
        <f t="shared" si="5"/>
        <v>0</v>
      </c>
      <c r="Q11" s="11">
        <f t="shared" si="6"/>
        <v>0</v>
      </c>
      <c r="R11" s="48"/>
      <c r="S11" s="50">
        <f t="shared" si="16"/>
        <v>-330</v>
      </c>
      <c r="T11" s="50" t="str">
        <f t="shared" si="7"/>
        <v/>
      </c>
      <c r="U11" s="11">
        <f t="shared" si="8"/>
        <v>0</v>
      </c>
      <c r="V11" s="51">
        <f t="shared" si="9"/>
        <v>0</v>
      </c>
      <c r="W11" s="11"/>
      <c r="X11" s="50">
        <f t="shared" si="17"/>
        <v>0</v>
      </c>
      <c r="Y11" s="50" t="str">
        <f t="shared" si="10"/>
        <v/>
      </c>
      <c r="Z11" s="11">
        <f t="shared" si="11"/>
        <v>0</v>
      </c>
      <c r="AA11" s="51">
        <f t="shared" si="12"/>
        <v>0</v>
      </c>
      <c r="AB11" s="1">
        <f t="shared" si="13"/>
        <v>2</v>
      </c>
      <c r="AC11" s="1">
        <v>2.0</v>
      </c>
    </row>
    <row r="12">
      <c r="B12" s="1" t="s">
        <v>458</v>
      </c>
      <c r="C12" s="16">
        <v>0.0</v>
      </c>
      <c r="D12" s="1" t="s">
        <v>329</v>
      </c>
      <c r="E12" s="53" t="s">
        <v>485</v>
      </c>
      <c r="G12" s="47" t="s">
        <v>344</v>
      </c>
      <c r="H12" s="48">
        <v>1.0</v>
      </c>
      <c r="I12" s="11">
        <f t="shared" si="14"/>
        <v>364</v>
      </c>
      <c r="J12" s="49">
        <f t="shared" si="1"/>
        <v>1</v>
      </c>
      <c r="K12" s="11">
        <f t="shared" si="2"/>
        <v>0</v>
      </c>
      <c r="L12" s="11">
        <f t="shared" si="3"/>
        <v>0</v>
      </c>
      <c r="M12" s="48">
        <v>1.0</v>
      </c>
      <c r="N12" s="11">
        <f t="shared" si="15"/>
        <v>192.2</v>
      </c>
      <c r="O12" s="50">
        <f t="shared" si="4"/>
        <v>0</v>
      </c>
      <c r="P12" s="11">
        <f t="shared" si="5"/>
        <v>0</v>
      </c>
      <c r="Q12" s="11">
        <f t="shared" si="6"/>
        <v>0</v>
      </c>
      <c r="R12" s="48"/>
      <c r="S12" s="50">
        <f t="shared" si="16"/>
        <v>-330</v>
      </c>
      <c r="T12" s="50" t="str">
        <f t="shared" si="7"/>
        <v/>
      </c>
      <c r="U12" s="11">
        <f t="shared" si="8"/>
        <v>0</v>
      </c>
      <c r="V12" s="51">
        <f t="shared" si="9"/>
        <v>0</v>
      </c>
      <c r="W12" s="11"/>
      <c r="X12" s="50">
        <f t="shared" si="17"/>
        <v>0</v>
      </c>
      <c r="Y12" s="50" t="str">
        <f t="shared" si="10"/>
        <v/>
      </c>
      <c r="Z12" s="11">
        <f t="shared" si="11"/>
        <v>0</v>
      </c>
      <c r="AA12" s="51">
        <f t="shared" si="12"/>
        <v>0</v>
      </c>
      <c r="AB12" s="1">
        <f t="shared" si="13"/>
        <v>2</v>
      </c>
      <c r="AC12" s="1">
        <v>2.0</v>
      </c>
    </row>
    <row r="13">
      <c r="G13" s="47" t="s">
        <v>345</v>
      </c>
      <c r="H13" s="52">
        <v>1.0</v>
      </c>
      <c r="I13" s="11">
        <f t="shared" si="14"/>
        <v>254</v>
      </c>
      <c r="J13" s="49">
        <f t="shared" si="1"/>
        <v>1</v>
      </c>
      <c r="K13" s="11">
        <f t="shared" si="2"/>
        <v>0</v>
      </c>
      <c r="L13" s="11">
        <f t="shared" si="3"/>
        <v>0</v>
      </c>
      <c r="M13" s="52">
        <v>1.0</v>
      </c>
      <c r="N13" s="11">
        <f t="shared" si="15"/>
        <v>82.2</v>
      </c>
      <c r="O13" s="50">
        <f t="shared" si="4"/>
        <v>0</v>
      </c>
      <c r="P13" s="11">
        <f t="shared" si="5"/>
        <v>0</v>
      </c>
      <c r="Q13" s="11">
        <f t="shared" si="6"/>
        <v>0</v>
      </c>
      <c r="R13" s="52">
        <v>1.0</v>
      </c>
      <c r="S13" s="50">
        <f t="shared" si="16"/>
        <v>-440</v>
      </c>
      <c r="T13" s="50">
        <f t="shared" si="7"/>
        <v>0</v>
      </c>
      <c r="U13" s="11">
        <f t="shared" si="8"/>
        <v>0</v>
      </c>
      <c r="V13" s="51">
        <f t="shared" si="9"/>
        <v>0</v>
      </c>
      <c r="W13" s="85"/>
      <c r="X13" s="50">
        <f t="shared" si="17"/>
        <v>0</v>
      </c>
      <c r="Y13" s="50" t="str">
        <f t="shared" si="10"/>
        <v/>
      </c>
      <c r="Z13" s="11">
        <f t="shared" si="11"/>
        <v>0</v>
      </c>
      <c r="AA13" s="51">
        <f t="shared" si="12"/>
        <v>0</v>
      </c>
      <c r="AB13" s="1">
        <f t="shared" si="13"/>
        <v>3</v>
      </c>
      <c r="AC13" s="1">
        <v>3.0</v>
      </c>
    </row>
    <row r="14">
      <c r="B14" s="1" t="s">
        <v>420</v>
      </c>
      <c r="C14" s="15">
        <v>0.9</v>
      </c>
      <c r="G14" s="47" t="s">
        <v>346</v>
      </c>
      <c r="H14" s="52">
        <v>1.0</v>
      </c>
      <c r="I14" s="11">
        <f t="shared" si="14"/>
        <v>144</v>
      </c>
      <c r="J14" s="49">
        <f t="shared" si="1"/>
        <v>0</v>
      </c>
      <c r="K14" s="11">
        <f t="shared" si="2"/>
        <v>0</v>
      </c>
      <c r="L14" s="11">
        <f t="shared" si="3"/>
        <v>0</v>
      </c>
      <c r="M14" s="52">
        <v>1.0</v>
      </c>
      <c r="N14" s="11">
        <f t="shared" si="15"/>
        <v>-27.8</v>
      </c>
      <c r="O14" s="50">
        <f t="shared" si="4"/>
        <v>0</v>
      </c>
      <c r="P14" s="11">
        <f t="shared" si="5"/>
        <v>0</v>
      </c>
      <c r="Q14" s="11">
        <f t="shared" si="6"/>
        <v>0</v>
      </c>
      <c r="R14" s="52">
        <v>1.0</v>
      </c>
      <c r="S14" s="50">
        <f t="shared" si="16"/>
        <v>-550</v>
      </c>
      <c r="T14" s="50">
        <f t="shared" si="7"/>
        <v>0</v>
      </c>
      <c r="U14" s="11">
        <f t="shared" si="8"/>
        <v>0</v>
      </c>
      <c r="V14" s="51">
        <f t="shared" si="9"/>
        <v>0</v>
      </c>
      <c r="W14" s="85"/>
      <c r="X14" s="50">
        <f t="shared" si="17"/>
        <v>0</v>
      </c>
      <c r="Y14" s="50" t="str">
        <f t="shared" si="10"/>
        <v/>
      </c>
      <c r="Z14" s="11">
        <f t="shared" si="11"/>
        <v>0</v>
      </c>
      <c r="AA14" s="51">
        <f t="shared" si="12"/>
        <v>0</v>
      </c>
      <c r="AB14" s="1">
        <f t="shared" si="13"/>
        <v>3</v>
      </c>
      <c r="AC14" s="1">
        <v>3.0</v>
      </c>
    </row>
    <row r="15">
      <c r="B15" s="1" t="s">
        <v>421</v>
      </c>
      <c r="C15" s="15">
        <v>0.2</v>
      </c>
      <c r="G15" s="47" t="s">
        <v>347</v>
      </c>
      <c r="H15" s="52">
        <v>1.0</v>
      </c>
      <c r="I15" s="11">
        <f t="shared" si="14"/>
        <v>34</v>
      </c>
      <c r="J15" s="49">
        <f t="shared" si="1"/>
        <v>0</v>
      </c>
      <c r="K15" s="11">
        <f t="shared" si="2"/>
        <v>0</v>
      </c>
      <c r="L15" s="11">
        <f t="shared" si="3"/>
        <v>0</v>
      </c>
      <c r="M15" s="52">
        <v>1.0</v>
      </c>
      <c r="N15" s="11">
        <f t="shared" si="15"/>
        <v>-137.8</v>
      </c>
      <c r="O15" s="50">
        <f t="shared" si="4"/>
        <v>0</v>
      </c>
      <c r="P15" s="11">
        <f t="shared" si="5"/>
        <v>0</v>
      </c>
      <c r="Q15" s="11">
        <f t="shared" si="6"/>
        <v>0</v>
      </c>
      <c r="R15" s="52">
        <v>1.0</v>
      </c>
      <c r="S15" s="50">
        <f t="shared" si="16"/>
        <v>-660</v>
      </c>
      <c r="T15" s="50">
        <f t="shared" si="7"/>
        <v>0</v>
      </c>
      <c r="U15" s="11">
        <f t="shared" si="8"/>
        <v>0</v>
      </c>
      <c r="V15" s="51">
        <f t="shared" si="9"/>
        <v>0</v>
      </c>
      <c r="W15" s="85"/>
      <c r="X15" s="50">
        <f t="shared" si="17"/>
        <v>0</v>
      </c>
      <c r="Y15" s="50" t="str">
        <f t="shared" si="10"/>
        <v/>
      </c>
      <c r="Z15" s="11">
        <f t="shared" si="11"/>
        <v>0</v>
      </c>
      <c r="AA15" s="51">
        <f t="shared" si="12"/>
        <v>0</v>
      </c>
      <c r="AB15" s="1">
        <f t="shared" si="13"/>
        <v>3</v>
      </c>
      <c r="AC15" s="1">
        <v>3.0</v>
      </c>
    </row>
    <row r="16">
      <c r="G16" s="47" t="s">
        <v>348</v>
      </c>
      <c r="H16" s="52">
        <v>1.0</v>
      </c>
      <c r="I16" s="11">
        <f t="shared" si="14"/>
        <v>-76</v>
      </c>
      <c r="J16" s="49">
        <f t="shared" si="1"/>
        <v>0</v>
      </c>
      <c r="K16" s="11">
        <f t="shared" si="2"/>
        <v>0</v>
      </c>
      <c r="L16" s="11">
        <f t="shared" si="3"/>
        <v>0</v>
      </c>
      <c r="M16" s="52">
        <v>1.0</v>
      </c>
      <c r="N16" s="11">
        <f t="shared" si="15"/>
        <v>-247.8</v>
      </c>
      <c r="O16" s="50">
        <f t="shared" si="4"/>
        <v>0</v>
      </c>
      <c r="P16" s="11">
        <f t="shared" si="5"/>
        <v>0</v>
      </c>
      <c r="Q16" s="11">
        <f t="shared" si="6"/>
        <v>0</v>
      </c>
      <c r="R16" s="52">
        <v>1.0</v>
      </c>
      <c r="S16" s="50">
        <f t="shared" si="16"/>
        <v>-770</v>
      </c>
      <c r="T16" s="50">
        <f t="shared" si="7"/>
        <v>0</v>
      </c>
      <c r="U16" s="11">
        <f t="shared" si="8"/>
        <v>0</v>
      </c>
      <c r="V16" s="51">
        <f t="shared" si="9"/>
        <v>0</v>
      </c>
      <c r="W16" s="85"/>
      <c r="X16" s="50">
        <f t="shared" si="17"/>
        <v>0</v>
      </c>
      <c r="Y16" s="50" t="str">
        <f t="shared" si="10"/>
        <v/>
      </c>
      <c r="Z16" s="11">
        <f t="shared" si="11"/>
        <v>0</v>
      </c>
      <c r="AA16" s="51">
        <f t="shared" si="12"/>
        <v>0</v>
      </c>
      <c r="AB16" s="1">
        <f t="shared" si="13"/>
        <v>3</v>
      </c>
      <c r="AC16" s="1">
        <v>3.0</v>
      </c>
    </row>
    <row r="17">
      <c r="B17" s="1" t="s">
        <v>422</v>
      </c>
      <c r="C17" s="55">
        <f t="shared" ref="C17:C20" si="18">+C9*$C$14</f>
        <v>1134</v>
      </c>
      <c r="D17" s="1" t="s">
        <v>329</v>
      </c>
      <c r="G17" s="47" t="s">
        <v>349</v>
      </c>
      <c r="H17" s="52">
        <v>1.0</v>
      </c>
      <c r="I17" s="11">
        <f t="shared" si="14"/>
        <v>-186</v>
      </c>
      <c r="J17" s="49">
        <f t="shared" si="1"/>
        <v>0</v>
      </c>
      <c r="K17" s="11">
        <f t="shared" si="2"/>
        <v>0</v>
      </c>
      <c r="L17" s="11">
        <f t="shared" si="3"/>
        <v>0</v>
      </c>
      <c r="M17" s="52">
        <v>1.0</v>
      </c>
      <c r="N17" s="11">
        <f t="shared" si="15"/>
        <v>-357.8</v>
      </c>
      <c r="O17" s="50">
        <f t="shared" si="4"/>
        <v>0</v>
      </c>
      <c r="P17" s="11">
        <f t="shared" si="5"/>
        <v>0</v>
      </c>
      <c r="Q17" s="11">
        <f t="shared" si="6"/>
        <v>0</v>
      </c>
      <c r="R17" s="52">
        <v>1.0</v>
      </c>
      <c r="S17" s="50">
        <f t="shared" si="16"/>
        <v>-880</v>
      </c>
      <c r="T17" s="50">
        <f t="shared" si="7"/>
        <v>0</v>
      </c>
      <c r="U17" s="11">
        <f t="shared" si="8"/>
        <v>0</v>
      </c>
      <c r="V17" s="51">
        <f t="shared" si="9"/>
        <v>0</v>
      </c>
      <c r="W17" s="85"/>
      <c r="X17" s="50">
        <f t="shared" si="17"/>
        <v>0</v>
      </c>
      <c r="Y17" s="50" t="str">
        <f t="shared" si="10"/>
        <v/>
      </c>
      <c r="Z17" s="11">
        <f t="shared" si="11"/>
        <v>0</v>
      </c>
      <c r="AA17" s="51">
        <f t="shared" si="12"/>
        <v>0</v>
      </c>
      <c r="AB17" s="1">
        <f t="shared" si="13"/>
        <v>3</v>
      </c>
      <c r="AC17" s="1">
        <v>3.0</v>
      </c>
    </row>
    <row r="18">
      <c r="B18" s="1" t="s">
        <v>423</v>
      </c>
      <c r="C18" s="55">
        <f t="shared" si="18"/>
        <v>907.2</v>
      </c>
      <c r="D18" s="1" t="s">
        <v>329</v>
      </c>
      <c r="G18" s="47" t="s">
        <v>350</v>
      </c>
      <c r="H18" s="56">
        <v>1.0</v>
      </c>
      <c r="I18" s="57">
        <f t="shared" si="14"/>
        <v>-296</v>
      </c>
      <c r="J18" s="58">
        <f t="shared" si="1"/>
        <v>0</v>
      </c>
      <c r="K18" s="57">
        <f t="shared" si="2"/>
        <v>0</v>
      </c>
      <c r="L18" s="57">
        <f t="shared" si="3"/>
        <v>0</v>
      </c>
      <c r="M18" s="56">
        <v>1.0</v>
      </c>
      <c r="N18" s="57">
        <f t="shared" si="15"/>
        <v>-467.8</v>
      </c>
      <c r="O18" s="59">
        <f t="shared" si="4"/>
        <v>0</v>
      </c>
      <c r="P18" s="57">
        <f t="shared" si="5"/>
        <v>0</v>
      </c>
      <c r="Q18" s="57">
        <f t="shared" si="6"/>
        <v>0</v>
      </c>
      <c r="R18" s="56"/>
      <c r="S18" s="59">
        <f t="shared" si="16"/>
        <v>-880</v>
      </c>
      <c r="T18" s="59" t="str">
        <f t="shared" si="7"/>
        <v/>
      </c>
      <c r="U18" s="57">
        <f t="shared" si="8"/>
        <v>0</v>
      </c>
      <c r="V18" s="60">
        <f t="shared" si="9"/>
        <v>0</v>
      </c>
      <c r="W18" s="57"/>
      <c r="X18" s="59">
        <f t="shared" si="17"/>
        <v>0</v>
      </c>
      <c r="Y18" s="59" t="str">
        <f t="shared" si="10"/>
        <v/>
      </c>
      <c r="Z18" s="57">
        <f t="shared" si="11"/>
        <v>0</v>
      </c>
      <c r="AA18" s="60">
        <f t="shared" si="12"/>
        <v>0</v>
      </c>
      <c r="AB18" s="1">
        <f t="shared" si="13"/>
        <v>2</v>
      </c>
      <c r="AC18" s="1">
        <v>2.0</v>
      </c>
    </row>
    <row r="19">
      <c r="B19" s="1" t="s">
        <v>424</v>
      </c>
      <c r="C19" s="55">
        <f t="shared" si="18"/>
        <v>0</v>
      </c>
      <c r="D19" s="1" t="s">
        <v>329</v>
      </c>
    </row>
    <row r="20">
      <c r="B20" s="1" t="s">
        <v>459</v>
      </c>
      <c r="C20" s="55">
        <f t="shared" si="18"/>
        <v>0</v>
      </c>
      <c r="D20" s="1" t="s">
        <v>329</v>
      </c>
      <c r="G20" s="1" t="s">
        <v>388</v>
      </c>
      <c r="H20" s="27" t="s">
        <v>389</v>
      </c>
      <c r="I20" s="61">
        <f>+COUNTIFS(J6:J18,1,H6:H18,"&gt;0")/I2</f>
        <v>0.6153846154</v>
      </c>
      <c r="J20" s="63"/>
      <c r="K20" s="63"/>
      <c r="L20" s="63"/>
      <c r="M20" s="63"/>
      <c r="N20" s="62">
        <f>+(COUNTIFS(O6:O18,1,M6:M18,"&gt;0")-0.5)/N2</f>
        <v>0.44</v>
      </c>
      <c r="O20" s="63"/>
      <c r="P20" s="63"/>
      <c r="Q20" s="63"/>
      <c r="R20" s="63"/>
      <c r="S20" s="71">
        <f>+COUNTIFS(T6:T18,1,R6:R18,"&gt;0")/S2</f>
        <v>0</v>
      </c>
      <c r="T20" s="63"/>
      <c r="U20" s="63"/>
      <c r="V20" s="63"/>
      <c r="W20" s="63"/>
      <c r="X20" s="87" t="str">
        <f>+COUNTIFS(Y6:Y18,1,W6:W18,"&gt;0")/X2</f>
        <v>#DIV/0!</v>
      </c>
      <c r="Y20" s="63"/>
      <c r="Z20" s="63"/>
      <c r="AA20" s="63"/>
    </row>
    <row r="21" ht="15.75" customHeight="1">
      <c r="H21" s="27" t="s">
        <v>365</v>
      </c>
      <c r="I21" s="1">
        <f>+I2</f>
        <v>13</v>
      </c>
      <c r="N21" s="1">
        <f>+N2</f>
        <v>12.5</v>
      </c>
      <c r="S21" s="1">
        <f>+S2</f>
        <v>8</v>
      </c>
      <c r="X21" s="1">
        <f>+X2</f>
        <v>0</v>
      </c>
    </row>
    <row r="22" ht="15.75" customHeight="1">
      <c r="B22" s="1" t="s">
        <v>425</v>
      </c>
      <c r="C22" s="55">
        <f t="shared" ref="C22:C25" si="19">+C9*$C$15</f>
        <v>252</v>
      </c>
      <c r="D22" s="1" t="s">
        <v>329</v>
      </c>
      <c r="G22" s="1" t="s">
        <v>428</v>
      </c>
      <c r="H22" s="27" t="s">
        <v>429</v>
      </c>
      <c r="I22" s="64">
        <f>90%-(MIN(I6:I13)/C9)</f>
        <v>0.6984126984</v>
      </c>
      <c r="J22" s="64"/>
      <c r="K22" s="64"/>
      <c r="L22" s="64"/>
      <c r="M22" s="64"/>
      <c r="N22" s="64">
        <f>90%-(MIN(N6:N11)/C10)</f>
        <v>0.6001984127</v>
      </c>
      <c r="O22" s="64"/>
      <c r="P22" s="64"/>
      <c r="Q22" s="64"/>
      <c r="R22" s="64"/>
      <c r="S22" s="88" t="str">
        <f>90%-(MIN(S7:S9)/C11)</f>
        <v>#DIV/0!</v>
      </c>
      <c r="T22" s="49"/>
      <c r="U22" s="49"/>
      <c r="V22" s="49"/>
      <c r="W22" s="88"/>
      <c r="X22" s="88" t="str">
        <f>90%-(MIN(X6:X9)/C12)</f>
        <v>#DIV/0!</v>
      </c>
    </row>
    <row r="23" ht="15.75" customHeight="1">
      <c r="B23" s="1" t="s">
        <v>426</v>
      </c>
      <c r="C23" s="55">
        <f t="shared" si="19"/>
        <v>201.6</v>
      </c>
      <c r="D23" s="1" t="s">
        <v>329</v>
      </c>
      <c r="G23" s="1" t="s">
        <v>428</v>
      </c>
      <c r="H23" s="27" t="s">
        <v>431</v>
      </c>
      <c r="I23" s="64"/>
      <c r="J23" s="64"/>
      <c r="K23" s="64"/>
      <c r="L23" s="64"/>
      <c r="M23" s="64"/>
      <c r="N23" s="64"/>
      <c r="O23" s="64"/>
      <c r="P23" s="64"/>
      <c r="Q23" s="82"/>
      <c r="R23" s="64"/>
      <c r="S23" s="88" t="str">
        <f>S88-(MIN(S11)/C11)</f>
        <v>#DIV/0!</v>
      </c>
      <c r="T23" s="49"/>
      <c r="U23" s="49"/>
      <c r="V23" s="49"/>
      <c r="W23" s="88"/>
      <c r="X23" s="88" t="str">
        <f>X88-(MIN(X11)/C12)</f>
        <v>#DIV/0!</v>
      </c>
    </row>
    <row r="24" ht="15.75" customHeight="1">
      <c r="B24" s="1" t="s">
        <v>427</v>
      </c>
      <c r="C24" s="55">
        <f t="shared" si="19"/>
        <v>0</v>
      </c>
      <c r="D24" s="1" t="s">
        <v>329</v>
      </c>
      <c r="G24" s="1" t="s">
        <v>428</v>
      </c>
      <c r="H24" s="27" t="s">
        <v>460</v>
      </c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88" t="str">
        <f>S90-(MIN(S13:S14)/C11)</f>
        <v>#DIV/0!</v>
      </c>
      <c r="T24" s="49"/>
      <c r="U24" s="49"/>
      <c r="V24" s="49"/>
      <c r="W24" s="88"/>
      <c r="X24" s="88" t="str">
        <f>X90-(MIN(X13:X15)/C12)</f>
        <v>#DIV/0!</v>
      </c>
    </row>
    <row r="25" ht="15.75" customHeight="1">
      <c r="B25" s="1" t="s">
        <v>461</v>
      </c>
      <c r="C25" s="55">
        <f t="shared" si="19"/>
        <v>0</v>
      </c>
      <c r="D25" s="1" t="s">
        <v>329</v>
      </c>
      <c r="G25" s="1" t="s">
        <v>428</v>
      </c>
      <c r="H25" s="27" t="s">
        <v>476</v>
      </c>
      <c r="I25" s="64"/>
      <c r="N25" s="64"/>
      <c r="S25" s="88" t="str">
        <f>S93-(MIN(S16:S18)/C11)</f>
        <v>#DIV/0!</v>
      </c>
      <c r="T25" s="49"/>
      <c r="U25" s="49"/>
      <c r="V25" s="49"/>
      <c r="W25" s="49"/>
      <c r="X25" s="88" t="str">
        <f>X94-(MIN(X17:X18)/C12)</f>
        <v>#DIV/0!</v>
      </c>
    </row>
    <row r="26" ht="15.75" customHeight="1">
      <c r="G26" s="1" t="s">
        <v>428</v>
      </c>
      <c r="H26" s="27" t="s">
        <v>433</v>
      </c>
      <c r="I26" s="64">
        <f>+AVERAGE(I84:I91)</f>
        <v>0.5071428571</v>
      </c>
      <c r="N26" s="64">
        <f>+AVERAGE(N84:O89)</f>
        <v>0.5726190476</v>
      </c>
      <c r="S26" s="88" t="str">
        <f>+AVERAGE(S84:S96)</f>
        <v>#DIV/0!</v>
      </c>
      <c r="T26" s="49"/>
      <c r="U26" s="49"/>
      <c r="V26" s="49"/>
      <c r="W26" s="49"/>
      <c r="X26" s="88" t="str">
        <f>+AVERAGE(X84:X96)</f>
        <v>#DIV/0!</v>
      </c>
    </row>
    <row r="27" ht="15.75" customHeight="1">
      <c r="B27" s="1" t="s">
        <v>432</v>
      </c>
      <c r="C27" s="65">
        <v>110.0</v>
      </c>
      <c r="D27" s="1" t="s">
        <v>329</v>
      </c>
    </row>
    <row r="28" ht="15.75" customHeight="1"/>
    <row r="29" ht="15.75" customHeight="1">
      <c r="B29" s="1" t="s">
        <v>434</v>
      </c>
      <c r="C29" s="16">
        <v>200.0</v>
      </c>
      <c r="D29" s="1" t="s">
        <v>329</v>
      </c>
    </row>
    <row r="30" ht="15.75" customHeight="1"/>
    <row r="31" ht="15.75" customHeight="1">
      <c r="B31" s="1" t="s">
        <v>435</v>
      </c>
      <c r="C31" s="1">
        <f t="shared" ref="C31:C32" si="20">+I2+N2+S2+X2</f>
        <v>33.5</v>
      </c>
    </row>
    <row r="32" ht="15.75" customHeight="1">
      <c r="B32" s="1" t="s">
        <v>437</v>
      </c>
      <c r="C32" s="1">
        <f t="shared" si="20"/>
        <v>0</v>
      </c>
    </row>
    <row r="33" ht="15.75" customHeight="1">
      <c r="B33" s="1" t="s">
        <v>438</v>
      </c>
      <c r="C33" s="1">
        <f>+COUNTIF(J6:J18,"=0")+COUNTIF(O6:O18,"=0")+COUNTIF(T6:T18,"=0")+COUNTIF(Y6:Y18,"=0")</f>
        <v>20</v>
      </c>
    </row>
    <row r="34" ht="15.75" customHeight="1">
      <c r="B34" s="1" t="s">
        <v>439</v>
      </c>
      <c r="C34" s="1">
        <f>+C31-C33</f>
        <v>13.5</v>
      </c>
    </row>
    <row r="35" ht="15.75" customHeight="1"/>
    <row r="36" ht="15.75" customHeight="1">
      <c r="C36" s="16"/>
      <c r="D36" s="1" t="s">
        <v>440</v>
      </c>
    </row>
    <row r="37" ht="15.75" customHeight="1">
      <c r="C37" s="55"/>
      <c r="D37" s="1" t="s">
        <v>441</v>
      </c>
    </row>
    <row r="38" ht="15.75" customHeight="1">
      <c r="C38" s="65"/>
      <c r="D38" s="1" t="s">
        <v>442</v>
      </c>
    </row>
    <row r="39" ht="15.75" customHeight="1"/>
    <row r="40" ht="15.75" hidden="1" customHeight="1">
      <c r="T40" s="1">
        <v>1.0</v>
      </c>
    </row>
    <row r="41" ht="15.75" customHeight="1">
      <c r="B41" s="1" t="s">
        <v>443</v>
      </c>
    </row>
    <row r="42" ht="15.75" customHeight="1">
      <c r="B42" s="1" t="s">
        <v>444</v>
      </c>
    </row>
    <row r="43" ht="15.75" customHeight="1">
      <c r="B43" s="1" t="s">
        <v>445</v>
      </c>
    </row>
    <row r="44" ht="15.75" customHeight="1">
      <c r="B44" s="1" t="s">
        <v>447</v>
      </c>
    </row>
    <row r="45" ht="15.75" customHeight="1">
      <c r="B45" s="1" t="s">
        <v>469</v>
      </c>
    </row>
    <row r="46" ht="15.75" customHeight="1"/>
    <row r="47" ht="15.75" hidden="1" customHeight="1" outlineLevel="1">
      <c r="G47" s="1" t="s">
        <v>359</v>
      </c>
      <c r="H47" s="27" t="s">
        <v>360</v>
      </c>
      <c r="I47" s="16">
        <v>25.0</v>
      </c>
      <c r="K47" s="1" t="s">
        <v>361</v>
      </c>
      <c r="N47" s="16">
        <v>25.0</v>
      </c>
      <c r="P47" s="1" t="s">
        <v>361</v>
      </c>
      <c r="S47" s="16">
        <v>25.0</v>
      </c>
      <c r="U47" s="1" t="s">
        <v>361</v>
      </c>
      <c r="X47" s="16">
        <v>25.0</v>
      </c>
      <c r="Z47" s="1" t="s">
        <v>361</v>
      </c>
    </row>
    <row r="48" ht="15.75" hidden="1" customHeight="1" outlineLevel="1">
      <c r="G48" s="1" t="s">
        <v>362</v>
      </c>
      <c r="H48" s="27" t="s">
        <v>363</v>
      </c>
      <c r="I48" s="16">
        <v>10.0</v>
      </c>
      <c r="K48" s="1" t="s">
        <v>361</v>
      </c>
      <c r="N48" s="16">
        <v>10.0</v>
      </c>
      <c r="P48" s="1" t="s">
        <v>361</v>
      </c>
      <c r="S48" s="16">
        <v>10.0</v>
      </c>
      <c r="U48" s="1" t="s">
        <v>361</v>
      </c>
      <c r="X48" s="16">
        <v>10.0</v>
      </c>
      <c r="Z48" s="1" t="s">
        <v>361</v>
      </c>
    </row>
    <row r="49" ht="15.75" hidden="1" customHeight="1" outlineLevel="1">
      <c r="G49" s="1" t="s">
        <v>364</v>
      </c>
      <c r="H49" s="27" t="s">
        <v>365</v>
      </c>
      <c r="I49" s="16">
        <f>+I2</f>
        <v>13</v>
      </c>
      <c r="K49" s="1" t="s">
        <v>366</v>
      </c>
      <c r="N49" s="16">
        <f>+N2</f>
        <v>12.5</v>
      </c>
      <c r="P49" s="1" t="s">
        <v>366</v>
      </c>
      <c r="S49" s="16">
        <f>+S2</f>
        <v>8</v>
      </c>
      <c r="U49" s="1" t="s">
        <v>366</v>
      </c>
      <c r="X49" s="16">
        <f>+X2</f>
        <v>0</v>
      </c>
      <c r="Z49" s="1" t="s">
        <v>366</v>
      </c>
    </row>
    <row r="50" ht="15.75" hidden="1" customHeight="1" outlineLevel="1">
      <c r="G50" s="1" t="s">
        <v>367</v>
      </c>
      <c r="H50" s="27" t="s">
        <v>486</v>
      </c>
      <c r="I50" s="66">
        <v>7.75E7</v>
      </c>
      <c r="K50" s="30" t="s">
        <v>369</v>
      </c>
      <c r="N50" s="66">
        <v>7.75E7</v>
      </c>
      <c r="P50" s="30" t="s">
        <v>369</v>
      </c>
      <c r="S50" s="66">
        <v>7.75E7</v>
      </c>
      <c r="U50" s="30" t="s">
        <v>369</v>
      </c>
      <c r="X50" s="66">
        <v>7.75E7</v>
      </c>
      <c r="Z50" s="30" t="s">
        <v>369</v>
      </c>
    </row>
    <row r="51" ht="15.75" hidden="1" customHeight="1" outlineLevel="1">
      <c r="G51" s="1" t="s">
        <v>370</v>
      </c>
      <c r="H51" s="27" t="s">
        <v>487</v>
      </c>
      <c r="I51" s="66">
        <v>5555.555555555556</v>
      </c>
      <c r="K51" s="30" t="s">
        <v>369</v>
      </c>
      <c r="N51" s="66">
        <v>5555.555555555556</v>
      </c>
      <c r="P51" s="30" t="s">
        <v>369</v>
      </c>
      <c r="S51" s="66">
        <v>5555.555555555556</v>
      </c>
      <c r="U51" s="30" t="s">
        <v>369</v>
      </c>
      <c r="X51" s="66">
        <v>5555.555555555556</v>
      </c>
      <c r="Z51" s="30" t="s">
        <v>369</v>
      </c>
    </row>
    <row r="52" ht="15.75" hidden="1" customHeight="1" outlineLevel="1">
      <c r="G52" s="1" t="s">
        <v>328</v>
      </c>
      <c r="H52" s="27" t="s">
        <v>372</v>
      </c>
      <c r="I52" s="16">
        <f>+C9</f>
        <v>1260</v>
      </c>
      <c r="K52" s="30" t="s">
        <v>329</v>
      </c>
      <c r="N52" s="16">
        <f>+C10</f>
        <v>1008</v>
      </c>
      <c r="P52" s="30" t="s">
        <v>329</v>
      </c>
      <c r="S52" s="16">
        <f>+C11</f>
        <v>0</v>
      </c>
      <c r="U52" s="30" t="s">
        <v>329</v>
      </c>
      <c r="X52" s="16">
        <f>+C12</f>
        <v>0</v>
      </c>
      <c r="Z52" s="30" t="s">
        <v>329</v>
      </c>
    </row>
    <row r="53" ht="15.75" hidden="1" customHeight="1" outlineLevel="1">
      <c r="G53" s="1" t="s">
        <v>373</v>
      </c>
      <c r="H53" s="27" t="s">
        <v>488</v>
      </c>
      <c r="I53" s="66">
        <v>700000.0</v>
      </c>
      <c r="K53" s="30" t="s">
        <v>369</v>
      </c>
      <c r="N53" s="66">
        <v>700000.0</v>
      </c>
      <c r="P53" s="30" t="s">
        <v>369</v>
      </c>
      <c r="S53" s="66">
        <v>700000.0</v>
      </c>
      <c r="U53" s="30" t="s">
        <v>369</v>
      </c>
      <c r="X53" s="66">
        <v>700000.0</v>
      </c>
      <c r="Z53" s="30" t="s">
        <v>369</v>
      </c>
    </row>
    <row r="54" ht="15.75" hidden="1" customHeight="1" outlineLevel="1">
      <c r="G54" s="1" t="s">
        <v>375</v>
      </c>
      <c r="H54" s="27" t="s">
        <v>489</v>
      </c>
      <c r="I54" s="16">
        <v>9.0</v>
      </c>
      <c r="K54" s="30" t="s">
        <v>377</v>
      </c>
      <c r="N54" s="16">
        <v>9.0</v>
      </c>
      <c r="P54" s="30" t="s">
        <v>377</v>
      </c>
      <c r="S54" s="16">
        <v>9.0</v>
      </c>
      <c r="U54" s="30" t="s">
        <v>377</v>
      </c>
      <c r="X54" s="16">
        <v>9.0</v>
      </c>
      <c r="Z54" s="30" t="s">
        <v>377</v>
      </c>
    </row>
    <row r="55" ht="15.75" hidden="1" customHeight="1" outlineLevel="1">
      <c r="G55" s="1" t="s">
        <v>378</v>
      </c>
      <c r="H55" s="27" t="s">
        <v>379</v>
      </c>
      <c r="I55" s="16">
        <v>35.0</v>
      </c>
      <c r="K55" s="1" t="s">
        <v>380</v>
      </c>
      <c r="N55" s="16">
        <v>35.0</v>
      </c>
      <c r="P55" s="1" t="s">
        <v>380</v>
      </c>
      <c r="S55" s="16">
        <v>35.0</v>
      </c>
      <c r="U55" s="1" t="s">
        <v>380</v>
      </c>
      <c r="X55" s="16">
        <v>35.0</v>
      </c>
      <c r="Z55" s="1" t="s">
        <v>380</v>
      </c>
    </row>
    <row r="56" ht="15.75" hidden="1" customHeight="1" outlineLevel="1">
      <c r="G56" s="1" t="s">
        <v>381</v>
      </c>
      <c r="H56" s="27" t="s">
        <v>490</v>
      </c>
      <c r="I56" s="16">
        <v>2.0</v>
      </c>
      <c r="K56" s="30" t="s">
        <v>383</v>
      </c>
      <c r="N56" s="16">
        <v>2.0</v>
      </c>
      <c r="P56" s="30" t="s">
        <v>383</v>
      </c>
      <c r="S56" s="16">
        <v>2.0</v>
      </c>
      <c r="U56" s="30" t="s">
        <v>383</v>
      </c>
      <c r="X56" s="16">
        <v>2.0</v>
      </c>
      <c r="Z56" s="30" t="s">
        <v>383</v>
      </c>
    </row>
    <row r="57" ht="15.75" hidden="1" customHeight="1" outlineLevel="1">
      <c r="G57" s="1" t="s">
        <v>384</v>
      </c>
      <c r="H57" s="27" t="s">
        <v>385</v>
      </c>
      <c r="I57" s="16">
        <f>+C24</f>
        <v>0</v>
      </c>
      <c r="K57" s="30" t="s">
        <v>329</v>
      </c>
      <c r="N57" s="16">
        <f>+C24</f>
        <v>0</v>
      </c>
      <c r="P57" s="30" t="s">
        <v>329</v>
      </c>
      <c r="S57" s="16">
        <f>+C24</f>
        <v>0</v>
      </c>
      <c r="U57" s="30" t="s">
        <v>329</v>
      </c>
      <c r="X57" s="16">
        <f>+C25</f>
        <v>0</v>
      </c>
      <c r="Z57" s="30" t="s">
        <v>329</v>
      </c>
    </row>
    <row r="58" ht="15.75" hidden="1" customHeight="1" outlineLevel="1">
      <c r="G58" s="1" t="s">
        <v>386</v>
      </c>
      <c r="H58" s="27" t="s">
        <v>491</v>
      </c>
      <c r="I58" s="15">
        <f>+C14-C15</f>
        <v>0.7</v>
      </c>
      <c r="N58" s="15">
        <f>+C14-C15</f>
        <v>0.7</v>
      </c>
      <c r="S58" s="15">
        <f>+C14-C15</f>
        <v>0.7</v>
      </c>
      <c r="X58" s="15">
        <f>+C14-C15</f>
        <v>0.7</v>
      </c>
    </row>
    <row r="59" ht="15.75" hidden="1" customHeight="1" outlineLevel="1"/>
    <row r="60" ht="15.75" hidden="1" customHeight="1" outlineLevel="1"/>
    <row r="61" ht="15.75" hidden="1" customHeight="1" outlineLevel="1">
      <c r="G61" s="67" t="s">
        <v>390</v>
      </c>
    </row>
    <row r="62" ht="15.75" hidden="1" customHeight="1" outlineLevel="1">
      <c r="G62" s="26" t="s">
        <v>391</v>
      </c>
      <c r="I62" s="68">
        <f>+I50/(I47*365)</f>
        <v>8493.150685</v>
      </c>
      <c r="N62" s="68">
        <f>+N50/(N47*365)</f>
        <v>8493.150685</v>
      </c>
      <c r="S62" s="68">
        <f>+S50/(S47*365)</f>
        <v>8493.150685</v>
      </c>
      <c r="X62" s="68">
        <f>+X50/(X47*365)</f>
        <v>8493.150685</v>
      </c>
    </row>
    <row r="63" ht="15.75" hidden="1" customHeight="1" outlineLevel="1">
      <c r="I63" s="68"/>
      <c r="N63" s="68"/>
      <c r="S63" s="68"/>
      <c r="X63" s="68"/>
    </row>
    <row r="64" ht="15.75" hidden="1" customHeight="1" outlineLevel="1">
      <c r="G64" s="67" t="s">
        <v>392</v>
      </c>
    </row>
    <row r="65" ht="15.75" hidden="1" customHeight="1" outlineLevel="1">
      <c r="G65" s="26" t="s">
        <v>393</v>
      </c>
      <c r="I65" s="68">
        <f>+((I47/I48)*(I51*I52))/(I47*365)</f>
        <v>1917.808219</v>
      </c>
      <c r="N65" s="68">
        <f>+((N47/N48)*(N51*N52))/(N47*365)</f>
        <v>1534.246575</v>
      </c>
      <c r="S65" s="68">
        <f>+((S47/S48)*(S51*S52))/(S47*365)</f>
        <v>0</v>
      </c>
      <c r="X65" s="68">
        <f>+((X47/X48)*(X51*X52))/(X47*365)</f>
        <v>0</v>
      </c>
    </row>
    <row r="66" ht="15.75" hidden="1" customHeight="1" outlineLevel="1">
      <c r="I66" s="68"/>
      <c r="N66" s="68"/>
      <c r="S66" s="68"/>
      <c r="X66" s="68"/>
    </row>
    <row r="67" ht="15.75" hidden="1" customHeight="1" outlineLevel="1">
      <c r="G67" s="67" t="s">
        <v>394</v>
      </c>
      <c r="I67" s="68"/>
      <c r="N67" s="68"/>
      <c r="S67" s="68"/>
      <c r="X67" s="68"/>
    </row>
    <row r="68" ht="15.75" hidden="1" customHeight="1" outlineLevel="1">
      <c r="G68" s="39" t="s">
        <v>395</v>
      </c>
      <c r="I68" s="68">
        <f>+I53/365</f>
        <v>1917.808219</v>
      </c>
      <c r="N68" s="68">
        <f>+N53/365</f>
        <v>1917.808219</v>
      </c>
      <c r="S68" s="68">
        <f>+S53/365</f>
        <v>1917.808219</v>
      </c>
      <c r="X68" s="68">
        <f>+X53/365</f>
        <v>1917.808219</v>
      </c>
    </row>
    <row r="69" ht="15.75" hidden="1" customHeight="1" outlineLevel="1">
      <c r="I69" s="68"/>
      <c r="N69" s="68"/>
      <c r="S69" s="68"/>
      <c r="X69" s="68"/>
    </row>
    <row r="70" ht="15.75" hidden="1" customHeight="1" outlineLevel="1">
      <c r="G70" s="67" t="s">
        <v>396</v>
      </c>
      <c r="I70" s="68"/>
      <c r="N70" s="68"/>
      <c r="S70" s="68"/>
      <c r="X70" s="68"/>
    </row>
    <row r="71" ht="15.75" hidden="1" customHeight="1" outlineLevel="1">
      <c r="G71" s="26" t="s">
        <v>397</v>
      </c>
      <c r="I71" s="68">
        <f>+(I56*I57*I49*I20)+(I54*I55*(1-I20)*I49)</f>
        <v>1575</v>
      </c>
      <c r="N71" s="68">
        <f>+(N56*N57*N49*N20)+(N54*N55*(1-N20)*N49)</f>
        <v>2205</v>
      </c>
      <c r="S71" s="68">
        <f>+(S56*S57*S49*S20)+(S54*S55*(1-S20)*S49)</f>
        <v>2520</v>
      </c>
      <c r="X71" s="68" t="str">
        <f>+(X56*X57*X49*X20)+(X54*X55*(1-X20)*X49)</f>
        <v>#DIV/0!</v>
      </c>
    </row>
    <row r="72" ht="15.75" hidden="1" customHeight="1" outlineLevel="1">
      <c r="I72" s="68"/>
      <c r="N72" s="68"/>
      <c r="S72" s="68"/>
      <c r="X72" s="68"/>
    </row>
    <row r="73" ht="15.75" hidden="1" customHeight="1" outlineLevel="1">
      <c r="G73" s="67" t="s">
        <v>398</v>
      </c>
      <c r="I73" s="68"/>
      <c r="N73" s="68"/>
      <c r="S73" s="68"/>
      <c r="X73" s="68"/>
    </row>
    <row r="74" ht="15.75" hidden="1" customHeight="1" outlineLevel="1">
      <c r="G74" s="26" t="s">
        <v>399</v>
      </c>
      <c r="I74" s="68">
        <f>+(I54*I55*(1-I20)*I49)</f>
        <v>1575</v>
      </c>
      <c r="N74" s="68">
        <f>+(N54*N55*(1-N20)*N49)</f>
        <v>2205</v>
      </c>
      <c r="S74" s="68">
        <f>+(S54*S55*(1-S20)*S49)</f>
        <v>2520</v>
      </c>
      <c r="X74" s="68" t="str">
        <f>+(X54*X55*(1-X20)*X49)</f>
        <v>#DIV/0!</v>
      </c>
    </row>
    <row r="75" ht="15.75" hidden="1" customHeight="1" outlineLevel="1">
      <c r="I75" s="68"/>
      <c r="N75" s="68"/>
      <c r="S75" s="68"/>
      <c r="X75" s="68"/>
    </row>
    <row r="76" ht="15.75" hidden="1" customHeight="1" outlineLevel="1">
      <c r="G76" s="67" t="s">
        <v>400</v>
      </c>
      <c r="I76" s="68"/>
      <c r="N76" s="68"/>
      <c r="S76" s="68"/>
      <c r="X76" s="68"/>
    </row>
    <row r="77" ht="15.75" hidden="1" customHeight="1" outlineLevel="1">
      <c r="G77" s="26" t="s">
        <v>401</v>
      </c>
      <c r="I77" s="68">
        <f>+(I57*I56*I20*I49)</f>
        <v>0</v>
      </c>
      <c r="N77" s="68">
        <f>+(N57*N56*N20*N49)</f>
        <v>0</v>
      </c>
      <c r="S77" s="68">
        <f>+(S57*S56*S20*S49)</f>
        <v>0</v>
      </c>
      <c r="X77" s="68" t="str">
        <f>+(X57*X56*X20*X49)</f>
        <v>#DIV/0!</v>
      </c>
    </row>
    <row r="78" ht="15.75" hidden="1" customHeight="1" outlineLevel="1">
      <c r="I78" s="68"/>
      <c r="N78" s="68"/>
      <c r="S78" s="68"/>
      <c r="X78" s="68"/>
    </row>
    <row r="79" ht="15.75" hidden="1" customHeight="1" outlineLevel="1">
      <c r="G79" s="67" t="s">
        <v>402</v>
      </c>
      <c r="I79" s="68">
        <f>+I62+I65+I68+I71</f>
        <v>13903.76712</v>
      </c>
      <c r="N79" s="68">
        <f>+N62+N65+N68+N71</f>
        <v>14150.20548</v>
      </c>
      <c r="S79" s="68">
        <f>+S62+S65+S68+S71</f>
        <v>12930.9589</v>
      </c>
      <c r="X79" s="68" t="str">
        <f>+X62+X65+X68+X71</f>
        <v>#DIV/0!</v>
      </c>
    </row>
    <row r="80" ht="15.75" hidden="1" customHeight="1" outlineLevel="1">
      <c r="I80" s="69"/>
    </row>
    <row r="81" ht="15.75" hidden="1" customHeight="1" outlineLevel="1"/>
    <row r="82" ht="15.75" hidden="1" customHeight="1" outlineLevel="1"/>
    <row r="83" ht="15.75" customHeight="1" collapsed="1">
      <c r="H83" s="1" t="s">
        <v>455</v>
      </c>
      <c r="I83" s="1" t="s">
        <v>456</v>
      </c>
      <c r="M83" s="1" t="s">
        <v>455</v>
      </c>
      <c r="N83" s="1" t="s">
        <v>456</v>
      </c>
      <c r="R83" s="1" t="s">
        <v>455</v>
      </c>
      <c r="S83" s="1" t="s">
        <v>456</v>
      </c>
      <c r="W83" s="1" t="s">
        <v>455</v>
      </c>
      <c r="X83" s="1" t="s">
        <v>456</v>
      </c>
    </row>
    <row r="84" ht="15.75" customHeight="1">
      <c r="G84" s="47" t="s">
        <v>337</v>
      </c>
      <c r="H84" s="70">
        <f t="shared" ref="H84:H96" si="21">90%-I84</f>
        <v>0.0873015873</v>
      </c>
      <c r="I84" s="64">
        <f t="shared" ref="I84:I96" si="22">+I6/$C$9</f>
        <v>0.8126984127</v>
      </c>
      <c r="M84" s="70">
        <f t="shared" ref="M84:M96" si="23">90%-N84</f>
        <v>0.05456349206</v>
      </c>
      <c r="N84" s="64">
        <f t="shared" ref="N84:N96" si="24">+N6/$C$10</f>
        <v>0.8454365079</v>
      </c>
      <c r="R84" s="70" t="str">
        <f t="shared" ref="R84:R96" si="25">90%-S84</f>
        <v>#DIV/0!</v>
      </c>
      <c r="S84" s="64" t="str">
        <f t="shared" ref="S84:S96" si="26">+S6/$C$11</f>
        <v>#DIV/0!</v>
      </c>
      <c r="W84" s="70" t="str">
        <f t="shared" ref="W84:W96" si="27">90%-X84</f>
        <v>#DIV/0!</v>
      </c>
      <c r="X84" s="64" t="str">
        <f t="shared" ref="X84:X96" si="28">+X6/$C$11</f>
        <v>#DIV/0!</v>
      </c>
    </row>
    <row r="85" ht="15.75" customHeight="1">
      <c r="G85" s="47" t="s">
        <v>338</v>
      </c>
      <c r="H85" s="70">
        <f t="shared" si="21"/>
        <v>0.1746031746</v>
      </c>
      <c r="I85" s="64">
        <f t="shared" si="22"/>
        <v>0.7253968254</v>
      </c>
      <c r="M85" s="70">
        <f t="shared" si="23"/>
        <v>0.1636904762</v>
      </c>
      <c r="N85" s="64">
        <f t="shared" si="24"/>
        <v>0.7363095238</v>
      </c>
      <c r="R85" s="70" t="str">
        <f t="shared" si="25"/>
        <v>#DIV/0!</v>
      </c>
      <c r="S85" s="64" t="str">
        <f t="shared" si="26"/>
        <v>#DIV/0!</v>
      </c>
      <c r="W85" s="70" t="str">
        <f t="shared" si="27"/>
        <v>#DIV/0!</v>
      </c>
      <c r="X85" s="64" t="str">
        <f t="shared" si="28"/>
        <v>#DIV/0!</v>
      </c>
    </row>
    <row r="86" ht="15.75" customHeight="1">
      <c r="G86" s="47" t="s">
        <v>339</v>
      </c>
      <c r="H86" s="70">
        <f t="shared" si="21"/>
        <v>0.2619047619</v>
      </c>
      <c r="I86" s="64">
        <f t="shared" si="22"/>
        <v>0.6380952381</v>
      </c>
      <c r="M86" s="70">
        <f t="shared" si="23"/>
        <v>0.2728174603</v>
      </c>
      <c r="N86" s="64">
        <f t="shared" si="24"/>
        <v>0.6271825397</v>
      </c>
      <c r="R86" s="70" t="str">
        <f t="shared" si="25"/>
        <v>#DIV/0!</v>
      </c>
      <c r="S86" s="64" t="str">
        <f t="shared" si="26"/>
        <v>#DIV/0!</v>
      </c>
      <c r="W86" s="70" t="str">
        <f t="shared" si="27"/>
        <v>#DIV/0!</v>
      </c>
      <c r="X86" s="64" t="str">
        <f t="shared" si="28"/>
        <v>#DIV/0!</v>
      </c>
    </row>
    <row r="87" ht="15.75" customHeight="1">
      <c r="G87" s="47" t="s">
        <v>340</v>
      </c>
      <c r="H87" s="70">
        <f t="shared" si="21"/>
        <v>0.3492063492</v>
      </c>
      <c r="I87" s="64">
        <f t="shared" si="22"/>
        <v>0.5507936508</v>
      </c>
      <c r="M87" s="70">
        <f t="shared" si="23"/>
        <v>0.3819444444</v>
      </c>
      <c r="N87" s="64">
        <f t="shared" si="24"/>
        <v>0.5180555556</v>
      </c>
      <c r="R87" s="70" t="str">
        <f t="shared" si="25"/>
        <v>#DIV/0!</v>
      </c>
      <c r="S87" s="64" t="str">
        <f t="shared" si="26"/>
        <v>#DIV/0!</v>
      </c>
      <c r="W87" s="70" t="str">
        <f t="shared" si="27"/>
        <v>#DIV/0!</v>
      </c>
      <c r="X87" s="64" t="str">
        <f t="shared" si="28"/>
        <v>#DIV/0!</v>
      </c>
    </row>
    <row r="88" ht="15.75" customHeight="1">
      <c r="G88" s="47" t="s">
        <v>341</v>
      </c>
      <c r="H88" s="70">
        <f t="shared" si="21"/>
        <v>0.4365079365</v>
      </c>
      <c r="I88" s="64">
        <f t="shared" si="22"/>
        <v>0.4634920635</v>
      </c>
      <c r="M88" s="70">
        <f t="shared" si="23"/>
        <v>0.4910714286</v>
      </c>
      <c r="N88" s="64">
        <f t="shared" si="24"/>
        <v>0.4089285714</v>
      </c>
      <c r="R88" s="70" t="str">
        <f t="shared" si="25"/>
        <v>#DIV/0!</v>
      </c>
      <c r="S88" s="64" t="str">
        <f t="shared" si="26"/>
        <v>#DIV/0!</v>
      </c>
      <c r="W88" s="70" t="str">
        <f t="shared" si="27"/>
        <v>#DIV/0!</v>
      </c>
      <c r="X88" s="64" t="str">
        <f t="shared" si="28"/>
        <v>#DIV/0!</v>
      </c>
    </row>
    <row r="89" ht="15.75" customHeight="1">
      <c r="G89" s="47" t="s">
        <v>343</v>
      </c>
      <c r="H89" s="70">
        <f t="shared" si="21"/>
        <v>0.5238095238</v>
      </c>
      <c r="I89" s="64">
        <f t="shared" si="22"/>
        <v>0.3761904762</v>
      </c>
      <c r="M89" s="70">
        <f t="shared" si="23"/>
        <v>0.6001984127</v>
      </c>
      <c r="N89" s="64">
        <f t="shared" si="24"/>
        <v>0.2998015873</v>
      </c>
      <c r="R89" s="70" t="str">
        <f t="shared" si="25"/>
        <v>#DIV/0!</v>
      </c>
      <c r="S89" s="64" t="str">
        <f t="shared" si="26"/>
        <v>#DIV/0!</v>
      </c>
      <c r="W89" s="70" t="str">
        <f t="shared" si="27"/>
        <v>#DIV/0!</v>
      </c>
      <c r="X89" s="64" t="str">
        <f t="shared" si="28"/>
        <v>#DIV/0!</v>
      </c>
    </row>
    <row r="90" ht="15.75" customHeight="1">
      <c r="G90" s="47" t="s">
        <v>344</v>
      </c>
      <c r="H90" s="70">
        <f t="shared" si="21"/>
        <v>0.6111111111</v>
      </c>
      <c r="I90" s="64">
        <f t="shared" si="22"/>
        <v>0.2888888889</v>
      </c>
      <c r="M90" s="70">
        <f t="shared" si="23"/>
        <v>0.7093253968</v>
      </c>
      <c r="N90" s="64">
        <f t="shared" si="24"/>
        <v>0.1906746032</v>
      </c>
      <c r="R90" s="70" t="str">
        <f t="shared" si="25"/>
        <v>#DIV/0!</v>
      </c>
      <c r="S90" s="64" t="str">
        <f t="shared" si="26"/>
        <v>#DIV/0!</v>
      </c>
      <c r="W90" s="70" t="str">
        <f t="shared" si="27"/>
        <v>#DIV/0!</v>
      </c>
      <c r="X90" s="64" t="str">
        <f t="shared" si="28"/>
        <v>#DIV/0!</v>
      </c>
    </row>
    <row r="91" ht="15.75" customHeight="1">
      <c r="G91" s="47" t="s">
        <v>345</v>
      </c>
      <c r="H91" s="70">
        <f t="shared" si="21"/>
        <v>0.6984126984</v>
      </c>
      <c r="I91" s="64">
        <f t="shared" si="22"/>
        <v>0.2015873016</v>
      </c>
      <c r="M91" s="70">
        <f t="shared" si="23"/>
        <v>0.818452381</v>
      </c>
      <c r="N91" s="64">
        <f t="shared" si="24"/>
        <v>0.08154761905</v>
      </c>
      <c r="R91" s="70" t="str">
        <f t="shared" si="25"/>
        <v>#DIV/0!</v>
      </c>
      <c r="S91" s="64" t="str">
        <f t="shared" si="26"/>
        <v>#DIV/0!</v>
      </c>
      <c r="W91" s="70" t="str">
        <f t="shared" si="27"/>
        <v>#DIV/0!</v>
      </c>
      <c r="X91" s="64" t="str">
        <f t="shared" si="28"/>
        <v>#DIV/0!</v>
      </c>
    </row>
    <row r="92" ht="15.75" customHeight="1">
      <c r="G92" s="47" t="s">
        <v>346</v>
      </c>
      <c r="H92" s="70">
        <f t="shared" si="21"/>
        <v>0.7857142857</v>
      </c>
      <c r="I92" s="64">
        <f t="shared" si="22"/>
        <v>0.1142857143</v>
      </c>
      <c r="M92" s="70">
        <f t="shared" si="23"/>
        <v>0.9275793651</v>
      </c>
      <c r="N92" s="64">
        <f t="shared" si="24"/>
        <v>-0.02757936508</v>
      </c>
      <c r="R92" s="70" t="str">
        <f t="shared" si="25"/>
        <v>#DIV/0!</v>
      </c>
      <c r="S92" s="64" t="str">
        <f t="shared" si="26"/>
        <v>#DIV/0!</v>
      </c>
      <c r="W92" s="70" t="str">
        <f t="shared" si="27"/>
        <v>#DIV/0!</v>
      </c>
      <c r="X92" s="64" t="str">
        <f t="shared" si="28"/>
        <v>#DIV/0!</v>
      </c>
    </row>
    <row r="93" ht="15.75" customHeight="1">
      <c r="G93" s="47" t="s">
        <v>347</v>
      </c>
      <c r="H93" s="70">
        <f t="shared" si="21"/>
        <v>0.873015873</v>
      </c>
      <c r="I93" s="64">
        <f t="shared" si="22"/>
        <v>0.02698412698</v>
      </c>
      <c r="M93" s="70">
        <f t="shared" si="23"/>
        <v>1.036706349</v>
      </c>
      <c r="N93" s="64">
        <f t="shared" si="24"/>
        <v>-0.1367063492</v>
      </c>
      <c r="R93" s="70" t="str">
        <f t="shared" si="25"/>
        <v>#DIV/0!</v>
      </c>
      <c r="S93" s="64" t="str">
        <f t="shared" si="26"/>
        <v>#DIV/0!</v>
      </c>
      <c r="W93" s="70" t="str">
        <f t="shared" si="27"/>
        <v>#DIV/0!</v>
      </c>
      <c r="X93" s="64" t="str">
        <f t="shared" si="28"/>
        <v>#DIV/0!</v>
      </c>
    </row>
    <row r="94" ht="15.75" customHeight="1">
      <c r="G94" s="47" t="s">
        <v>348</v>
      </c>
      <c r="H94" s="70">
        <f t="shared" si="21"/>
        <v>0.9603174603</v>
      </c>
      <c r="I94" s="64">
        <f t="shared" si="22"/>
        <v>-0.06031746032</v>
      </c>
      <c r="M94" s="70">
        <f t="shared" si="23"/>
        <v>1.145833333</v>
      </c>
      <c r="N94" s="64">
        <f t="shared" si="24"/>
        <v>-0.2458333333</v>
      </c>
      <c r="R94" s="70" t="str">
        <f t="shared" si="25"/>
        <v>#DIV/0!</v>
      </c>
      <c r="S94" s="64" t="str">
        <f t="shared" si="26"/>
        <v>#DIV/0!</v>
      </c>
      <c r="W94" s="70" t="str">
        <f t="shared" si="27"/>
        <v>#DIV/0!</v>
      </c>
      <c r="X94" s="64" t="str">
        <f t="shared" si="28"/>
        <v>#DIV/0!</v>
      </c>
    </row>
    <row r="95" ht="15.75" customHeight="1">
      <c r="G95" s="47" t="s">
        <v>349</v>
      </c>
      <c r="H95" s="70">
        <f t="shared" si="21"/>
        <v>1.047619048</v>
      </c>
      <c r="I95" s="64">
        <f t="shared" si="22"/>
        <v>-0.1476190476</v>
      </c>
      <c r="M95" s="70">
        <f t="shared" si="23"/>
        <v>1.254960317</v>
      </c>
      <c r="N95" s="64">
        <f t="shared" si="24"/>
        <v>-0.3549603175</v>
      </c>
      <c r="R95" s="70" t="str">
        <f t="shared" si="25"/>
        <v>#DIV/0!</v>
      </c>
      <c r="S95" s="64" t="str">
        <f t="shared" si="26"/>
        <v>#DIV/0!</v>
      </c>
      <c r="W95" s="70" t="str">
        <f t="shared" si="27"/>
        <v>#DIV/0!</v>
      </c>
      <c r="X95" s="64" t="str">
        <f t="shared" si="28"/>
        <v>#DIV/0!</v>
      </c>
    </row>
    <row r="96" ht="15.75" customHeight="1">
      <c r="G96" s="47" t="s">
        <v>350</v>
      </c>
      <c r="H96" s="70">
        <f t="shared" si="21"/>
        <v>1.134920635</v>
      </c>
      <c r="I96" s="64">
        <f t="shared" si="22"/>
        <v>-0.2349206349</v>
      </c>
      <c r="M96" s="70">
        <f t="shared" si="23"/>
        <v>1.364087302</v>
      </c>
      <c r="N96" s="64">
        <f t="shared" si="24"/>
        <v>-0.4640873016</v>
      </c>
      <c r="R96" s="70" t="str">
        <f t="shared" si="25"/>
        <v>#DIV/0!</v>
      </c>
      <c r="S96" s="64" t="str">
        <f t="shared" si="26"/>
        <v>#DIV/0!</v>
      </c>
      <c r="W96" s="70" t="str">
        <f t="shared" si="27"/>
        <v>#DIV/0!</v>
      </c>
      <c r="X96" s="64" t="str">
        <f t="shared" si="28"/>
        <v>#DIV/0!</v>
      </c>
      <c r="AC96" s="1">
        <v>3.0</v>
      </c>
      <c r="AD96" s="1">
        <v>3.0</v>
      </c>
    </row>
    <row r="97" ht="15.75" customHeight="1">
      <c r="AC97" s="1">
        <v>3.0</v>
      </c>
      <c r="AD97" s="1">
        <v>3.0</v>
      </c>
    </row>
    <row r="98" ht="15.75" customHeight="1">
      <c r="AC98" s="1">
        <v>3.0</v>
      </c>
      <c r="AD98" s="1">
        <v>3.0</v>
      </c>
    </row>
    <row r="99" ht="15.75" customHeight="1">
      <c r="AC99" s="1">
        <v>2.0</v>
      </c>
      <c r="AD99" s="1">
        <v>2.0</v>
      </c>
    </row>
    <row r="100" ht="15.75" customHeight="1">
      <c r="AC100" s="1">
        <v>2.0</v>
      </c>
      <c r="AD100" s="1">
        <v>2.0</v>
      </c>
    </row>
    <row r="101" ht="15.75" customHeight="1">
      <c r="AC101" s="1">
        <v>2.0</v>
      </c>
      <c r="AD101" s="1">
        <v>2.0</v>
      </c>
    </row>
    <row r="102" ht="15.75" customHeight="1">
      <c r="AC102" s="1">
        <v>3.0</v>
      </c>
      <c r="AD102" s="1">
        <v>3.0</v>
      </c>
    </row>
    <row r="103" ht="15.75" customHeight="1">
      <c r="AC103" s="1">
        <v>3.0</v>
      </c>
      <c r="AD103" s="1">
        <v>3.0</v>
      </c>
    </row>
    <row r="104" ht="15.75" customHeight="1">
      <c r="AC104" s="1">
        <v>3.0</v>
      </c>
      <c r="AD104" s="1">
        <v>3.0</v>
      </c>
    </row>
    <row r="105" ht="15.75" customHeight="1">
      <c r="AC105" s="1">
        <v>3.0</v>
      </c>
      <c r="AD105" s="1">
        <v>3.0</v>
      </c>
    </row>
    <row r="106" ht="15.75" customHeight="1">
      <c r="AC106" s="1">
        <v>3.0</v>
      </c>
      <c r="AD106" s="1">
        <v>3.0</v>
      </c>
    </row>
    <row r="107" ht="15.75" customHeight="1">
      <c r="AC107" s="1">
        <v>2.0</v>
      </c>
      <c r="AD107" s="1">
        <v>2.0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4:L4"/>
    <mergeCell ref="M4:Q4"/>
    <mergeCell ref="R4:V4"/>
    <mergeCell ref="W4:AA4"/>
  </mergeCells>
  <conditionalFormatting sqref="K6:L18">
    <cfRule type="cellIs" dxfId="2" priority="1" operator="equal">
      <formula>0</formula>
    </cfRule>
  </conditionalFormatting>
  <conditionalFormatting sqref="P6:Q18">
    <cfRule type="cellIs" dxfId="2" priority="2" operator="equal">
      <formula>0</formula>
    </cfRule>
  </conditionalFormatting>
  <conditionalFormatting sqref="U6:V18">
    <cfRule type="cellIs" dxfId="2" priority="3" operator="equal">
      <formula>0</formula>
    </cfRule>
  </conditionalFormatting>
  <conditionalFormatting sqref="Z6:AA18">
    <cfRule type="cellIs" dxfId="2" priority="4" operator="equal">
      <formula>0</formula>
    </cfRule>
  </conditionalFormatting>
  <conditionalFormatting sqref="AB6:AB18">
    <cfRule type="cellIs" dxfId="1" priority="5" operator="lessThan">
      <formula>$AC6</formula>
    </cfRule>
  </conditionalFormatting>
  <conditionalFormatting sqref="AC96:AC107">
    <cfRule type="cellIs" dxfId="1" priority="6" operator="lessThan">
      <formula>$AC96</formula>
    </cfRule>
  </conditionalFormatting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FED1A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.43"/>
    <col customWidth="1" min="2" max="2" width="28.14"/>
    <col customWidth="1" min="3" max="4" width="8.71"/>
    <col customWidth="1" min="5" max="5" width="8.29"/>
    <col customWidth="1" min="6" max="6" width="1.86"/>
    <col customWidth="1" min="7" max="7" width="45.71"/>
    <col customWidth="1" min="8" max="9" width="14.0"/>
    <col customWidth="1" min="10" max="10" width="5.0"/>
    <col customWidth="1" min="11" max="14" width="14.0"/>
    <col customWidth="1" min="15" max="15" width="5.0"/>
    <col customWidth="1" min="16" max="19" width="14.0"/>
    <col customWidth="1" min="20" max="20" width="5.0"/>
    <col customWidth="1" min="21" max="24" width="14.0"/>
    <col customWidth="1" min="25" max="25" width="5.0"/>
    <col customWidth="1" min="26" max="27" width="14.0"/>
    <col customWidth="1" min="28" max="30" width="8.71"/>
  </cols>
  <sheetData>
    <row r="1" ht="7.5" customHeight="1"/>
    <row r="2">
      <c r="B2" s="1" t="s">
        <v>403</v>
      </c>
      <c r="H2" s="1" t="s">
        <v>404</v>
      </c>
      <c r="I2" s="1">
        <f>+SUM(H6:H18)</f>
        <v>11</v>
      </c>
      <c r="M2" s="1" t="s">
        <v>404</v>
      </c>
      <c r="N2" s="1">
        <f>+SUM(M6:M18)</f>
        <v>10.5</v>
      </c>
      <c r="R2" s="1" t="s">
        <v>404</v>
      </c>
      <c r="S2" s="1">
        <f>+SUM(R6:R18)</f>
        <v>9</v>
      </c>
      <c r="W2" s="1" t="s">
        <v>404</v>
      </c>
      <c r="X2" s="1">
        <f>+SUM(W6:W18)</f>
        <v>3</v>
      </c>
    </row>
    <row r="3">
      <c r="B3" s="1" t="s">
        <v>405</v>
      </c>
      <c r="H3" s="1" t="s">
        <v>406</v>
      </c>
      <c r="I3" s="1">
        <f>+SUM(K6:K18)</f>
        <v>2</v>
      </c>
      <c r="M3" s="1" t="s">
        <v>406</v>
      </c>
      <c r="N3" s="1">
        <f>+SUM(P6:P18)</f>
        <v>2</v>
      </c>
      <c r="R3" s="1" t="s">
        <v>406</v>
      </c>
      <c r="S3" s="1">
        <f>+SUM(U6:U18)</f>
        <v>2</v>
      </c>
      <c r="W3" s="1" t="s">
        <v>406</v>
      </c>
      <c r="X3" s="1">
        <f>+SUM(Z6:Z18)</f>
        <v>0</v>
      </c>
    </row>
    <row r="4">
      <c r="B4" s="1" t="s">
        <v>407</v>
      </c>
      <c r="H4" s="42" t="s">
        <v>415</v>
      </c>
      <c r="I4" s="43"/>
      <c r="J4" s="43"/>
      <c r="K4" s="43"/>
      <c r="L4" s="43"/>
      <c r="M4" s="42" t="s">
        <v>492</v>
      </c>
      <c r="N4" s="43"/>
      <c r="O4" s="43"/>
      <c r="P4" s="43"/>
      <c r="Q4" s="43"/>
      <c r="R4" s="42" t="s">
        <v>493</v>
      </c>
      <c r="S4" s="43"/>
      <c r="T4" s="43"/>
      <c r="U4" s="43"/>
      <c r="V4" s="44"/>
      <c r="W4" s="42" t="s">
        <v>419</v>
      </c>
      <c r="X4" s="43"/>
      <c r="Y4" s="43"/>
      <c r="Z4" s="43"/>
      <c r="AA4" s="44"/>
    </row>
    <row r="5">
      <c r="B5" s="28"/>
      <c r="H5" s="83" t="s">
        <v>408</v>
      </c>
      <c r="I5" s="83" t="s">
        <v>409</v>
      </c>
      <c r="J5" s="83" t="s">
        <v>410</v>
      </c>
      <c r="K5" s="83" t="s">
        <v>411</v>
      </c>
      <c r="L5" s="83" t="s">
        <v>412</v>
      </c>
      <c r="M5" s="83" t="s">
        <v>408</v>
      </c>
      <c r="N5" s="83" t="s">
        <v>409</v>
      </c>
      <c r="O5" s="83" t="s">
        <v>410</v>
      </c>
      <c r="P5" s="83" t="s">
        <v>411</v>
      </c>
      <c r="Q5" s="83" t="s">
        <v>412</v>
      </c>
      <c r="R5" s="83" t="s">
        <v>408</v>
      </c>
      <c r="S5" s="83" t="s">
        <v>409</v>
      </c>
      <c r="T5" s="83" t="s">
        <v>410</v>
      </c>
      <c r="U5" s="83" t="s">
        <v>411</v>
      </c>
      <c r="V5" s="84" t="s">
        <v>412</v>
      </c>
      <c r="W5" s="83" t="s">
        <v>408</v>
      </c>
      <c r="X5" s="83" t="s">
        <v>409</v>
      </c>
      <c r="Y5" s="83" t="s">
        <v>410</v>
      </c>
      <c r="Z5" s="83" t="s">
        <v>411</v>
      </c>
      <c r="AA5" s="84" t="s">
        <v>412</v>
      </c>
    </row>
    <row r="6">
      <c r="B6" s="1" t="s">
        <v>352</v>
      </c>
      <c r="G6" s="47" t="s">
        <v>337</v>
      </c>
      <c r="H6" s="74">
        <v>1.0</v>
      </c>
      <c r="I6" s="75">
        <f>+$C$17-(H6*$C$27)+L6</f>
        <v>1024</v>
      </c>
      <c r="J6" s="76">
        <f t="shared" ref="J6:J18" si="1">+IF(H6&lt;&gt;"",IF(I6&gt;$C$23,1,0),"")</f>
        <v>1</v>
      </c>
      <c r="K6" s="75">
        <f t="shared" ref="K6:K18" si="2">+IF(H6="X",1,0)</f>
        <v>0</v>
      </c>
      <c r="L6" s="75">
        <f t="shared" ref="L6:L18" si="3">+IF(H6="X",+K6*200,0)</f>
        <v>0</v>
      </c>
      <c r="M6" s="74">
        <v>0.5</v>
      </c>
      <c r="N6" s="75">
        <f>+$C$18-(M6*$C$27)+Q6</f>
        <v>1079</v>
      </c>
      <c r="O6" s="77">
        <f t="shared" ref="O6:O18" si="4">+IF(M6&lt;&gt;"",IF(N6&gt;$C$23,1,0),"")</f>
        <v>1</v>
      </c>
      <c r="P6" s="75">
        <f t="shared" ref="P6:P18" si="5">+IF(M6="X",1,0)</f>
        <v>0</v>
      </c>
      <c r="Q6" s="75">
        <f t="shared" ref="Q6:Q18" si="6">+IF(M6="X",+P6*200,0)</f>
        <v>0</v>
      </c>
      <c r="R6" s="74"/>
      <c r="S6" s="89">
        <f>+$C$19-(R6*$C$27)+V6</f>
        <v>1134</v>
      </c>
      <c r="T6" s="77" t="str">
        <f t="shared" ref="T6:T18" si="7">+IF(R6&lt;&gt;"",IF(S6&gt;$C$24,1,0),"")</f>
        <v/>
      </c>
      <c r="U6" s="75">
        <f t="shared" ref="U6:U18" si="8">+IF(R6="X",1,0)</f>
        <v>0</v>
      </c>
      <c r="V6" s="78">
        <f t="shared" ref="V6:V18" si="9">+IF(R6="X",+U6*200,0)</f>
        <v>0</v>
      </c>
      <c r="W6" s="75"/>
      <c r="X6" s="89">
        <f>+$C$20-(W6*$C$27)+AA6</f>
        <v>907.2</v>
      </c>
      <c r="Y6" s="77" t="str">
        <f t="shared" ref="Y6:Y18" si="10">+IF(W6&lt;&gt;"",IF(X6&gt;$C$24,1,0),"")</f>
        <v/>
      </c>
      <c r="Z6" s="75">
        <f t="shared" ref="Z6:Z18" si="11">+IF(W6="X",1,0)</f>
        <v>0</v>
      </c>
      <c r="AA6" s="78">
        <f t="shared" ref="AA6:AA18" si="12">+IF(W6="X",+Z6*200,0)</f>
        <v>0</v>
      </c>
      <c r="AB6" s="1">
        <f t="shared" ref="AB6:AB18" si="13">+COUNT(H6,M6,R6,W6)</f>
        <v>2</v>
      </c>
      <c r="AC6" s="1">
        <v>2.0</v>
      </c>
    </row>
    <row r="7">
      <c r="B7" s="1" t="s">
        <v>413</v>
      </c>
      <c r="C7" s="16">
        <v>4.0</v>
      </c>
      <c r="G7" s="47" t="s">
        <v>338</v>
      </c>
      <c r="H7" s="52">
        <v>1.0</v>
      </c>
      <c r="I7" s="11">
        <f t="shared" ref="I7:I18" si="14">+$C$17-(SUM(H$6:H7)*$C$27)+SUM(L$6:L7)</f>
        <v>914</v>
      </c>
      <c r="J7" s="49">
        <f t="shared" si="1"/>
        <v>1</v>
      </c>
      <c r="K7" s="11">
        <f t="shared" si="2"/>
        <v>0</v>
      </c>
      <c r="L7" s="11">
        <f t="shared" si="3"/>
        <v>0</v>
      </c>
      <c r="M7" s="52">
        <v>1.0</v>
      </c>
      <c r="N7" s="11">
        <f t="shared" ref="N7:N18" si="15">+$C$18-(SUM(M$6:M7)*$C$27)+SUM(Q$6:Q7)</f>
        <v>969</v>
      </c>
      <c r="O7" s="50">
        <f t="shared" si="4"/>
        <v>1</v>
      </c>
      <c r="P7" s="11">
        <f t="shared" si="5"/>
        <v>0</v>
      </c>
      <c r="Q7" s="11">
        <f t="shared" si="6"/>
        <v>0</v>
      </c>
      <c r="R7" s="52">
        <v>1.0</v>
      </c>
      <c r="S7" s="90">
        <f t="shared" ref="S7:S18" si="16">+$C$19-(SUM(R$6:R7)*$C$27)+SUM(V$6:V7)</f>
        <v>1024</v>
      </c>
      <c r="T7" s="50">
        <f t="shared" si="7"/>
        <v>1</v>
      </c>
      <c r="U7" s="11">
        <f t="shared" si="8"/>
        <v>0</v>
      </c>
      <c r="V7" s="51">
        <f t="shared" si="9"/>
        <v>0</v>
      </c>
      <c r="W7" s="11"/>
      <c r="X7" s="90">
        <f t="shared" ref="X7:X18" si="17">+$C$20-(SUM(W$6:W7)*$C$27)+SUM(AA$6:AA7)</f>
        <v>907.2</v>
      </c>
      <c r="Y7" s="50" t="str">
        <f t="shared" si="10"/>
        <v/>
      </c>
      <c r="Z7" s="11">
        <f t="shared" si="11"/>
        <v>0</v>
      </c>
      <c r="AA7" s="51">
        <f t="shared" si="12"/>
        <v>0</v>
      </c>
      <c r="AB7" s="1">
        <f t="shared" si="13"/>
        <v>3</v>
      </c>
      <c r="AC7" s="1">
        <v>3.0</v>
      </c>
    </row>
    <row r="8">
      <c r="G8" s="47" t="s">
        <v>339</v>
      </c>
      <c r="H8" s="52">
        <v>1.0</v>
      </c>
      <c r="I8" s="11">
        <f t="shared" si="14"/>
        <v>804</v>
      </c>
      <c r="J8" s="49">
        <f t="shared" si="1"/>
        <v>1</v>
      </c>
      <c r="K8" s="11">
        <f t="shared" si="2"/>
        <v>0</v>
      </c>
      <c r="L8" s="11">
        <f t="shared" si="3"/>
        <v>0</v>
      </c>
      <c r="M8" s="52">
        <v>1.0</v>
      </c>
      <c r="N8" s="11">
        <f t="shared" si="15"/>
        <v>859</v>
      </c>
      <c r="O8" s="50">
        <f t="shared" si="4"/>
        <v>1</v>
      </c>
      <c r="P8" s="11">
        <f t="shared" si="5"/>
        <v>0</v>
      </c>
      <c r="Q8" s="11">
        <f t="shared" si="6"/>
        <v>0</v>
      </c>
      <c r="R8" s="52">
        <v>1.0</v>
      </c>
      <c r="S8" s="90">
        <f t="shared" si="16"/>
        <v>914</v>
      </c>
      <c r="T8" s="50">
        <f t="shared" si="7"/>
        <v>1</v>
      </c>
      <c r="U8" s="11">
        <f t="shared" si="8"/>
        <v>0</v>
      </c>
      <c r="V8" s="51">
        <f t="shared" si="9"/>
        <v>0</v>
      </c>
      <c r="W8" s="85"/>
      <c r="X8" s="90">
        <f t="shared" si="17"/>
        <v>907.2</v>
      </c>
      <c r="Y8" s="50" t="str">
        <f t="shared" si="10"/>
        <v/>
      </c>
      <c r="Z8" s="11">
        <f t="shared" si="11"/>
        <v>0</v>
      </c>
      <c r="AA8" s="51">
        <f t="shared" si="12"/>
        <v>0</v>
      </c>
      <c r="AB8" s="1">
        <f t="shared" si="13"/>
        <v>3</v>
      </c>
      <c r="AC8" s="1">
        <v>3.0</v>
      </c>
    </row>
    <row r="9">
      <c r="B9" s="1" t="s">
        <v>414</v>
      </c>
      <c r="C9" s="16">
        <v>1260.0</v>
      </c>
      <c r="D9" s="1" t="s">
        <v>329</v>
      </c>
      <c r="E9" s="53"/>
      <c r="G9" s="47" t="s">
        <v>340</v>
      </c>
      <c r="H9" s="52">
        <v>1.0</v>
      </c>
      <c r="I9" s="11">
        <f t="shared" si="14"/>
        <v>694</v>
      </c>
      <c r="J9" s="49">
        <f t="shared" si="1"/>
        <v>1</v>
      </c>
      <c r="K9" s="11">
        <f t="shared" si="2"/>
        <v>0</v>
      </c>
      <c r="L9" s="11">
        <f t="shared" si="3"/>
        <v>0</v>
      </c>
      <c r="M9" s="52">
        <v>1.0</v>
      </c>
      <c r="N9" s="11">
        <f t="shared" si="15"/>
        <v>749</v>
      </c>
      <c r="O9" s="50">
        <f t="shared" si="4"/>
        <v>1</v>
      </c>
      <c r="P9" s="11">
        <f t="shared" si="5"/>
        <v>0</v>
      </c>
      <c r="Q9" s="11">
        <f t="shared" si="6"/>
        <v>0</v>
      </c>
      <c r="R9" s="52">
        <v>1.0</v>
      </c>
      <c r="S9" s="90">
        <f t="shared" si="16"/>
        <v>804</v>
      </c>
      <c r="T9" s="50">
        <f t="shared" si="7"/>
        <v>1</v>
      </c>
      <c r="U9" s="11">
        <f t="shared" si="8"/>
        <v>0</v>
      </c>
      <c r="V9" s="51">
        <f t="shared" si="9"/>
        <v>0</v>
      </c>
      <c r="W9" s="85"/>
      <c r="X9" s="90">
        <f t="shared" si="17"/>
        <v>907.2</v>
      </c>
      <c r="Y9" s="50" t="str">
        <f t="shared" si="10"/>
        <v/>
      </c>
      <c r="Z9" s="11">
        <f t="shared" si="11"/>
        <v>0</v>
      </c>
      <c r="AA9" s="51">
        <f t="shared" si="12"/>
        <v>0</v>
      </c>
      <c r="AB9" s="1">
        <f t="shared" si="13"/>
        <v>3</v>
      </c>
      <c r="AC9" s="1">
        <v>3.0</v>
      </c>
    </row>
    <row r="10">
      <c r="B10" s="1" t="s">
        <v>416</v>
      </c>
      <c r="C10" s="16">
        <v>1260.0</v>
      </c>
      <c r="D10" s="1" t="s">
        <v>329</v>
      </c>
      <c r="E10" s="53"/>
      <c r="G10" s="47" t="s">
        <v>341</v>
      </c>
      <c r="H10" s="91" t="s">
        <v>342</v>
      </c>
      <c r="I10" s="11">
        <f t="shared" si="14"/>
        <v>894</v>
      </c>
      <c r="J10" s="49">
        <f t="shared" si="1"/>
        <v>1</v>
      </c>
      <c r="K10" s="11">
        <f t="shared" si="2"/>
        <v>1</v>
      </c>
      <c r="L10" s="11">
        <f t="shared" si="3"/>
        <v>200</v>
      </c>
      <c r="M10" s="48">
        <v>1.0</v>
      </c>
      <c r="N10" s="11">
        <f t="shared" si="15"/>
        <v>639</v>
      </c>
      <c r="O10" s="50">
        <f t="shared" si="4"/>
        <v>1</v>
      </c>
      <c r="P10" s="11">
        <f t="shared" si="5"/>
        <v>0</v>
      </c>
      <c r="Q10" s="11">
        <f t="shared" si="6"/>
        <v>0</v>
      </c>
      <c r="R10" s="48">
        <v>1.0</v>
      </c>
      <c r="S10" s="90">
        <f t="shared" si="16"/>
        <v>694</v>
      </c>
      <c r="T10" s="50">
        <f t="shared" si="7"/>
        <v>1</v>
      </c>
      <c r="U10" s="11">
        <f t="shared" si="8"/>
        <v>0</v>
      </c>
      <c r="V10" s="51">
        <f t="shared" si="9"/>
        <v>0</v>
      </c>
      <c r="W10" s="11"/>
      <c r="X10" s="90">
        <f t="shared" si="17"/>
        <v>907.2</v>
      </c>
      <c r="Y10" s="50" t="str">
        <f t="shared" si="10"/>
        <v/>
      </c>
      <c r="Z10" s="11">
        <f t="shared" si="11"/>
        <v>0</v>
      </c>
      <c r="AA10" s="51">
        <f t="shared" si="12"/>
        <v>0</v>
      </c>
      <c r="AB10" s="1">
        <f t="shared" si="13"/>
        <v>2</v>
      </c>
      <c r="AC10" s="1">
        <v>2.0</v>
      </c>
    </row>
    <row r="11">
      <c r="B11" s="1" t="s">
        <v>418</v>
      </c>
      <c r="C11" s="16">
        <v>1260.0</v>
      </c>
      <c r="D11" s="1" t="s">
        <v>329</v>
      </c>
      <c r="E11" s="53"/>
      <c r="G11" s="47" t="s">
        <v>343</v>
      </c>
      <c r="H11" s="91" t="s">
        <v>342</v>
      </c>
      <c r="I11" s="11">
        <f t="shared" si="14"/>
        <v>1094</v>
      </c>
      <c r="J11" s="49">
        <f t="shared" si="1"/>
        <v>1</v>
      </c>
      <c r="K11" s="11">
        <f t="shared" si="2"/>
        <v>1</v>
      </c>
      <c r="L11" s="11">
        <f t="shared" si="3"/>
        <v>200</v>
      </c>
      <c r="M11" s="91" t="s">
        <v>342</v>
      </c>
      <c r="N11" s="11">
        <f t="shared" si="15"/>
        <v>839</v>
      </c>
      <c r="O11" s="50">
        <f t="shared" si="4"/>
        <v>1</v>
      </c>
      <c r="P11" s="11">
        <f t="shared" si="5"/>
        <v>1</v>
      </c>
      <c r="Q11" s="11">
        <f t="shared" si="6"/>
        <v>200</v>
      </c>
      <c r="R11" s="48">
        <v>1.0</v>
      </c>
      <c r="S11" s="90">
        <f t="shared" si="16"/>
        <v>584</v>
      </c>
      <c r="T11" s="50">
        <f t="shared" si="7"/>
        <v>1</v>
      </c>
      <c r="U11" s="11">
        <f t="shared" si="8"/>
        <v>0</v>
      </c>
      <c r="V11" s="51">
        <f t="shared" si="9"/>
        <v>0</v>
      </c>
      <c r="W11" s="11">
        <v>1.0</v>
      </c>
      <c r="X11" s="90">
        <f t="shared" si="17"/>
        <v>797.2</v>
      </c>
      <c r="Y11" s="50">
        <f t="shared" si="10"/>
        <v>1</v>
      </c>
      <c r="Z11" s="11">
        <f t="shared" si="11"/>
        <v>0</v>
      </c>
      <c r="AA11" s="51">
        <f t="shared" si="12"/>
        <v>0</v>
      </c>
      <c r="AB11" s="1">
        <f t="shared" si="13"/>
        <v>2</v>
      </c>
      <c r="AC11" s="1">
        <v>2.0</v>
      </c>
    </row>
    <row r="12">
      <c r="B12" s="1" t="s">
        <v>458</v>
      </c>
      <c r="C12" s="86">
        <v>1008.0</v>
      </c>
      <c r="D12" s="1" t="s">
        <v>329</v>
      </c>
      <c r="E12" s="53"/>
      <c r="G12" s="47" t="s">
        <v>344</v>
      </c>
      <c r="H12" s="48">
        <v>1.0</v>
      </c>
      <c r="I12" s="11">
        <f t="shared" si="14"/>
        <v>984</v>
      </c>
      <c r="J12" s="49">
        <f t="shared" si="1"/>
        <v>1</v>
      </c>
      <c r="K12" s="11">
        <f t="shared" si="2"/>
        <v>0</v>
      </c>
      <c r="L12" s="11">
        <f t="shared" si="3"/>
        <v>0</v>
      </c>
      <c r="M12" s="91" t="s">
        <v>342</v>
      </c>
      <c r="N12" s="11">
        <f t="shared" si="15"/>
        <v>1039</v>
      </c>
      <c r="O12" s="50">
        <f t="shared" si="4"/>
        <v>1</v>
      </c>
      <c r="P12" s="11">
        <f t="shared" si="5"/>
        <v>1</v>
      </c>
      <c r="Q12" s="11">
        <f t="shared" si="6"/>
        <v>200</v>
      </c>
      <c r="R12" s="91" t="s">
        <v>342</v>
      </c>
      <c r="S12" s="90">
        <f t="shared" si="16"/>
        <v>784</v>
      </c>
      <c r="T12" s="50">
        <f t="shared" si="7"/>
        <v>1</v>
      </c>
      <c r="U12" s="11">
        <f t="shared" si="8"/>
        <v>1</v>
      </c>
      <c r="V12" s="51">
        <f t="shared" si="9"/>
        <v>200</v>
      </c>
      <c r="W12" s="11">
        <v>1.0</v>
      </c>
      <c r="X12" s="90">
        <f t="shared" si="17"/>
        <v>687.2</v>
      </c>
      <c r="Y12" s="50">
        <f t="shared" si="10"/>
        <v>1</v>
      </c>
      <c r="Z12" s="11">
        <f t="shared" si="11"/>
        <v>0</v>
      </c>
      <c r="AA12" s="51">
        <f t="shared" si="12"/>
        <v>0</v>
      </c>
      <c r="AB12" s="1">
        <f t="shared" si="13"/>
        <v>2</v>
      </c>
      <c r="AC12" s="1">
        <v>2.0</v>
      </c>
    </row>
    <row r="13">
      <c r="G13" s="47" t="s">
        <v>345</v>
      </c>
      <c r="H13" s="52">
        <v>1.0</v>
      </c>
      <c r="I13" s="11">
        <f t="shared" si="14"/>
        <v>874</v>
      </c>
      <c r="J13" s="49">
        <f t="shared" si="1"/>
        <v>1</v>
      </c>
      <c r="K13" s="11">
        <f t="shared" si="2"/>
        <v>0</v>
      </c>
      <c r="L13" s="11">
        <f t="shared" si="3"/>
        <v>0</v>
      </c>
      <c r="M13" s="52">
        <v>1.0</v>
      </c>
      <c r="N13" s="11">
        <f t="shared" si="15"/>
        <v>929</v>
      </c>
      <c r="O13" s="50">
        <f t="shared" si="4"/>
        <v>1</v>
      </c>
      <c r="P13" s="11">
        <f t="shared" si="5"/>
        <v>0</v>
      </c>
      <c r="Q13" s="11">
        <f t="shared" si="6"/>
        <v>0</v>
      </c>
      <c r="R13" s="91" t="s">
        <v>342</v>
      </c>
      <c r="S13" s="90">
        <f t="shared" si="16"/>
        <v>984</v>
      </c>
      <c r="T13" s="50">
        <f t="shared" si="7"/>
        <v>1</v>
      </c>
      <c r="U13" s="11">
        <f t="shared" si="8"/>
        <v>1</v>
      </c>
      <c r="V13" s="51">
        <f t="shared" si="9"/>
        <v>200</v>
      </c>
      <c r="W13" s="85">
        <v>1.0</v>
      </c>
      <c r="X13" s="90">
        <f t="shared" si="17"/>
        <v>577.2</v>
      </c>
      <c r="Y13" s="50">
        <f t="shared" si="10"/>
        <v>1</v>
      </c>
      <c r="Z13" s="11">
        <f t="shared" si="11"/>
        <v>0</v>
      </c>
      <c r="AA13" s="51">
        <f t="shared" si="12"/>
        <v>0</v>
      </c>
      <c r="AB13" s="1">
        <f t="shared" si="13"/>
        <v>3</v>
      </c>
      <c r="AC13" s="1">
        <v>3.0</v>
      </c>
    </row>
    <row r="14">
      <c r="B14" s="1" t="s">
        <v>420</v>
      </c>
      <c r="C14" s="15">
        <v>0.9</v>
      </c>
      <c r="G14" s="47" t="s">
        <v>346</v>
      </c>
      <c r="H14" s="52">
        <v>1.0</v>
      </c>
      <c r="I14" s="11">
        <f t="shared" si="14"/>
        <v>764</v>
      </c>
      <c r="J14" s="49">
        <f t="shared" si="1"/>
        <v>1</v>
      </c>
      <c r="K14" s="11">
        <f t="shared" si="2"/>
        <v>0</v>
      </c>
      <c r="L14" s="11">
        <f t="shared" si="3"/>
        <v>0</v>
      </c>
      <c r="M14" s="52">
        <v>1.0</v>
      </c>
      <c r="N14" s="11">
        <f t="shared" si="15"/>
        <v>819</v>
      </c>
      <c r="O14" s="50">
        <f t="shared" si="4"/>
        <v>1</v>
      </c>
      <c r="P14" s="11">
        <f t="shared" si="5"/>
        <v>0</v>
      </c>
      <c r="Q14" s="11">
        <f t="shared" si="6"/>
        <v>0</v>
      </c>
      <c r="R14" s="52">
        <v>1.0</v>
      </c>
      <c r="S14" s="90">
        <f t="shared" si="16"/>
        <v>874</v>
      </c>
      <c r="T14" s="50">
        <f t="shared" si="7"/>
        <v>1</v>
      </c>
      <c r="U14" s="11">
        <f t="shared" si="8"/>
        <v>0</v>
      </c>
      <c r="V14" s="51">
        <f t="shared" si="9"/>
        <v>0</v>
      </c>
      <c r="W14" s="85"/>
      <c r="X14" s="90">
        <f t="shared" si="17"/>
        <v>577.2</v>
      </c>
      <c r="Y14" s="50" t="str">
        <f t="shared" si="10"/>
        <v/>
      </c>
      <c r="Z14" s="11">
        <f t="shared" si="11"/>
        <v>0</v>
      </c>
      <c r="AA14" s="51">
        <f t="shared" si="12"/>
        <v>0</v>
      </c>
      <c r="AB14" s="1">
        <f t="shared" si="13"/>
        <v>3</v>
      </c>
      <c r="AC14" s="1">
        <v>3.0</v>
      </c>
    </row>
    <row r="15">
      <c r="B15" s="1" t="s">
        <v>421</v>
      </c>
      <c r="C15" s="15">
        <v>0.2</v>
      </c>
      <c r="G15" s="47" t="s">
        <v>347</v>
      </c>
      <c r="H15" s="52">
        <v>1.0</v>
      </c>
      <c r="I15" s="11">
        <f t="shared" si="14"/>
        <v>654</v>
      </c>
      <c r="J15" s="49">
        <f t="shared" si="1"/>
        <v>1</v>
      </c>
      <c r="K15" s="11">
        <f t="shared" si="2"/>
        <v>0</v>
      </c>
      <c r="L15" s="11">
        <f t="shared" si="3"/>
        <v>0</v>
      </c>
      <c r="M15" s="52">
        <v>1.0</v>
      </c>
      <c r="N15" s="11">
        <f t="shared" si="15"/>
        <v>709</v>
      </c>
      <c r="O15" s="50">
        <f t="shared" si="4"/>
        <v>1</v>
      </c>
      <c r="P15" s="11">
        <f t="shared" si="5"/>
        <v>0</v>
      </c>
      <c r="Q15" s="11">
        <f t="shared" si="6"/>
        <v>0</v>
      </c>
      <c r="R15" s="52">
        <v>1.0</v>
      </c>
      <c r="S15" s="90">
        <f t="shared" si="16"/>
        <v>764</v>
      </c>
      <c r="T15" s="50">
        <f t="shared" si="7"/>
        <v>1</v>
      </c>
      <c r="U15" s="11">
        <f t="shared" si="8"/>
        <v>0</v>
      </c>
      <c r="V15" s="51">
        <f t="shared" si="9"/>
        <v>0</v>
      </c>
      <c r="W15" s="85"/>
      <c r="X15" s="90">
        <f t="shared" si="17"/>
        <v>577.2</v>
      </c>
      <c r="Y15" s="50" t="str">
        <f t="shared" si="10"/>
        <v/>
      </c>
      <c r="Z15" s="11">
        <f t="shared" si="11"/>
        <v>0</v>
      </c>
      <c r="AA15" s="51">
        <f t="shared" si="12"/>
        <v>0</v>
      </c>
      <c r="AB15" s="1">
        <f t="shared" si="13"/>
        <v>3</v>
      </c>
      <c r="AC15" s="1">
        <v>3.0</v>
      </c>
    </row>
    <row r="16">
      <c r="G16" s="47" t="s">
        <v>348</v>
      </c>
      <c r="H16" s="52">
        <v>1.0</v>
      </c>
      <c r="I16" s="11">
        <f t="shared" si="14"/>
        <v>544</v>
      </c>
      <c r="J16" s="49">
        <f t="shared" si="1"/>
        <v>1</v>
      </c>
      <c r="K16" s="11">
        <f t="shared" si="2"/>
        <v>0</v>
      </c>
      <c r="L16" s="11">
        <f t="shared" si="3"/>
        <v>0</v>
      </c>
      <c r="M16" s="52">
        <v>1.0</v>
      </c>
      <c r="N16" s="11">
        <f t="shared" si="15"/>
        <v>599</v>
      </c>
      <c r="O16" s="50">
        <f t="shared" si="4"/>
        <v>1</v>
      </c>
      <c r="P16" s="11">
        <f t="shared" si="5"/>
        <v>0</v>
      </c>
      <c r="Q16" s="11">
        <f t="shared" si="6"/>
        <v>0</v>
      </c>
      <c r="R16" s="52">
        <v>1.0</v>
      </c>
      <c r="S16" s="90">
        <f t="shared" si="16"/>
        <v>654</v>
      </c>
      <c r="T16" s="50">
        <f t="shared" si="7"/>
        <v>1</v>
      </c>
      <c r="U16" s="11">
        <f t="shared" si="8"/>
        <v>0</v>
      </c>
      <c r="V16" s="51">
        <f t="shared" si="9"/>
        <v>0</v>
      </c>
      <c r="W16" s="85"/>
      <c r="X16" s="90">
        <f t="shared" si="17"/>
        <v>577.2</v>
      </c>
      <c r="Y16" s="50" t="str">
        <f t="shared" si="10"/>
        <v/>
      </c>
      <c r="Z16" s="11">
        <f t="shared" si="11"/>
        <v>0</v>
      </c>
      <c r="AA16" s="51">
        <f t="shared" si="12"/>
        <v>0</v>
      </c>
      <c r="AB16" s="1">
        <f t="shared" si="13"/>
        <v>3</v>
      </c>
      <c r="AC16" s="1">
        <v>3.0</v>
      </c>
    </row>
    <row r="17">
      <c r="B17" s="1" t="s">
        <v>422</v>
      </c>
      <c r="C17" s="55">
        <f t="shared" ref="C17:C20" si="18">+C9*$C$14</f>
        <v>1134</v>
      </c>
      <c r="D17" s="1" t="s">
        <v>329</v>
      </c>
      <c r="G17" s="47" t="s">
        <v>349</v>
      </c>
      <c r="H17" s="52">
        <v>1.0</v>
      </c>
      <c r="I17" s="11">
        <f t="shared" si="14"/>
        <v>434</v>
      </c>
      <c r="J17" s="49">
        <f t="shared" si="1"/>
        <v>1</v>
      </c>
      <c r="K17" s="11">
        <f t="shared" si="2"/>
        <v>0</v>
      </c>
      <c r="L17" s="11">
        <f t="shared" si="3"/>
        <v>0</v>
      </c>
      <c r="M17" s="52">
        <v>1.0</v>
      </c>
      <c r="N17" s="11">
        <f t="shared" si="15"/>
        <v>489</v>
      </c>
      <c r="O17" s="50">
        <f t="shared" si="4"/>
        <v>1</v>
      </c>
      <c r="P17" s="11">
        <f t="shared" si="5"/>
        <v>0</v>
      </c>
      <c r="Q17" s="11">
        <f t="shared" si="6"/>
        <v>0</v>
      </c>
      <c r="R17" s="52">
        <v>1.0</v>
      </c>
      <c r="S17" s="90">
        <f t="shared" si="16"/>
        <v>544</v>
      </c>
      <c r="T17" s="50">
        <f t="shared" si="7"/>
        <v>1</v>
      </c>
      <c r="U17" s="11">
        <f t="shared" si="8"/>
        <v>0</v>
      </c>
      <c r="V17" s="51">
        <f t="shared" si="9"/>
        <v>0</v>
      </c>
      <c r="W17" s="85"/>
      <c r="X17" s="90">
        <f t="shared" si="17"/>
        <v>577.2</v>
      </c>
      <c r="Y17" s="50" t="str">
        <f t="shared" si="10"/>
        <v/>
      </c>
      <c r="Z17" s="11">
        <f t="shared" si="11"/>
        <v>0</v>
      </c>
      <c r="AA17" s="51">
        <f t="shared" si="12"/>
        <v>0</v>
      </c>
      <c r="AB17" s="1">
        <f t="shared" si="13"/>
        <v>3</v>
      </c>
      <c r="AC17" s="1">
        <v>3.0</v>
      </c>
    </row>
    <row r="18">
      <c r="B18" s="1" t="s">
        <v>423</v>
      </c>
      <c r="C18" s="55">
        <f t="shared" si="18"/>
        <v>1134</v>
      </c>
      <c r="D18" s="1" t="s">
        <v>329</v>
      </c>
      <c r="G18" s="47" t="s">
        <v>350</v>
      </c>
      <c r="H18" s="56">
        <v>1.0</v>
      </c>
      <c r="I18" s="57">
        <f t="shared" si="14"/>
        <v>324</v>
      </c>
      <c r="J18" s="58">
        <f t="shared" si="1"/>
        <v>1</v>
      </c>
      <c r="K18" s="57">
        <f t="shared" si="2"/>
        <v>0</v>
      </c>
      <c r="L18" s="57">
        <f t="shared" si="3"/>
        <v>0</v>
      </c>
      <c r="M18" s="56">
        <v>1.0</v>
      </c>
      <c r="N18" s="57">
        <f t="shared" si="15"/>
        <v>379</v>
      </c>
      <c r="O18" s="59">
        <f t="shared" si="4"/>
        <v>1</v>
      </c>
      <c r="P18" s="57">
        <f t="shared" si="5"/>
        <v>0</v>
      </c>
      <c r="Q18" s="57">
        <f t="shared" si="6"/>
        <v>0</v>
      </c>
      <c r="R18" s="56"/>
      <c r="S18" s="92">
        <f t="shared" si="16"/>
        <v>544</v>
      </c>
      <c r="T18" s="59" t="str">
        <f t="shared" si="7"/>
        <v/>
      </c>
      <c r="U18" s="57">
        <f t="shared" si="8"/>
        <v>0</v>
      </c>
      <c r="V18" s="60">
        <f t="shared" si="9"/>
        <v>0</v>
      </c>
      <c r="W18" s="57"/>
      <c r="X18" s="92">
        <f t="shared" si="17"/>
        <v>577.2</v>
      </c>
      <c r="Y18" s="59" t="str">
        <f t="shared" si="10"/>
        <v/>
      </c>
      <c r="Z18" s="57">
        <f t="shared" si="11"/>
        <v>0</v>
      </c>
      <c r="AA18" s="60">
        <f t="shared" si="12"/>
        <v>0</v>
      </c>
      <c r="AB18" s="1">
        <f t="shared" si="13"/>
        <v>2</v>
      </c>
      <c r="AC18" s="1">
        <v>2.0</v>
      </c>
    </row>
    <row r="19">
      <c r="B19" s="1" t="s">
        <v>424</v>
      </c>
      <c r="C19" s="55">
        <f t="shared" si="18"/>
        <v>1134</v>
      </c>
      <c r="D19" s="1" t="s">
        <v>329</v>
      </c>
    </row>
    <row r="20">
      <c r="B20" s="1" t="s">
        <v>459</v>
      </c>
      <c r="C20" s="55">
        <f t="shared" si="18"/>
        <v>907.2</v>
      </c>
      <c r="D20" s="1" t="s">
        <v>329</v>
      </c>
      <c r="G20" s="1" t="s">
        <v>388</v>
      </c>
      <c r="H20" s="27" t="s">
        <v>389</v>
      </c>
      <c r="I20" s="71">
        <f>+COUNTIFS(J6:J18,1,H6:H18,"&gt;0")/I2</f>
        <v>1</v>
      </c>
      <c r="J20" s="63"/>
      <c r="K20" s="63"/>
      <c r="L20" s="63"/>
      <c r="M20" s="63"/>
      <c r="N20" s="71">
        <f>+(COUNTIFS(O6:O18,1,M6:M18,"&gt;0")-0.5)/N2</f>
        <v>1</v>
      </c>
      <c r="O20" s="63"/>
      <c r="P20" s="63"/>
      <c r="Q20" s="63"/>
      <c r="R20" s="63"/>
      <c r="S20" s="71">
        <f>+COUNTIFS(T6:T18,1,R6:R18,"&gt;0")/S2</f>
        <v>1</v>
      </c>
      <c r="T20" s="63"/>
      <c r="U20" s="63"/>
      <c r="V20" s="63"/>
      <c r="W20" s="63"/>
      <c r="X20" s="93">
        <f>+COUNTIFS(Y6:Y18,1,W6:W18,"&gt;0")/X2</f>
        <v>1</v>
      </c>
      <c r="Y20" s="63"/>
      <c r="Z20" s="63"/>
      <c r="AA20" s="63"/>
    </row>
    <row r="21" ht="15.75" customHeight="1">
      <c r="H21" s="27" t="s">
        <v>365</v>
      </c>
      <c r="I21" s="1">
        <f>+I2</f>
        <v>11</v>
      </c>
      <c r="N21" s="1">
        <f>+N2</f>
        <v>10.5</v>
      </c>
      <c r="S21" s="1">
        <f>+S2</f>
        <v>9</v>
      </c>
      <c r="X21" s="1">
        <f>+X2</f>
        <v>3</v>
      </c>
    </row>
    <row r="22" ht="15.75" customHeight="1">
      <c r="B22" s="1" t="s">
        <v>425</v>
      </c>
      <c r="C22" s="55">
        <f t="shared" ref="C22:C25" si="19">+C9*$C$15</f>
        <v>252</v>
      </c>
      <c r="D22" s="1" t="s">
        <v>329</v>
      </c>
      <c r="G22" s="1" t="s">
        <v>428</v>
      </c>
      <c r="H22" s="27" t="s">
        <v>429</v>
      </c>
      <c r="I22" s="64">
        <f>90%-(MIN(I6:I9)/C9)</f>
        <v>0.3492063492</v>
      </c>
      <c r="J22" s="64"/>
      <c r="K22" s="64"/>
      <c r="L22" s="64"/>
      <c r="M22" s="64"/>
      <c r="N22" s="64">
        <f>90%-(MIN(N6:N11)/C10)</f>
        <v>0.3928571429</v>
      </c>
      <c r="O22" s="64"/>
      <c r="P22" s="64"/>
      <c r="Q22" s="64"/>
      <c r="R22" s="64"/>
      <c r="S22" s="64">
        <f>90%-(MIN(S6:S11)/C11)</f>
        <v>0.4365079365</v>
      </c>
      <c r="T22" s="49"/>
      <c r="U22" s="49"/>
      <c r="V22" s="49"/>
      <c r="W22" s="88"/>
      <c r="X22" s="64">
        <f>90%-(MIN(X11:X13)/C12)</f>
        <v>0.3273809524</v>
      </c>
    </row>
    <row r="23" ht="15.75" customHeight="1">
      <c r="B23" s="1" t="s">
        <v>426</v>
      </c>
      <c r="C23" s="55">
        <f t="shared" si="19"/>
        <v>252</v>
      </c>
      <c r="D23" s="1" t="s">
        <v>329</v>
      </c>
      <c r="G23" s="1" t="s">
        <v>428</v>
      </c>
      <c r="H23" s="27" t="s">
        <v>431</v>
      </c>
      <c r="I23" s="64">
        <f>I89-(MIN(I12:I18)/C9)</f>
        <v>0.6111111111</v>
      </c>
      <c r="J23" s="64"/>
      <c r="K23" s="64"/>
      <c r="L23" s="64"/>
      <c r="M23" s="64"/>
      <c r="N23" s="64">
        <f>N90-(MIN(N13:N18)/C10)</f>
        <v>0.5238095238</v>
      </c>
      <c r="O23" s="64"/>
      <c r="P23" s="64"/>
      <c r="Q23" s="82"/>
      <c r="R23" s="64"/>
      <c r="S23" s="64">
        <f>S91-(MIN(S14:S18)/C11)</f>
        <v>0.3492063492</v>
      </c>
      <c r="T23" s="49"/>
      <c r="U23" s="49"/>
      <c r="V23" s="49"/>
      <c r="W23" s="88"/>
      <c r="X23" s="88">
        <f>X91-(MIN(X14:X18)/C12)</f>
        <v>-0.1145238095</v>
      </c>
    </row>
    <row r="24" ht="15.75" customHeight="1">
      <c r="B24" s="1" t="s">
        <v>427</v>
      </c>
      <c r="C24" s="55">
        <f t="shared" si="19"/>
        <v>252</v>
      </c>
      <c r="D24" s="1" t="s">
        <v>329</v>
      </c>
      <c r="G24" s="1" t="s">
        <v>428</v>
      </c>
      <c r="H24" s="27" t="s">
        <v>460</v>
      </c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88">
        <f>S90-(MIN(S13:S14)/C11)</f>
        <v>-0.07142857143</v>
      </c>
      <c r="T24" s="49"/>
      <c r="U24" s="49"/>
      <c r="V24" s="49"/>
      <c r="W24" s="88"/>
      <c r="X24" s="88">
        <f>X90-(MIN(X13:X15)/C12)</f>
        <v>-0.02722222222</v>
      </c>
    </row>
    <row r="25" ht="15.75" customHeight="1">
      <c r="B25" s="1" t="s">
        <v>461</v>
      </c>
      <c r="C25" s="55">
        <f t="shared" si="19"/>
        <v>201.6</v>
      </c>
      <c r="D25" s="1" t="s">
        <v>329</v>
      </c>
      <c r="G25" s="1" t="s">
        <v>428</v>
      </c>
      <c r="H25" s="27" t="s">
        <v>476</v>
      </c>
      <c r="I25" s="64"/>
      <c r="N25" s="64"/>
      <c r="S25" s="88">
        <f>S93-(MIN(S16:S18)/C11)</f>
        <v>0.1746031746</v>
      </c>
      <c r="T25" s="49"/>
      <c r="U25" s="49"/>
      <c r="V25" s="49"/>
      <c r="W25" s="49"/>
      <c r="X25" s="88">
        <f>X94-(MIN(X17:X18)/C12)</f>
        <v>-0.1145238095</v>
      </c>
    </row>
    <row r="26" ht="15.75" customHeight="1">
      <c r="G26" s="1" t="s">
        <v>428</v>
      </c>
      <c r="H26" s="27" t="s">
        <v>433</v>
      </c>
      <c r="I26" s="64">
        <f>+AVERAGE(I84:I96)</f>
        <v>0.6106227106</v>
      </c>
      <c r="N26" s="64">
        <f>+AVERAGE(N84:O96)</f>
        <v>0.6164224664</v>
      </c>
      <c r="S26" s="64">
        <f>+AVERAGE(S84:T96)</f>
        <v>0.6289377289</v>
      </c>
      <c r="T26" s="49"/>
      <c r="U26" s="49"/>
      <c r="V26" s="49"/>
      <c r="W26" s="49"/>
      <c r="X26" s="64">
        <f>+AVERAGE(X84:Y96)</f>
        <v>0.578974359</v>
      </c>
    </row>
    <row r="27" ht="15.75" customHeight="1">
      <c r="B27" s="1" t="s">
        <v>432</v>
      </c>
      <c r="C27" s="65">
        <v>110.0</v>
      </c>
      <c r="D27" s="1" t="s">
        <v>329</v>
      </c>
    </row>
    <row r="28" ht="15.75" customHeight="1"/>
    <row r="29" ht="15.75" customHeight="1">
      <c r="B29" s="1" t="s">
        <v>434</v>
      </c>
      <c r="C29" s="16">
        <v>200.0</v>
      </c>
      <c r="D29" s="1" t="s">
        <v>329</v>
      </c>
    </row>
    <row r="30" ht="15.75" customHeight="1"/>
    <row r="31" ht="15.75" customHeight="1">
      <c r="B31" s="1" t="s">
        <v>435</v>
      </c>
      <c r="C31" s="1">
        <f t="shared" ref="C31:C32" si="20">+I2+N2+S2+X2</f>
        <v>33.5</v>
      </c>
    </row>
    <row r="32" ht="15.75" customHeight="1">
      <c r="B32" s="1" t="s">
        <v>437</v>
      </c>
      <c r="C32" s="1">
        <f t="shared" si="20"/>
        <v>6</v>
      </c>
    </row>
    <row r="33" ht="15.75" customHeight="1">
      <c r="B33" s="1" t="s">
        <v>438</v>
      </c>
      <c r="C33" s="1">
        <f>+COUNTIF(J6:J18,"=0")+COUNTIF(O6:O18,"=0")+COUNTIF(T6:T18,"=0")+COUNTIF(Y6:Y18,"=0")</f>
        <v>0</v>
      </c>
    </row>
    <row r="34" ht="15.75" customHeight="1">
      <c r="B34" s="1" t="s">
        <v>439</v>
      </c>
      <c r="C34" s="1">
        <f>+C31-C33</f>
        <v>33.5</v>
      </c>
    </row>
    <row r="35" ht="15.75" customHeight="1"/>
    <row r="36" ht="15.75" customHeight="1">
      <c r="C36" s="16"/>
      <c r="D36" s="1" t="s">
        <v>440</v>
      </c>
    </row>
    <row r="37" ht="15.75" customHeight="1">
      <c r="C37" s="55"/>
      <c r="D37" s="1" t="s">
        <v>441</v>
      </c>
    </row>
    <row r="38" ht="15.75" customHeight="1">
      <c r="C38" s="65"/>
      <c r="D38" s="1" t="s">
        <v>442</v>
      </c>
    </row>
    <row r="39" ht="15.75" customHeight="1"/>
    <row r="40" ht="15.75" hidden="1" customHeight="1">
      <c r="T40" s="1">
        <v>1.0</v>
      </c>
    </row>
    <row r="41" ht="15.75" customHeight="1">
      <c r="B41" s="1" t="s">
        <v>443</v>
      </c>
    </row>
    <row r="42" ht="15.75" customHeight="1">
      <c r="B42" s="1" t="s">
        <v>444</v>
      </c>
    </row>
    <row r="43" ht="15.75" customHeight="1">
      <c r="B43" s="1" t="s">
        <v>445</v>
      </c>
    </row>
    <row r="44" ht="15.75" customHeight="1">
      <c r="B44" s="1" t="s">
        <v>447</v>
      </c>
    </row>
    <row r="45" ht="15.75" customHeight="1">
      <c r="B45" s="1" t="s">
        <v>469</v>
      </c>
    </row>
    <row r="46" ht="15.75" customHeight="1"/>
    <row r="47" ht="15.75" hidden="1" customHeight="1" outlineLevel="1">
      <c r="G47" s="1" t="s">
        <v>359</v>
      </c>
      <c r="H47" s="27" t="s">
        <v>360</v>
      </c>
      <c r="I47" s="16">
        <v>25.0</v>
      </c>
      <c r="K47" s="1" t="s">
        <v>361</v>
      </c>
      <c r="N47" s="16">
        <v>25.0</v>
      </c>
      <c r="P47" s="1" t="s">
        <v>361</v>
      </c>
      <c r="S47" s="16">
        <v>25.0</v>
      </c>
      <c r="U47" s="1" t="s">
        <v>361</v>
      </c>
      <c r="X47" s="16">
        <v>25.0</v>
      </c>
      <c r="Z47" s="1" t="s">
        <v>361</v>
      </c>
    </row>
    <row r="48" ht="15.75" hidden="1" customHeight="1" outlineLevel="1">
      <c r="G48" s="1" t="s">
        <v>362</v>
      </c>
      <c r="H48" s="27" t="s">
        <v>363</v>
      </c>
      <c r="I48" s="16">
        <v>10.0</v>
      </c>
      <c r="K48" s="1" t="s">
        <v>361</v>
      </c>
      <c r="N48" s="16">
        <v>10.0</v>
      </c>
      <c r="P48" s="1" t="s">
        <v>361</v>
      </c>
      <c r="S48" s="16">
        <v>10.0</v>
      </c>
      <c r="U48" s="1" t="s">
        <v>361</v>
      </c>
      <c r="X48" s="16">
        <v>10.0</v>
      </c>
      <c r="Z48" s="1" t="s">
        <v>361</v>
      </c>
    </row>
    <row r="49" ht="15.75" hidden="1" customHeight="1" outlineLevel="1">
      <c r="G49" s="1" t="s">
        <v>364</v>
      </c>
      <c r="H49" s="27" t="s">
        <v>365</v>
      </c>
      <c r="I49" s="16">
        <f>+I2</f>
        <v>11</v>
      </c>
      <c r="K49" s="1" t="s">
        <v>366</v>
      </c>
      <c r="N49" s="16">
        <f>+N2</f>
        <v>10.5</v>
      </c>
      <c r="P49" s="1" t="s">
        <v>366</v>
      </c>
      <c r="S49" s="16">
        <f>+S2</f>
        <v>9</v>
      </c>
      <c r="U49" s="1" t="s">
        <v>366</v>
      </c>
      <c r="X49" s="16">
        <f>+X2</f>
        <v>3</v>
      </c>
      <c r="Z49" s="1" t="s">
        <v>366</v>
      </c>
    </row>
    <row r="50" ht="15.75" hidden="1" customHeight="1" outlineLevel="1">
      <c r="G50" s="1" t="s">
        <v>367</v>
      </c>
      <c r="H50" s="27" t="s">
        <v>494</v>
      </c>
      <c r="I50" s="66">
        <v>7.75E7</v>
      </c>
      <c r="K50" s="30" t="s">
        <v>369</v>
      </c>
      <c r="N50" s="66">
        <v>7.75E7</v>
      </c>
      <c r="P50" s="30" t="s">
        <v>369</v>
      </c>
      <c r="S50" s="66">
        <v>7.75E7</v>
      </c>
      <c r="U50" s="30" t="s">
        <v>369</v>
      </c>
      <c r="X50" s="66">
        <v>7.75E7</v>
      </c>
      <c r="Z50" s="30" t="s">
        <v>369</v>
      </c>
    </row>
    <row r="51" ht="15.75" hidden="1" customHeight="1" outlineLevel="1">
      <c r="G51" s="1" t="s">
        <v>370</v>
      </c>
      <c r="H51" s="27" t="s">
        <v>495</v>
      </c>
      <c r="I51" s="66">
        <v>5555.555555555556</v>
      </c>
      <c r="K51" s="30" t="s">
        <v>369</v>
      </c>
      <c r="N51" s="66">
        <v>5555.555555555556</v>
      </c>
      <c r="P51" s="30" t="s">
        <v>369</v>
      </c>
      <c r="S51" s="66">
        <v>5555.555555555556</v>
      </c>
      <c r="U51" s="30" t="s">
        <v>369</v>
      </c>
      <c r="X51" s="66">
        <v>5555.555555555556</v>
      </c>
      <c r="Z51" s="30" t="s">
        <v>369</v>
      </c>
    </row>
    <row r="52" ht="15.75" hidden="1" customHeight="1" outlineLevel="1">
      <c r="G52" s="1" t="s">
        <v>328</v>
      </c>
      <c r="H52" s="27" t="s">
        <v>372</v>
      </c>
      <c r="I52" s="16">
        <f>+C9</f>
        <v>1260</v>
      </c>
      <c r="K52" s="30" t="s">
        <v>329</v>
      </c>
      <c r="N52" s="16">
        <f>+C10</f>
        <v>1260</v>
      </c>
      <c r="P52" s="30" t="s">
        <v>329</v>
      </c>
      <c r="S52" s="16">
        <f>+C11</f>
        <v>1260</v>
      </c>
      <c r="U52" s="30" t="s">
        <v>329</v>
      </c>
      <c r="X52" s="16">
        <f>+C12</f>
        <v>1008</v>
      </c>
      <c r="Z52" s="30" t="s">
        <v>329</v>
      </c>
    </row>
    <row r="53" ht="15.75" hidden="1" customHeight="1" outlineLevel="1">
      <c r="G53" s="1" t="s">
        <v>373</v>
      </c>
      <c r="H53" s="27" t="s">
        <v>496</v>
      </c>
      <c r="I53" s="66">
        <v>700000.0</v>
      </c>
      <c r="K53" s="30" t="s">
        <v>369</v>
      </c>
      <c r="N53" s="66">
        <v>700000.0</v>
      </c>
      <c r="P53" s="30" t="s">
        <v>369</v>
      </c>
      <c r="S53" s="66">
        <v>700000.0</v>
      </c>
      <c r="U53" s="30" t="s">
        <v>369</v>
      </c>
      <c r="X53" s="66">
        <v>700000.0</v>
      </c>
      <c r="Z53" s="30" t="s">
        <v>369</v>
      </c>
    </row>
    <row r="54" ht="15.75" hidden="1" customHeight="1" outlineLevel="1">
      <c r="G54" s="1" t="s">
        <v>375</v>
      </c>
      <c r="H54" s="27" t="s">
        <v>497</v>
      </c>
      <c r="I54" s="16">
        <v>9.0</v>
      </c>
      <c r="K54" s="30" t="s">
        <v>377</v>
      </c>
      <c r="N54" s="16">
        <v>9.0</v>
      </c>
      <c r="P54" s="30" t="s">
        <v>377</v>
      </c>
      <c r="S54" s="16">
        <v>9.0</v>
      </c>
      <c r="U54" s="30" t="s">
        <v>377</v>
      </c>
      <c r="X54" s="16">
        <v>9.0</v>
      </c>
      <c r="Z54" s="30" t="s">
        <v>377</v>
      </c>
    </row>
    <row r="55" ht="15.75" hidden="1" customHeight="1" outlineLevel="1">
      <c r="G55" s="1" t="s">
        <v>378</v>
      </c>
      <c r="H55" s="27" t="s">
        <v>379</v>
      </c>
      <c r="I55" s="16">
        <v>35.0</v>
      </c>
      <c r="K55" s="1" t="s">
        <v>380</v>
      </c>
      <c r="N55" s="16">
        <v>35.0</v>
      </c>
      <c r="P55" s="1" t="s">
        <v>380</v>
      </c>
      <c r="S55" s="16">
        <v>35.0</v>
      </c>
      <c r="U55" s="1" t="s">
        <v>380</v>
      </c>
      <c r="X55" s="16">
        <v>35.0</v>
      </c>
      <c r="Z55" s="1" t="s">
        <v>380</v>
      </c>
    </row>
    <row r="56" ht="15.75" hidden="1" customHeight="1" outlineLevel="1">
      <c r="G56" s="1" t="s">
        <v>381</v>
      </c>
      <c r="H56" s="27" t="s">
        <v>498</v>
      </c>
      <c r="I56" s="16">
        <v>2.0</v>
      </c>
      <c r="K56" s="30" t="s">
        <v>383</v>
      </c>
      <c r="N56" s="16">
        <v>2.0</v>
      </c>
      <c r="P56" s="30" t="s">
        <v>383</v>
      </c>
      <c r="S56" s="16">
        <v>2.0</v>
      </c>
      <c r="U56" s="30" t="s">
        <v>383</v>
      </c>
      <c r="X56" s="16">
        <v>2.0</v>
      </c>
      <c r="Z56" s="30" t="s">
        <v>383</v>
      </c>
    </row>
    <row r="57" ht="15.75" hidden="1" customHeight="1" outlineLevel="1">
      <c r="G57" s="1" t="s">
        <v>384</v>
      </c>
      <c r="H57" s="27" t="s">
        <v>385</v>
      </c>
      <c r="I57" s="16">
        <f>+C24</f>
        <v>252</v>
      </c>
      <c r="K57" s="30" t="s">
        <v>329</v>
      </c>
      <c r="N57" s="16">
        <f>+C24</f>
        <v>252</v>
      </c>
      <c r="P57" s="30" t="s">
        <v>329</v>
      </c>
      <c r="S57" s="16">
        <f>+C24</f>
        <v>252</v>
      </c>
      <c r="U57" s="30" t="s">
        <v>329</v>
      </c>
      <c r="X57" s="16">
        <f>+C25</f>
        <v>201.6</v>
      </c>
      <c r="Z57" s="30" t="s">
        <v>329</v>
      </c>
    </row>
    <row r="58" ht="15.75" hidden="1" customHeight="1" outlineLevel="1">
      <c r="G58" s="1" t="s">
        <v>386</v>
      </c>
      <c r="H58" s="27" t="s">
        <v>499</v>
      </c>
      <c r="I58" s="15">
        <f>+C14-C15</f>
        <v>0.7</v>
      </c>
      <c r="N58" s="15">
        <f>+C14-C15</f>
        <v>0.7</v>
      </c>
      <c r="S58" s="15">
        <f>+C14-C15</f>
        <v>0.7</v>
      </c>
      <c r="X58" s="15">
        <f>+C14-C15</f>
        <v>0.7</v>
      </c>
    </row>
    <row r="59" ht="15.75" hidden="1" customHeight="1" outlineLevel="1"/>
    <row r="60" ht="15.75" hidden="1" customHeight="1" outlineLevel="1"/>
    <row r="61" ht="15.75" hidden="1" customHeight="1" outlineLevel="1">
      <c r="G61" s="67" t="s">
        <v>390</v>
      </c>
    </row>
    <row r="62" ht="15.75" hidden="1" customHeight="1" outlineLevel="1">
      <c r="G62" s="26" t="s">
        <v>391</v>
      </c>
      <c r="I62" s="68">
        <f>+I50/(I47*365)</f>
        <v>8493.150685</v>
      </c>
      <c r="N62" s="68">
        <f>+N50/(N47*365)</f>
        <v>8493.150685</v>
      </c>
      <c r="S62" s="68">
        <f>+S50/(S47*365)</f>
        <v>8493.150685</v>
      </c>
      <c r="X62" s="68">
        <f>+X50/(X47*365)</f>
        <v>8493.150685</v>
      </c>
    </row>
    <row r="63" ht="15.75" hidden="1" customHeight="1" outlineLevel="1">
      <c r="I63" s="68"/>
      <c r="N63" s="68"/>
      <c r="S63" s="68"/>
      <c r="X63" s="68"/>
    </row>
    <row r="64" ht="15.75" hidden="1" customHeight="1" outlineLevel="1">
      <c r="G64" s="67" t="s">
        <v>392</v>
      </c>
    </row>
    <row r="65" ht="15.75" hidden="1" customHeight="1" outlineLevel="1">
      <c r="G65" s="26" t="s">
        <v>393</v>
      </c>
      <c r="I65" s="68">
        <f>+((I47/I48)*(I51*I52))/(I47*365)</f>
        <v>1917.808219</v>
      </c>
      <c r="N65" s="68">
        <f>+((N47/N48)*(N51*N52))/(N47*365)</f>
        <v>1917.808219</v>
      </c>
      <c r="S65" s="68">
        <f>+((S47/S48)*(S51*S52))/(S47*365)</f>
        <v>1917.808219</v>
      </c>
      <c r="X65" s="68">
        <f>+((X47/X48)*(X51*X52))/(X47*365)</f>
        <v>1534.246575</v>
      </c>
    </row>
    <row r="66" ht="15.75" hidden="1" customHeight="1" outlineLevel="1">
      <c r="I66" s="68"/>
      <c r="N66" s="68"/>
      <c r="S66" s="68"/>
      <c r="X66" s="68"/>
    </row>
    <row r="67" ht="15.75" hidden="1" customHeight="1" outlineLevel="1">
      <c r="G67" s="67" t="s">
        <v>394</v>
      </c>
      <c r="I67" s="68"/>
      <c r="N67" s="68"/>
      <c r="S67" s="68"/>
      <c r="X67" s="68"/>
    </row>
    <row r="68" ht="15.75" hidden="1" customHeight="1" outlineLevel="1">
      <c r="G68" s="39" t="s">
        <v>395</v>
      </c>
      <c r="I68" s="68">
        <f>+I53/365</f>
        <v>1917.808219</v>
      </c>
      <c r="N68" s="68">
        <f>+N53/365</f>
        <v>1917.808219</v>
      </c>
      <c r="S68" s="68">
        <f>+S53/365</f>
        <v>1917.808219</v>
      </c>
      <c r="X68" s="68">
        <f>+X53/365</f>
        <v>1917.808219</v>
      </c>
    </row>
    <row r="69" ht="15.75" hidden="1" customHeight="1" outlineLevel="1">
      <c r="I69" s="68"/>
      <c r="N69" s="68"/>
      <c r="S69" s="68"/>
      <c r="X69" s="68"/>
    </row>
    <row r="70" ht="15.75" hidden="1" customHeight="1" outlineLevel="1">
      <c r="G70" s="67" t="s">
        <v>396</v>
      </c>
      <c r="I70" s="68"/>
      <c r="N70" s="68"/>
      <c r="S70" s="68"/>
      <c r="X70" s="68"/>
    </row>
    <row r="71" ht="15.75" hidden="1" customHeight="1" outlineLevel="1">
      <c r="G71" s="26" t="s">
        <v>397</v>
      </c>
      <c r="I71" s="68">
        <f>+(I56*I57*I49*I20)+(I54*I55*(1-I20)*I49)</f>
        <v>5544</v>
      </c>
      <c r="N71" s="68">
        <f>+(N56*N57*N49*N20)+(N54*N55*(1-N20)*N49)</f>
        <v>5292</v>
      </c>
      <c r="S71" s="68">
        <f>+(S56*S57*S49*S20)+(S54*S55*(1-S20)*S49)</f>
        <v>4536</v>
      </c>
      <c r="X71" s="68">
        <f>+(X56*X57*X49*X20)+(X54*X55*(1-X20)*X49)</f>
        <v>1209.6</v>
      </c>
    </row>
    <row r="72" ht="15.75" hidden="1" customHeight="1" outlineLevel="1">
      <c r="I72" s="68"/>
      <c r="N72" s="68"/>
      <c r="S72" s="68"/>
      <c r="X72" s="68"/>
    </row>
    <row r="73" ht="15.75" hidden="1" customHeight="1" outlineLevel="1">
      <c r="G73" s="67" t="s">
        <v>398</v>
      </c>
      <c r="I73" s="68"/>
      <c r="N73" s="68"/>
      <c r="S73" s="68"/>
      <c r="X73" s="68"/>
    </row>
    <row r="74" ht="15.75" hidden="1" customHeight="1" outlineLevel="1">
      <c r="G74" s="26" t="s">
        <v>399</v>
      </c>
      <c r="I74" s="68">
        <f>+(I54*I55*(1-I20)*I49)</f>
        <v>0</v>
      </c>
      <c r="N74" s="68">
        <f>+(N54*N55*(1-N20)*N49)</f>
        <v>0</v>
      </c>
      <c r="S74" s="68">
        <f>+(S54*S55*(1-S20)*S49)</f>
        <v>0</v>
      </c>
      <c r="X74" s="68">
        <f>+(X54*X55*(1-X20)*X49)</f>
        <v>0</v>
      </c>
    </row>
    <row r="75" ht="15.75" hidden="1" customHeight="1" outlineLevel="1">
      <c r="I75" s="68"/>
      <c r="N75" s="68"/>
      <c r="S75" s="68"/>
      <c r="X75" s="68"/>
    </row>
    <row r="76" ht="15.75" hidden="1" customHeight="1" outlineLevel="1">
      <c r="G76" s="67" t="s">
        <v>400</v>
      </c>
      <c r="I76" s="68"/>
      <c r="N76" s="68"/>
      <c r="S76" s="68"/>
      <c r="X76" s="68"/>
    </row>
    <row r="77" ht="15.75" hidden="1" customHeight="1" outlineLevel="1">
      <c r="G77" s="26" t="s">
        <v>401</v>
      </c>
      <c r="I77" s="68">
        <f>+(I57*I56*I20*I49)</f>
        <v>5544</v>
      </c>
      <c r="N77" s="68">
        <f>+(N57*N56*N20*N49)</f>
        <v>5292</v>
      </c>
      <c r="S77" s="68">
        <f>+(S57*S56*S20*S49)</f>
        <v>4536</v>
      </c>
      <c r="X77" s="68">
        <f>+(X57*X56*X20*X49)</f>
        <v>1209.6</v>
      </c>
    </row>
    <row r="78" ht="15.75" hidden="1" customHeight="1" outlineLevel="1">
      <c r="I78" s="68"/>
      <c r="N78" s="68"/>
      <c r="S78" s="68"/>
      <c r="X78" s="68"/>
    </row>
    <row r="79" ht="15.75" hidden="1" customHeight="1" outlineLevel="1">
      <c r="G79" s="67" t="s">
        <v>402</v>
      </c>
      <c r="I79" s="68">
        <f>+I62+I65+I68+I71</f>
        <v>17872.76712</v>
      </c>
      <c r="N79" s="68">
        <f>+N62+N65+N68+N71</f>
        <v>17620.76712</v>
      </c>
      <c r="S79" s="68">
        <f>+S62+S65+S68+S71</f>
        <v>16864.76712</v>
      </c>
      <c r="X79" s="68">
        <f>+X62+X65+X68+X71</f>
        <v>13154.80548</v>
      </c>
    </row>
    <row r="80" ht="15.75" hidden="1" customHeight="1" outlineLevel="1">
      <c r="I80" s="69"/>
    </row>
    <row r="81" ht="15.75" hidden="1" customHeight="1" outlineLevel="1"/>
    <row r="82" ht="15.75" hidden="1" customHeight="1" outlineLevel="1"/>
    <row r="83" ht="15.75" customHeight="1" collapsed="1">
      <c r="H83" s="1" t="s">
        <v>455</v>
      </c>
      <c r="I83" s="1" t="s">
        <v>456</v>
      </c>
      <c r="M83" s="1" t="s">
        <v>455</v>
      </c>
      <c r="N83" s="1" t="s">
        <v>456</v>
      </c>
      <c r="R83" s="1" t="s">
        <v>455</v>
      </c>
      <c r="S83" s="1" t="s">
        <v>456</v>
      </c>
      <c r="W83" s="1" t="s">
        <v>455</v>
      </c>
      <c r="X83" s="1" t="s">
        <v>456</v>
      </c>
    </row>
    <row r="84" ht="15.75" customHeight="1">
      <c r="G84" s="47" t="s">
        <v>337</v>
      </c>
      <c r="H84" s="70">
        <f t="shared" ref="H84:H96" si="21">90%-I84</f>
        <v>0.0873015873</v>
      </c>
      <c r="I84" s="64">
        <f t="shared" ref="I84:I96" si="22">+I6/$C$9</f>
        <v>0.8126984127</v>
      </c>
      <c r="M84" s="70">
        <f t="shared" ref="M84:M96" si="23">90%-N84</f>
        <v>0.04365079365</v>
      </c>
      <c r="N84" s="64">
        <f t="shared" ref="N84:N96" si="24">+N6/$C$10</f>
        <v>0.8563492063</v>
      </c>
      <c r="R84" s="70">
        <f t="shared" ref="R84:R96" si="25">90%-S84</f>
        <v>0</v>
      </c>
      <c r="S84" s="64">
        <f t="shared" ref="S84:S96" si="26">+S6/$C$11</f>
        <v>0.9</v>
      </c>
      <c r="W84" s="70">
        <f t="shared" ref="W84:W96" si="27">90%-X84</f>
        <v>0.18</v>
      </c>
      <c r="X84" s="64">
        <f t="shared" ref="X84:X96" si="28">+X6/$C$11</f>
        <v>0.72</v>
      </c>
    </row>
    <row r="85" ht="15.75" customHeight="1">
      <c r="G85" s="47" t="s">
        <v>338</v>
      </c>
      <c r="H85" s="70">
        <f t="shared" si="21"/>
        <v>0.1746031746</v>
      </c>
      <c r="I85" s="64">
        <f t="shared" si="22"/>
        <v>0.7253968254</v>
      </c>
      <c r="M85" s="70">
        <f t="shared" si="23"/>
        <v>0.130952381</v>
      </c>
      <c r="N85" s="64">
        <f t="shared" si="24"/>
        <v>0.769047619</v>
      </c>
      <c r="R85" s="70">
        <f t="shared" si="25"/>
        <v>0.0873015873</v>
      </c>
      <c r="S85" s="64">
        <f t="shared" si="26"/>
        <v>0.8126984127</v>
      </c>
      <c r="W85" s="70">
        <f t="shared" si="27"/>
        <v>0.18</v>
      </c>
      <c r="X85" s="64">
        <f t="shared" si="28"/>
        <v>0.72</v>
      </c>
    </row>
    <row r="86" ht="15.75" customHeight="1">
      <c r="G86" s="47" t="s">
        <v>339</v>
      </c>
      <c r="H86" s="70">
        <f t="shared" si="21"/>
        <v>0.2619047619</v>
      </c>
      <c r="I86" s="64">
        <f t="shared" si="22"/>
        <v>0.6380952381</v>
      </c>
      <c r="M86" s="70">
        <f t="shared" si="23"/>
        <v>0.2182539683</v>
      </c>
      <c r="N86" s="64">
        <f t="shared" si="24"/>
        <v>0.6817460317</v>
      </c>
      <c r="R86" s="70">
        <f t="shared" si="25"/>
        <v>0.1746031746</v>
      </c>
      <c r="S86" s="64">
        <f t="shared" si="26"/>
        <v>0.7253968254</v>
      </c>
      <c r="W86" s="70">
        <f t="shared" si="27"/>
        <v>0.18</v>
      </c>
      <c r="X86" s="64">
        <f t="shared" si="28"/>
        <v>0.72</v>
      </c>
    </row>
    <row r="87" ht="15.75" customHeight="1">
      <c r="G87" s="47" t="s">
        <v>340</v>
      </c>
      <c r="H87" s="70">
        <f t="shared" si="21"/>
        <v>0.3492063492</v>
      </c>
      <c r="I87" s="64">
        <f t="shared" si="22"/>
        <v>0.5507936508</v>
      </c>
      <c r="M87" s="70">
        <f t="shared" si="23"/>
        <v>0.3055555556</v>
      </c>
      <c r="N87" s="64">
        <f t="shared" si="24"/>
        <v>0.5944444444</v>
      </c>
      <c r="R87" s="70">
        <f t="shared" si="25"/>
        <v>0.2619047619</v>
      </c>
      <c r="S87" s="64">
        <f t="shared" si="26"/>
        <v>0.6380952381</v>
      </c>
      <c r="W87" s="70">
        <f t="shared" si="27"/>
        <v>0.18</v>
      </c>
      <c r="X87" s="64">
        <f t="shared" si="28"/>
        <v>0.72</v>
      </c>
    </row>
    <row r="88" ht="15.75" customHeight="1">
      <c r="G88" s="47" t="s">
        <v>341</v>
      </c>
      <c r="H88" s="70">
        <f t="shared" si="21"/>
        <v>0.1904761905</v>
      </c>
      <c r="I88" s="64">
        <f t="shared" si="22"/>
        <v>0.7095238095</v>
      </c>
      <c r="M88" s="70">
        <f t="shared" si="23"/>
        <v>0.3928571429</v>
      </c>
      <c r="N88" s="64">
        <f t="shared" si="24"/>
        <v>0.5071428571</v>
      </c>
      <c r="R88" s="70">
        <f t="shared" si="25"/>
        <v>0.3492063492</v>
      </c>
      <c r="S88" s="64">
        <f t="shared" si="26"/>
        <v>0.5507936508</v>
      </c>
      <c r="W88" s="70">
        <f t="shared" si="27"/>
        <v>0.18</v>
      </c>
      <c r="X88" s="64">
        <f t="shared" si="28"/>
        <v>0.72</v>
      </c>
    </row>
    <row r="89" ht="15.75" customHeight="1">
      <c r="G89" s="47" t="s">
        <v>343</v>
      </c>
      <c r="H89" s="70">
        <f t="shared" si="21"/>
        <v>0.03174603175</v>
      </c>
      <c r="I89" s="64">
        <f t="shared" si="22"/>
        <v>0.8682539683</v>
      </c>
      <c r="M89" s="70">
        <f t="shared" si="23"/>
        <v>0.2341269841</v>
      </c>
      <c r="N89" s="64">
        <f t="shared" si="24"/>
        <v>0.6658730159</v>
      </c>
      <c r="R89" s="70">
        <f t="shared" si="25"/>
        <v>0.4365079365</v>
      </c>
      <c r="S89" s="64">
        <f t="shared" si="26"/>
        <v>0.4634920635</v>
      </c>
      <c r="W89" s="70">
        <f t="shared" si="27"/>
        <v>0.2673015873</v>
      </c>
      <c r="X89" s="64">
        <f t="shared" si="28"/>
        <v>0.6326984127</v>
      </c>
    </row>
    <row r="90" ht="15.75" customHeight="1">
      <c r="G90" s="47" t="s">
        <v>344</v>
      </c>
      <c r="H90" s="70">
        <f t="shared" si="21"/>
        <v>0.119047619</v>
      </c>
      <c r="I90" s="64">
        <f t="shared" si="22"/>
        <v>0.780952381</v>
      </c>
      <c r="M90" s="70">
        <f t="shared" si="23"/>
        <v>0.0753968254</v>
      </c>
      <c r="N90" s="64">
        <f t="shared" si="24"/>
        <v>0.8246031746</v>
      </c>
      <c r="R90" s="70">
        <f t="shared" si="25"/>
        <v>0.2777777778</v>
      </c>
      <c r="S90" s="64">
        <f t="shared" si="26"/>
        <v>0.6222222222</v>
      </c>
      <c r="W90" s="70">
        <f t="shared" si="27"/>
        <v>0.3546031746</v>
      </c>
      <c r="X90" s="64">
        <f t="shared" si="28"/>
        <v>0.5453968254</v>
      </c>
    </row>
    <row r="91" ht="15.75" customHeight="1">
      <c r="G91" s="47" t="s">
        <v>345</v>
      </c>
      <c r="H91" s="70">
        <f t="shared" si="21"/>
        <v>0.2063492063</v>
      </c>
      <c r="I91" s="64">
        <f t="shared" si="22"/>
        <v>0.6936507937</v>
      </c>
      <c r="M91" s="70">
        <f t="shared" si="23"/>
        <v>0.1626984127</v>
      </c>
      <c r="N91" s="64">
        <f t="shared" si="24"/>
        <v>0.7373015873</v>
      </c>
      <c r="R91" s="70">
        <f t="shared" si="25"/>
        <v>0.119047619</v>
      </c>
      <c r="S91" s="64">
        <f t="shared" si="26"/>
        <v>0.780952381</v>
      </c>
      <c r="W91" s="70">
        <f t="shared" si="27"/>
        <v>0.4419047619</v>
      </c>
      <c r="X91" s="64">
        <f t="shared" si="28"/>
        <v>0.4580952381</v>
      </c>
    </row>
    <row r="92" ht="15.75" customHeight="1">
      <c r="G92" s="47" t="s">
        <v>346</v>
      </c>
      <c r="H92" s="70">
        <f t="shared" si="21"/>
        <v>0.2936507937</v>
      </c>
      <c r="I92" s="64">
        <f t="shared" si="22"/>
        <v>0.6063492063</v>
      </c>
      <c r="M92" s="70">
        <f t="shared" si="23"/>
        <v>0.25</v>
      </c>
      <c r="N92" s="64">
        <f t="shared" si="24"/>
        <v>0.65</v>
      </c>
      <c r="R92" s="70">
        <f t="shared" si="25"/>
        <v>0.2063492063</v>
      </c>
      <c r="S92" s="64">
        <f t="shared" si="26"/>
        <v>0.6936507937</v>
      </c>
      <c r="W92" s="70">
        <f t="shared" si="27"/>
        <v>0.4419047619</v>
      </c>
      <c r="X92" s="64">
        <f t="shared" si="28"/>
        <v>0.4580952381</v>
      </c>
    </row>
    <row r="93" ht="15.75" customHeight="1">
      <c r="G93" s="47" t="s">
        <v>347</v>
      </c>
      <c r="H93" s="70">
        <f t="shared" si="21"/>
        <v>0.380952381</v>
      </c>
      <c r="I93" s="64">
        <f t="shared" si="22"/>
        <v>0.519047619</v>
      </c>
      <c r="M93" s="70">
        <f t="shared" si="23"/>
        <v>0.3373015873</v>
      </c>
      <c r="N93" s="64">
        <f t="shared" si="24"/>
        <v>0.5626984127</v>
      </c>
      <c r="R93" s="70">
        <f t="shared" si="25"/>
        <v>0.2936507937</v>
      </c>
      <c r="S93" s="64">
        <f t="shared" si="26"/>
        <v>0.6063492063</v>
      </c>
      <c r="W93" s="70">
        <f t="shared" si="27"/>
        <v>0.4419047619</v>
      </c>
      <c r="X93" s="64">
        <f t="shared" si="28"/>
        <v>0.4580952381</v>
      </c>
    </row>
    <row r="94" ht="15.75" customHeight="1">
      <c r="G94" s="47" t="s">
        <v>348</v>
      </c>
      <c r="H94" s="70">
        <f t="shared" si="21"/>
        <v>0.4682539683</v>
      </c>
      <c r="I94" s="64">
        <f t="shared" si="22"/>
        <v>0.4317460317</v>
      </c>
      <c r="M94" s="70">
        <f t="shared" si="23"/>
        <v>0.4246031746</v>
      </c>
      <c r="N94" s="64">
        <f t="shared" si="24"/>
        <v>0.4753968254</v>
      </c>
      <c r="R94" s="70">
        <f t="shared" si="25"/>
        <v>0.380952381</v>
      </c>
      <c r="S94" s="64">
        <f t="shared" si="26"/>
        <v>0.519047619</v>
      </c>
      <c r="W94" s="70">
        <f t="shared" si="27"/>
        <v>0.4419047619</v>
      </c>
      <c r="X94" s="64">
        <f t="shared" si="28"/>
        <v>0.4580952381</v>
      </c>
    </row>
    <row r="95" ht="15.75" customHeight="1">
      <c r="G95" s="47" t="s">
        <v>349</v>
      </c>
      <c r="H95" s="70">
        <f t="shared" si="21"/>
        <v>0.5555555556</v>
      </c>
      <c r="I95" s="64">
        <f t="shared" si="22"/>
        <v>0.3444444444</v>
      </c>
      <c r="M95" s="70">
        <f t="shared" si="23"/>
        <v>0.5119047619</v>
      </c>
      <c r="N95" s="64">
        <f t="shared" si="24"/>
        <v>0.3880952381</v>
      </c>
      <c r="R95" s="70">
        <f t="shared" si="25"/>
        <v>0.4682539683</v>
      </c>
      <c r="S95" s="64">
        <f t="shared" si="26"/>
        <v>0.4317460317</v>
      </c>
      <c r="W95" s="70">
        <f t="shared" si="27"/>
        <v>0.4419047619</v>
      </c>
      <c r="X95" s="64">
        <f t="shared" si="28"/>
        <v>0.4580952381</v>
      </c>
    </row>
    <row r="96" ht="15.75" customHeight="1">
      <c r="G96" s="47" t="s">
        <v>350</v>
      </c>
      <c r="H96" s="70">
        <f t="shared" si="21"/>
        <v>0.6428571429</v>
      </c>
      <c r="I96" s="64">
        <f t="shared" si="22"/>
        <v>0.2571428571</v>
      </c>
      <c r="M96" s="70">
        <f t="shared" si="23"/>
        <v>0.5992063492</v>
      </c>
      <c r="N96" s="64">
        <f t="shared" si="24"/>
        <v>0.3007936508</v>
      </c>
      <c r="R96" s="70">
        <f t="shared" si="25"/>
        <v>0.4682539683</v>
      </c>
      <c r="S96" s="64">
        <f t="shared" si="26"/>
        <v>0.4317460317</v>
      </c>
      <c r="W96" s="70">
        <f t="shared" si="27"/>
        <v>0.4419047619</v>
      </c>
      <c r="X96" s="64">
        <f t="shared" si="28"/>
        <v>0.4580952381</v>
      </c>
      <c r="AC96" s="1">
        <v>3.0</v>
      </c>
      <c r="AD96" s="1">
        <v>3.0</v>
      </c>
    </row>
    <row r="97" ht="15.75" customHeight="1">
      <c r="AC97" s="1">
        <v>3.0</v>
      </c>
      <c r="AD97" s="1">
        <v>3.0</v>
      </c>
    </row>
    <row r="98" ht="15.75" customHeight="1">
      <c r="AC98" s="1">
        <v>3.0</v>
      </c>
      <c r="AD98" s="1">
        <v>3.0</v>
      </c>
    </row>
    <row r="99" ht="15.75" customHeight="1">
      <c r="AC99" s="1">
        <v>2.0</v>
      </c>
      <c r="AD99" s="1">
        <v>2.0</v>
      </c>
    </row>
    <row r="100" ht="15.75" customHeight="1">
      <c r="AC100" s="1">
        <v>2.0</v>
      </c>
      <c r="AD100" s="1">
        <v>2.0</v>
      </c>
    </row>
    <row r="101" ht="15.75" customHeight="1">
      <c r="AC101" s="1">
        <v>2.0</v>
      </c>
      <c r="AD101" s="1">
        <v>2.0</v>
      </c>
    </row>
    <row r="102" ht="15.75" customHeight="1">
      <c r="AC102" s="1">
        <v>3.0</v>
      </c>
      <c r="AD102" s="1">
        <v>3.0</v>
      </c>
    </row>
    <row r="103" ht="15.75" customHeight="1">
      <c r="AC103" s="1">
        <v>3.0</v>
      </c>
      <c r="AD103" s="1">
        <v>3.0</v>
      </c>
    </row>
    <row r="104" ht="15.75" customHeight="1">
      <c r="AC104" s="1">
        <v>3.0</v>
      </c>
      <c r="AD104" s="1">
        <v>3.0</v>
      </c>
    </row>
    <row r="105" ht="15.75" customHeight="1">
      <c r="AC105" s="1">
        <v>3.0</v>
      </c>
      <c r="AD105" s="1">
        <v>3.0</v>
      </c>
    </row>
    <row r="106" ht="15.75" customHeight="1">
      <c r="AC106" s="1">
        <v>3.0</v>
      </c>
      <c r="AD106" s="1">
        <v>3.0</v>
      </c>
    </row>
    <row r="107" ht="15.75" customHeight="1">
      <c r="AC107" s="1">
        <v>2.0</v>
      </c>
      <c r="AD107" s="1">
        <v>2.0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4:L4"/>
    <mergeCell ref="M4:Q4"/>
    <mergeCell ref="R4:V4"/>
    <mergeCell ref="W4:AA4"/>
  </mergeCells>
  <conditionalFormatting sqref="K6:L18">
    <cfRule type="cellIs" dxfId="2" priority="1" operator="equal">
      <formula>0</formula>
    </cfRule>
  </conditionalFormatting>
  <conditionalFormatting sqref="P6:Q18">
    <cfRule type="cellIs" dxfId="2" priority="2" operator="equal">
      <formula>0</formula>
    </cfRule>
  </conditionalFormatting>
  <conditionalFormatting sqref="U6:V18">
    <cfRule type="cellIs" dxfId="2" priority="3" operator="equal">
      <formula>0</formula>
    </cfRule>
  </conditionalFormatting>
  <conditionalFormatting sqref="Z6:AA18">
    <cfRule type="cellIs" dxfId="2" priority="4" operator="equal">
      <formula>0</formula>
    </cfRule>
  </conditionalFormatting>
  <conditionalFormatting sqref="AB6:AB18">
    <cfRule type="cellIs" dxfId="1" priority="5" operator="lessThan">
      <formula>$AC6</formula>
    </cfRule>
  </conditionalFormatting>
  <conditionalFormatting sqref="AC96:AC107">
    <cfRule type="cellIs" dxfId="1" priority="6" operator="lessThan">
      <formula>$AC96</formula>
    </cfRule>
  </conditionalFormatting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FED1A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.43"/>
    <col customWidth="1" min="2" max="2" width="28.14"/>
    <col customWidth="1" min="3" max="4" width="8.71"/>
    <col customWidth="1" min="5" max="5" width="8.29"/>
    <col customWidth="1" min="6" max="6" width="1.86"/>
    <col customWidth="1" min="7" max="7" width="45.71"/>
    <col customWidth="1" min="8" max="9" width="14.0"/>
    <col customWidth="1" min="10" max="10" width="5.0"/>
    <col customWidth="1" min="11" max="14" width="14.0"/>
    <col customWidth="1" min="15" max="15" width="5.0"/>
    <col customWidth="1" min="16" max="19" width="14.0"/>
    <col customWidth="1" min="20" max="20" width="5.0"/>
    <col customWidth="1" min="21" max="24" width="14.0"/>
    <col customWidth="1" min="25" max="25" width="5.0"/>
    <col customWidth="1" min="26" max="27" width="14.0"/>
    <col customWidth="1" min="28" max="30" width="8.71"/>
  </cols>
  <sheetData>
    <row r="1" ht="7.5" customHeight="1"/>
    <row r="2">
      <c r="B2" s="1" t="s">
        <v>403</v>
      </c>
      <c r="H2" s="1" t="s">
        <v>404</v>
      </c>
      <c r="I2" s="1">
        <f>+SUM(H6:H18)</f>
        <v>8</v>
      </c>
      <c r="M2" s="1" t="s">
        <v>404</v>
      </c>
      <c r="N2" s="1">
        <f>+SUM(M6:M18)</f>
        <v>8.5</v>
      </c>
      <c r="R2" s="1" t="s">
        <v>404</v>
      </c>
      <c r="S2" s="1">
        <f>+SUM(R6:R18)</f>
        <v>9</v>
      </c>
      <c r="W2" s="1" t="s">
        <v>404</v>
      </c>
      <c r="X2" s="1">
        <f>+SUM(W6:W18)</f>
        <v>8</v>
      </c>
    </row>
    <row r="3">
      <c r="B3" s="1" t="s">
        <v>405</v>
      </c>
      <c r="H3" s="1" t="s">
        <v>406</v>
      </c>
      <c r="I3" s="1">
        <f>+SUM(K6:K18)</f>
        <v>5.5</v>
      </c>
      <c r="M3" s="1" t="s">
        <v>406</v>
      </c>
      <c r="N3" s="1">
        <f>+SUM(P6:P18)</f>
        <v>3.75</v>
      </c>
      <c r="R3" s="1" t="s">
        <v>406</v>
      </c>
      <c r="S3" s="1">
        <f>+SUM(U6:U18)</f>
        <v>3</v>
      </c>
      <c r="W3" s="1" t="s">
        <v>406</v>
      </c>
      <c r="X3" s="1">
        <f>+SUM(Z6:Z18)</f>
        <v>2.5</v>
      </c>
    </row>
    <row r="4">
      <c r="B4" s="1" t="s">
        <v>407</v>
      </c>
      <c r="H4" s="42" t="s">
        <v>415</v>
      </c>
      <c r="I4" s="43"/>
      <c r="J4" s="43"/>
      <c r="K4" s="43"/>
      <c r="L4" s="43"/>
      <c r="M4" s="42" t="s">
        <v>419</v>
      </c>
      <c r="N4" s="43"/>
      <c r="O4" s="43"/>
      <c r="P4" s="43"/>
      <c r="Q4" s="43"/>
      <c r="R4" s="42" t="s">
        <v>500</v>
      </c>
      <c r="S4" s="43"/>
      <c r="T4" s="43"/>
      <c r="U4" s="43"/>
      <c r="V4" s="44"/>
      <c r="W4" s="42" t="s">
        <v>501</v>
      </c>
      <c r="X4" s="43"/>
      <c r="Y4" s="43"/>
      <c r="Z4" s="43"/>
      <c r="AA4" s="44"/>
    </row>
    <row r="5">
      <c r="B5" s="28"/>
      <c r="H5" s="83" t="s">
        <v>408</v>
      </c>
      <c r="I5" s="83" t="s">
        <v>409</v>
      </c>
      <c r="J5" s="83" t="s">
        <v>410</v>
      </c>
      <c r="K5" s="83" t="s">
        <v>411</v>
      </c>
      <c r="L5" s="83" t="s">
        <v>412</v>
      </c>
      <c r="M5" s="83" t="s">
        <v>408</v>
      </c>
      <c r="N5" s="83" t="s">
        <v>409</v>
      </c>
      <c r="O5" s="83" t="s">
        <v>410</v>
      </c>
      <c r="P5" s="83" t="s">
        <v>411</v>
      </c>
      <c r="Q5" s="83" t="s">
        <v>412</v>
      </c>
      <c r="R5" s="83" t="s">
        <v>408</v>
      </c>
      <c r="S5" s="83" t="s">
        <v>409</v>
      </c>
      <c r="T5" s="83" t="s">
        <v>410</v>
      </c>
      <c r="U5" s="83" t="s">
        <v>411</v>
      </c>
      <c r="V5" s="84" t="s">
        <v>412</v>
      </c>
      <c r="W5" s="83" t="s">
        <v>408</v>
      </c>
      <c r="X5" s="83" t="s">
        <v>409</v>
      </c>
      <c r="Y5" s="83" t="s">
        <v>410</v>
      </c>
      <c r="Z5" s="83" t="s">
        <v>411</v>
      </c>
      <c r="AA5" s="84" t="s">
        <v>412</v>
      </c>
    </row>
    <row r="6">
      <c r="B6" s="1" t="s">
        <v>352</v>
      </c>
      <c r="G6" s="47" t="s">
        <v>337</v>
      </c>
      <c r="H6" s="74">
        <v>1.0</v>
      </c>
      <c r="I6" s="75">
        <f>+$C$17-(H6*$C$27)+L6</f>
        <v>493</v>
      </c>
      <c r="J6" s="76">
        <f t="shared" ref="J6:J18" si="1">+IF(I6&gt;$C$22,1,0)</f>
        <v>1</v>
      </c>
      <c r="K6" s="75">
        <f t="shared" ref="K6:K7" si="2">+IF(H6="X",1,0)</f>
        <v>0</v>
      </c>
      <c r="L6" s="75">
        <f t="shared" ref="L6:L18" si="3">+IF(H6="X",+K6*200,0)</f>
        <v>0</v>
      </c>
      <c r="M6" s="74">
        <v>0.5</v>
      </c>
      <c r="N6" s="75">
        <f>+$C$18-(M6*$C$27)+Q6</f>
        <v>548</v>
      </c>
      <c r="O6" s="77">
        <f t="shared" ref="O6:O18" si="4">+IF(N6&gt;$C$23,1,0)</f>
        <v>1</v>
      </c>
      <c r="P6" s="75">
        <f t="shared" ref="P6:P8" si="5">+IF(M6="X",1,0)</f>
        <v>0</v>
      </c>
      <c r="Q6" s="75">
        <f t="shared" ref="Q6:Q18" si="6">+IF(M6="X",+P6*200,0)</f>
        <v>0</v>
      </c>
      <c r="R6" s="74"/>
      <c r="S6" s="75">
        <f>+$C$19-(R6*$C$27)+V6</f>
        <v>603</v>
      </c>
      <c r="T6" s="77">
        <f t="shared" ref="T6:T18" si="7">+IF(S6&gt;$C$24,1,0)</f>
        <v>1</v>
      </c>
      <c r="U6" s="75">
        <f t="shared" ref="U6:U9" si="8">+IF(R6="X",1,0)</f>
        <v>0</v>
      </c>
      <c r="V6" s="78">
        <f t="shared" ref="V6:V18" si="9">+IF(R6="X",+U6*200,0)</f>
        <v>0</v>
      </c>
      <c r="W6" s="75"/>
      <c r="X6" s="75">
        <f>+$C$20-(W6*$C$27)+AA6</f>
        <v>603</v>
      </c>
      <c r="Y6" s="77">
        <f t="shared" ref="Y6:Y18" si="10">+IF(X6&gt;$C$25,1,0)</f>
        <v>1</v>
      </c>
      <c r="Z6" s="75">
        <f t="shared" ref="Z6:Z11" si="11">+IF(W6="X",1,0)</f>
        <v>0</v>
      </c>
      <c r="AA6" s="78">
        <f t="shared" ref="AA6:AA18" si="12">+IF(W6="X",Z6*200,0)</f>
        <v>0</v>
      </c>
      <c r="AB6" s="1">
        <f t="shared" ref="AB6:AB18" si="13">+COUNT(H6,M6,R6,W6)</f>
        <v>2</v>
      </c>
      <c r="AC6" s="1">
        <v>2.0</v>
      </c>
    </row>
    <row r="7">
      <c r="B7" s="1" t="s">
        <v>413</v>
      </c>
      <c r="C7" s="16">
        <v>4.0</v>
      </c>
      <c r="G7" s="47" t="s">
        <v>338</v>
      </c>
      <c r="H7" s="52">
        <v>1.0</v>
      </c>
      <c r="I7" s="11">
        <f t="shared" ref="I7:I18" si="14">+$C$17-(SUM(H$6:H7)*$C$27)+SUM(L$6:L7)</f>
        <v>383</v>
      </c>
      <c r="J7" s="49">
        <f t="shared" si="1"/>
        <v>1</v>
      </c>
      <c r="K7" s="11">
        <f t="shared" si="2"/>
        <v>0</v>
      </c>
      <c r="L7" s="11">
        <f t="shared" si="3"/>
        <v>0</v>
      </c>
      <c r="M7" s="52">
        <v>1.0</v>
      </c>
      <c r="N7" s="11">
        <f t="shared" ref="N7:N18" si="15">+$C$18-(SUM(M$6:M7)*$C$27)+SUM(Q$6:Q7)</f>
        <v>438</v>
      </c>
      <c r="O7" s="50">
        <f t="shared" si="4"/>
        <v>1</v>
      </c>
      <c r="P7" s="11">
        <f t="shared" si="5"/>
        <v>0</v>
      </c>
      <c r="Q7" s="11">
        <f t="shared" si="6"/>
        <v>0</v>
      </c>
      <c r="R7" s="52">
        <v>1.0</v>
      </c>
      <c r="S7" s="11">
        <f t="shared" ref="S7:S18" si="16">+$C$19-(SUM(R$6:R7)*$C$27)+SUM(V$6:V7)</f>
        <v>493</v>
      </c>
      <c r="T7" s="50">
        <f t="shared" si="7"/>
        <v>1</v>
      </c>
      <c r="U7" s="11">
        <f t="shared" si="8"/>
        <v>0</v>
      </c>
      <c r="V7" s="51">
        <f t="shared" si="9"/>
        <v>0</v>
      </c>
      <c r="W7" s="11"/>
      <c r="X7" s="11">
        <f t="shared" ref="X7:X18" si="17">+$C$20-(SUM(W$6:W7)*$C$27)+SUM(AA$6:AA7)</f>
        <v>603</v>
      </c>
      <c r="Y7" s="50">
        <f t="shared" si="10"/>
        <v>1</v>
      </c>
      <c r="Z7" s="11">
        <f t="shared" si="11"/>
        <v>0</v>
      </c>
      <c r="AA7" s="51">
        <f t="shared" si="12"/>
        <v>0</v>
      </c>
      <c r="AB7" s="1">
        <f t="shared" si="13"/>
        <v>3</v>
      </c>
      <c r="AC7" s="1">
        <v>3.0</v>
      </c>
    </row>
    <row r="8">
      <c r="G8" s="47" t="s">
        <v>339</v>
      </c>
      <c r="H8" s="91" t="s">
        <v>342</v>
      </c>
      <c r="I8" s="11">
        <f t="shared" si="14"/>
        <v>583</v>
      </c>
      <c r="J8" s="49">
        <f t="shared" si="1"/>
        <v>1</v>
      </c>
      <c r="K8" s="11">
        <v>1.0</v>
      </c>
      <c r="L8" s="11">
        <f t="shared" si="3"/>
        <v>200</v>
      </c>
      <c r="M8" s="52">
        <v>1.0</v>
      </c>
      <c r="N8" s="11">
        <f t="shared" si="15"/>
        <v>328</v>
      </c>
      <c r="O8" s="50">
        <f t="shared" si="4"/>
        <v>1</v>
      </c>
      <c r="P8" s="11">
        <f t="shared" si="5"/>
        <v>0</v>
      </c>
      <c r="Q8" s="11">
        <f t="shared" si="6"/>
        <v>0</v>
      </c>
      <c r="R8" s="52">
        <v>1.0</v>
      </c>
      <c r="S8" s="11">
        <f t="shared" si="16"/>
        <v>383</v>
      </c>
      <c r="T8" s="50">
        <f t="shared" si="7"/>
        <v>1</v>
      </c>
      <c r="U8" s="11">
        <f t="shared" si="8"/>
        <v>0</v>
      </c>
      <c r="V8" s="51">
        <f t="shared" si="9"/>
        <v>0</v>
      </c>
      <c r="W8" s="85">
        <v>1.0</v>
      </c>
      <c r="X8" s="11">
        <f t="shared" si="17"/>
        <v>493</v>
      </c>
      <c r="Y8" s="50">
        <f t="shared" si="10"/>
        <v>1</v>
      </c>
      <c r="Z8" s="11">
        <f t="shared" si="11"/>
        <v>0</v>
      </c>
      <c r="AA8" s="51">
        <f t="shared" si="12"/>
        <v>0</v>
      </c>
      <c r="AB8" s="1">
        <f t="shared" si="13"/>
        <v>3</v>
      </c>
      <c r="AC8" s="1">
        <v>3.0</v>
      </c>
    </row>
    <row r="9">
      <c r="B9" s="1" t="s">
        <v>414</v>
      </c>
      <c r="C9" s="16">
        <v>670.0</v>
      </c>
      <c r="D9" s="1" t="s">
        <v>329</v>
      </c>
      <c r="E9" s="53"/>
      <c r="G9" s="47" t="s">
        <v>340</v>
      </c>
      <c r="H9" s="52">
        <v>1.0</v>
      </c>
      <c r="I9" s="11">
        <f t="shared" si="14"/>
        <v>473</v>
      </c>
      <c r="J9" s="49">
        <f t="shared" si="1"/>
        <v>1</v>
      </c>
      <c r="K9" s="11">
        <v>1.0</v>
      </c>
      <c r="L9" s="11">
        <f t="shared" si="3"/>
        <v>0</v>
      </c>
      <c r="M9" s="91" t="s">
        <v>342</v>
      </c>
      <c r="N9" s="11">
        <f t="shared" si="15"/>
        <v>528</v>
      </c>
      <c r="O9" s="50">
        <f t="shared" si="4"/>
        <v>1</v>
      </c>
      <c r="P9" s="11">
        <v>1.0</v>
      </c>
      <c r="Q9" s="11">
        <f t="shared" si="6"/>
        <v>200</v>
      </c>
      <c r="R9" s="52">
        <v>1.0</v>
      </c>
      <c r="S9" s="11">
        <f t="shared" si="16"/>
        <v>273</v>
      </c>
      <c r="T9" s="50">
        <f t="shared" si="7"/>
        <v>1</v>
      </c>
      <c r="U9" s="11">
        <f t="shared" si="8"/>
        <v>0</v>
      </c>
      <c r="V9" s="51">
        <f t="shared" si="9"/>
        <v>0</v>
      </c>
      <c r="W9" s="85">
        <v>1.0</v>
      </c>
      <c r="X9" s="11">
        <f t="shared" si="17"/>
        <v>383</v>
      </c>
      <c r="Y9" s="50">
        <f t="shared" si="10"/>
        <v>1</v>
      </c>
      <c r="Z9" s="11">
        <f t="shared" si="11"/>
        <v>0</v>
      </c>
      <c r="AA9" s="51">
        <f t="shared" si="12"/>
        <v>0</v>
      </c>
      <c r="AB9" s="1">
        <f t="shared" si="13"/>
        <v>3</v>
      </c>
      <c r="AC9" s="1">
        <v>3.0</v>
      </c>
    </row>
    <row r="10">
      <c r="B10" s="1" t="s">
        <v>416</v>
      </c>
      <c r="C10" s="16">
        <v>670.0</v>
      </c>
      <c r="D10" s="1" t="s">
        <v>329</v>
      </c>
      <c r="E10" s="53"/>
      <c r="G10" s="47" t="s">
        <v>341</v>
      </c>
      <c r="H10" s="79">
        <v>1.0</v>
      </c>
      <c r="I10" s="11">
        <f t="shared" si="14"/>
        <v>363</v>
      </c>
      <c r="J10" s="49">
        <f t="shared" si="1"/>
        <v>1</v>
      </c>
      <c r="K10" s="11">
        <v>1.0</v>
      </c>
      <c r="L10" s="11">
        <f t="shared" si="3"/>
        <v>0</v>
      </c>
      <c r="M10" s="79">
        <v>1.0</v>
      </c>
      <c r="N10" s="11">
        <f t="shared" si="15"/>
        <v>418</v>
      </c>
      <c r="O10" s="50">
        <f t="shared" si="4"/>
        <v>1</v>
      </c>
      <c r="P10" s="11">
        <v>1.0</v>
      </c>
      <c r="Q10" s="11">
        <f t="shared" si="6"/>
        <v>0</v>
      </c>
      <c r="R10" s="91" t="s">
        <v>342</v>
      </c>
      <c r="S10" s="11">
        <f t="shared" si="16"/>
        <v>473</v>
      </c>
      <c r="T10" s="50">
        <f t="shared" si="7"/>
        <v>1</v>
      </c>
      <c r="U10" s="11">
        <v>1.0</v>
      </c>
      <c r="V10" s="51">
        <f t="shared" si="9"/>
        <v>200</v>
      </c>
      <c r="W10" s="94" t="s">
        <v>342</v>
      </c>
      <c r="X10" s="11">
        <f t="shared" si="17"/>
        <v>583</v>
      </c>
      <c r="Y10" s="50">
        <f t="shared" si="10"/>
        <v>1</v>
      </c>
      <c r="Z10" s="11">
        <f t="shared" si="11"/>
        <v>1</v>
      </c>
      <c r="AA10" s="51">
        <f t="shared" si="12"/>
        <v>200</v>
      </c>
      <c r="AB10" s="1">
        <f t="shared" si="13"/>
        <v>2</v>
      </c>
      <c r="AC10" s="1">
        <v>2.0</v>
      </c>
    </row>
    <row r="11">
      <c r="B11" s="1" t="s">
        <v>418</v>
      </c>
      <c r="C11" s="16">
        <v>670.0</v>
      </c>
      <c r="D11" s="1" t="s">
        <v>329</v>
      </c>
      <c r="E11" s="53"/>
      <c r="G11" s="47" t="s">
        <v>343</v>
      </c>
      <c r="H11" s="91" t="s">
        <v>342</v>
      </c>
      <c r="I11" s="11">
        <f t="shared" si="14"/>
        <v>563</v>
      </c>
      <c r="J11" s="49">
        <f t="shared" si="1"/>
        <v>1</v>
      </c>
      <c r="K11" s="11">
        <v>1.0</v>
      </c>
      <c r="L11" s="11">
        <f t="shared" si="3"/>
        <v>200</v>
      </c>
      <c r="M11" s="91" t="s">
        <v>342</v>
      </c>
      <c r="N11" s="11">
        <f t="shared" si="15"/>
        <v>568</v>
      </c>
      <c r="O11" s="50">
        <f t="shared" si="4"/>
        <v>1</v>
      </c>
      <c r="P11" s="11">
        <v>0.75</v>
      </c>
      <c r="Q11" s="11">
        <f t="shared" si="6"/>
        <v>150</v>
      </c>
      <c r="R11" s="79">
        <v>1.0</v>
      </c>
      <c r="S11" s="11">
        <f t="shared" si="16"/>
        <v>363</v>
      </c>
      <c r="T11" s="50">
        <f t="shared" si="7"/>
        <v>1</v>
      </c>
      <c r="U11" s="11">
        <f>+IF(R11="X",1,0)</f>
        <v>0</v>
      </c>
      <c r="V11" s="51">
        <f t="shared" si="9"/>
        <v>0</v>
      </c>
      <c r="W11" s="95">
        <v>1.0</v>
      </c>
      <c r="X11" s="11">
        <f t="shared" si="17"/>
        <v>473</v>
      </c>
      <c r="Y11" s="50">
        <f t="shared" si="10"/>
        <v>1</v>
      </c>
      <c r="Z11" s="11">
        <f t="shared" si="11"/>
        <v>0</v>
      </c>
      <c r="AA11" s="51">
        <f t="shared" si="12"/>
        <v>0</v>
      </c>
      <c r="AB11" s="1">
        <f t="shared" si="13"/>
        <v>2</v>
      </c>
      <c r="AC11" s="1">
        <v>2.0</v>
      </c>
    </row>
    <row r="12">
      <c r="B12" s="1" t="s">
        <v>458</v>
      </c>
      <c r="C12" s="16">
        <v>670.0</v>
      </c>
      <c r="D12" s="1" t="s">
        <v>329</v>
      </c>
      <c r="E12" s="53"/>
      <c r="G12" s="47" t="s">
        <v>344</v>
      </c>
      <c r="H12" s="79">
        <v>1.0</v>
      </c>
      <c r="I12" s="11">
        <f t="shared" si="14"/>
        <v>453</v>
      </c>
      <c r="J12" s="49">
        <f t="shared" si="1"/>
        <v>1</v>
      </c>
      <c r="K12" s="11">
        <v>1.0</v>
      </c>
      <c r="L12" s="11">
        <f t="shared" si="3"/>
        <v>0</v>
      </c>
      <c r="M12" s="79">
        <v>1.0</v>
      </c>
      <c r="N12" s="11">
        <f t="shared" si="15"/>
        <v>458</v>
      </c>
      <c r="O12" s="50">
        <f t="shared" si="4"/>
        <v>1</v>
      </c>
      <c r="P12" s="11">
        <f t="shared" ref="P12:P18" si="18">+IF(M12="X",1,0)</f>
        <v>0</v>
      </c>
      <c r="Q12" s="11">
        <f t="shared" si="6"/>
        <v>0</v>
      </c>
      <c r="R12" s="91" t="s">
        <v>342</v>
      </c>
      <c r="S12" s="11">
        <f t="shared" si="16"/>
        <v>563</v>
      </c>
      <c r="T12" s="50">
        <f t="shared" si="7"/>
        <v>1</v>
      </c>
      <c r="U12" s="11">
        <v>1.0</v>
      </c>
      <c r="V12" s="51">
        <f t="shared" si="9"/>
        <v>200</v>
      </c>
      <c r="W12" s="94" t="s">
        <v>342</v>
      </c>
      <c r="X12" s="11">
        <f t="shared" si="17"/>
        <v>573</v>
      </c>
      <c r="Y12" s="50">
        <f t="shared" si="10"/>
        <v>1</v>
      </c>
      <c r="Z12" s="11">
        <v>0.5</v>
      </c>
      <c r="AA12" s="51">
        <f t="shared" si="12"/>
        <v>100</v>
      </c>
      <c r="AB12" s="1">
        <f t="shared" si="13"/>
        <v>2</v>
      </c>
      <c r="AC12" s="1">
        <v>2.0</v>
      </c>
    </row>
    <row r="13">
      <c r="G13" s="47" t="s">
        <v>345</v>
      </c>
      <c r="H13" s="91" t="s">
        <v>342</v>
      </c>
      <c r="I13" s="11">
        <f t="shared" si="14"/>
        <v>553</v>
      </c>
      <c r="J13" s="49">
        <f t="shared" si="1"/>
        <v>1</v>
      </c>
      <c r="K13" s="11">
        <v>0.5</v>
      </c>
      <c r="L13" s="11">
        <f t="shared" si="3"/>
        <v>100</v>
      </c>
      <c r="M13" s="52">
        <v>1.0</v>
      </c>
      <c r="N13" s="11">
        <f t="shared" si="15"/>
        <v>348</v>
      </c>
      <c r="O13" s="50">
        <f t="shared" si="4"/>
        <v>1</v>
      </c>
      <c r="P13" s="11">
        <f t="shared" si="18"/>
        <v>0</v>
      </c>
      <c r="Q13" s="11">
        <f t="shared" si="6"/>
        <v>0</v>
      </c>
      <c r="R13" s="52">
        <v>1.0</v>
      </c>
      <c r="S13" s="11">
        <f t="shared" si="16"/>
        <v>453</v>
      </c>
      <c r="T13" s="50">
        <f t="shared" si="7"/>
        <v>1</v>
      </c>
      <c r="U13" s="11">
        <f t="shared" ref="U13:U18" si="19">+IF(R13="X",1,0)</f>
        <v>0</v>
      </c>
      <c r="V13" s="51">
        <f t="shared" si="9"/>
        <v>0</v>
      </c>
      <c r="W13" s="85">
        <v>1.0</v>
      </c>
      <c r="X13" s="11">
        <f t="shared" si="17"/>
        <v>463</v>
      </c>
      <c r="Y13" s="50">
        <f t="shared" si="10"/>
        <v>1</v>
      </c>
      <c r="Z13" s="11">
        <f t="shared" ref="Z13:Z18" si="20">+IF(W13="X",1,0)</f>
        <v>0</v>
      </c>
      <c r="AA13" s="51">
        <f t="shared" si="12"/>
        <v>0</v>
      </c>
      <c r="AB13" s="1">
        <f t="shared" si="13"/>
        <v>3</v>
      </c>
      <c r="AC13" s="1">
        <v>3.0</v>
      </c>
    </row>
    <row r="14">
      <c r="B14" s="1" t="s">
        <v>420</v>
      </c>
      <c r="C14" s="15">
        <v>0.9</v>
      </c>
      <c r="G14" s="47" t="s">
        <v>346</v>
      </c>
      <c r="H14" s="52">
        <v>1.0</v>
      </c>
      <c r="I14" s="11">
        <f t="shared" si="14"/>
        <v>443</v>
      </c>
      <c r="J14" s="49">
        <f t="shared" si="1"/>
        <v>1</v>
      </c>
      <c r="K14" s="11"/>
      <c r="L14" s="11">
        <f t="shared" si="3"/>
        <v>0</v>
      </c>
      <c r="M14" s="91" t="s">
        <v>342</v>
      </c>
      <c r="N14" s="11">
        <f t="shared" si="15"/>
        <v>548</v>
      </c>
      <c r="O14" s="50">
        <f t="shared" si="4"/>
        <v>1</v>
      </c>
      <c r="P14" s="11">
        <f t="shared" si="18"/>
        <v>1</v>
      </c>
      <c r="Q14" s="11">
        <f t="shared" si="6"/>
        <v>200</v>
      </c>
      <c r="R14" s="52">
        <v>1.0</v>
      </c>
      <c r="S14" s="11">
        <f t="shared" si="16"/>
        <v>343</v>
      </c>
      <c r="T14" s="50">
        <f t="shared" si="7"/>
        <v>1</v>
      </c>
      <c r="U14" s="11">
        <f t="shared" si="19"/>
        <v>0</v>
      </c>
      <c r="V14" s="51">
        <f t="shared" si="9"/>
        <v>0</v>
      </c>
      <c r="W14" s="85">
        <v>1.0</v>
      </c>
      <c r="X14" s="11">
        <f t="shared" si="17"/>
        <v>353</v>
      </c>
      <c r="Y14" s="50">
        <f t="shared" si="10"/>
        <v>1</v>
      </c>
      <c r="Z14" s="11">
        <f t="shared" si="20"/>
        <v>0</v>
      </c>
      <c r="AA14" s="51">
        <f t="shared" si="12"/>
        <v>0</v>
      </c>
      <c r="AB14" s="1">
        <f t="shared" si="13"/>
        <v>3</v>
      </c>
      <c r="AC14" s="1">
        <v>3.0</v>
      </c>
    </row>
    <row r="15">
      <c r="B15" s="1" t="s">
        <v>421</v>
      </c>
      <c r="C15" s="15">
        <v>0.2</v>
      </c>
      <c r="G15" s="47" t="s">
        <v>347</v>
      </c>
      <c r="H15" s="52">
        <v>1.0</v>
      </c>
      <c r="I15" s="11">
        <f t="shared" si="14"/>
        <v>333</v>
      </c>
      <c r="J15" s="49">
        <f t="shared" si="1"/>
        <v>1</v>
      </c>
      <c r="K15" s="11"/>
      <c r="L15" s="11">
        <f t="shared" si="3"/>
        <v>0</v>
      </c>
      <c r="M15" s="52">
        <v>1.0</v>
      </c>
      <c r="N15" s="11">
        <f t="shared" si="15"/>
        <v>438</v>
      </c>
      <c r="O15" s="50">
        <f t="shared" si="4"/>
        <v>1</v>
      </c>
      <c r="P15" s="11">
        <f t="shared" si="18"/>
        <v>0</v>
      </c>
      <c r="Q15" s="11">
        <f t="shared" si="6"/>
        <v>0</v>
      </c>
      <c r="R15" s="91" t="s">
        <v>342</v>
      </c>
      <c r="S15" s="11">
        <f t="shared" si="16"/>
        <v>543</v>
      </c>
      <c r="T15" s="50">
        <f t="shared" si="7"/>
        <v>1</v>
      </c>
      <c r="U15" s="11">
        <f t="shared" si="19"/>
        <v>1</v>
      </c>
      <c r="V15" s="51">
        <f t="shared" si="9"/>
        <v>200</v>
      </c>
      <c r="W15" s="85">
        <v>1.0</v>
      </c>
      <c r="X15" s="11">
        <f t="shared" si="17"/>
        <v>243</v>
      </c>
      <c r="Y15" s="50">
        <f t="shared" si="10"/>
        <v>1</v>
      </c>
      <c r="Z15" s="11">
        <f t="shared" si="20"/>
        <v>0</v>
      </c>
      <c r="AA15" s="51">
        <f t="shared" si="12"/>
        <v>0</v>
      </c>
      <c r="AB15" s="1">
        <f t="shared" si="13"/>
        <v>3</v>
      </c>
      <c r="AC15" s="1">
        <v>3.0</v>
      </c>
    </row>
    <row r="16">
      <c r="G16" s="47" t="s">
        <v>348</v>
      </c>
      <c r="H16" s="52">
        <v>1.0</v>
      </c>
      <c r="I16" s="11">
        <f t="shared" si="14"/>
        <v>223</v>
      </c>
      <c r="J16" s="49">
        <f t="shared" si="1"/>
        <v>1</v>
      </c>
      <c r="K16" s="11">
        <f>+IF(H16="X",1,0)</f>
        <v>0</v>
      </c>
      <c r="L16" s="11">
        <f t="shared" si="3"/>
        <v>0</v>
      </c>
      <c r="M16" s="52">
        <v>1.0</v>
      </c>
      <c r="N16" s="11">
        <f t="shared" si="15"/>
        <v>328</v>
      </c>
      <c r="O16" s="50">
        <f t="shared" si="4"/>
        <v>1</v>
      </c>
      <c r="P16" s="11">
        <f t="shared" si="18"/>
        <v>0</v>
      </c>
      <c r="Q16" s="11">
        <f t="shared" si="6"/>
        <v>0</v>
      </c>
      <c r="R16" s="52">
        <v>1.0</v>
      </c>
      <c r="S16" s="11">
        <f t="shared" si="16"/>
        <v>433</v>
      </c>
      <c r="T16" s="50">
        <f t="shared" si="7"/>
        <v>1</v>
      </c>
      <c r="U16" s="11">
        <f t="shared" si="19"/>
        <v>0</v>
      </c>
      <c r="V16" s="51">
        <f t="shared" si="9"/>
        <v>0</v>
      </c>
      <c r="W16" s="94" t="s">
        <v>342</v>
      </c>
      <c r="X16" s="11">
        <f t="shared" si="17"/>
        <v>443</v>
      </c>
      <c r="Y16" s="50">
        <f t="shared" si="10"/>
        <v>1</v>
      </c>
      <c r="Z16" s="11">
        <f t="shared" si="20"/>
        <v>1</v>
      </c>
      <c r="AA16" s="51">
        <f t="shared" si="12"/>
        <v>200</v>
      </c>
      <c r="AB16" s="1">
        <f t="shared" si="13"/>
        <v>3</v>
      </c>
      <c r="AC16" s="1">
        <v>3.0</v>
      </c>
    </row>
    <row r="17">
      <c r="B17" s="1" t="s">
        <v>422</v>
      </c>
      <c r="C17" s="55">
        <f t="shared" ref="C17:C20" si="21">+C9*$C$14</f>
        <v>603</v>
      </c>
      <c r="D17" s="1" t="s">
        <v>329</v>
      </c>
      <c r="G17" s="47" t="s">
        <v>349</v>
      </c>
      <c r="H17" s="48"/>
      <c r="I17" s="11">
        <f t="shared" si="14"/>
        <v>223</v>
      </c>
      <c r="J17" s="49">
        <f t="shared" si="1"/>
        <v>1</v>
      </c>
      <c r="K17" s="11"/>
      <c r="L17" s="11">
        <f t="shared" si="3"/>
        <v>0</v>
      </c>
      <c r="M17" s="52">
        <v>1.0</v>
      </c>
      <c r="N17" s="11">
        <f t="shared" si="15"/>
        <v>218</v>
      </c>
      <c r="O17" s="50">
        <f t="shared" si="4"/>
        <v>1</v>
      </c>
      <c r="P17" s="11">
        <f t="shared" si="18"/>
        <v>0</v>
      </c>
      <c r="Q17" s="11">
        <f t="shared" si="6"/>
        <v>0</v>
      </c>
      <c r="R17" s="52">
        <v>1.0</v>
      </c>
      <c r="S17" s="11">
        <f t="shared" si="16"/>
        <v>323</v>
      </c>
      <c r="T17" s="50">
        <f t="shared" si="7"/>
        <v>1</v>
      </c>
      <c r="U17" s="11">
        <f t="shared" si="19"/>
        <v>0</v>
      </c>
      <c r="V17" s="51">
        <f t="shared" si="9"/>
        <v>0</v>
      </c>
      <c r="W17" s="85">
        <v>1.0</v>
      </c>
      <c r="X17" s="11">
        <f t="shared" si="17"/>
        <v>333</v>
      </c>
      <c r="Y17" s="50">
        <f t="shared" si="10"/>
        <v>1</v>
      </c>
      <c r="Z17" s="11">
        <f t="shared" si="20"/>
        <v>0</v>
      </c>
      <c r="AA17" s="51">
        <f t="shared" si="12"/>
        <v>0</v>
      </c>
      <c r="AB17" s="1">
        <f t="shared" si="13"/>
        <v>3</v>
      </c>
      <c r="AC17" s="1">
        <v>3.0</v>
      </c>
    </row>
    <row r="18">
      <c r="B18" s="1" t="s">
        <v>423</v>
      </c>
      <c r="C18" s="55">
        <f t="shared" si="21"/>
        <v>603</v>
      </c>
      <c r="D18" s="1" t="s">
        <v>329</v>
      </c>
      <c r="G18" s="47" t="s">
        <v>350</v>
      </c>
      <c r="H18" s="56"/>
      <c r="I18" s="57">
        <f t="shared" si="14"/>
        <v>223</v>
      </c>
      <c r="J18" s="58">
        <f t="shared" si="1"/>
        <v>1</v>
      </c>
      <c r="K18" s="57">
        <f>+IF(H18="X",1,0)</f>
        <v>0</v>
      </c>
      <c r="L18" s="57">
        <f t="shared" si="3"/>
        <v>0</v>
      </c>
      <c r="M18" s="56"/>
      <c r="N18" s="57">
        <f t="shared" si="15"/>
        <v>218</v>
      </c>
      <c r="O18" s="59">
        <f t="shared" si="4"/>
        <v>1</v>
      </c>
      <c r="P18" s="57">
        <f t="shared" si="18"/>
        <v>0</v>
      </c>
      <c r="Q18" s="57">
        <f t="shared" si="6"/>
        <v>0</v>
      </c>
      <c r="R18" s="56">
        <v>1.0</v>
      </c>
      <c r="S18" s="57">
        <f t="shared" si="16"/>
        <v>213</v>
      </c>
      <c r="T18" s="59">
        <f t="shared" si="7"/>
        <v>1</v>
      </c>
      <c r="U18" s="57">
        <f t="shared" si="19"/>
        <v>0</v>
      </c>
      <c r="V18" s="60">
        <f t="shared" si="9"/>
        <v>0</v>
      </c>
      <c r="W18" s="57">
        <v>1.0</v>
      </c>
      <c r="X18" s="57">
        <f t="shared" si="17"/>
        <v>223</v>
      </c>
      <c r="Y18" s="59">
        <f t="shared" si="10"/>
        <v>1</v>
      </c>
      <c r="Z18" s="57">
        <f t="shared" si="20"/>
        <v>0</v>
      </c>
      <c r="AA18" s="60">
        <f t="shared" si="12"/>
        <v>0</v>
      </c>
      <c r="AB18" s="1">
        <f t="shared" si="13"/>
        <v>2</v>
      </c>
      <c r="AC18" s="1">
        <v>2.0</v>
      </c>
    </row>
    <row r="19">
      <c r="B19" s="1" t="s">
        <v>424</v>
      </c>
      <c r="C19" s="55">
        <f t="shared" si="21"/>
        <v>603</v>
      </c>
      <c r="D19" s="1" t="s">
        <v>329</v>
      </c>
    </row>
    <row r="20">
      <c r="B20" s="1" t="s">
        <v>459</v>
      </c>
      <c r="C20" s="55">
        <f t="shared" si="21"/>
        <v>603</v>
      </c>
      <c r="D20" s="1" t="s">
        <v>329</v>
      </c>
      <c r="G20" s="1" t="s">
        <v>388</v>
      </c>
      <c r="H20" s="27" t="s">
        <v>389</v>
      </c>
      <c r="I20" s="71">
        <f>+COUNTIFS(J6:J18,1,H6:H18,"&gt;0")/I2</f>
        <v>1</v>
      </c>
      <c r="J20" s="63"/>
      <c r="K20" s="63"/>
      <c r="L20" s="63"/>
      <c r="M20" s="63"/>
      <c r="N20" s="73">
        <f>+(COUNTIFS(O6:O18,1,M6:M18,"&gt;0")-0.5)/N2</f>
        <v>1</v>
      </c>
      <c r="O20" s="63"/>
      <c r="P20" s="63"/>
      <c r="Q20" s="63"/>
      <c r="R20" s="63"/>
      <c r="S20" s="71">
        <f>+COUNTIFS(T6:T18,1,R6:R18,"&gt;0")/S2</f>
        <v>1</v>
      </c>
      <c r="T20" s="63"/>
      <c r="U20" s="63"/>
      <c r="V20" s="63"/>
      <c r="W20" s="63"/>
      <c r="X20" s="71">
        <f>+COUNTIFS(Y6:Y18,1,W6:W18,"&gt;0")/X2</f>
        <v>1</v>
      </c>
      <c r="Y20" s="63"/>
      <c r="Z20" s="63"/>
      <c r="AA20" s="63"/>
    </row>
    <row r="21" ht="15.75" customHeight="1">
      <c r="H21" s="27" t="s">
        <v>365</v>
      </c>
      <c r="I21" s="1">
        <f>+I2</f>
        <v>8</v>
      </c>
      <c r="N21" s="1">
        <f>+N2</f>
        <v>8.5</v>
      </c>
      <c r="S21" s="1">
        <f>+S2</f>
        <v>9</v>
      </c>
      <c r="X21" s="1">
        <f>+X2</f>
        <v>8</v>
      </c>
    </row>
    <row r="22" ht="15.75" customHeight="1">
      <c r="B22" s="1" t="s">
        <v>425</v>
      </c>
      <c r="C22" s="55">
        <f t="shared" ref="C22:C25" si="22">+C9*$C$15</f>
        <v>134</v>
      </c>
      <c r="D22" s="1" t="s">
        <v>329</v>
      </c>
      <c r="G22" s="1" t="s">
        <v>428</v>
      </c>
      <c r="H22" s="27" t="s">
        <v>429</v>
      </c>
      <c r="I22" s="64">
        <f>90%-(MIN(I6:I7)/C9)</f>
        <v>0.328358209</v>
      </c>
      <c r="J22" s="64"/>
      <c r="K22" s="64"/>
      <c r="L22" s="64"/>
      <c r="M22" s="64"/>
      <c r="N22" s="64">
        <f>90%-(MIN(N6:N8)/C10)</f>
        <v>0.4104477612</v>
      </c>
      <c r="O22" s="64"/>
      <c r="P22" s="64"/>
      <c r="Q22" s="64"/>
      <c r="R22" s="64"/>
      <c r="S22" s="64">
        <f>90%-(MIN(S7:S9)/C11)</f>
        <v>0.4925373134</v>
      </c>
      <c r="W22" s="64"/>
      <c r="X22" s="64">
        <f>90%-(MIN(X6:X9)/C12)</f>
        <v>0.328358209</v>
      </c>
    </row>
    <row r="23" ht="15.75" customHeight="1">
      <c r="B23" s="1" t="s">
        <v>426</v>
      </c>
      <c r="C23" s="55">
        <f t="shared" si="22"/>
        <v>134</v>
      </c>
      <c r="D23" s="1" t="s">
        <v>329</v>
      </c>
      <c r="G23" s="1" t="s">
        <v>428</v>
      </c>
      <c r="H23" s="27" t="s">
        <v>431</v>
      </c>
      <c r="I23" s="64">
        <f>I86-(MIN(I9:I10)/C9)</f>
        <v>0.328358209</v>
      </c>
      <c r="J23" s="64"/>
      <c r="K23" s="64"/>
      <c r="L23" s="64"/>
      <c r="M23" s="64"/>
      <c r="N23" s="64">
        <f>N87-(MIN(N10)/C10)</f>
        <v>0.1641791045</v>
      </c>
      <c r="O23" s="64"/>
      <c r="P23" s="64"/>
      <c r="Q23" s="82"/>
      <c r="R23" s="64"/>
      <c r="S23" s="64">
        <f>S88-(MIN(S11)/C11)</f>
        <v>0.1641791045</v>
      </c>
      <c r="W23" s="64"/>
      <c r="X23" s="64">
        <f>X88-(MIN(X11)/C12)</f>
        <v>0.1641791045</v>
      </c>
    </row>
    <row r="24" ht="15.75" customHeight="1">
      <c r="B24" s="1" t="s">
        <v>427</v>
      </c>
      <c r="C24" s="55">
        <f t="shared" si="22"/>
        <v>134</v>
      </c>
      <c r="D24" s="1" t="s">
        <v>329</v>
      </c>
      <c r="G24" s="1" t="s">
        <v>428</v>
      </c>
      <c r="H24" s="27" t="s">
        <v>460</v>
      </c>
      <c r="I24" s="64">
        <f>I89-(MIN(I12)/C9)</f>
        <v>0.1641791045</v>
      </c>
      <c r="J24" s="64"/>
      <c r="K24" s="64"/>
      <c r="L24" s="64"/>
      <c r="M24" s="64"/>
      <c r="N24" s="64">
        <f>N89-(MIN(N12:N13)/C10)</f>
        <v>0.328358209</v>
      </c>
      <c r="O24" s="64"/>
      <c r="P24" s="64"/>
      <c r="Q24" s="64"/>
      <c r="R24" s="64"/>
      <c r="S24" s="64">
        <f>S90-(MIN(S13:S14)/C11)</f>
        <v>0.328358209</v>
      </c>
      <c r="W24" s="64"/>
      <c r="X24" s="64">
        <f>X90-(MIN(X13:X15)/C12)</f>
        <v>0.4925373134</v>
      </c>
    </row>
    <row r="25" ht="15.75" customHeight="1">
      <c r="B25" s="1" t="s">
        <v>461</v>
      </c>
      <c r="C25" s="55">
        <f t="shared" si="22"/>
        <v>134</v>
      </c>
      <c r="D25" s="1" t="s">
        <v>329</v>
      </c>
      <c r="G25" s="1" t="s">
        <v>428</v>
      </c>
      <c r="H25" s="27" t="s">
        <v>476</v>
      </c>
      <c r="I25" s="64">
        <f>I91-(MIN(I14:I16)/C9)</f>
        <v>0.4925373134</v>
      </c>
      <c r="N25" s="64">
        <f>N92-(MIN(N15:N17)/C10)</f>
        <v>0.4925373134</v>
      </c>
      <c r="S25" s="64">
        <f>S93-(MIN(S16:S18)/C11)</f>
        <v>0.4925373134</v>
      </c>
      <c r="X25" s="64">
        <f>X94-(MIN(X17:X18)/C12)</f>
        <v>0.328358209</v>
      </c>
    </row>
    <row r="26" ht="15.75" customHeight="1">
      <c r="G26" s="1" t="s">
        <v>428</v>
      </c>
      <c r="H26" s="27" t="s">
        <v>433</v>
      </c>
      <c r="I26" s="64">
        <f>+AVERAGE(I84:I96)</f>
        <v>0.6095292767</v>
      </c>
      <c r="N26" s="64">
        <f>+AVERAGE(N84:N96)</f>
        <v>0.6181400689</v>
      </c>
      <c r="S26" s="64">
        <f>+AVERAGE(S84:S96)</f>
        <v>0.6267508611</v>
      </c>
      <c r="X26" s="64">
        <f>+AVERAGE(X84:X96)</f>
        <v>0.6623421355</v>
      </c>
    </row>
    <row r="27" ht="15.75" customHeight="1">
      <c r="B27" s="1" t="s">
        <v>432</v>
      </c>
      <c r="C27" s="65">
        <v>110.0</v>
      </c>
      <c r="D27" s="1" t="s">
        <v>329</v>
      </c>
    </row>
    <row r="28" ht="15.75" customHeight="1"/>
    <row r="29" ht="15.75" customHeight="1">
      <c r="B29" s="1" t="s">
        <v>434</v>
      </c>
      <c r="C29" s="16">
        <v>200.0</v>
      </c>
      <c r="D29" s="1" t="s">
        <v>329</v>
      </c>
    </row>
    <row r="30" ht="15.75" customHeight="1"/>
    <row r="31" ht="15.75" customHeight="1">
      <c r="B31" s="1" t="s">
        <v>435</v>
      </c>
      <c r="C31" s="1">
        <f t="shared" ref="C31:C32" si="23">+I2+N2+S2+X2</f>
        <v>33.5</v>
      </c>
    </row>
    <row r="32" ht="15.75" customHeight="1">
      <c r="B32" s="1" t="s">
        <v>437</v>
      </c>
      <c r="C32" s="1">
        <f t="shared" si="23"/>
        <v>14.75</v>
      </c>
    </row>
    <row r="33" ht="15.75" customHeight="1">
      <c r="B33" s="1" t="s">
        <v>438</v>
      </c>
      <c r="C33" s="1">
        <f>+COUNTIF(J6:J18,"=0")+COUNTIF(O6:O18,"=0")+COUNTIF(T6:T18,"=0")+COUNTIF(Y6:Y18,"=0")</f>
        <v>0</v>
      </c>
    </row>
    <row r="34" ht="15.75" customHeight="1">
      <c r="B34" s="1" t="s">
        <v>439</v>
      </c>
      <c r="C34" s="1">
        <f>+C31-C33</f>
        <v>33.5</v>
      </c>
    </row>
    <row r="35" ht="15.75" customHeight="1"/>
    <row r="36" ht="15.75" customHeight="1">
      <c r="C36" s="16"/>
      <c r="D36" s="1" t="s">
        <v>440</v>
      </c>
    </row>
    <row r="37" ht="15.75" customHeight="1">
      <c r="C37" s="55"/>
      <c r="D37" s="1" t="s">
        <v>441</v>
      </c>
    </row>
    <row r="38" ht="15.75" customHeight="1">
      <c r="C38" s="65"/>
      <c r="D38" s="1" t="s">
        <v>442</v>
      </c>
    </row>
    <row r="39" ht="15.75" customHeight="1"/>
    <row r="40" ht="15.75" customHeight="1"/>
    <row r="41" ht="15.75" customHeight="1">
      <c r="B41" s="1" t="s">
        <v>443</v>
      </c>
    </row>
    <row r="42" ht="15.75" customHeight="1">
      <c r="B42" s="1" t="s">
        <v>444</v>
      </c>
    </row>
    <row r="43" ht="15.75" customHeight="1">
      <c r="B43" s="1" t="s">
        <v>445</v>
      </c>
    </row>
    <row r="44" ht="15.75" customHeight="1">
      <c r="B44" s="1" t="s">
        <v>447</v>
      </c>
    </row>
    <row r="45" ht="15.75" customHeight="1">
      <c r="B45" s="1" t="s">
        <v>469</v>
      </c>
    </row>
    <row r="46" ht="15.75" customHeight="1"/>
    <row r="47" ht="15.75" hidden="1" customHeight="1" outlineLevel="1">
      <c r="G47" s="1" t="s">
        <v>359</v>
      </c>
      <c r="H47" s="27" t="s">
        <v>360</v>
      </c>
      <c r="I47" s="16">
        <v>25.0</v>
      </c>
      <c r="K47" s="1" t="s">
        <v>361</v>
      </c>
      <c r="N47" s="16">
        <v>25.0</v>
      </c>
      <c r="P47" s="1" t="s">
        <v>361</v>
      </c>
      <c r="S47" s="16">
        <v>25.0</v>
      </c>
      <c r="U47" s="1" t="s">
        <v>361</v>
      </c>
      <c r="X47" s="16">
        <v>25.0</v>
      </c>
      <c r="Z47" s="1" t="s">
        <v>361</v>
      </c>
    </row>
    <row r="48" ht="15.75" hidden="1" customHeight="1" outlineLevel="1">
      <c r="G48" s="1" t="s">
        <v>362</v>
      </c>
      <c r="H48" s="27" t="s">
        <v>363</v>
      </c>
      <c r="I48" s="16">
        <v>10.0</v>
      </c>
      <c r="K48" s="1" t="s">
        <v>361</v>
      </c>
      <c r="N48" s="16">
        <v>10.0</v>
      </c>
      <c r="P48" s="1" t="s">
        <v>361</v>
      </c>
      <c r="S48" s="16">
        <v>10.0</v>
      </c>
      <c r="U48" s="1" t="s">
        <v>361</v>
      </c>
      <c r="X48" s="16">
        <v>10.0</v>
      </c>
      <c r="Z48" s="1" t="s">
        <v>361</v>
      </c>
    </row>
    <row r="49" ht="15.75" hidden="1" customHeight="1" outlineLevel="1">
      <c r="G49" s="1" t="s">
        <v>364</v>
      </c>
      <c r="H49" s="27" t="s">
        <v>365</v>
      </c>
      <c r="I49" s="16">
        <f>+I2</f>
        <v>8</v>
      </c>
      <c r="K49" s="1" t="s">
        <v>366</v>
      </c>
      <c r="N49" s="16">
        <f>+N2</f>
        <v>8.5</v>
      </c>
      <c r="P49" s="1" t="s">
        <v>366</v>
      </c>
      <c r="S49" s="16">
        <f>+S2</f>
        <v>9</v>
      </c>
      <c r="U49" s="1" t="s">
        <v>366</v>
      </c>
      <c r="X49" s="16">
        <f>+X2</f>
        <v>8</v>
      </c>
      <c r="Z49" s="1" t="s">
        <v>366</v>
      </c>
    </row>
    <row r="50" ht="15.75" hidden="1" customHeight="1" outlineLevel="1">
      <c r="G50" s="1" t="s">
        <v>367</v>
      </c>
      <c r="H50" s="27" t="s">
        <v>502</v>
      </c>
      <c r="I50" s="66">
        <v>7.75E7</v>
      </c>
      <c r="K50" s="30" t="s">
        <v>369</v>
      </c>
      <c r="N50" s="66">
        <v>7.75E7</v>
      </c>
      <c r="P50" s="30" t="s">
        <v>369</v>
      </c>
      <c r="S50" s="66">
        <v>7.75E7</v>
      </c>
      <c r="U50" s="30" t="s">
        <v>369</v>
      </c>
      <c r="X50" s="66">
        <v>7.75E7</v>
      </c>
      <c r="Z50" s="30" t="s">
        <v>369</v>
      </c>
    </row>
    <row r="51" ht="15.75" hidden="1" customHeight="1" outlineLevel="1">
      <c r="G51" s="1" t="s">
        <v>370</v>
      </c>
      <c r="H51" s="27" t="s">
        <v>503</v>
      </c>
      <c r="I51" s="66">
        <v>5555.555555555556</v>
      </c>
      <c r="K51" s="30" t="s">
        <v>369</v>
      </c>
      <c r="N51" s="66">
        <v>5555.555555555556</v>
      </c>
      <c r="P51" s="30" t="s">
        <v>369</v>
      </c>
      <c r="S51" s="66">
        <v>5555.555555555556</v>
      </c>
      <c r="U51" s="30" t="s">
        <v>369</v>
      </c>
      <c r="X51" s="66">
        <v>5555.555555555556</v>
      </c>
      <c r="Z51" s="30" t="s">
        <v>369</v>
      </c>
    </row>
    <row r="52" ht="15.75" hidden="1" customHeight="1" outlineLevel="1">
      <c r="G52" s="1" t="s">
        <v>328</v>
      </c>
      <c r="H52" s="27" t="s">
        <v>372</v>
      </c>
      <c r="I52" s="16">
        <f>+C9</f>
        <v>670</v>
      </c>
      <c r="K52" s="30" t="s">
        <v>329</v>
      </c>
      <c r="N52" s="16">
        <f>+C10</f>
        <v>670</v>
      </c>
      <c r="P52" s="30" t="s">
        <v>329</v>
      </c>
      <c r="S52" s="16">
        <f>+C11</f>
        <v>670</v>
      </c>
      <c r="U52" s="30" t="s">
        <v>329</v>
      </c>
      <c r="X52" s="16">
        <f>+C12</f>
        <v>670</v>
      </c>
      <c r="Z52" s="30" t="s">
        <v>329</v>
      </c>
    </row>
    <row r="53" ht="15.75" hidden="1" customHeight="1" outlineLevel="1">
      <c r="G53" s="1" t="s">
        <v>373</v>
      </c>
      <c r="H53" s="27" t="s">
        <v>504</v>
      </c>
      <c r="I53" s="66">
        <v>700000.0</v>
      </c>
      <c r="K53" s="30" t="s">
        <v>369</v>
      </c>
      <c r="N53" s="66">
        <v>700000.0</v>
      </c>
      <c r="P53" s="30" t="s">
        <v>369</v>
      </c>
      <c r="S53" s="66">
        <v>700000.0</v>
      </c>
      <c r="U53" s="30" t="s">
        <v>369</v>
      </c>
      <c r="X53" s="66">
        <v>700000.0</v>
      </c>
      <c r="Z53" s="30" t="s">
        <v>369</v>
      </c>
    </row>
    <row r="54" ht="15.75" hidden="1" customHeight="1" outlineLevel="1">
      <c r="G54" s="1" t="s">
        <v>375</v>
      </c>
      <c r="H54" s="27" t="s">
        <v>505</v>
      </c>
      <c r="I54" s="16">
        <v>9.0</v>
      </c>
      <c r="K54" s="30" t="s">
        <v>377</v>
      </c>
      <c r="N54" s="16">
        <v>9.0</v>
      </c>
      <c r="P54" s="30" t="s">
        <v>377</v>
      </c>
      <c r="S54" s="16">
        <v>9.0</v>
      </c>
      <c r="U54" s="30" t="s">
        <v>377</v>
      </c>
      <c r="X54" s="16">
        <v>9.0</v>
      </c>
      <c r="Z54" s="30" t="s">
        <v>377</v>
      </c>
    </row>
    <row r="55" ht="15.75" hidden="1" customHeight="1" outlineLevel="1">
      <c r="G55" s="1" t="s">
        <v>378</v>
      </c>
      <c r="H55" s="27" t="s">
        <v>379</v>
      </c>
      <c r="I55" s="16">
        <v>35.0</v>
      </c>
      <c r="K55" s="1" t="s">
        <v>380</v>
      </c>
      <c r="N55" s="16">
        <v>35.0</v>
      </c>
      <c r="P55" s="1" t="s">
        <v>380</v>
      </c>
      <c r="S55" s="16">
        <v>35.0</v>
      </c>
      <c r="U55" s="1" t="s">
        <v>380</v>
      </c>
      <c r="X55" s="16">
        <v>35.0</v>
      </c>
      <c r="Z55" s="1" t="s">
        <v>380</v>
      </c>
    </row>
    <row r="56" ht="15.75" hidden="1" customHeight="1" outlineLevel="1">
      <c r="G56" s="1" t="s">
        <v>381</v>
      </c>
      <c r="H56" s="27" t="s">
        <v>506</v>
      </c>
      <c r="I56" s="16">
        <v>2.0</v>
      </c>
      <c r="K56" s="30" t="s">
        <v>383</v>
      </c>
      <c r="N56" s="16">
        <v>2.0</v>
      </c>
      <c r="P56" s="30" t="s">
        <v>383</v>
      </c>
      <c r="S56" s="16">
        <v>2.0</v>
      </c>
      <c r="U56" s="30" t="s">
        <v>383</v>
      </c>
      <c r="X56" s="16">
        <v>2.0</v>
      </c>
      <c r="Z56" s="30" t="s">
        <v>383</v>
      </c>
    </row>
    <row r="57" ht="15.75" hidden="1" customHeight="1" outlineLevel="1">
      <c r="G57" s="1" t="s">
        <v>384</v>
      </c>
      <c r="H57" s="27" t="s">
        <v>385</v>
      </c>
      <c r="I57" s="16">
        <f>+C24</f>
        <v>134</v>
      </c>
      <c r="K57" s="30" t="s">
        <v>329</v>
      </c>
      <c r="N57" s="16">
        <f>+C24</f>
        <v>134</v>
      </c>
      <c r="P57" s="30" t="s">
        <v>329</v>
      </c>
      <c r="S57" s="16">
        <f>+C24</f>
        <v>134</v>
      </c>
      <c r="U57" s="30" t="s">
        <v>329</v>
      </c>
      <c r="X57" s="16">
        <f>+C25</f>
        <v>134</v>
      </c>
      <c r="Z57" s="30" t="s">
        <v>329</v>
      </c>
    </row>
    <row r="58" ht="15.75" hidden="1" customHeight="1" outlineLevel="1">
      <c r="G58" s="1" t="s">
        <v>386</v>
      </c>
      <c r="H58" s="27" t="s">
        <v>507</v>
      </c>
      <c r="I58" s="15">
        <f>+C14-C15</f>
        <v>0.7</v>
      </c>
      <c r="N58" s="15">
        <f>+C14-C15</f>
        <v>0.7</v>
      </c>
      <c r="S58" s="15">
        <f>+C14-C15</f>
        <v>0.7</v>
      </c>
      <c r="X58" s="15">
        <f>+C14-C15</f>
        <v>0.7</v>
      </c>
    </row>
    <row r="59" ht="15.75" hidden="1" customHeight="1" outlineLevel="1"/>
    <row r="60" ht="15.75" hidden="1" customHeight="1" outlineLevel="1"/>
    <row r="61" ht="15.75" hidden="1" customHeight="1" outlineLevel="1">
      <c r="G61" s="67" t="s">
        <v>390</v>
      </c>
    </row>
    <row r="62" ht="15.75" hidden="1" customHeight="1" outlineLevel="1">
      <c r="G62" s="26" t="s">
        <v>391</v>
      </c>
      <c r="I62" s="68">
        <f>+I50/(I47*365)</f>
        <v>8493.150685</v>
      </c>
      <c r="N62" s="68">
        <f>+N50/(N47*365)</f>
        <v>8493.150685</v>
      </c>
      <c r="S62" s="68">
        <f>+S50/(S47*365)</f>
        <v>8493.150685</v>
      </c>
      <c r="X62" s="68">
        <f>+X50/(X47*365)</f>
        <v>8493.150685</v>
      </c>
    </row>
    <row r="63" ht="15.75" hidden="1" customHeight="1" outlineLevel="1">
      <c r="I63" s="68"/>
      <c r="N63" s="68"/>
      <c r="S63" s="68"/>
      <c r="X63" s="68"/>
    </row>
    <row r="64" ht="15.75" hidden="1" customHeight="1" outlineLevel="1">
      <c r="G64" s="67" t="s">
        <v>392</v>
      </c>
    </row>
    <row r="65" ht="15.75" hidden="1" customHeight="1" outlineLevel="1">
      <c r="G65" s="26" t="s">
        <v>393</v>
      </c>
      <c r="I65" s="68">
        <f>+((I47/I48)*(I51*I52))/(I47*365)</f>
        <v>1019.78691</v>
      </c>
      <c r="N65" s="68">
        <f>+((N47/N48)*(N51*N52))/(N47*365)</f>
        <v>1019.78691</v>
      </c>
      <c r="S65" s="68">
        <f>+((S47/S48)*(S51*S52))/(S47*365)</f>
        <v>1019.78691</v>
      </c>
      <c r="X65" s="68">
        <f>+((X47/X48)*(X51*X52))/(X47*365)</f>
        <v>1019.78691</v>
      </c>
    </row>
    <row r="66" ht="15.75" hidden="1" customHeight="1" outlineLevel="1">
      <c r="I66" s="68"/>
      <c r="N66" s="68"/>
      <c r="S66" s="68"/>
      <c r="X66" s="68"/>
    </row>
    <row r="67" ht="15.75" hidden="1" customHeight="1" outlineLevel="1">
      <c r="G67" s="67" t="s">
        <v>394</v>
      </c>
      <c r="I67" s="68"/>
      <c r="N67" s="68"/>
      <c r="S67" s="68"/>
      <c r="X67" s="68"/>
    </row>
    <row r="68" ht="15.75" hidden="1" customHeight="1" outlineLevel="1">
      <c r="G68" s="39" t="s">
        <v>395</v>
      </c>
      <c r="I68" s="68">
        <f>+I53/365</f>
        <v>1917.808219</v>
      </c>
      <c r="N68" s="68">
        <f>+N53/365</f>
        <v>1917.808219</v>
      </c>
      <c r="S68" s="68">
        <f>+S53/365</f>
        <v>1917.808219</v>
      </c>
      <c r="X68" s="68">
        <f>+X53/365</f>
        <v>1917.808219</v>
      </c>
    </row>
    <row r="69" ht="15.75" hidden="1" customHeight="1" outlineLevel="1">
      <c r="I69" s="68"/>
      <c r="N69" s="68"/>
      <c r="S69" s="68"/>
      <c r="X69" s="68"/>
    </row>
    <row r="70" ht="15.75" hidden="1" customHeight="1" outlineLevel="1">
      <c r="G70" s="67" t="s">
        <v>396</v>
      </c>
      <c r="I70" s="68"/>
      <c r="N70" s="68"/>
      <c r="S70" s="68"/>
      <c r="X70" s="68"/>
    </row>
    <row r="71" ht="15.75" hidden="1" customHeight="1" outlineLevel="1">
      <c r="G71" s="26" t="s">
        <v>397</v>
      </c>
      <c r="I71" s="68">
        <f>+(I56*I57*I49*I20)+(I54*I55*(1-I20)*I49)</f>
        <v>2144</v>
      </c>
      <c r="N71" s="68">
        <f>+(N56*N57*N49*N20)+(N54*N55*(1-N20)*N49)</f>
        <v>2278</v>
      </c>
      <c r="S71" s="68">
        <f>+(S56*S57*S49*S20)+(S54*S55*(1-S20)*S49)</f>
        <v>2412</v>
      </c>
      <c r="X71" s="68">
        <f>+(X56*X57*X49*X20)+(X54*X55*(1-X20)*X49)</f>
        <v>2144</v>
      </c>
    </row>
    <row r="72" ht="15.75" hidden="1" customHeight="1" outlineLevel="1">
      <c r="I72" s="68"/>
      <c r="N72" s="68"/>
      <c r="S72" s="68"/>
      <c r="X72" s="68"/>
    </row>
    <row r="73" ht="15.75" hidden="1" customHeight="1" outlineLevel="1">
      <c r="G73" s="67" t="s">
        <v>398</v>
      </c>
      <c r="I73" s="68"/>
      <c r="N73" s="68"/>
      <c r="S73" s="68"/>
      <c r="X73" s="68"/>
    </row>
    <row r="74" ht="15.75" hidden="1" customHeight="1" outlineLevel="1">
      <c r="G74" s="26" t="s">
        <v>399</v>
      </c>
      <c r="I74" s="68">
        <f>+(I54*I55*(1-I20)*I49)</f>
        <v>0</v>
      </c>
      <c r="N74" s="68">
        <f>+(N54*N55*(1-N20)*N49)</f>
        <v>0</v>
      </c>
      <c r="S74" s="68">
        <f>+(S54*S55*(1-S20)*S49)</f>
        <v>0</v>
      </c>
      <c r="X74" s="68">
        <f>+(X54*X55*(1-X20)*X49)</f>
        <v>0</v>
      </c>
    </row>
    <row r="75" ht="15.75" hidden="1" customHeight="1" outlineLevel="1">
      <c r="I75" s="68"/>
      <c r="N75" s="68"/>
      <c r="S75" s="68"/>
      <c r="X75" s="68"/>
    </row>
    <row r="76" ht="15.75" hidden="1" customHeight="1" outlineLevel="1">
      <c r="G76" s="67" t="s">
        <v>400</v>
      </c>
      <c r="I76" s="68"/>
      <c r="N76" s="68"/>
      <c r="S76" s="68"/>
      <c r="X76" s="68"/>
    </row>
    <row r="77" ht="15.75" hidden="1" customHeight="1" outlineLevel="1">
      <c r="G77" s="26" t="s">
        <v>401</v>
      </c>
      <c r="I77" s="68">
        <f>+(I57*I56*I20*I49)</f>
        <v>2144</v>
      </c>
      <c r="N77" s="68">
        <f>+(N57*N56*N20*N49)</f>
        <v>2278</v>
      </c>
      <c r="S77" s="68">
        <f>+(S57*S56*S20*S49)</f>
        <v>2412</v>
      </c>
      <c r="X77" s="68">
        <f>+(X57*X56*X20*X49)</f>
        <v>2144</v>
      </c>
    </row>
    <row r="78" ht="15.75" hidden="1" customHeight="1" outlineLevel="1">
      <c r="I78" s="68"/>
      <c r="N78" s="68"/>
      <c r="S78" s="68"/>
      <c r="X78" s="68"/>
    </row>
    <row r="79" ht="15.75" hidden="1" customHeight="1" outlineLevel="1">
      <c r="G79" s="67" t="s">
        <v>402</v>
      </c>
      <c r="I79" s="68">
        <f>+I62+I65+I68+I71</f>
        <v>13574.74581</v>
      </c>
      <c r="N79" s="68">
        <f>+N62+N65+N68+N71</f>
        <v>13708.74581</v>
      </c>
      <c r="S79" s="68">
        <f>+S62+S65+S68+S71</f>
        <v>13842.74581</v>
      </c>
      <c r="X79" s="68">
        <f>+X62+X65+X68+X71</f>
        <v>13574.74581</v>
      </c>
    </row>
    <row r="80" ht="15.75" hidden="1" customHeight="1" outlineLevel="1">
      <c r="I80" s="69"/>
    </row>
    <row r="81" ht="15.75" hidden="1" customHeight="1" outlineLevel="1"/>
    <row r="82" ht="15.75" hidden="1" customHeight="1" outlineLevel="1"/>
    <row r="83" ht="15.75" customHeight="1" collapsed="1">
      <c r="H83" s="1" t="s">
        <v>455</v>
      </c>
      <c r="I83" s="1" t="s">
        <v>456</v>
      </c>
      <c r="M83" s="1" t="s">
        <v>455</v>
      </c>
      <c r="N83" s="1" t="s">
        <v>456</v>
      </c>
      <c r="R83" s="1" t="s">
        <v>455</v>
      </c>
      <c r="S83" s="1" t="s">
        <v>456</v>
      </c>
      <c r="W83" s="1" t="s">
        <v>455</v>
      </c>
      <c r="X83" s="1" t="s">
        <v>456</v>
      </c>
    </row>
    <row r="84" ht="15.75" customHeight="1">
      <c r="G84" s="47" t="s">
        <v>337</v>
      </c>
      <c r="H84" s="70">
        <f t="shared" ref="H84:H96" si="24">90%-I84</f>
        <v>0.1641791045</v>
      </c>
      <c r="I84" s="64">
        <f t="shared" ref="I84:I96" si="25">+I6/$C$9</f>
        <v>0.7358208955</v>
      </c>
      <c r="M84" s="70">
        <f t="shared" ref="M84:M96" si="26">90%-N84</f>
        <v>0.08208955224</v>
      </c>
      <c r="N84" s="64">
        <f t="shared" ref="N84:N96" si="27">+N6/$C$10</f>
        <v>0.8179104478</v>
      </c>
      <c r="R84" s="70">
        <f t="shared" ref="R84:R96" si="28">90%-S84</f>
        <v>0</v>
      </c>
      <c r="S84" s="64">
        <f t="shared" ref="S84:S96" si="29">+S6/$C$11</f>
        <v>0.9</v>
      </c>
      <c r="W84" s="70">
        <f t="shared" ref="W84:W96" si="30">90%-X84</f>
        <v>0</v>
      </c>
      <c r="X84" s="64">
        <f t="shared" ref="X84:X96" si="31">+X6/$C$11</f>
        <v>0.9</v>
      </c>
    </row>
    <row r="85" ht="15.75" customHeight="1">
      <c r="G85" s="47" t="s">
        <v>338</v>
      </c>
      <c r="H85" s="70">
        <f t="shared" si="24"/>
        <v>0.328358209</v>
      </c>
      <c r="I85" s="64">
        <f t="shared" si="25"/>
        <v>0.571641791</v>
      </c>
      <c r="M85" s="70">
        <f t="shared" si="26"/>
        <v>0.2462686567</v>
      </c>
      <c r="N85" s="64">
        <f t="shared" si="27"/>
        <v>0.6537313433</v>
      </c>
      <c r="R85" s="70">
        <f t="shared" si="28"/>
        <v>0.1641791045</v>
      </c>
      <c r="S85" s="64">
        <f t="shared" si="29"/>
        <v>0.7358208955</v>
      </c>
      <c r="W85" s="70">
        <f t="shared" si="30"/>
        <v>0</v>
      </c>
      <c r="X85" s="64">
        <f t="shared" si="31"/>
        <v>0.9</v>
      </c>
    </row>
    <row r="86" ht="15.75" customHeight="1">
      <c r="G86" s="47" t="s">
        <v>339</v>
      </c>
      <c r="H86" s="70">
        <f t="shared" si="24"/>
        <v>0.02985074627</v>
      </c>
      <c r="I86" s="64">
        <f t="shared" si="25"/>
        <v>0.8701492537</v>
      </c>
      <c r="M86" s="70">
        <f t="shared" si="26"/>
        <v>0.4104477612</v>
      </c>
      <c r="N86" s="64">
        <f t="shared" si="27"/>
        <v>0.4895522388</v>
      </c>
      <c r="R86" s="70">
        <f t="shared" si="28"/>
        <v>0.328358209</v>
      </c>
      <c r="S86" s="64">
        <f t="shared" si="29"/>
        <v>0.571641791</v>
      </c>
      <c r="W86" s="70">
        <f t="shared" si="30"/>
        <v>0.1641791045</v>
      </c>
      <c r="X86" s="64">
        <f t="shared" si="31"/>
        <v>0.7358208955</v>
      </c>
    </row>
    <row r="87" ht="15.75" customHeight="1">
      <c r="G87" s="47" t="s">
        <v>340</v>
      </c>
      <c r="H87" s="70">
        <f t="shared" si="24"/>
        <v>0.1940298507</v>
      </c>
      <c r="I87" s="64">
        <f t="shared" si="25"/>
        <v>0.7059701493</v>
      </c>
      <c r="M87" s="70">
        <f t="shared" si="26"/>
        <v>0.1119402985</v>
      </c>
      <c r="N87" s="64">
        <f t="shared" si="27"/>
        <v>0.7880597015</v>
      </c>
      <c r="R87" s="70">
        <f t="shared" si="28"/>
        <v>0.4925373134</v>
      </c>
      <c r="S87" s="64">
        <f t="shared" si="29"/>
        <v>0.4074626866</v>
      </c>
      <c r="W87" s="70">
        <f t="shared" si="30"/>
        <v>0.328358209</v>
      </c>
      <c r="X87" s="64">
        <f t="shared" si="31"/>
        <v>0.571641791</v>
      </c>
    </row>
    <row r="88" ht="15.75" customHeight="1">
      <c r="G88" s="47" t="s">
        <v>341</v>
      </c>
      <c r="H88" s="70">
        <f t="shared" si="24"/>
        <v>0.3582089552</v>
      </c>
      <c r="I88" s="64">
        <f t="shared" si="25"/>
        <v>0.5417910448</v>
      </c>
      <c r="M88" s="70">
        <f t="shared" si="26"/>
        <v>0.276119403</v>
      </c>
      <c r="N88" s="64">
        <f t="shared" si="27"/>
        <v>0.623880597</v>
      </c>
      <c r="R88" s="70">
        <f t="shared" si="28"/>
        <v>0.1940298507</v>
      </c>
      <c r="S88" s="64">
        <f t="shared" si="29"/>
        <v>0.7059701493</v>
      </c>
      <c r="W88" s="70">
        <f t="shared" si="30"/>
        <v>0.02985074627</v>
      </c>
      <c r="X88" s="64">
        <f t="shared" si="31"/>
        <v>0.8701492537</v>
      </c>
    </row>
    <row r="89" ht="15.75" customHeight="1">
      <c r="G89" s="47" t="s">
        <v>343</v>
      </c>
      <c r="H89" s="70">
        <f t="shared" si="24"/>
        <v>0.05970149254</v>
      </c>
      <c r="I89" s="64">
        <f t="shared" si="25"/>
        <v>0.8402985075</v>
      </c>
      <c r="M89" s="70">
        <f t="shared" si="26"/>
        <v>0.05223880597</v>
      </c>
      <c r="N89" s="64">
        <f t="shared" si="27"/>
        <v>0.847761194</v>
      </c>
      <c r="R89" s="70">
        <f t="shared" si="28"/>
        <v>0.3582089552</v>
      </c>
      <c r="S89" s="64">
        <f t="shared" si="29"/>
        <v>0.5417910448</v>
      </c>
      <c r="W89" s="70">
        <f t="shared" si="30"/>
        <v>0.1940298507</v>
      </c>
      <c r="X89" s="64">
        <f t="shared" si="31"/>
        <v>0.7059701493</v>
      </c>
    </row>
    <row r="90" ht="15.75" customHeight="1">
      <c r="G90" s="47" t="s">
        <v>344</v>
      </c>
      <c r="H90" s="70">
        <f t="shared" si="24"/>
        <v>0.223880597</v>
      </c>
      <c r="I90" s="64">
        <f t="shared" si="25"/>
        <v>0.676119403</v>
      </c>
      <c r="M90" s="70">
        <f t="shared" si="26"/>
        <v>0.2164179104</v>
      </c>
      <c r="N90" s="64">
        <f t="shared" si="27"/>
        <v>0.6835820896</v>
      </c>
      <c r="R90" s="70">
        <f t="shared" si="28"/>
        <v>0.05970149254</v>
      </c>
      <c r="S90" s="64">
        <f t="shared" si="29"/>
        <v>0.8402985075</v>
      </c>
      <c r="W90" s="70">
        <f t="shared" si="30"/>
        <v>0.0447761194</v>
      </c>
      <c r="X90" s="64">
        <f t="shared" si="31"/>
        <v>0.8552238806</v>
      </c>
    </row>
    <row r="91" ht="15.75" customHeight="1">
      <c r="G91" s="47" t="s">
        <v>345</v>
      </c>
      <c r="H91" s="70">
        <f t="shared" si="24"/>
        <v>0.07462686567</v>
      </c>
      <c r="I91" s="64">
        <f t="shared" si="25"/>
        <v>0.8253731343</v>
      </c>
      <c r="M91" s="70">
        <f t="shared" si="26"/>
        <v>0.3805970149</v>
      </c>
      <c r="N91" s="64">
        <f t="shared" si="27"/>
        <v>0.5194029851</v>
      </c>
      <c r="R91" s="70">
        <f t="shared" si="28"/>
        <v>0.223880597</v>
      </c>
      <c r="S91" s="64">
        <f t="shared" si="29"/>
        <v>0.676119403</v>
      </c>
      <c r="W91" s="70">
        <f t="shared" si="30"/>
        <v>0.2089552239</v>
      </c>
      <c r="X91" s="64">
        <f t="shared" si="31"/>
        <v>0.6910447761</v>
      </c>
    </row>
    <row r="92" ht="15.75" customHeight="1">
      <c r="G92" s="47" t="s">
        <v>346</v>
      </c>
      <c r="H92" s="70">
        <f t="shared" si="24"/>
        <v>0.2388059701</v>
      </c>
      <c r="I92" s="64">
        <f t="shared" si="25"/>
        <v>0.6611940299</v>
      </c>
      <c r="M92" s="70">
        <f t="shared" si="26"/>
        <v>0.08208955224</v>
      </c>
      <c r="N92" s="64">
        <f t="shared" si="27"/>
        <v>0.8179104478</v>
      </c>
      <c r="R92" s="70">
        <f t="shared" si="28"/>
        <v>0.3880597015</v>
      </c>
      <c r="S92" s="64">
        <f t="shared" si="29"/>
        <v>0.5119402985</v>
      </c>
      <c r="W92" s="70">
        <f t="shared" si="30"/>
        <v>0.3731343284</v>
      </c>
      <c r="X92" s="64">
        <f t="shared" si="31"/>
        <v>0.5268656716</v>
      </c>
    </row>
    <row r="93" ht="15.75" customHeight="1">
      <c r="G93" s="47" t="s">
        <v>347</v>
      </c>
      <c r="H93" s="70">
        <f t="shared" si="24"/>
        <v>0.4029850746</v>
      </c>
      <c r="I93" s="64">
        <f t="shared" si="25"/>
        <v>0.4970149254</v>
      </c>
      <c r="M93" s="70">
        <f t="shared" si="26"/>
        <v>0.2462686567</v>
      </c>
      <c r="N93" s="64">
        <f t="shared" si="27"/>
        <v>0.6537313433</v>
      </c>
      <c r="R93" s="70">
        <f t="shared" si="28"/>
        <v>0.08955223881</v>
      </c>
      <c r="S93" s="64">
        <f t="shared" si="29"/>
        <v>0.8104477612</v>
      </c>
      <c r="W93" s="70">
        <f t="shared" si="30"/>
        <v>0.5373134328</v>
      </c>
      <c r="X93" s="64">
        <f t="shared" si="31"/>
        <v>0.3626865672</v>
      </c>
    </row>
    <row r="94" ht="15.75" customHeight="1">
      <c r="G94" s="47" t="s">
        <v>348</v>
      </c>
      <c r="H94" s="70">
        <f t="shared" si="24"/>
        <v>0.5671641791</v>
      </c>
      <c r="I94" s="64">
        <f t="shared" si="25"/>
        <v>0.3328358209</v>
      </c>
      <c r="M94" s="70">
        <f t="shared" si="26"/>
        <v>0.4104477612</v>
      </c>
      <c r="N94" s="64">
        <f t="shared" si="27"/>
        <v>0.4895522388</v>
      </c>
      <c r="R94" s="70">
        <f t="shared" si="28"/>
        <v>0.2537313433</v>
      </c>
      <c r="S94" s="64">
        <f t="shared" si="29"/>
        <v>0.6462686567</v>
      </c>
      <c r="W94" s="70">
        <f t="shared" si="30"/>
        <v>0.2388059701</v>
      </c>
      <c r="X94" s="64">
        <f t="shared" si="31"/>
        <v>0.6611940299</v>
      </c>
    </row>
    <row r="95" ht="15.75" customHeight="1">
      <c r="G95" s="47" t="s">
        <v>349</v>
      </c>
      <c r="H95" s="70">
        <f t="shared" si="24"/>
        <v>0.5671641791</v>
      </c>
      <c r="I95" s="64">
        <f t="shared" si="25"/>
        <v>0.3328358209</v>
      </c>
      <c r="M95" s="70">
        <f t="shared" si="26"/>
        <v>0.5746268657</v>
      </c>
      <c r="N95" s="64">
        <f t="shared" si="27"/>
        <v>0.3253731343</v>
      </c>
      <c r="R95" s="70">
        <f t="shared" si="28"/>
        <v>0.4179104478</v>
      </c>
      <c r="S95" s="64">
        <f t="shared" si="29"/>
        <v>0.4820895522</v>
      </c>
      <c r="W95" s="70">
        <f t="shared" si="30"/>
        <v>0.4029850746</v>
      </c>
      <c r="X95" s="64">
        <f t="shared" si="31"/>
        <v>0.4970149254</v>
      </c>
    </row>
    <row r="96" ht="15.75" customHeight="1">
      <c r="G96" s="47" t="s">
        <v>350</v>
      </c>
      <c r="H96" s="70">
        <f t="shared" si="24"/>
        <v>0.5671641791</v>
      </c>
      <c r="I96" s="64">
        <f t="shared" si="25"/>
        <v>0.3328358209</v>
      </c>
      <c r="M96" s="70">
        <f t="shared" si="26"/>
        <v>0.5746268657</v>
      </c>
      <c r="N96" s="64">
        <f t="shared" si="27"/>
        <v>0.3253731343</v>
      </c>
      <c r="R96" s="70">
        <f t="shared" si="28"/>
        <v>0.5820895522</v>
      </c>
      <c r="S96" s="64">
        <f t="shared" si="29"/>
        <v>0.3179104478</v>
      </c>
      <c r="W96" s="70">
        <f t="shared" si="30"/>
        <v>0.5671641791</v>
      </c>
      <c r="X96" s="64">
        <f t="shared" si="31"/>
        <v>0.3328358209</v>
      </c>
      <c r="AC96" s="1">
        <v>3.0</v>
      </c>
      <c r="AD96" s="1">
        <v>3.0</v>
      </c>
    </row>
    <row r="97" ht="15.75" customHeight="1">
      <c r="AC97" s="1">
        <v>3.0</v>
      </c>
      <c r="AD97" s="1">
        <v>3.0</v>
      </c>
    </row>
    <row r="98" ht="15.75" customHeight="1">
      <c r="AC98" s="1">
        <v>3.0</v>
      </c>
      <c r="AD98" s="1">
        <v>3.0</v>
      </c>
    </row>
    <row r="99" ht="15.75" customHeight="1">
      <c r="AC99" s="1">
        <v>2.0</v>
      </c>
      <c r="AD99" s="1">
        <v>2.0</v>
      </c>
    </row>
    <row r="100" ht="15.75" customHeight="1">
      <c r="AC100" s="1">
        <v>2.0</v>
      </c>
      <c r="AD100" s="1">
        <v>2.0</v>
      </c>
    </row>
    <row r="101" ht="15.75" customHeight="1">
      <c r="AC101" s="1">
        <v>2.0</v>
      </c>
      <c r="AD101" s="1">
        <v>2.0</v>
      </c>
    </row>
    <row r="102" ht="15.75" customHeight="1">
      <c r="AC102" s="1">
        <v>3.0</v>
      </c>
      <c r="AD102" s="1">
        <v>3.0</v>
      </c>
    </row>
    <row r="103" ht="15.75" customHeight="1">
      <c r="AC103" s="1">
        <v>3.0</v>
      </c>
      <c r="AD103" s="1">
        <v>3.0</v>
      </c>
    </row>
    <row r="104" ht="15.75" customHeight="1">
      <c r="AC104" s="1">
        <v>3.0</v>
      </c>
      <c r="AD104" s="1">
        <v>3.0</v>
      </c>
    </row>
    <row r="105" ht="15.75" customHeight="1">
      <c r="AC105" s="1">
        <v>3.0</v>
      </c>
      <c r="AD105" s="1">
        <v>3.0</v>
      </c>
    </row>
    <row r="106" ht="15.75" customHeight="1">
      <c r="AC106" s="1">
        <v>3.0</v>
      </c>
      <c r="AD106" s="1">
        <v>3.0</v>
      </c>
    </row>
    <row r="107" ht="15.75" customHeight="1">
      <c r="AC107" s="1">
        <v>2.0</v>
      </c>
      <c r="AD107" s="1">
        <v>2.0</v>
      </c>
    </row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4:L4"/>
    <mergeCell ref="M4:Q4"/>
    <mergeCell ref="R4:V4"/>
    <mergeCell ref="W4:AA4"/>
  </mergeCells>
  <conditionalFormatting sqref="K6:L18">
    <cfRule type="cellIs" dxfId="2" priority="1" operator="equal">
      <formula>0</formula>
    </cfRule>
  </conditionalFormatting>
  <conditionalFormatting sqref="P6:Q18">
    <cfRule type="cellIs" dxfId="2" priority="2" operator="equal">
      <formula>0</formula>
    </cfRule>
  </conditionalFormatting>
  <conditionalFormatting sqref="U6:V18">
    <cfRule type="cellIs" dxfId="2" priority="3" operator="equal">
      <formula>0</formula>
    </cfRule>
  </conditionalFormatting>
  <conditionalFormatting sqref="Z6:AA18">
    <cfRule type="cellIs" dxfId="2" priority="4" operator="equal">
      <formula>0</formula>
    </cfRule>
  </conditionalFormatting>
  <conditionalFormatting sqref="AB6:AB18">
    <cfRule type="cellIs" dxfId="1" priority="5" operator="lessThan">
      <formula>$AC6</formula>
    </cfRule>
  </conditionalFormatting>
  <conditionalFormatting sqref="AC96:AC107">
    <cfRule type="cellIs" dxfId="1" priority="6" operator="lessThan">
      <formula>$AC96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4" width="8.71"/>
    <col customWidth="1" min="5" max="6" width="12.57"/>
    <col customWidth="1" min="7" max="7" width="8.71"/>
    <col customWidth="1" min="8" max="8" width="10.43"/>
    <col customWidth="1" min="9" max="11" width="8.71"/>
    <col customWidth="1" min="12" max="13" width="12.57"/>
    <col customWidth="1" min="14" max="26" width="8.71"/>
  </cols>
  <sheetData>
    <row r="1">
      <c r="A1" s="1">
        <v>286.0</v>
      </c>
    </row>
    <row r="2">
      <c r="O2" s="1" t="s">
        <v>6</v>
      </c>
      <c r="P2" s="4"/>
    </row>
    <row r="3">
      <c r="A3" s="1" t="s">
        <v>7</v>
      </c>
      <c r="H3" s="1" t="s">
        <v>8</v>
      </c>
      <c r="O3" s="1" t="s">
        <v>9</v>
      </c>
      <c r="P3" s="5"/>
    </row>
    <row r="4">
      <c r="O4" s="1" t="s">
        <v>10</v>
      </c>
      <c r="P4" s="6"/>
    </row>
    <row r="5">
      <c r="A5" s="1" t="s">
        <v>11</v>
      </c>
      <c r="C5" s="1" t="s">
        <v>12</v>
      </c>
      <c r="E5" s="1" t="s">
        <v>13</v>
      </c>
      <c r="F5" s="1" t="s">
        <v>14</v>
      </c>
      <c r="H5" s="1" t="s">
        <v>11</v>
      </c>
      <c r="J5" s="1" t="s">
        <v>12</v>
      </c>
      <c r="L5" s="1" t="s">
        <v>13</v>
      </c>
      <c r="M5" s="1" t="s">
        <v>14</v>
      </c>
    </row>
    <row r="6">
      <c r="A6" s="4" t="s">
        <v>15</v>
      </c>
      <c r="B6" s="1">
        <v>10.0</v>
      </c>
      <c r="C6" s="4" t="s">
        <v>16</v>
      </c>
      <c r="D6" s="1">
        <v>16.0</v>
      </c>
      <c r="E6" s="1">
        <f t="shared" ref="E6:E123" si="1">+IF(D6&lt;B6,(60+D6)-B6,D6-B6)</f>
        <v>6</v>
      </c>
      <c r="F6" s="1">
        <f t="shared" ref="F6:F10" si="2">+B7-D6</f>
        <v>9</v>
      </c>
      <c r="H6" s="4" t="s">
        <v>17</v>
      </c>
      <c r="I6" s="1">
        <v>19.0</v>
      </c>
      <c r="J6" s="4" t="s">
        <v>18</v>
      </c>
      <c r="K6" s="1">
        <v>24.0</v>
      </c>
      <c r="L6" s="1">
        <f t="shared" ref="L6:L124" si="3">+IF(K6&lt;I6,(60+K6)-I6,K6-I6)</f>
        <v>5</v>
      </c>
      <c r="M6" s="1">
        <f t="shared" ref="M6:M121" si="4">+I7-K6</f>
        <v>10</v>
      </c>
      <c r="N6" s="1">
        <v>1.0</v>
      </c>
      <c r="O6" s="1">
        <f t="shared" ref="O6:O124" si="5">+I6-D6</f>
        <v>3</v>
      </c>
    </row>
    <row r="7">
      <c r="A7" s="4" t="s">
        <v>19</v>
      </c>
      <c r="B7" s="1">
        <v>25.0</v>
      </c>
      <c r="C7" s="4" t="s">
        <v>20</v>
      </c>
      <c r="D7" s="1">
        <v>31.0</v>
      </c>
      <c r="E7" s="1">
        <f t="shared" si="1"/>
        <v>6</v>
      </c>
      <c r="F7" s="1">
        <f t="shared" si="2"/>
        <v>2</v>
      </c>
      <c r="H7" s="4" t="s">
        <v>21</v>
      </c>
      <c r="I7" s="1">
        <v>34.0</v>
      </c>
      <c r="J7" s="4" t="s">
        <v>22</v>
      </c>
      <c r="K7" s="1">
        <v>39.0</v>
      </c>
      <c r="L7" s="1">
        <f t="shared" si="3"/>
        <v>5</v>
      </c>
      <c r="M7" s="1">
        <f t="shared" si="4"/>
        <v>3</v>
      </c>
      <c r="N7" s="1">
        <v>1.0</v>
      </c>
      <c r="O7" s="1">
        <f t="shared" si="5"/>
        <v>3</v>
      </c>
    </row>
    <row r="8">
      <c r="A8" s="5" t="s">
        <v>23</v>
      </c>
      <c r="B8" s="1">
        <v>33.0</v>
      </c>
      <c r="C8" s="5" t="s">
        <v>22</v>
      </c>
      <c r="D8" s="1">
        <v>39.0</v>
      </c>
      <c r="E8" s="1">
        <f t="shared" si="1"/>
        <v>6</v>
      </c>
      <c r="F8" s="1">
        <f t="shared" si="2"/>
        <v>1</v>
      </c>
      <c r="H8" s="5" t="s">
        <v>24</v>
      </c>
      <c r="I8" s="1">
        <v>42.0</v>
      </c>
      <c r="J8" s="5" t="s">
        <v>25</v>
      </c>
      <c r="K8" s="1">
        <v>47.0</v>
      </c>
      <c r="L8" s="1">
        <f t="shared" si="3"/>
        <v>5</v>
      </c>
      <c r="M8" s="1">
        <f t="shared" si="4"/>
        <v>2</v>
      </c>
      <c r="N8" s="1">
        <v>2.0</v>
      </c>
      <c r="O8" s="1">
        <f t="shared" si="5"/>
        <v>3</v>
      </c>
    </row>
    <row r="9">
      <c r="A9" s="4" t="s">
        <v>26</v>
      </c>
      <c r="B9" s="1">
        <v>40.0</v>
      </c>
      <c r="C9" s="4" t="s">
        <v>27</v>
      </c>
      <c r="D9" s="1">
        <v>46.0</v>
      </c>
      <c r="E9" s="1">
        <f t="shared" si="1"/>
        <v>6</v>
      </c>
      <c r="F9" s="1">
        <f t="shared" si="2"/>
        <v>2</v>
      </c>
      <c r="H9" s="4" t="s">
        <v>28</v>
      </c>
      <c r="I9" s="1">
        <v>49.0</v>
      </c>
      <c r="J9" s="4" t="s">
        <v>29</v>
      </c>
      <c r="K9" s="1">
        <v>54.0</v>
      </c>
      <c r="L9" s="1">
        <f t="shared" si="3"/>
        <v>5</v>
      </c>
      <c r="M9" s="1">
        <f t="shared" si="4"/>
        <v>3</v>
      </c>
      <c r="N9" s="1">
        <v>1.0</v>
      </c>
      <c r="O9" s="1">
        <f t="shared" si="5"/>
        <v>3</v>
      </c>
    </row>
    <row r="10">
      <c r="A10" s="5" t="s">
        <v>30</v>
      </c>
      <c r="B10" s="1">
        <v>48.0</v>
      </c>
      <c r="C10" s="5" t="s">
        <v>29</v>
      </c>
      <c r="D10" s="1">
        <v>54.0</v>
      </c>
      <c r="E10" s="1">
        <f t="shared" si="1"/>
        <v>6</v>
      </c>
      <c r="F10" s="1">
        <f t="shared" si="2"/>
        <v>1</v>
      </c>
      <c r="H10" s="5" t="s">
        <v>31</v>
      </c>
      <c r="I10" s="1">
        <v>57.0</v>
      </c>
      <c r="J10" s="5" t="s">
        <v>32</v>
      </c>
      <c r="K10" s="1">
        <v>3.0</v>
      </c>
      <c r="L10" s="1">
        <f t="shared" si="3"/>
        <v>6</v>
      </c>
      <c r="M10" s="1">
        <f t="shared" si="4"/>
        <v>1</v>
      </c>
      <c r="N10" s="1">
        <v>2.0</v>
      </c>
      <c r="O10" s="1">
        <f t="shared" si="5"/>
        <v>3</v>
      </c>
    </row>
    <row r="11">
      <c r="A11" s="4" t="s">
        <v>33</v>
      </c>
      <c r="B11" s="1">
        <v>55.0</v>
      </c>
      <c r="C11" s="4" t="s">
        <v>34</v>
      </c>
      <c r="D11" s="1">
        <v>1.0</v>
      </c>
      <c r="E11" s="1">
        <f t="shared" si="1"/>
        <v>6</v>
      </c>
      <c r="F11" s="7">
        <v>-2.0</v>
      </c>
      <c r="H11" s="4" t="s">
        <v>35</v>
      </c>
      <c r="I11" s="1">
        <v>4.0</v>
      </c>
      <c r="J11" s="4" t="s">
        <v>36</v>
      </c>
      <c r="K11" s="1">
        <v>10.0</v>
      </c>
      <c r="L11" s="1">
        <f t="shared" si="3"/>
        <v>6</v>
      </c>
      <c r="M11" s="1">
        <f t="shared" si="4"/>
        <v>0</v>
      </c>
      <c r="N11" s="1">
        <v>1.0</v>
      </c>
      <c r="O11" s="1">
        <f t="shared" si="5"/>
        <v>3</v>
      </c>
    </row>
    <row r="12">
      <c r="A12" s="6" t="s">
        <v>37</v>
      </c>
      <c r="B12" s="1">
        <v>59.0</v>
      </c>
      <c r="C12" s="6" t="s">
        <v>38</v>
      </c>
      <c r="D12" s="1">
        <v>5.0</v>
      </c>
      <c r="E12" s="1">
        <f t="shared" si="1"/>
        <v>6</v>
      </c>
      <c r="F12" s="1">
        <f t="shared" ref="F12:F64" si="6">+B13-D12</f>
        <v>0</v>
      </c>
      <c r="H12" s="6" t="s">
        <v>36</v>
      </c>
      <c r="I12" s="1">
        <v>10.0</v>
      </c>
      <c r="J12" s="6" t="s">
        <v>39</v>
      </c>
      <c r="K12" s="1">
        <v>16.0</v>
      </c>
      <c r="L12" s="1">
        <f t="shared" si="3"/>
        <v>6</v>
      </c>
      <c r="M12" s="1">
        <f t="shared" si="4"/>
        <v>0</v>
      </c>
      <c r="N12" s="1">
        <v>3.0</v>
      </c>
      <c r="O12" s="1">
        <f t="shared" si="5"/>
        <v>5</v>
      </c>
    </row>
    <row r="13">
      <c r="A13" s="5" t="s">
        <v>38</v>
      </c>
      <c r="B13" s="1">
        <v>5.0</v>
      </c>
      <c r="C13" s="5" t="s">
        <v>40</v>
      </c>
      <c r="D13" s="1">
        <v>11.0</v>
      </c>
      <c r="E13" s="1">
        <f t="shared" si="1"/>
        <v>6</v>
      </c>
      <c r="F13" s="1">
        <f t="shared" si="6"/>
        <v>0</v>
      </c>
      <c r="H13" s="5" t="s">
        <v>39</v>
      </c>
      <c r="I13" s="1">
        <v>16.0</v>
      </c>
      <c r="J13" s="5" t="s">
        <v>41</v>
      </c>
      <c r="K13" s="1">
        <v>22.0</v>
      </c>
      <c r="L13" s="1">
        <f t="shared" si="3"/>
        <v>6</v>
      </c>
      <c r="M13" s="1">
        <f t="shared" si="4"/>
        <v>0</v>
      </c>
      <c r="N13" s="1">
        <v>2.0</v>
      </c>
      <c r="O13" s="1">
        <f t="shared" si="5"/>
        <v>5</v>
      </c>
    </row>
    <row r="14">
      <c r="A14" s="4" t="s">
        <v>40</v>
      </c>
      <c r="B14" s="1">
        <v>11.0</v>
      </c>
      <c r="C14" s="4" t="s">
        <v>42</v>
      </c>
      <c r="D14" s="1">
        <v>17.0</v>
      </c>
      <c r="E14" s="1">
        <f t="shared" si="1"/>
        <v>6</v>
      </c>
      <c r="F14" s="1">
        <f t="shared" si="6"/>
        <v>0</v>
      </c>
      <c r="H14" s="4" t="s">
        <v>41</v>
      </c>
      <c r="I14" s="1">
        <v>22.0</v>
      </c>
      <c r="J14" s="4" t="s">
        <v>43</v>
      </c>
      <c r="K14" s="1">
        <v>28.0</v>
      </c>
      <c r="L14" s="1">
        <f t="shared" si="3"/>
        <v>6</v>
      </c>
      <c r="M14" s="1">
        <f t="shared" si="4"/>
        <v>0</v>
      </c>
      <c r="N14" s="1">
        <v>1.0</v>
      </c>
      <c r="O14" s="1">
        <f t="shared" si="5"/>
        <v>5</v>
      </c>
    </row>
    <row r="15">
      <c r="A15" s="6" t="s">
        <v>42</v>
      </c>
      <c r="B15" s="1">
        <v>17.0</v>
      </c>
      <c r="C15" s="6" t="s">
        <v>44</v>
      </c>
      <c r="D15" s="1">
        <v>23.0</v>
      </c>
      <c r="E15" s="1">
        <f t="shared" si="1"/>
        <v>6</v>
      </c>
      <c r="F15" s="1">
        <f t="shared" si="6"/>
        <v>0</v>
      </c>
      <c r="H15" s="6" t="s">
        <v>43</v>
      </c>
      <c r="I15" s="1">
        <v>28.0</v>
      </c>
      <c r="J15" s="6" t="s">
        <v>45</v>
      </c>
      <c r="K15" s="1">
        <v>34.0</v>
      </c>
      <c r="L15" s="1">
        <f t="shared" si="3"/>
        <v>6</v>
      </c>
      <c r="M15" s="1">
        <f t="shared" si="4"/>
        <v>0</v>
      </c>
      <c r="N15" s="1">
        <v>3.0</v>
      </c>
      <c r="O15" s="1">
        <f t="shared" si="5"/>
        <v>5</v>
      </c>
    </row>
    <row r="16">
      <c r="A16" s="5" t="s">
        <v>44</v>
      </c>
      <c r="B16" s="1">
        <v>23.0</v>
      </c>
      <c r="C16" s="5" t="s">
        <v>46</v>
      </c>
      <c r="D16" s="1">
        <v>29.0</v>
      </c>
      <c r="E16" s="1">
        <f t="shared" si="1"/>
        <v>6</v>
      </c>
      <c r="F16" s="1">
        <f t="shared" si="6"/>
        <v>0</v>
      </c>
      <c r="H16" s="5" t="s">
        <v>45</v>
      </c>
      <c r="I16" s="1">
        <v>34.0</v>
      </c>
      <c r="J16" s="5" t="s">
        <v>47</v>
      </c>
      <c r="K16" s="1">
        <v>40.0</v>
      </c>
      <c r="L16" s="1">
        <f t="shared" si="3"/>
        <v>6</v>
      </c>
      <c r="M16" s="1">
        <f t="shared" si="4"/>
        <v>0</v>
      </c>
      <c r="N16" s="1">
        <v>2.0</v>
      </c>
      <c r="O16" s="1">
        <f t="shared" si="5"/>
        <v>5</v>
      </c>
    </row>
    <row r="17">
      <c r="A17" s="4" t="s">
        <v>46</v>
      </c>
      <c r="B17" s="1">
        <v>29.0</v>
      </c>
      <c r="C17" s="4" t="s">
        <v>48</v>
      </c>
      <c r="D17" s="1">
        <v>35.0</v>
      </c>
      <c r="E17" s="1">
        <f t="shared" si="1"/>
        <v>6</v>
      </c>
      <c r="F17" s="1">
        <f t="shared" si="6"/>
        <v>0</v>
      </c>
      <c r="H17" s="4" t="s">
        <v>47</v>
      </c>
      <c r="I17" s="1">
        <v>40.0</v>
      </c>
      <c r="J17" s="4" t="s">
        <v>49</v>
      </c>
      <c r="K17" s="1">
        <v>46.0</v>
      </c>
      <c r="L17" s="1">
        <f t="shared" si="3"/>
        <v>6</v>
      </c>
      <c r="M17" s="1">
        <f t="shared" si="4"/>
        <v>0</v>
      </c>
      <c r="N17" s="1">
        <v>1.0</v>
      </c>
      <c r="O17" s="1">
        <f t="shared" si="5"/>
        <v>5</v>
      </c>
    </row>
    <row r="18">
      <c r="A18" s="6" t="s">
        <v>48</v>
      </c>
      <c r="B18" s="1">
        <v>35.0</v>
      </c>
      <c r="C18" s="6" t="s">
        <v>50</v>
      </c>
      <c r="D18" s="1">
        <v>41.0</v>
      </c>
      <c r="E18" s="1">
        <f t="shared" si="1"/>
        <v>6</v>
      </c>
      <c r="F18" s="1">
        <f t="shared" si="6"/>
        <v>0</v>
      </c>
      <c r="H18" s="6" t="s">
        <v>49</v>
      </c>
      <c r="I18" s="1">
        <v>46.0</v>
      </c>
      <c r="J18" s="6" t="s">
        <v>51</v>
      </c>
      <c r="K18" s="1">
        <v>52.0</v>
      </c>
      <c r="L18" s="1">
        <f t="shared" si="3"/>
        <v>6</v>
      </c>
      <c r="M18" s="1">
        <f t="shared" si="4"/>
        <v>0</v>
      </c>
      <c r="N18" s="1">
        <v>3.0</v>
      </c>
      <c r="O18" s="1">
        <f t="shared" si="5"/>
        <v>5</v>
      </c>
    </row>
    <row r="19">
      <c r="A19" s="5" t="s">
        <v>50</v>
      </c>
      <c r="B19" s="1">
        <v>41.0</v>
      </c>
      <c r="C19" s="5" t="s">
        <v>52</v>
      </c>
      <c r="D19" s="1">
        <v>47.0</v>
      </c>
      <c r="E19" s="1">
        <f t="shared" si="1"/>
        <v>6</v>
      </c>
      <c r="F19" s="1">
        <f t="shared" si="6"/>
        <v>0</v>
      </c>
      <c r="H19" s="5" t="s">
        <v>51</v>
      </c>
      <c r="I19" s="1">
        <v>52.0</v>
      </c>
      <c r="J19" s="5" t="s">
        <v>53</v>
      </c>
      <c r="K19" s="1">
        <v>58.0</v>
      </c>
      <c r="L19" s="1">
        <f t="shared" si="3"/>
        <v>6</v>
      </c>
      <c r="M19" s="1">
        <f t="shared" si="4"/>
        <v>0</v>
      </c>
      <c r="N19" s="1">
        <v>2.0</v>
      </c>
      <c r="O19" s="1">
        <f t="shared" si="5"/>
        <v>5</v>
      </c>
    </row>
    <row r="20">
      <c r="A20" s="4" t="s">
        <v>52</v>
      </c>
      <c r="B20" s="1">
        <v>47.0</v>
      </c>
      <c r="C20" s="4" t="s">
        <v>54</v>
      </c>
      <c r="D20" s="1">
        <v>53.0</v>
      </c>
      <c r="E20" s="1">
        <f t="shared" si="1"/>
        <v>6</v>
      </c>
      <c r="F20" s="1">
        <f t="shared" si="6"/>
        <v>0</v>
      </c>
      <c r="H20" s="4" t="s">
        <v>53</v>
      </c>
      <c r="I20" s="1">
        <v>58.0</v>
      </c>
      <c r="J20" s="4" t="s">
        <v>55</v>
      </c>
      <c r="K20" s="1">
        <v>4.0</v>
      </c>
      <c r="L20" s="1">
        <f t="shared" si="3"/>
        <v>6</v>
      </c>
      <c r="M20" s="1">
        <f t="shared" si="4"/>
        <v>0</v>
      </c>
      <c r="N20" s="1">
        <v>1.0</v>
      </c>
      <c r="O20" s="1">
        <f t="shared" si="5"/>
        <v>5</v>
      </c>
    </row>
    <row r="21" ht="15.75" customHeight="1">
      <c r="A21" s="6" t="s">
        <v>54</v>
      </c>
      <c r="B21" s="1">
        <v>53.0</v>
      </c>
      <c r="C21" s="6" t="s">
        <v>56</v>
      </c>
      <c r="D21" s="1">
        <v>59.0</v>
      </c>
      <c r="E21" s="1">
        <f t="shared" si="1"/>
        <v>6</v>
      </c>
      <c r="F21" s="1">
        <f t="shared" si="6"/>
        <v>0</v>
      </c>
      <c r="H21" s="6" t="s">
        <v>55</v>
      </c>
      <c r="I21" s="1">
        <v>4.0</v>
      </c>
      <c r="J21" s="6" t="s">
        <v>57</v>
      </c>
      <c r="K21" s="1">
        <v>10.0</v>
      </c>
      <c r="L21" s="1">
        <f t="shared" si="3"/>
        <v>6</v>
      </c>
      <c r="M21" s="1">
        <f t="shared" si="4"/>
        <v>0</v>
      </c>
      <c r="N21" s="1">
        <v>3.0</v>
      </c>
      <c r="O21" s="1">
        <f t="shared" si="5"/>
        <v>-55</v>
      </c>
    </row>
    <row r="22" ht="15.75" customHeight="1">
      <c r="A22" s="5" t="s">
        <v>56</v>
      </c>
      <c r="B22" s="1">
        <v>59.0</v>
      </c>
      <c r="C22" s="5" t="s">
        <v>58</v>
      </c>
      <c r="D22" s="1">
        <v>5.0</v>
      </c>
      <c r="E22" s="1">
        <f t="shared" si="1"/>
        <v>6</v>
      </c>
      <c r="F22" s="1">
        <f t="shared" si="6"/>
        <v>0</v>
      </c>
      <c r="H22" s="5" t="s">
        <v>57</v>
      </c>
      <c r="I22" s="1">
        <v>10.0</v>
      </c>
      <c r="J22" s="5" t="s">
        <v>59</v>
      </c>
      <c r="K22" s="1">
        <v>16.0</v>
      </c>
      <c r="L22" s="1">
        <f t="shared" si="3"/>
        <v>6</v>
      </c>
      <c r="M22" s="1">
        <f t="shared" si="4"/>
        <v>0</v>
      </c>
      <c r="N22" s="1">
        <v>2.0</v>
      </c>
      <c r="O22" s="1">
        <f t="shared" si="5"/>
        <v>5</v>
      </c>
    </row>
    <row r="23" ht="15.75" customHeight="1">
      <c r="A23" s="4" t="s">
        <v>58</v>
      </c>
      <c r="B23" s="1">
        <v>5.0</v>
      </c>
      <c r="C23" s="4" t="s">
        <v>60</v>
      </c>
      <c r="D23" s="1">
        <v>11.0</v>
      </c>
      <c r="E23" s="1">
        <f t="shared" si="1"/>
        <v>6</v>
      </c>
      <c r="F23" s="1">
        <f t="shared" si="6"/>
        <v>0</v>
      </c>
      <c r="H23" s="4" t="s">
        <v>59</v>
      </c>
      <c r="I23" s="1">
        <v>16.0</v>
      </c>
      <c r="J23" s="4" t="s">
        <v>61</v>
      </c>
      <c r="K23" s="1">
        <v>22.0</v>
      </c>
      <c r="L23" s="1">
        <f t="shared" si="3"/>
        <v>6</v>
      </c>
      <c r="M23" s="1">
        <f t="shared" si="4"/>
        <v>0</v>
      </c>
      <c r="N23" s="1">
        <v>1.0</v>
      </c>
      <c r="O23" s="1">
        <f t="shared" si="5"/>
        <v>5</v>
      </c>
    </row>
    <row r="24" ht="15.75" customHeight="1">
      <c r="A24" s="6" t="s">
        <v>60</v>
      </c>
      <c r="B24" s="1">
        <v>11.0</v>
      </c>
      <c r="C24" s="6" t="s">
        <v>62</v>
      </c>
      <c r="D24" s="1">
        <v>17.0</v>
      </c>
      <c r="E24" s="1">
        <f t="shared" si="1"/>
        <v>6</v>
      </c>
      <c r="F24" s="1">
        <f t="shared" si="6"/>
        <v>0</v>
      </c>
      <c r="H24" s="6" t="s">
        <v>61</v>
      </c>
      <c r="I24" s="1">
        <v>22.0</v>
      </c>
      <c r="J24" s="6" t="s">
        <v>63</v>
      </c>
      <c r="K24" s="1">
        <v>28.0</v>
      </c>
      <c r="L24" s="1">
        <f t="shared" si="3"/>
        <v>6</v>
      </c>
      <c r="M24" s="1">
        <f t="shared" si="4"/>
        <v>0</v>
      </c>
      <c r="N24" s="1">
        <v>3.0</v>
      </c>
      <c r="O24" s="1">
        <f t="shared" si="5"/>
        <v>5</v>
      </c>
    </row>
    <row r="25" ht="15.75" customHeight="1">
      <c r="A25" s="5" t="s">
        <v>62</v>
      </c>
      <c r="B25" s="1">
        <v>17.0</v>
      </c>
      <c r="C25" s="5" t="s">
        <v>64</v>
      </c>
      <c r="D25" s="1">
        <v>23.0</v>
      </c>
      <c r="E25" s="1">
        <f t="shared" si="1"/>
        <v>6</v>
      </c>
      <c r="F25" s="1">
        <f t="shared" si="6"/>
        <v>0</v>
      </c>
      <c r="H25" s="5" t="s">
        <v>63</v>
      </c>
      <c r="I25" s="1">
        <v>28.0</v>
      </c>
      <c r="J25" s="5" t="s">
        <v>65</v>
      </c>
      <c r="K25" s="1">
        <v>34.0</v>
      </c>
      <c r="L25" s="1">
        <f t="shared" si="3"/>
        <v>6</v>
      </c>
      <c r="M25" s="1">
        <f t="shared" si="4"/>
        <v>0</v>
      </c>
      <c r="N25" s="1">
        <v>2.0</v>
      </c>
      <c r="O25" s="1">
        <f t="shared" si="5"/>
        <v>5</v>
      </c>
    </row>
    <row r="26" ht="15.75" customHeight="1">
      <c r="A26" s="4" t="s">
        <v>64</v>
      </c>
      <c r="B26" s="1">
        <v>23.0</v>
      </c>
      <c r="C26" s="4" t="s">
        <v>66</v>
      </c>
      <c r="D26" s="1">
        <v>29.0</v>
      </c>
      <c r="E26" s="1">
        <f t="shared" si="1"/>
        <v>6</v>
      </c>
      <c r="F26" s="1">
        <f t="shared" si="6"/>
        <v>0</v>
      </c>
      <c r="H26" s="4" t="s">
        <v>65</v>
      </c>
      <c r="I26" s="1">
        <v>34.0</v>
      </c>
      <c r="J26" s="4" t="s">
        <v>67</v>
      </c>
      <c r="K26" s="1">
        <v>40.0</v>
      </c>
      <c r="L26" s="1">
        <f t="shared" si="3"/>
        <v>6</v>
      </c>
      <c r="M26" s="1">
        <f t="shared" si="4"/>
        <v>0</v>
      </c>
      <c r="N26" s="1">
        <v>1.0</v>
      </c>
      <c r="O26" s="1">
        <f t="shared" si="5"/>
        <v>5</v>
      </c>
    </row>
    <row r="27" ht="15.75" customHeight="1">
      <c r="A27" s="6" t="s">
        <v>66</v>
      </c>
      <c r="B27" s="1">
        <v>29.0</v>
      </c>
      <c r="C27" s="6" t="s">
        <v>68</v>
      </c>
      <c r="D27" s="1">
        <v>35.0</v>
      </c>
      <c r="E27" s="1">
        <f t="shared" si="1"/>
        <v>6</v>
      </c>
      <c r="F27" s="1">
        <f t="shared" si="6"/>
        <v>0</v>
      </c>
      <c r="H27" s="6" t="s">
        <v>67</v>
      </c>
      <c r="I27" s="1">
        <v>40.0</v>
      </c>
      <c r="J27" s="6" t="s">
        <v>69</v>
      </c>
      <c r="K27" s="1">
        <v>46.0</v>
      </c>
      <c r="L27" s="1">
        <f t="shared" si="3"/>
        <v>6</v>
      </c>
      <c r="M27" s="1">
        <f t="shared" si="4"/>
        <v>0</v>
      </c>
      <c r="N27" s="1">
        <v>3.0</v>
      </c>
      <c r="O27" s="1">
        <f t="shared" si="5"/>
        <v>5</v>
      </c>
    </row>
    <row r="28" ht="15.75" customHeight="1">
      <c r="A28" s="5" t="s">
        <v>68</v>
      </c>
      <c r="B28" s="1">
        <v>35.0</v>
      </c>
      <c r="C28" s="5" t="s">
        <v>70</v>
      </c>
      <c r="D28" s="1">
        <v>41.0</v>
      </c>
      <c r="E28" s="1">
        <f t="shared" si="1"/>
        <v>6</v>
      </c>
      <c r="F28" s="1">
        <f t="shared" si="6"/>
        <v>0</v>
      </c>
      <c r="H28" s="5" t="s">
        <v>69</v>
      </c>
      <c r="I28" s="1">
        <v>46.0</v>
      </c>
      <c r="J28" s="5" t="s">
        <v>71</v>
      </c>
      <c r="K28" s="1">
        <v>52.0</v>
      </c>
      <c r="L28" s="1">
        <f t="shared" si="3"/>
        <v>6</v>
      </c>
      <c r="M28" s="1">
        <f t="shared" si="4"/>
        <v>0</v>
      </c>
      <c r="N28" s="1">
        <v>2.0</v>
      </c>
      <c r="O28" s="1">
        <f t="shared" si="5"/>
        <v>5</v>
      </c>
    </row>
    <row r="29" ht="15.75" customHeight="1">
      <c r="A29" s="4" t="s">
        <v>70</v>
      </c>
      <c r="B29" s="1">
        <v>41.0</v>
      </c>
      <c r="C29" s="4" t="s">
        <v>72</v>
      </c>
      <c r="D29" s="1">
        <v>47.0</v>
      </c>
      <c r="E29" s="1">
        <f t="shared" si="1"/>
        <v>6</v>
      </c>
      <c r="F29" s="1">
        <f t="shared" si="6"/>
        <v>0</v>
      </c>
      <c r="H29" s="4" t="s">
        <v>71</v>
      </c>
      <c r="I29" s="1">
        <v>52.0</v>
      </c>
      <c r="J29" s="4" t="s">
        <v>73</v>
      </c>
      <c r="K29" s="1">
        <v>58.0</v>
      </c>
      <c r="L29" s="1">
        <f t="shared" si="3"/>
        <v>6</v>
      </c>
      <c r="M29" s="1">
        <f t="shared" si="4"/>
        <v>0</v>
      </c>
      <c r="N29" s="1">
        <v>1.0</v>
      </c>
      <c r="O29" s="1">
        <f t="shared" si="5"/>
        <v>5</v>
      </c>
    </row>
    <row r="30" ht="15.75" customHeight="1">
      <c r="A30" s="6" t="s">
        <v>72</v>
      </c>
      <c r="B30" s="1">
        <v>47.0</v>
      </c>
      <c r="C30" s="6" t="s">
        <v>74</v>
      </c>
      <c r="D30" s="1">
        <v>53.0</v>
      </c>
      <c r="E30" s="1">
        <f t="shared" si="1"/>
        <v>6</v>
      </c>
      <c r="F30" s="1">
        <f t="shared" si="6"/>
        <v>0</v>
      </c>
      <c r="H30" s="6" t="s">
        <v>73</v>
      </c>
      <c r="I30" s="1">
        <v>58.0</v>
      </c>
      <c r="J30" s="6" t="s">
        <v>75</v>
      </c>
      <c r="K30" s="1">
        <v>4.0</v>
      </c>
      <c r="L30" s="1">
        <f t="shared" si="3"/>
        <v>6</v>
      </c>
      <c r="M30" s="1">
        <f t="shared" si="4"/>
        <v>0</v>
      </c>
      <c r="N30" s="1">
        <v>3.0</v>
      </c>
      <c r="O30" s="1">
        <f t="shared" si="5"/>
        <v>5</v>
      </c>
    </row>
    <row r="31" ht="15.75" customHeight="1">
      <c r="A31" s="5" t="s">
        <v>74</v>
      </c>
      <c r="B31" s="1">
        <v>53.0</v>
      </c>
      <c r="C31" s="5" t="s">
        <v>76</v>
      </c>
      <c r="D31" s="1">
        <v>59.0</v>
      </c>
      <c r="E31" s="1">
        <f t="shared" si="1"/>
        <v>6</v>
      </c>
      <c r="F31" s="1">
        <f t="shared" si="6"/>
        <v>0</v>
      </c>
      <c r="H31" s="5" t="s">
        <v>75</v>
      </c>
      <c r="I31" s="1">
        <v>4.0</v>
      </c>
      <c r="J31" s="5" t="s">
        <v>77</v>
      </c>
      <c r="K31" s="1">
        <v>10.0</v>
      </c>
      <c r="L31" s="1">
        <f t="shared" si="3"/>
        <v>6</v>
      </c>
      <c r="M31" s="1">
        <f t="shared" si="4"/>
        <v>0</v>
      </c>
      <c r="N31" s="1">
        <v>2.0</v>
      </c>
      <c r="O31" s="1">
        <f t="shared" si="5"/>
        <v>-55</v>
      </c>
    </row>
    <row r="32" ht="15.75" customHeight="1">
      <c r="A32" s="4" t="s">
        <v>76</v>
      </c>
      <c r="B32" s="1">
        <v>59.0</v>
      </c>
      <c r="C32" s="4" t="s">
        <v>78</v>
      </c>
      <c r="D32" s="1">
        <v>5.0</v>
      </c>
      <c r="E32" s="1">
        <f t="shared" si="1"/>
        <v>6</v>
      </c>
      <c r="F32" s="1">
        <f t="shared" si="6"/>
        <v>0</v>
      </c>
      <c r="H32" s="4" t="s">
        <v>77</v>
      </c>
      <c r="I32" s="1">
        <v>10.0</v>
      </c>
      <c r="J32" s="4" t="s">
        <v>79</v>
      </c>
      <c r="K32" s="1">
        <v>16.0</v>
      </c>
      <c r="L32" s="1">
        <f t="shared" si="3"/>
        <v>6</v>
      </c>
      <c r="M32" s="1">
        <f t="shared" si="4"/>
        <v>0</v>
      </c>
      <c r="N32" s="1">
        <v>1.0</v>
      </c>
      <c r="O32" s="1">
        <f t="shared" si="5"/>
        <v>5</v>
      </c>
    </row>
    <row r="33" ht="15.75" customHeight="1">
      <c r="A33" s="6" t="s">
        <v>78</v>
      </c>
      <c r="B33" s="1">
        <v>5.0</v>
      </c>
      <c r="C33" s="6" t="s">
        <v>80</v>
      </c>
      <c r="D33" s="1">
        <v>11.0</v>
      </c>
      <c r="E33" s="1">
        <f t="shared" si="1"/>
        <v>6</v>
      </c>
      <c r="F33" s="1">
        <f t="shared" si="6"/>
        <v>0</v>
      </c>
      <c r="H33" s="6" t="s">
        <v>79</v>
      </c>
      <c r="I33" s="1">
        <v>16.0</v>
      </c>
      <c r="J33" s="6" t="s">
        <v>81</v>
      </c>
      <c r="K33" s="1">
        <v>22.0</v>
      </c>
      <c r="L33" s="1">
        <f t="shared" si="3"/>
        <v>6</v>
      </c>
      <c r="M33" s="1">
        <f t="shared" si="4"/>
        <v>0</v>
      </c>
      <c r="N33" s="1">
        <v>3.0</v>
      </c>
      <c r="O33" s="1">
        <f t="shared" si="5"/>
        <v>5</v>
      </c>
    </row>
    <row r="34" ht="15.75" customHeight="1">
      <c r="A34" s="5" t="s">
        <v>80</v>
      </c>
      <c r="B34" s="1">
        <v>11.0</v>
      </c>
      <c r="C34" s="5" t="s">
        <v>82</v>
      </c>
      <c r="D34" s="1">
        <v>17.0</v>
      </c>
      <c r="E34" s="1">
        <f t="shared" si="1"/>
        <v>6</v>
      </c>
      <c r="F34" s="1">
        <f t="shared" si="6"/>
        <v>0</v>
      </c>
      <c r="H34" s="5" t="s">
        <v>81</v>
      </c>
      <c r="I34" s="1">
        <v>22.0</v>
      </c>
      <c r="J34" s="5" t="s">
        <v>83</v>
      </c>
      <c r="K34" s="1">
        <v>28.0</v>
      </c>
      <c r="L34" s="1">
        <f t="shared" si="3"/>
        <v>6</v>
      </c>
      <c r="M34" s="1">
        <f t="shared" si="4"/>
        <v>0</v>
      </c>
      <c r="N34" s="1">
        <v>2.0</v>
      </c>
      <c r="O34" s="1">
        <f t="shared" si="5"/>
        <v>5</v>
      </c>
    </row>
    <row r="35" ht="15.75" customHeight="1">
      <c r="A35" s="4" t="s">
        <v>82</v>
      </c>
      <c r="B35" s="1">
        <v>17.0</v>
      </c>
      <c r="C35" s="4" t="s">
        <v>84</v>
      </c>
      <c r="D35" s="1">
        <v>23.0</v>
      </c>
      <c r="E35" s="1">
        <f t="shared" si="1"/>
        <v>6</v>
      </c>
      <c r="F35" s="1">
        <f t="shared" si="6"/>
        <v>0</v>
      </c>
      <c r="H35" s="4" t="s">
        <v>83</v>
      </c>
      <c r="I35" s="1">
        <v>28.0</v>
      </c>
      <c r="J35" s="4" t="s">
        <v>85</v>
      </c>
      <c r="K35" s="1">
        <v>34.0</v>
      </c>
      <c r="L35" s="1">
        <f t="shared" si="3"/>
        <v>6</v>
      </c>
      <c r="M35" s="1">
        <f t="shared" si="4"/>
        <v>0</v>
      </c>
      <c r="N35" s="1">
        <v>1.0</v>
      </c>
      <c r="O35" s="1">
        <f t="shared" si="5"/>
        <v>5</v>
      </c>
    </row>
    <row r="36" ht="15.75" customHeight="1">
      <c r="A36" s="6" t="s">
        <v>84</v>
      </c>
      <c r="B36" s="1">
        <v>23.0</v>
      </c>
      <c r="C36" s="6" t="s">
        <v>86</v>
      </c>
      <c r="D36" s="1">
        <v>29.0</v>
      </c>
      <c r="E36" s="1">
        <f t="shared" si="1"/>
        <v>6</v>
      </c>
      <c r="F36" s="1">
        <f t="shared" si="6"/>
        <v>0</v>
      </c>
      <c r="H36" s="6" t="s">
        <v>85</v>
      </c>
      <c r="I36" s="1">
        <v>34.0</v>
      </c>
      <c r="J36" s="6" t="s">
        <v>87</v>
      </c>
      <c r="K36" s="1">
        <v>40.0</v>
      </c>
      <c r="L36" s="1">
        <f t="shared" si="3"/>
        <v>6</v>
      </c>
      <c r="M36" s="1">
        <f t="shared" si="4"/>
        <v>0</v>
      </c>
      <c r="N36" s="1">
        <v>3.0</v>
      </c>
      <c r="O36" s="1">
        <f t="shared" si="5"/>
        <v>5</v>
      </c>
    </row>
    <row r="37" ht="15.75" customHeight="1">
      <c r="A37" s="5" t="s">
        <v>86</v>
      </c>
      <c r="B37" s="1">
        <v>29.0</v>
      </c>
      <c r="C37" s="5" t="s">
        <v>88</v>
      </c>
      <c r="D37" s="1">
        <v>35.0</v>
      </c>
      <c r="E37" s="1">
        <f t="shared" si="1"/>
        <v>6</v>
      </c>
      <c r="F37" s="1">
        <f t="shared" si="6"/>
        <v>0</v>
      </c>
      <c r="H37" s="5" t="s">
        <v>87</v>
      </c>
      <c r="I37" s="1">
        <v>40.0</v>
      </c>
      <c r="J37" s="5" t="s">
        <v>89</v>
      </c>
      <c r="K37" s="1">
        <v>46.0</v>
      </c>
      <c r="L37" s="1">
        <f t="shared" si="3"/>
        <v>6</v>
      </c>
      <c r="M37" s="1">
        <f t="shared" si="4"/>
        <v>0</v>
      </c>
      <c r="N37" s="1">
        <v>2.0</v>
      </c>
      <c r="O37" s="1">
        <f t="shared" si="5"/>
        <v>5</v>
      </c>
    </row>
    <row r="38" ht="15.75" customHeight="1">
      <c r="A38" s="4" t="s">
        <v>88</v>
      </c>
      <c r="B38" s="1">
        <v>35.0</v>
      </c>
      <c r="C38" s="4" t="s">
        <v>90</v>
      </c>
      <c r="D38" s="1">
        <v>41.0</v>
      </c>
      <c r="E38" s="1">
        <f t="shared" si="1"/>
        <v>6</v>
      </c>
      <c r="F38" s="1">
        <f t="shared" si="6"/>
        <v>0</v>
      </c>
      <c r="H38" s="4" t="s">
        <v>89</v>
      </c>
      <c r="I38" s="1">
        <v>46.0</v>
      </c>
      <c r="J38" s="4" t="s">
        <v>91</v>
      </c>
      <c r="K38" s="1">
        <v>52.0</v>
      </c>
      <c r="L38" s="1">
        <f t="shared" si="3"/>
        <v>6</v>
      </c>
      <c r="M38" s="1">
        <f t="shared" si="4"/>
        <v>0</v>
      </c>
      <c r="N38" s="1">
        <v>1.0</v>
      </c>
      <c r="O38" s="1">
        <f t="shared" si="5"/>
        <v>5</v>
      </c>
    </row>
    <row r="39" ht="15.75" customHeight="1">
      <c r="A39" s="6" t="s">
        <v>90</v>
      </c>
      <c r="B39" s="1">
        <v>41.0</v>
      </c>
      <c r="C39" s="6" t="s">
        <v>92</v>
      </c>
      <c r="D39" s="1">
        <v>47.0</v>
      </c>
      <c r="E39" s="1">
        <f t="shared" si="1"/>
        <v>6</v>
      </c>
      <c r="F39" s="1">
        <f t="shared" si="6"/>
        <v>0</v>
      </c>
      <c r="H39" s="6" t="s">
        <v>91</v>
      </c>
      <c r="I39" s="1">
        <v>52.0</v>
      </c>
      <c r="J39" s="6" t="s">
        <v>93</v>
      </c>
      <c r="K39" s="1">
        <v>58.0</v>
      </c>
      <c r="L39" s="1">
        <f t="shared" si="3"/>
        <v>6</v>
      </c>
      <c r="M39" s="1">
        <f t="shared" si="4"/>
        <v>-1</v>
      </c>
      <c r="N39" s="1">
        <v>3.0</v>
      </c>
      <c r="O39" s="1">
        <f t="shared" si="5"/>
        <v>5</v>
      </c>
    </row>
    <row r="40" ht="15.75" customHeight="1">
      <c r="A40" s="5" t="s">
        <v>92</v>
      </c>
      <c r="B40" s="1">
        <v>47.0</v>
      </c>
      <c r="C40" s="5" t="s">
        <v>94</v>
      </c>
      <c r="D40" s="1">
        <v>53.0</v>
      </c>
      <c r="E40" s="1">
        <f t="shared" si="1"/>
        <v>6</v>
      </c>
      <c r="F40" s="1">
        <f t="shared" si="6"/>
        <v>2</v>
      </c>
      <c r="H40" s="5" t="s">
        <v>95</v>
      </c>
      <c r="I40" s="1">
        <v>57.0</v>
      </c>
      <c r="J40" s="5" t="s">
        <v>96</v>
      </c>
      <c r="K40" s="1">
        <v>2.0</v>
      </c>
      <c r="L40" s="1">
        <f t="shared" si="3"/>
        <v>5</v>
      </c>
      <c r="M40" s="1">
        <f t="shared" si="4"/>
        <v>2</v>
      </c>
      <c r="N40" s="1">
        <v>2.0</v>
      </c>
      <c r="O40" s="1">
        <f t="shared" si="5"/>
        <v>4</v>
      </c>
    </row>
    <row r="41" ht="15.75" customHeight="1">
      <c r="A41" s="4" t="s">
        <v>97</v>
      </c>
      <c r="B41" s="1">
        <v>55.0</v>
      </c>
      <c r="C41" s="4" t="s">
        <v>98</v>
      </c>
      <c r="D41" s="1">
        <v>1.0</v>
      </c>
      <c r="E41" s="1">
        <f t="shared" si="1"/>
        <v>6</v>
      </c>
      <c r="F41" s="1">
        <f t="shared" si="6"/>
        <v>2</v>
      </c>
      <c r="H41" s="4" t="s">
        <v>99</v>
      </c>
      <c r="I41" s="1">
        <v>4.0</v>
      </c>
      <c r="J41" s="4" t="s">
        <v>100</v>
      </c>
      <c r="K41" s="1">
        <v>9.0</v>
      </c>
      <c r="L41" s="1">
        <f t="shared" si="3"/>
        <v>5</v>
      </c>
      <c r="M41" s="1">
        <f t="shared" si="4"/>
        <v>3</v>
      </c>
      <c r="N41" s="1">
        <v>1.0</v>
      </c>
      <c r="O41" s="1">
        <f t="shared" si="5"/>
        <v>3</v>
      </c>
    </row>
    <row r="42" ht="15.75" customHeight="1">
      <c r="A42" s="5" t="s">
        <v>101</v>
      </c>
      <c r="B42" s="1">
        <v>3.0</v>
      </c>
      <c r="C42" s="5" t="s">
        <v>100</v>
      </c>
      <c r="D42" s="1">
        <v>9.0</v>
      </c>
      <c r="E42" s="1">
        <f t="shared" si="1"/>
        <v>6</v>
      </c>
      <c r="F42" s="1">
        <f t="shared" si="6"/>
        <v>1</v>
      </c>
      <c r="H42" s="5" t="s">
        <v>102</v>
      </c>
      <c r="I42" s="1">
        <v>12.0</v>
      </c>
      <c r="J42" s="5" t="s">
        <v>103</v>
      </c>
      <c r="K42" s="1">
        <v>17.0</v>
      </c>
      <c r="L42" s="1">
        <f t="shared" si="3"/>
        <v>5</v>
      </c>
      <c r="M42" s="1">
        <f t="shared" si="4"/>
        <v>2</v>
      </c>
      <c r="N42" s="1">
        <v>2.0</v>
      </c>
      <c r="O42" s="1">
        <f t="shared" si="5"/>
        <v>3</v>
      </c>
    </row>
    <row r="43" ht="15.75" customHeight="1">
      <c r="A43" s="4" t="s">
        <v>104</v>
      </c>
      <c r="B43" s="1">
        <v>10.0</v>
      </c>
      <c r="C43" s="4" t="s">
        <v>105</v>
      </c>
      <c r="D43" s="1">
        <v>16.0</v>
      </c>
      <c r="E43" s="1">
        <f t="shared" si="1"/>
        <v>6</v>
      </c>
      <c r="F43" s="1">
        <f t="shared" si="6"/>
        <v>2</v>
      </c>
      <c r="H43" s="4" t="s">
        <v>106</v>
      </c>
      <c r="I43" s="1">
        <v>19.0</v>
      </c>
      <c r="J43" s="4" t="s">
        <v>107</v>
      </c>
      <c r="K43" s="1">
        <v>24.0</v>
      </c>
      <c r="L43" s="1">
        <f t="shared" si="3"/>
        <v>5</v>
      </c>
      <c r="M43" s="1">
        <f t="shared" si="4"/>
        <v>3</v>
      </c>
      <c r="N43" s="1">
        <v>1.0</v>
      </c>
      <c r="O43" s="1">
        <f t="shared" si="5"/>
        <v>3</v>
      </c>
    </row>
    <row r="44" ht="15.75" customHeight="1">
      <c r="A44" s="5" t="s">
        <v>108</v>
      </c>
      <c r="B44" s="1">
        <v>18.0</v>
      </c>
      <c r="C44" s="5" t="s">
        <v>107</v>
      </c>
      <c r="D44" s="1">
        <v>24.0</v>
      </c>
      <c r="E44" s="1">
        <f t="shared" si="1"/>
        <v>6</v>
      </c>
      <c r="F44" s="1">
        <f t="shared" si="6"/>
        <v>1</v>
      </c>
      <c r="H44" s="5" t="s">
        <v>109</v>
      </c>
      <c r="I44" s="1">
        <v>27.0</v>
      </c>
      <c r="J44" s="5" t="s">
        <v>110</v>
      </c>
      <c r="K44" s="1">
        <v>32.0</v>
      </c>
      <c r="L44" s="1">
        <f t="shared" si="3"/>
        <v>5</v>
      </c>
      <c r="M44" s="1">
        <f t="shared" si="4"/>
        <v>2</v>
      </c>
      <c r="N44" s="1">
        <v>2.0</v>
      </c>
      <c r="O44" s="1">
        <f t="shared" si="5"/>
        <v>3</v>
      </c>
    </row>
    <row r="45" ht="15.75" customHeight="1">
      <c r="A45" s="4" t="s">
        <v>111</v>
      </c>
      <c r="B45" s="1">
        <v>25.0</v>
      </c>
      <c r="C45" s="4" t="s">
        <v>112</v>
      </c>
      <c r="D45" s="1">
        <v>31.0</v>
      </c>
      <c r="E45" s="1">
        <f t="shared" si="1"/>
        <v>6</v>
      </c>
      <c r="F45" s="1">
        <f t="shared" si="6"/>
        <v>2</v>
      </c>
      <c r="H45" s="4" t="s">
        <v>113</v>
      </c>
      <c r="I45" s="1">
        <v>34.0</v>
      </c>
      <c r="J45" s="4" t="s">
        <v>114</v>
      </c>
      <c r="K45" s="1">
        <v>39.0</v>
      </c>
      <c r="L45" s="1">
        <f t="shared" si="3"/>
        <v>5</v>
      </c>
      <c r="M45" s="1">
        <f t="shared" si="4"/>
        <v>3</v>
      </c>
      <c r="N45" s="1">
        <v>1.0</v>
      </c>
      <c r="O45" s="1">
        <f t="shared" si="5"/>
        <v>3</v>
      </c>
    </row>
    <row r="46" ht="15.75" customHeight="1">
      <c r="A46" s="5" t="s">
        <v>115</v>
      </c>
      <c r="B46" s="1">
        <v>33.0</v>
      </c>
      <c r="C46" s="5" t="s">
        <v>114</v>
      </c>
      <c r="D46" s="1">
        <v>39.0</v>
      </c>
      <c r="E46" s="1">
        <f t="shared" si="1"/>
        <v>6</v>
      </c>
      <c r="F46" s="1">
        <f t="shared" si="6"/>
        <v>1</v>
      </c>
      <c r="H46" s="5" t="s">
        <v>116</v>
      </c>
      <c r="I46" s="1">
        <v>42.0</v>
      </c>
      <c r="J46" s="5" t="s">
        <v>117</v>
      </c>
      <c r="K46" s="1">
        <v>47.0</v>
      </c>
      <c r="L46" s="1">
        <f t="shared" si="3"/>
        <v>5</v>
      </c>
      <c r="M46" s="1">
        <f t="shared" si="4"/>
        <v>2</v>
      </c>
      <c r="N46" s="1">
        <v>2.0</v>
      </c>
      <c r="O46" s="1">
        <f t="shared" si="5"/>
        <v>3</v>
      </c>
    </row>
    <row r="47" ht="15.75" customHeight="1">
      <c r="A47" s="4" t="s">
        <v>118</v>
      </c>
      <c r="B47" s="1">
        <v>40.0</v>
      </c>
      <c r="C47" s="4" t="s">
        <v>119</v>
      </c>
      <c r="D47" s="1">
        <v>46.0</v>
      </c>
      <c r="E47" s="1">
        <f t="shared" si="1"/>
        <v>6</v>
      </c>
      <c r="F47" s="1">
        <f t="shared" si="6"/>
        <v>2</v>
      </c>
      <c r="H47" s="4" t="s">
        <v>120</v>
      </c>
      <c r="I47" s="1">
        <v>49.0</v>
      </c>
      <c r="J47" s="4" t="s">
        <v>121</v>
      </c>
      <c r="K47" s="1">
        <v>54.0</v>
      </c>
      <c r="L47" s="1">
        <f t="shared" si="3"/>
        <v>5</v>
      </c>
      <c r="M47" s="1">
        <f t="shared" si="4"/>
        <v>3</v>
      </c>
      <c r="N47" s="1">
        <v>1.0</v>
      </c>
      <c r="O47" s="1">
        <f t="shared" si="5"/>
        <v>3</v>
      </c>
    </row>
    <row r="48" ht="15.75" customHeight="1">
      <c r="A48" s="5" t="s">
        <v>122</v>
      </c>
      <c r="B48" s="1">
        <v>48.0</v>
      </c>
      <c r="C48" s="5" t="s">
        <v>121</v>
      </c>
      <c r="D48" s="1">
        <v>54.0</v>
      </c>
      <c r="E48" s="1">
        <f t="shared" si="1"/>
        <v>6</v>
      </c>
      <c r="F48" s="1">
        <f t="shared" si="6"/>
        <v>1</v>
      </c>
      <c r="H48" s="5" t="s">
        <v>123</v>
      </c>
      <c r="I48" s="1">
        <v>57.0</v>
      </c>
      <c r="J48" s="5" t="s">
        <v>124</v>
      </c>
      <c r="K48" s="1">
        <v>2.0</v>
      </c>
      <c r="L48" s="1">
        <f t="shared" si="3"/>
        <v>5</v>
      </c>
      <c r="M48" s="1">
        <f t="shared" si="4"/>
        <v>2</v>
      </c>
      <c r="N48" s="1">
        <v>2.0</v>
      </c>
      <c r="O48" s="1">
        <f t="shared" si="5"/>
        <v>3</v>
      </c>
    </row>
    <row r="49" ht="15.75" customHeight="1">
      <c r="A49" s="4" t="s">
        <v>125</v>
      </c>
      <c r="B49" s="1">
        <v>55.0</v>
      </c>
      <c r="C49" s="4" t="s">
        <v>126</v>
      </c>
      <c r="D49" s="1">
        <v>1.0</v>
      </c>
      <c r="E49" s="1">
        <f t="shared" si="1"/>
        <v>6</v>
      </c>
      <c r="F49" s="1">
        <f t="shared" si="6"/>
        <v>2</v>
      </c>
      <c r="H49" s="4" t="s">
        <v>127</v>
      </c>
      <c r="I49" s="1">
        <v>4.0</v>
      </c>
      <c r="J49" s="4" t="s">
        <v>128</v>
      </c>
      <c r="K49" s="1">
        <v>9.0</v>
      </c>
      <c r="L49" s="1">
        <f t="shared" si="3"/>
        <v>5</v>
      </c>
      <c r="M49" s="1">
        <f t="shared" si="4"/>
        <v>3</v>
      </c>
      <c r="N49" s="1">
        <v>1.0</v>
      </c>
      <c r="O49" s="1">
        <f t="shared" si="5"/>
        <v>3</v>
      </c>
    </row>
    <row r="50" ht="15.75" customHeight="1">
      <c r="A50" s="5" t="s">
        <v>129</v>
      </c>
      <c r="B50" s="1">
        <v>3.0</v>
      </c>
      <c r="C50" s="5" t="s">
        <v>128</v>
      </c>
      <c r="D50" s="1">
        <v>9.0</v>
      </c>
      <c r="E50" s="1">
        <f t="shared" si="1"/>
        <v>6</v>
      </c>
      <c r="F50" s="1">
        <f t="shared" si="6"/>
        <v>1</v>
      </c>
      <c r="H50" s="5" t="s">
        <v>130</v>
      </c>
      <c r="I50" s="1">
        <v>12.0</v>
      </c>
      <c r="J50" s="5" t="s">
        <v>131</v>
      </c>
      <c r="K50" s="1">
        <v>17.0</v>
      </c>
      <c r="L50" s="1">
        <f t="shared" si="3"/>
        <v>5</v>
      </c>
      <c r="M50" s="1">
        <f t="shared" si="4"/>
        <v>2</v>
      </c>
      <c r="N50" s="1">
        <v>2.0</v>
      </c>
      <c r="O50" s="1">
        <f t="shared" si="5"/>
        <v>3</v>
      </c>
    </row>
    <row r="51" ht="15.75" customHeight="1">
      <c r="A51" s="4" t="s">
        <v>132</v>
      </c>
      <c r="B51" s="1">
        <v>10.0</v>
      </c>
      <c r="C51" s="4" t="s">
        <v>133</v>
      </c>
      <c r="D51" s="1">
        <v>16.0</v>
      </c>
      <c r="E51" s="1">
        <f t="shared" si="1"/>
        <v>6</v>
      </c>
      <c r="F51" s="1">
        <f t="shared" si="6"/>
        <v>2</v>
      </c>
      <c r="H51" s="4" t="s">
        <v>134</v>
      </c>
      <c r="I51" s="1">
        <v>19.0</v>
      </c>
      <c r="J51" s="4" t="s">
        <v>135</v>
      </c>
      <c r="K51" s="1">
        <v>24.0</v>
      </c>
      <c r="L51" s="1">
        <f t="shared" si="3"/>
        <v>5</v>
      </c>
      <c r="M51" s="1">
        <f t="shared" si="4"/>
        <v>3</v>
      </c>
      <c r="N51" s="1">
        <v>1.0</v>
      </c>
      <c r="O51" s="1">
        <f t="shared" si="5"/>
        <v>3</v>
      </c>
    </row>
    <row r="52" ht="15.75" customHeight="1">
      <c r="A52" s="5" t="s">
        <v>136</v>
      </c>
      <c r="B52" s="1">
        <v>18.0</v>
      </c>
      <c r="C52" s="5" t="s">
        <v>135</v>
      </c>
      <c r="D52" s="1">
        <v>24.0</v>
      </c>
      <c r="E52" s="1">
        <f t="shared" si="1"/>
        <v>6</v>
      </c>
      <c r="F52" s="1">
        <f t="shared" si="6"/>
        <v>1</v>
      </c>
      <c r="H52" s="5" t="s">
        <v>137</v>
      </c>
      <c r="I52" s="1">
        <v>27.0</v>
      </c>
      <c r="J52" s="5" t="s">
        <v>138</v>
      </c>
      <c r="K52" s="1">
        <v>32.0</v>
      </c>
      <c r="L52" s="1">
        <f t="shared" si="3"/>
        <v>5</v>
      </c>
      <c r="M52" s="1">
        <f t="shared" si="4"/>
        <v>2</v>
      </c>
      <c r="N52" s="1">
        <v>2.0</v>
      </c>
      <c r="O52" s="1">
        <f t="shared" si="5"/>
        <v>3</v>
      </c>
    </row>
    <row r="53" ht="15.75" customHeight="1">
      <c r="A53" s="4" t="s">
        <v>139</v>
      </c>
      <c r="B53" s="1">
        <v>25.0</v>
      </c>
      <c r="C53" s="4" t="s">
        <v>140</v>
      </c>
      <c r="D53" s="1">
        <v>31.0</v>
      </c>
      <c r="E53" s="1">
        <f t="shared" si="1"/>
        <v>6</v>
      </c>
      <c r="F53" s="1">
        <f t="shared" si="6"/>
        <v>2</v>
      </c>
      <c r="H53" s="4" t="s">
        <v>141</v>
      </c>
      <c r="I53" s="1">
        <v>34.0</v>
      </c>
      <c r="J53" s="4" t="s">
        <v>142</v>
      </c>
      <c r="K53" s="1">
        <v>39.0</v>
      </c>
      <c r="L53" s="1">
        <f t="shared" si="3"/>
        <v>5</v>
      </c>
      <c r="M53" s="1">
        <f t="shared" si="4"/>
        <v>3</v>
      </c>
      <c r="N53" s="1">
        <v>1.0</v>
      </c>
      <c r="O53" s="1">
        <f t="shared" si="5"/>
        <v>3</v>
      </c>
    </row>
    <row r="54" ht="15.75" customHeight="1">
      <c r="A54" s="5" t="s">
        <v>143</v>
      </c>
      <c r="B54" s="1">
        <v>33.0</v>
      </c>
      <c r="C54" s="5" t="s">
        <v>142</v>
      </c>
      <c r="D54" s="1">
        <v>39.0</v>
      </c>
      <c r="E54" s="1">
        <f t="shared" si="1"/>
        <v>6</v>
      </c>
      <c r="F54" s="1">
        <f t="shared" si="6"/>
        <v>1</v>
      </c>
      <c r="H54" s="5" t="s">
        <v>144</v>
      </c>
      <c r="I54" s="1">
        <v>42.0</v>
      </c>
      <c r="J54" s="5" t="s">
        <v>145</v>
      </c>
      <c r="K54" s="1">
        <v>47.0</v>
      </c>
      <c r="L54" s="1">
        <f t="shared" si="3"/>
        <v>5</v>
      </c>
      <c r="M54" s="1">
        <f t="shared" si="4"/>
        <v>2</v>
      </c>
      <c r="N54" s="1">
        <v>2.0</v>
      </c>
      <c r="O54" s="1">
        <f t="shared" si="5"/>
        <v>3</v>
      </c>
    </row>
    <row r="55" ht="15.75" customHeight="1">
      <c r="A55" s="4" t="s">
        <v>146</v>
      </c>
      <c r="B55" s="1">
        <v>40.0</v>
      </c>
      <c r="C55" s="4" t="s">
        <v>147</v>
      </c>
      <c r="D55" s="1">
        <v>46.0</v>
      </c>
      <c r="E55" s="1">
        <f t="shared" si="1"/>
        <v>6</v>
      </c>
      <c r="F55" s="1">
        <f t="shared" si="6"/>
        <v>2</v>
      </c>
      <c r="H55" s="4" t="s">
        <v>148</v>
      </c>
      <c r="I55" s="1">
        <v>49.0</v>
      </c>
      <c r="J55" s="4" t="s">
        <v>149</v>
      </c>
      <c r="K55" s="1">
        <v>54.0</v>
      </c>
      <c r="L55" s="1">
        <f t="shared" si="3"/>
        <v>5</v>
      </c>
      <c r="M55" s="1">
        <f t="shared" si="4"/>
        <v>3</v>
      </c>
      <c r="N55" s="1">
        <v>1.0</v>
      </c>
      <c r="O55" s="1">
        <f t="shared" si="5"/>
        <v>3</v>
      </c>
    </row>
    <row r="56" ht="15.75" customHeight="1">
      <c r="A56" s="5" t="s">
        <v>150</v>
      </c>
      <c r="B56" s="1">
        <v>48.0</v>
      </c>
      <c r="C56" s="5" t="s">
        <v>149</v>
      </c>
      <c r="D56" s="1">
        <v>54.0</v>
      </c>
      <c r="E56" s="1">
        <f t="shared" si="1"/>
        <v>6</v>
      </c>
      <c r="F56" s="1">
        <f t="shared" si="6"/>
        <v>1</v>
      </c>
      <c r="H56" s="5" t="s">
        <v>151</v>
      </c>
      <c r="I56" s="1">
        <v>57.0</v>
      </c>
      <c r="J56" s="5" t="s">
        <v>152</v>
      </c>
      <c r="K56" s="1">
        <v>2.0</v>
      </c>
      <c r="L56" s="1">
        <f t="shared" si="3"/>
        <v>5</v>
      </c>
      <c r="M56" s="1">
        <f t="shared" si="4"/>
        <v>2</v>
      </c>
      <c r="N56" s="1">
        <v>2.0</v>
      </c>
      <c r="O56" s="1">
        <f t="shared" si="5"/>
        <v>3</v>
      </c>
    </row>
    <row r="57" ht="15.75" customHeight="1">
      <c r="A57" s="4" t="s">
        <v>153</v>
      </c>
      <c r="B57" s="1">
        <v>55.0</v>
      </c>
      <c r="C57" s="4" t="s">
        <v>154</v>
      </c>
      <c r="D57" s="1">
        <v>1.0</v>
      </c>
      <c r="E57" s="1">
        <f t="shared" si="1"/>
        <v>6</v>
      </c>
      <c r="F57" s="1">
        <f t="shared" si="6"/>
        <v>2</v>
      </c>
      <c r="H57" s="4" t="s">
        <v>155</v>
      </c>
      <c r="I57" s="1">
        <v>4.0</v>
      </c>
      <c r="J57" s="4" t="s">
        <v>156</v>
      </c>
      <c r="K57" s="1">
        <v>9.0</v>
      </c>
      <c r="L57" s="1">
        <f t="shared" si="3"/>
        <v>5</v>
      </c>
      <c r="M57" s="1">
        <f t="shared" si="4"/>
        <v>3</v>
      </c>
      <c r="N57" s="1">
        <v>1.0</v>
      </c>
      <c r="O57" s="1">
        <f t="shared" si="5"/>
        <v>3</v>
      </c>
    </row>
    <row r="58" ht="15.75" customHeight="1">
      <c r="A58" s="5" t="s">
        <v>157</v>
      </c>
      <c r="B58" s="1">
        <v>3.0</v>
      </c>
      <c r="C58" s="5" t="s">
        <v>156</v>
      </c>
      <c r="D58" s="1">
        <v>9.0</v>
      </c>
      <c r="E58" s="1">
        <f t="shared" si="1"/>
        <v>6</v>
      </c>
      <c r="F58" s="1">
        <f t="shared" si="6"/>
        <v>1</v>
      </c>
      <c r="H58" s="5" t="s">
        <v>158</v>
      </c>
      <c r="I58" s="1">
        <v>12.0</v>
      </c>
      <c r="J58" s="5" t="s">
        <v>159</v>
      </c>
      <c r="K58" s="1">
        <v>17.0</v>
      </c>
      <c r="L58" s="1">
        <f t="shared" si="3"/>
        <v>5</v>
      </c>
      <c r="M58" s="1">
        <f t="shared" si="4"/>
        <v>2</v>
      </c>
      <c r="N58" s="1">
        <v>2.0</v>
      </c>
      <c r="O58" s="1">
        <f t="shared" si="5"/>
        <v>3</v>
      </c>
    </row>
    <row r="59" ht="15.75" customHeight="1">
      <c r="A59" s="4" t="s">
        <v>160</v>
      </c>
      <c r="B59" s="1">
        <v>10.0</v>
      </c>
      <c r="C59" s="4" t="s">
        <v>161</v>
      </c>
      <c r="D59" s="1">
        <v>16.0</v>
      </c>
      <c r="E59" s="1">
        <f t="shared" si="1"/>
        <v>6</v>
      </c>
      <c r="F59" s="1">
        <f t="shared" si="6"/>
        <v>2</v>
      </c>
      <c r="H59" s="4" t="s">
        <v>162</v>
      </c>
      <c r="I59" s="1">
        <v>19.0</v>
      </c>
      <c r="J59" s="4" t="s">
        <v>163</v>
      </c>
      <c r="K59" s="1">
        <v>24.0</v>
      </c>
      <c r="L59" s="1">
        <f t="shared" si="3"/>
        <v>5</v>
      </c>
      <c r="M59" s="1">
        <f t="shared" si="4"/>
        <v>3</v>
      </c>
      <c r="N59" s="1">
        <v>1.0</v>
      </c>
      <c r="O59" s="1">
        <f t="shared" si="5"/>
        <v>3</v>
      </c>
    </row>
    <row r="60" ht="15.75" customHeight="1">
      <c r="A60" s="5" t="s">
        <v>164</v>
      </c>
      <c r="B60" s="1">
        <v>18.0</v>
      </c>
      <c r="C60" s="5" t="s">
        <v>163</v>
      </c>
      <c r="D60" s="1">
        <v>24.0</v>
      </c>
      <c r="E60" s="1">
        <f t="shared" si="1"/>
        <v>6</v>
      </c>
      <c r="F60" s="1">
        <f t="shared" si="6"/>
        <v>1</v>
      </c>
      <c r="H60" s="5" t="s">
        <v>165</v>
      </c>
      <c r="I60" s="1">
        <v>27.0</v>
      </c>
      <c r="J60" s="5" t="s">
        <v>166</v>
      </c>
      <c r="K60" s="1">
        <v>32.0</v>
      </c>
      <c r="L60" s="1">
        <f t="shared" si="3"/>
        <v>5</v>
      </c>
      <c r="M60" s="1">
        <f t="shared" si="4"/>
        <v>2</v>
      </c>
      <c r="N60" s="1">
        <v>2.0</v>
      </c>
      <c r="O60" s="1">
        <f t="shared" si="5"/>
        <v>3</v>
      </c>
    </row>
    <row r="61" ht="15.75" customHeight="1">
      <c r="A61" s="4" t="s">
        <v>167</v>
      </c>
      <c r="B61" s="1">
        <v>25.0</v>
      </c>
      <c r="C61" s="4" t="s">
        <v>168</v>
      </c>
      <c r="D61" s="1">
        <v>31.0</v>
      </c>
      <c r="E61" s="1">
        <f t="shared" si="1"/>
        <v>6</v>
      </c>
      <c r="F61" s="1">
        <f t="shared" si="6"/>
        <v>2</v>
      </c>
      <c r="H61" s="4" t="s">
        <v>169</v>
      </c>
      <c r="I61" s="1">
        <v>34.0</v>
      </c>
      <c r="J61" s="4" t="s">
        <v>170</v>
      </c>
      <c r="K61" s="1">
        <v>39.0</v>
      </c>
      <c r="L61" s="1">
        <f t="shared" si="3"/>
        <v>5</v>
      </c>
      <c r="M61" s="1">
        <f t="shared" si="4"/>
        <v>3</v>
      </c>
      <c r="N61" s="1">
        <v>1.0</v>
      </c>
      <c r="O61" s="1">
        <f t="shared" si="5"/>
        <v>3</v>
      </c>
    </row>
    <row r="62" ht="15.75" customHeight="1">
      <c r="A62" s="5" t="s">
        <v>171</v>
      </c>
      <c r="B62" s="1">
        <v>33.0</v>
      </c>
      <c r="C62" s="5" t="s">
        <v>170</v>
      </c>
      <c r="D62" s="1">
        <v>39.0</v>
      </c>
      <c r="E62" s="1">
        <f t="shared" si="1"/>
        <v>6</v>
      </c>
      <c r="F62" s="1">
        <f t="shared" si="6"/>
        <v>1</v>
      </c>
      <c r="H62" s="5" t="s">
        <v>172</v>
      </c>
      <c r="I62" s="1">
        <v>42.0</v>
      </c>
      <c r="J62" s="5" t="s">
        <v>173</v>
      </c>
      <c r="K62" s="1">
        <v>47.0</v>
      </c>
      <c r="L62" s="1">
        <f t="shared" si="3"/>
        <v>5</v>
      </c>
      <c r="M62" s="1">
        <f t="shared" si="4"/>
        <v>2</v>
      </c>
      <c r="N62" s="1">
        <v>2.0</v>
      </c>
      <c r="O62" s="1">
        <f t="shared" si="5"/>
        <v>3</v>
      </c>
    </row>
    <row r="63" ht="15.75" customHeight="1">
      <c r="A63" s="4" t="s">
        <v>174</v>
      </c>
      <c r="B63" s="1">
        <v>40.0</v>
      </c>
      <c r="C63" s="4" t="s">
        <v>175</v>
      </c>
      <c r="D63" s="1">
        <v>46.0</v>
      </c>
      <c r="E63" s="1">
        <f t="shared" si="1"/>
        <v>6</v>
      </c>
      <c r="F63" s="1">
        <f t="shared" si="6"/>
        <v>2</v>
      </c>
      <c r="H63" s="4" t="s">
        <v>176</v>
      </c>
      <c r="I63" s="1">
        <v>49.0</v>
      </c>
      <c r="J63" s="4" t="s">
        <v>177</v>
      </c>
      <c r="K63" s="1">
        <v>54.0</v>
      </c>
      <c r="L63" s="1">
        <f t="shared" si="3"/>
        <v>5</v>
      </c>
      <c r="M63" s="1">
        <f t="shared" si="4"/>
        <v>3</v>
      </c>
      <c r="N63" s="1">
        <v>1.0</v>
      </c>
      <c r="O63" s="1">
        <f t="shared" si="5"/>
        <v>3</v>
      </c>
    </row>
    <row r="64" ht="15.75" customHeight="1">
      <c r="A64" s="5" t="s">
        <v>178</v>
      </c>
      <c r="B64" s="1">
        <v>48.0</v>
      </c>
      <c r="C64" s="5" t="s">
        <v>177</v>
      </c>
      <c r="D64" s="1">
        <v>54.0</v>
      </c>
      <c r="E64" s="1">
        <f t="shared" si="1"/>
        <v>6</v>
      </c>
      <c r="F64" s="1">
        <f t="shared" si="6"/>
        <v>1</v>
      </c>
      <c r="H64" s="5" t="s">
        <v>179</v>
      </c>
      <c r="I64" s="1">
        <v>57.0</v>
      </c>
      <c r="J64" s="5" t="s">
        <v>180</v>
      </c>
      <c r="K64" s="1">
        <v>2.0</v>
      </c>
      <c r="L64" s="1">
        <f t="shared" si="3"/>
        <v>5</v>
      </c>
      <c r="M64" s="1">
        <f t="shared" si="4"/>
        <v>2</v>
      </c>
      <c r="N64" s="1">
        <v>2.0</v>
      </c>
      <c r="O64" s="1">
        <f t="shared" si="5"/>
        <v>3</v>
      </c>
    </row>
    <row r="65" ht="15.75" customHeight="1">
      <c r="A65" s="4" t="s">
        <v>181</v>
      </c>
      <c r="B65" s="1">
        <v>55.0</v>
      </c>
      <c r="C65" s="4" t="s">
        <v>182</v>
      </c>
      <c r="D65" s="1">
        <v>1.0</v>
      </c>
      <c r="E65" s="1">
        <f t="shared" si="1"/>
        <v>6</v>
      </c>
      <c r="F65" s="1">
        <v>-2.0</v>
      </c>
      <c r="H65" s="4" t="s">
        <v>183</v>
      </c>
      <c r="I65" s="1">
        <v>4.0</v>
      </c>
      <c r="J65" s="4" t="s">
        <v>184</v>
      </c>
      <c r="K65" s="1">
        <v>10.0</v>
      </c>
      <c r="L65" s="1">
        <f t="shared" si="3"/>
        <v>6</v>
      </c>
      <c r="M65" s="1">
        <f t="shared" si="4"/>
        <v>0</v>
      </c>
      <c r="N65" s="1">
        <v>1.0</v>
      </c>
      <c r="O65" s="1">
        <f t="shared" si="5"/>
        <v>3</v>
      </c>
    </row>
    <row r="66" ht="15.75" customHeight="1">
      <c r="A66" s="6" t="s">
        <v>185</v>
      </c>
      <c r="B66" s="1">
        <v>59.0</v>
      </c>
      <c r="C66" s="8" t="s">
        <v>186</v>
      </c>
      <c r="D66" s="1">
        <v>5.0</v>
      </c>
      <c r="E66" s="1">
        <f t="shared" si="1"/>
        <v>6</v>
      </c>
      <c r="F66" s="1">
        <f t="shared" ref="F66:F114" si="7">+B67-D66</f>
        <v>0</v>
      </c>
      <c r="H66" s="6" t="s">
        <v>184</v>
      </c>
      <c r="I66" s="1">
        <v>10.0</v>
      </c>
      <c r="J66" s="6" t="s">
        <v>187</v>
      </c>
      <c r="K66" s="1">
        <v>16.0</v>
      </c>
      <c r="L66" s="1">
        <f t="shared" si="3"/>
        <v>6</v>
      </c>
      <c r="M66" s="1">
        <f t="shared" si="4"/>
        <v>0</v>
      </c>
      <c r="N66" s="1">
        <v>3.0</v>
      </c>
      <c r="O66" s="1">
        <f t="shared" si="5"/>
        <v>5</v>
      </c>
    </row>
    <row r="67" ht="15.75" customHeight="1">
      <c r="A67" s="5" t="s">
        <v>186</v>
      </c>
      <c r="B67" s="1">
        <v>5.0</v>
      </c>
      <c r="C67" s="5" t="s">
        <v>188</v>
      </c>
      <c r="D67" s="1">
        <v>11.0</v>
      </c>
      <c r="E67" s="1">
        <f t="shared" si="1"/>
        <v>6</v>
      </c>
      <c r="F67" s="1">
        <f t="shared" si="7"/>
        <v>0</v>
      </c>
      <c r="H67" s="5" t="s">
        <v>187</v>
      </c>
      <c r="I67" s="1">
        <v>16.0</v>
      </c>
      <c r="J67" s="5" t="s">
        <v>189</v>
      </c>
      <c r="K67" s="1">
        <v>22.0</v>
      </c>
      <c r="L67" s="1">
        <f t="shared" si="3"/>
        <v>6</v>
      </c>
      <c r="M67" s="1">
        <f t="shared" si="4"/>
        <v>0</v>
      </c>
      <c r="N67" s="1">
        <v>2.0</v>
      </c>
      <c r="O67" s="1">
        <f t="shared" si="5"/>
        <v>5</v>
      </c>
    </row>
    <row r="68" ht="15.75" customHeight="1">
      <c r="A68" s="4" t="s">
        <v>188</v>
      </c>
      <c r="B68" s="1">
        <v>11.0</v>
      </c>
      <c r="C68" s="4" t="s">
        <v>190</v>
      </c>
      <c r="D68" s="1">
        <v>17.0</v>
      </c>
      <c r="E68" s="1">
        <f t="shared" si="1"/>
        <v>6</v>
      </c>
      <c r="F68" s="1">
        <f t="shared" si="7"/>
        <v>0</v>
      </c>
      <c r="H68" s="4" t="s">
        <v>189</v>
      </c>
      <c r="I68" s="1">
        <v>22.0</v>
      </c>
      <c r="J68" s="4" t="s">
        <v>191</v>
      </c>
      <c r="K68" s="1">
        <v>28.0</v>
      </c>
      <c r="L68" s="1">
        <f t="shared" si="3"/>
        <v>6</v>
      </c>
      <c r="M68" s="1">
        <f t="shared" si="4"/>
        <v>0</v>
      </c>
      <c r="N68" s="1">
        <v>1.0</v>
      </c>
      <c r="O68" s="1">
        <f t="shared" si="5"/>
        <v>5</v>
      </c>
    </row>
    <row r="69" ht="15.75" customHeight="1">
      <c r="A69" s="6" t="s">
        <v>190</v>
      </c>
      <c r="B69" s="1">
        <v>17.0</v>
      </c>
      <c r="C69" s="8" t="s">
        <v>192</v>
      </c>
      <c r="D69" s="1">
        <v>23.0</v>
      </c>
      <c r="E69" s="1">
        <f t="shared" si="1"/>
        <v>6</v>
      </c>
      <c r="F69" s="1">
        <f t="shared" si="7"/>
        <v>0</v>
      </c>
      <c r="H69" s="6" t="s">
        <v>191</v>
      </c>
      <c r="I69" s="1">
        <v>28.0</v>
      </c>
      <c r="J69" s="6" t="s">
        <v>193</v>
      </c>
      <c r="K69" s="1">
        <v>34.0</v>
      </c>
      <c r="L69" s="1">
        <f t="shared" si="3"/>
        <v>6</v>
      </c>
      <c r="M69" s="1">
        <f t="shared" si="4"/>
        <v>0</v>
      </c>
      <c r="N69" s="1">
        <v>3.0</v>
      </c>
      <c r="O69" s="1">
        <f t="shared" si="5"/>
        <v>5</v>
      </c>
    </row>
    <row r="70" ht="15.75" customHeight="1">
      <c r="A70" s="5" t="s">
        <v>192</v>
      </c>
      <c r="B70" s="1">
        <v>23.0</v>
      </c>
      <c r="C70" s="5" t="s">
        <v>194</v>
      </c>
      <c r="D70" s="1">
        <v>29.0</v>
      </c>
      <c r="E70" s="1">
        <f t="shared" si="1"/>
        <v>6</v>
      </c>
      <c r="F70" s="1">
        <f t="shared" si="7"/>
        <v>0</v>
      </c>
      <c r="H70" s="5" t="s">
        <v>193</v>
      </c>
      <c r="I70" s="1">
        <v>34.0</v>
      </c>
      <c r="J70" s="5" t="s">
        <v>195</v>
      </c>
      <c r="K70" s="1">
        <v>40.0</v>
      </c>
      <c r="L70" s="1">
        <f t="shared" si="3"/>
        <v>6</v>
      </c>
      <c r="M70" s="1">
        <f t="shared" si="4"/>
        <v>0</v>
      </c>
      <c r="N70" s="1">
        <v>2.0</v>
      </c>
      <c r="O70" s="1">
        <f t="shared" si="5"/>
        <v>5</v>
      </c>
    </row>
    <row r="71" ht="15.75" customHeight="1">
      <c r="A71" s="4" t="s">
        <v>194</v>
      </c>
      <c r="B71" s="1">
        <v>29.0</v>
      </c>
      <c r="C71" s="4" t="s">
        <v>196</v>
      </c>
      <c r="D71" s="1">
        <v>35.0</v>
      </c>
      <c r="E71" s="1">
        <f t="shared" si="1"/>
        <v>6</v>
      </c>
      <c r="F71" s="1">
        <f t="shared" si="7"/>
        <v>0</v>
      </c>
      <c r="H71" s="4" t="s">
        <v>195</v>
      </c>
      <c r="I71" s="1">
        <v>40.0</v>
      </c>
      <c r="J71" s="4" t="s">
        <v>197</v>
      </c>
      <c r="K71" s="1">
        <v>46.0</v>
      </c>
      <c r="L71" s="1">
        <f t="shared" si="3"/>
        <v>6</v>
      </c>
      <c r="M71" s="1">
        <f t="shared" si="4"/>
        <v>0</v>
      </c>
      <c r="N71" s="1">
        <v>1.0</v>
      </c>
      <c r="O71" s="1">
        <f t="shared" si="5"/>
        <v>5</v>
      </c>
    </row>
    <row r="72" ht="15.75" customHeight="1">
      <c r="A72" s="6" t="s">
        <v>196</v>
      </c>
      <c r="B72" s="1">
        <v>35.0</v>
      </c>
      <c r="C72" s="8" t="s">
        <v>198</v>
      </c>
      <c r="D72" s="1">
        <v>41.0</v>
      </c>
      <c r="E72" s="1">
        <f t="shared" si="1"/>
        <v>6</v>
      </c>
      <c r="F72" s="1">
        <f t="shared" si="7"/>
        <v>0</v>
      </c>
      <c r="H72" s="6" t="s">
        <v>197</v>
      </c>
      <c r="I72" s="1">
        <v>46.0</v>
      </c>
      <c r="J72" s="6" t="s">
        <v>199</v>
      </c>
      <c r="K72" s="1">
        <v>52.0</v>
      </c>
      <c r="L72" s="1">
        <f t="shared" si="3"/>
        <v>6</v>
      </c>
      <c r="M72" s="1">
        <f t="shared" si="4"/>
        <v>0</v>
      </c>
      <c r="N72" s="1">
        <v>3.0</v>
      </c>
      <c r="O72" s="1">
        <f t="shared" si="5"/>
        <v>5</v>
      </c>
    </row>
    <row r="73" ht="15.75" customHeight="1">
      <c r="A73" s="5" t="s">
        <v>198</v>
      </c>
      <c r="B73" s="1">
        <v>41.0</v>
      </c>
      <c r="C73" s="5" t="s">
        <v>200</v>
      </c>
      <c r="D73" s="1">
        <v>47.0</v>
      </c>
      <c r="E73" s="1">
        <f t="shared" si="1"/>
        <v>6</v>
      </c>
      <c r="F73" s="1">
        <f t="shared" si="7"/>
        <v>0</v>
      </c>
      <c r="H73" s="5" t="s">
        <v>199</v>
      </c>
      <c r="I73" s="1">
        <v>52.0</v>
      </c>
      <c r="J73" s="5" t="s">
        <v>201</v>
      </c>
      <c r="K73" s="1">
        <v>58.0</v>
      </c>
      <c r="L73" s="1">
        <f t="shared" si="3"/>
        <v>6</v>
      </c>
      <c r="M73" s="1">
        <f t="shared" si="4"/>
        <v>0</v>
      </c>
      <c r="N73" s="1">
        <v>2.0</v>
      </c>
      <c r="O73" s="1">
        <f t="shared" si="5"/>
        <v>5</v>
      </c>
    </row>
    <row r="74" ht="15.75" customHeight="1">
      <c r="A74" s="4" t="s">
        <v>200</v>
      </c>
      <c r="B74" s="1">
        <v>47.0</v>
      </c>
      <c r="C74" s="4" t="s">
        <v>202</v>
      </c>
      <c r="D74" s="1">
        <v>53.0</v>
      </c>
      <c r="E74" s="1">
        <f t="shared" si="1"/>
        <v>6</v>
      </c>
      <c r="F74" s="1">
        <f t="shared" si="7"/>
        <v>0</v>
      </c>
      <c r="H74" s="4" t="s">
        <v>201</v>
      </c>
      <c r="I74" s="1">
        <v>58.0</v>
      </c>
      <c r="J74" s="4" t="s">
        <v>203</v>
      </c>
      <c r="K74" s="1">
        <v>4.0</v>
      </c>
      <c r="L74" s="1">
        <f t="shared" si="3"/>
        <v>6</v>
      </c>
      <c r="M74" s="1">
        <f t="shared" si="4"/>
        <v>0</v>
      </c>
      <c r="N74" s="1">
        <v>1.0</v>
      </c>
      <c r="O74" s="1">
        <f t="shared" si="5"/>
        <v>5</v>
      </c>
    </row>
    <row r="75" ht="15.75" customHeight="1">
      <c r="A75" s="6" t="s">
        <v>202</v>
      </c>
      <c r="B75" s="1">
        <v>53.0</v>
      </c>
      <c r="C75" s="8" t="s">
        <v>204</v>
      </c>
      <c r="D75" s="1">
        <v>59.0</v>
      </c>
      <c r="E75" s="1">
        <f t="shared" si="1"/>
        <v>6</v>
      </c>
      <c r="F75" s="1">
        <f t="shared" si="7"/>
        <v>0</v>
      </c>
      <c r="H75" s="6" t="s">
        <v>203</v>
      </c>
      <c r="I75" s="1">
        <v>4.0</v>
      </c>
      <c r="J75" s="6" t="s">
        <v>205</v>
      </c>
      <c r="K75" s="1">
        <v>10.0</v>
      </c>
      <c r="L75" s="1">
        <f t="shared" si="3"/>
        <v>6</v>
      </c>
      <c r="M75" s="1">
        <f t="shared" si="4"/>
        <v>0</v>
      </c>
      <c r="N75" s="1">
        <v>3.0</v>
      </c>
      <c r="O75" s="1">
        <f t="shared" si="5"/>
        <v>-55</v>
      </c>
    </row>
    <row r="76" ht="15.75" customHeight="1">
      <c r="A76" s="5" t="s">
        <v>204</v>
      </c>
      <c r="B76" s="1">
        <v>59.0</v>
      </c>
      <c r="C76" s="5" t="s">
        <v>206</v>
      </c>
      <c r="D76" s="1">
        <v>5.0</v>
      </c>
      <c r="E76" s="1">
        <f t="shared" si="1"/>
        <v>6</v>
      </c>
      <c r="F76" s="1">
        <f t="shared" si="7"/>
        <v>0</v>
      </c>
      <c r="H76" s="5" t="s">
        <v>205</v>
      </c>
      <c r="I76" s="1">
        <v>10.0</v>
      </c>
      <c r="J76" s="5" t="s">
        <v>207</v>
      </c>
      <c r="K76" s="1">
        <v>16.0</v>
      </c>
      <c r="L76" s="1">
        <f t="shared" si="3"/>
        <v>6</v>
      </c>
      <c r="M76" s="1">
        <f t="shared" si="4"/>
        <v>0</v>
      </c>
      <c r="N76" s="1">
        <v>2.0</v>
      </c>
      <c r="O76" s="1">
        <f t="shared" si="5"/>
        <v>5</v>
      </c>
    </row>
    <row r="77" ht="15.75" customHeight="1">
      <c r="A77" s="4" t="s">
        <v>206</v>
      </c>
      <c r="B77" s="1">
        <v>5.0</v>
      </c>
      <c r="C77" s="4" t="s">
        <v>208</v>
      </c>
      <c r="D77" s="1">
        <v>11.0</v>
      </c>
      <c r="E77" s="1">
        <f t="shared" si="1"/>
        <v>6</v>
      </c>
      <c r="F77" s="1">
        <f t="shared" si="7"/>
        <v>0</v>
      </c>
      <c r="H77" s="4" t="s">
        <v>207</v>
      </c>
      <c r="I77" s="1">
        <v>16.0</v>
      </c>
      <c r="J77" s="4" t="s">
        <v>209</v>
      </c>
      <c r="K77" s="1">
        <v>22.0</v>
      </c>
      <c r="L77" s="1">
        <f t="shared" si="3"/>
        <v>6</v>
      </c>
      <c r="M77" s="1">
        <f t="shared" si="4"/>
        <v>0</v>
      </c>
      <c r="N77" s="1">
        <v>1.0</v>
      </c>
      <c r="O77" s="1">
        <f t="shared" si="5"/>
        <v>5</v>
      </c>
    </row>
    <row r="78" ht="15.75" customHeight="1">
      <c r="A78" s="6" t="s">
        <v>208</v>
      </c>
      <c r="B78" s="1">
        <v>11.0</v>
      </c>
      <c r="C78" s="8" t="s">
        <v>210</v>
      </c>
      <c r="D78" s="1">
        <v>17.0</v>
      </c>
      <c r="E78" s="1">
        <f t="shared" si="1"/>
        <v>6</v>
      </c>
      <c r="F78" s="1">
        <f t="shared" si="7"/>
        <v>0</v>
      </c>
      <c r="H78" s="6" t="s">
        <v>209</v>
      </c>
      <c r="I78" s="1">
        <v>22.0</v>
      </c>
      <c r="J78" s="6" t="s">
        <v>211</v>
      </c>
      <c r="K78" s="1">
        <v>28.0</v>
      </c>
      <c r="L78" s="1">
        <f t="shared" si="3"/>
        <v>6</v>
      </c>
      <c r="M78" s="1">
        <f t="shared" si="4"/>
        <v>0</v>
      </c>
      <c r="N78" s="1">
        <v>3.0</v>
      </c>
      <c r="O78" s="1">
        <f t="shared" si="5"/>
        <v>5</v>
      </c>
    </row>
    <row r="79" ht="15.75" customHeight="1">
      <c r="A79" s="5" t="s">
        <v>210</v>
      </c>
      <c r="B79" s="1">
        <v>17.0</v>
      </c>
      <c r="C79" s="5" t="s">
        <v>212</v>
      </c>
      <c r="D79" s="1">
        <v>23.0</v>
      </c>
      <c r="E79" s="1">
        <f t="shared" si="1"/>
        <v>6</v>
      </c>
      <c r="F79" s="1">
        <f t="shared" si="7"/>
        <v>0</v>
      </c>
      <c r="H79" s="5" t="s">
        <v>211</v>
      </c>
      <c r="I79" s="1">
        <v>28.0</v>
      </c>
      <c r="J79" s="5" t="s">
        <v>213</v>
      </c>
      <c r="K79" s="1">
        <v>34.0</v>
      </c>
      <c r="L79" s="1">
        <f t="shared" si="3"/>
        <v>6</v>
      </c>
      <c r="M79" s="1">
        <f t="shared" si="4"/>
        <v>0</v>
      </c>
      <c r="N79" s="1">
        <v>2.0</v>
      </c>
      <c r="O79" s="1">
        <f t="shared" si="5"/>
        <v>5</v>
      </c>
    </row>
    <row r="80" ht="15.75" customHeight="1">
      <c r="A80" s="4" t="s">
        <v>212</v>
      </c>
      <c r="B80" s="1">
        <v>23.0</v>
      </c>
      <c r="C80" s="4" t="s">
        <v>214</v>
      </c>
      <c r="D80" s="1">
        <v>29.0</v>
      </c>
      <c r="E80" s="1">
        <f t="shared" si="1"/>
        <v>6</v>
      </c>
      <c r="F80" s="1">
        <f t="shared" si="7"/>
        <v>0</v>
      </c>
      <c r="H80" s="4" t="s">
        <v>213</v>
      </c>
      <c r="I80" s="1">
        <v>34.0</v>
      </c>
      <c r="J80" s="4" t="s">
        <v>215</v>
      </c>
      <c r="K80" s="1">
        <v>40.0</v>
      </c>
      <c r="L80" s="1">
        <f t="shared" si="3"/>
        <v>6</v>
      </c>
      <c r="M80" s="1">
        <f t="shared" si="4"/>
        <v>0</v>
      </c>
      <c r="N80" s="1">
        <v>1.0</v>
      </c>
      <c r="O80" s="1">
        <f t="shared" si="5"/>
        <v>5</v>
      </c>
    </row>
    <row r="81" ht="15.75" customHeight="1">
      <c r="A81" s="6" t="s">
        <v>214</v>
      </c>
      <c r="B81" s="1">
        <v>29.0</v>
      </c>
      <c r="C81" s="8" t="s">
        <v>216</v>
      </c>
      <c r="D81" s="1">
        <v>35.0</v>
      </c>
      <c r="E81" s="1">
        <f t="shared" si="1"/>
        <v>6</v>
      </c>
      <c r="F81" s="1">
        <f t="shared" si="7"/>
        <v>0</v>
      </c>
      <c r="H81" s="6" t="s">
        <v>215</v>
      </c>
      <c r="I81" s="1">
        <v>40.0</v>
      </c>
      <c r="J81" s="6" t="s">
        <v>217</v>
      </c>
      <c r="K81" s="1">
        <v>46.0</v>
      </c>
      <c r="L81" s="1">
        <f t="shared" si="3"/>
        <v>6</v>
      </c>
      <c r="M81" s="1">
        <f t="shared" si="4"/>
        <v>0</v>
      </c>
      <c r="N81" s="1">
        <v>3.0</v>
      </c>
      <c r="O81" s="1">
        <f t="shared" si="5"/>
        <v>5</v>
      </c>
    </row>
    <row r="82" ht="15.75" customHeight="1">
      <c r="A82" s="5" t="s">
        <v>216</v>
      </c>
      <c r="B82" s="1">
        <v>35.0</v>
      </c>
      <c r="C82" s="5" t="s">
        <v>218</v>
      </c>
      <c r="D82" s="1">
        <v>41.0</v>
      </c>
      <c r="E82" s="1">
        <f t="shared" si="1"/>
        <v>6</v>
      </c>
      <c r="F82" s="1">
        <f t="shared" si="7"/>
        <v>0</v>
      </c>
      <c r="H82" s="5" t="s">
        <v>217</v>
      </c>
      <c r="I82" s="1">
        <v>46.0</v>
      </c>
      <c r="J82" s="5" t="s">
        <v>219</v>
      </c>
      <c r="K82" s="1">
        <v>52.0</v>
      </c>
      <c r="L82" s="1">
        <f t="shared" si="3"/>
        <v>6</v>
      </c>
      <c r="M82" s="1">
        <f t="shared" si="4"/>
        <v>0</v>
      </c>
      <c r="N82" s="1">
        <v>2.0</v>
      </c>
      <c r="O82" s="1">
        <f t="shared" si="5"/>
        <v>5</v>
      </c>
    </row>
    <row r="83" ht="15.75" customHeight="1">
      <c r="A83" s="4" t="s">
        <v>218</v>
      </c>
      <c r="B83" s="1">
        <v>41.0</v>
      </c>
      <c r="C83" s="4" t="s">
        <v>220</v>
      </c>
      <c r="D83" s="1">
        <v>47.0</v>
      </c>
      <c r="E83" s="1">
        <f t="shared" si="1"/>
        <v>6</v>
      </c>
      <c r="F83" s="1">
        <f t="shared" si="7"/>
        <v>0</v>
      </c>
      <c r="H83" s="4" t="s">
        <v>219</v>
      </c>
      <c r="I83" s="1">
        <v>52.0</v>
      </c>
      <c r="J83" s="4" t="s">
        <v>221</v>
      </c>
      <c r="K83" s="1">
        <v>58.0</v>
      </c>
      <c r="L83" s="1">
        <f t="shared" si="3"/>
        <v>6</v>
      </c>
      <c r="M83" s="1">
        <f t="shared" si="4"/>
        <v>0</v>
      </c>
      <c r="N83" s="1">
        <v>1.0</v>
      </c>
      <c r="O83" s="1">
        <f t="shared" si="5"/>
        <v>5</v>
      </c>
    </row>
    <row r="84" ht="15.75" customHeight="1">
      <c r="A84" s="6" t="s">
        <v>220</v>
      </c>
      <c r="B84" s="1">
        <v>47.0</v>
      </c>
      <c r="C84" s="8" t="s">
        <v>222</v>
      </c>
      <c r="D84" s="1">
        <v>53.0</v>
      </c>
      <c r="E84" s="1">
        <f t="shared" si="1"/>
        <v>6</v>
      </c>
      <c r="F84" s="1">
        <f t="shared" si="7"/>
        <v>0</v>
      </c>
      <c r="H84" s="6" t="s">
        <v>221</v>
      </c>
      <c r="I84" s="1">
        <v>58.0</v>
      </c>
      <c r="J84" s="6" t="s">
        <v>223</v>
      </c>
      <c r="K84" s="1">
        <v>4.0</v>
      </c>
      <c r="L84" s="1">
        <f t="shared" si="3"/>
        <v>6</v>
      </c>
      <c r="M84" s="1">
        <f t="shared" si="4"/>
        <v>0</v>
      </c>
      <c r="N84" s="1">
        <v>3.0</v>
      </c>
      <c r="O84" s="1">
        <f t="shared" si="5"/>
        <v>5</v>
      </c>
    </row>
    <row r="85" ht="15.75" customHeight="1">
      <c r="A85" s="5" t="s">
        <v>222</v>
      </c>
      <c r="B85" s="1">
        <v>53.0</v>
      </c>
      <c r="C85" s="5" t="s">
        <v>224</v>
      </c>
      <c r="D85" s="1">
        <v>59.0</v>
      </c>
      <c r="E85" s="1">
        <f t="shared" si="1"/>
        <v>6</v>
      </c>
      <c r="F85" s="1">
        <f t="shared" si="7"/>
        <v>0</v>
      </c>
      <c r="H85" s="5" t="s">
        <v>223</v>
      </c>
      <c r="I85" s="1">
        <v>4.0</v>
      </c>
      <c r="J85" s="5" t="s">
        <v>225</v>
      </c>
      <c r="K85" s="1">
        <v>10.0</v>
      </c>
      <c r="L85" s="1">
        <f t="shared" si="3"/>
        <v>6</v>
      </c>
      <c r="M85" s="1">
        <f t="shared" si="4"/>
        <v>0</v>
      </c>
      <c r="N85" s="1">
        <v>2.0</v>
      </c>
      <c r="O85" s="1">
        <f t="shared" si="5"/>
        <v>-55</v>
      </c>
    </row>
    <row r="86" ht="15.75" customHeight="1">
      <c r="A86" s="4" t="s">
        <v>224</v>
      </c>
      <c r="B86" s="1">
        <v>59.0</v>
      </c>
      <c r="C86" s="4" t="s">
        <v>226</v>
      </c>
      <c r="D86" s="1">
        <v>5.0</v>
      </c>
      <c r="E86" s="1">
        <f t="shared" si="1"/>
        <v>6</v>
      </c>
      <c r="F86" s="1">
        <f t="shared" si="7"/>
        <v>0</v>
      </c>
      <c r="H86" s="4" t="s">
        <v>225</v>
      </c>
      <c r="I86" s="1">
        <v>10.0</v>
      </c>
      <c r="J86" s="4" t="s">
        <v>227</v>
      </c>
      <c r="K86" s="1">
        <v>16.0</v>
      </c>
      <c r="L86" s="1">
        <f t="shared" si="3"/>
        <v>6</v>
      </c>
      <c r="M86" s="1">
        <f t="shared" si="4"/>
        <v>0</v>
      </c>
      <c r="N86" s="1">
        <v>1.0</v>
      </c>
      <c r="O86" s="1">
        <f t="shared" si="5"/>
        <v>5</v>
      </c>
    </row>
    <row r="87" ht="15.75" customHeight="1">
      <c r="A87" s="6" t="s">
        <v>226</v>
      </c>
      <c r="B87" s="1">
        <v>5.0</v>
      </c>
      <c r="C87" s="8" t="s">
        <v>228</v>
      </c>
      <c r="D87" s="1">
        <v>11.0</v>
      </c>
      <c r="E87" s="1">
        <f t="shared" si="1"/>
        <v>6</v>
      </c>
      <c r="F87" s="1">
        <f t="shared" si="7"/>
        <v>0</v>
      </c>
      <c r="H87" s="6" t="s">
        <v>227</v>
      </c>
      <c r="I87" s="1">
        <v>16.0</v>
      </c>
      <c r="J87" s="6" t="s">
        <v>229</v>
      </c>
      <c r="K87" s="1">
        <v>22.0</v>
      </c>
      <c r="L87" s="1">
        <f t="shared" si="3"/>
        <v>6</v>
      </c>
      <c r="M87" s="1">
        <f t="shared" si="4"/>
        <v>0</v>
      </c>
      <c r="N87" s="1">
        <v>3.0</v>
      </c>
      <c r="O87" s="1">
        <f t="shared" si="5"/>
        <v>5</v>
      </c>
    </row>
    <row r="88" ht="15.75" customHeight="1">
      <c r="A88" s="5" t="s">
        <v>228</v>
      </c>
      <c r="B88" s="1">
        <v>11.0</v>
      </c>
      <c r="C88" s="5" t="s">
        <v>230</v>
      </c>
      <c r="D88" s="1">
        <v>17.0</v>
      </c>
      <c r="E88" s="1">
        <f t="shared" si="1"/>
        <v>6</v>
      </c>
      <c r="F88" s="1">
        <f t="shared" si="7"/>
        <v>0</v>
      </c>
      <c r="H88" s="5" t="s">
        <v>229</v>
      </c>
      <c r="I88" s="1">
        <v>22.0</v>
      </c>
      <c r="J88" s="5" t="s">
        <v>231</v>
      </c>
      <c r="K88" s="1">
        <v>28.0</v>
      </c>
      <c r="L88" s="1">
        <f t="shared" si="3"/>
        <v>6</v>
      </c>
      <c r="M88" s="1">
        <f t="shared" si="4"/>
        <v>0</v>
      </c>
      <c r="N88" s="1">
        <v>2.0</v>
      </c>
      <c r="O88" s="1">
        <f t="shared" si="5"/>
        <v>5</v>
      </c>
    </row>
    <row r="89" ht="15.75" customHeight="1">
      <c r="A89" s="4" t="s">
        <v>230</v>
      </c>
      <c r="B89" s="1">
        <v>17.0</v>
      </c>
      <c r="C89" s="4" t="s">
        <v>232</v>
      </c>
      <c r="D89" s="1">
        <v>23.0</v>
      </c>
      <c r="E89" s="1">
        <f t="shared" si="1"/>
        <v>6</v>
      </c>
      <c r="F89" s="1">
        <f t="shared" si="7"/>
        <v>0</v>
      </c>
      <c r="H89" s="4" t="s">
        <v>231</v>
      </c>
      <c r="I89" s="1">
        <v>28.0</v>
      </c>
      <c r="J89" s="4" t="s">
        <v>233</v>
      </c>
      <c r="K89" s="1">
        <v>34.0</v>
      </c>
      <c r="L89" s="1">
        <f t="shared" si="3"/>
        <v>6</v>
      </c>
      <c r="M89" s="1">
        <f t="shared" si="4"/>
        <v>0</v>
      </c>
      <c r="N89" s="1">
        <v>1.0</v>
      </c>
      <c r="O89" s="1">
        <f t="shared" si="5"/>
        <v>5</v>
      </c>
    </row>
    <row r="90" ht="15.75" customHeight="1">
      <c r="A90" s="6" t="s">
        <v>232</v>
      </c>
      <c r="B90" s="1">
        <v>23.0</v>
      </c>
      <c r="C90" s="8" t="s">
        <v>234</v>
      </c>
      <c r="D90" s="1">
        <v>29.0</v>
      </c>
      <c r="E90" s="1">
        <f t="shared" si="1"/>
        <v>6</v>
      </c>
      <c r="F90" s="1">
        <f t="shared" si="7"/>
        <v>0</v>
      </c>
      <c r="H90" s="6" t="s">
        <v>233</v>
      </c>
      <c r="I90" s="1">
        <v>34.0</v>
      </c>
      <c r="J90" s="6" t="s">
        <v>235</v>
      </c>
      <c r="K90" s="1">
        <v>40.0</v>
      </c>
      <c r="L90" s="1">
        <f t="shared" si="3"/>
        <v>6</v>
      </c>
      <c r="M90" s="1">
        <f t="shared" si="4"/>
        <v>0</v>
      </c>
      <c r="N90" s="1">
        <v>3.0</v>
      </c>
      <c r="O90" s="1">
        <f t="shared" si="5"/>
        <v>5</v>
      </c>
    </row>
    <row r="91" ht="15.75" customHeight="1">
      <c r="A91" s="5" t="s">
        <v>234</v>
      </c>
      <c r="B91" s="1">
        <v>29.0</v>
      </c>
      <c r="C91" s="5" t="s">
        <v>236</v>
      </c>
      <c r="D91" s="1">
        <v>35.0</v>
      </c>
      <c r="E91" s="1">
        <f t="shared" si="1"/>
        <v>6</v>
      </c>
      <c r="F91" s="1">
        <f t="shared" si="7"/>
        <v>0</v>
      </c>
      <c r="H91" s="5" t="s">
        <v>235</v>
      </c>
      <c r="I91" s="1">
        <v>40.0</v>
      </c>
      <c r="J91" s="5" t="s">
        <v>237</v>
      </c>
      <c r="K91" s="1">
        <v>46.0</v>
      </c>
      <c r="L91" s="1">
        <f t="shared" si="3"/>
        <v>6</v>
      </c>
      <c r="M91" s="1">
        <f t="shared" si="4"/>
        <v>0</v>
      </c>
      <c r="N91" s="1">
        <v>2.0</v>
      </c>
      <c r="O91" s="1">
        <f t="shared" si="5"/>
        <v>5</v>
      </c>
    </row>
    <row r="92" ht="15.75" customHeight="1">
      <c r="A92" s="4" t="s">
        <v>236</v>
      </c>
      <c r="B92" s="1">
        <v>35.0</v>
      </c>
      <c r="C92" s="4" t="s">
        <v>238</v>
      </c>
      <c r="D92" s="1">
        <v>41.0</v>
      </c>
      <c r="E92" s="1">
        <f t="shared" si="1"/>
        <v>6</v>
      </c>
      <c r="F92" s="1">
        <f t="shared" si="7"/>
        <v>0</v>
      </c>
      <c r="H92" s="4" t="s">
        <v>237</v>
      </c>
      <c r="I92" s="1">
        <v>46.0</v>
      </c>
      <c r="J92" s="4" t="s">
        <v>239</v>
      </c>
      <c r="K92" s="1">
        <v>52.0</v>
      </c>
      <c r="L92" s="1">
        <f t="shared" si="3"/>
        <v>6</v>
      </c>
      <c r="M92" s="1">
        <f t="shared" si="4"/>
        <v>0</v>
      </c>
      <c r="N92" s="1">
        <v>1.0</v>
      </c>
      <c r="O92" s="1">
        <f t="shared" si="5"/>
        <v>5</v>
      </c>
    </row>
    <row r="93" ht="15.75" customHeight="1">
      <c r="A93" s="6" t="s">
        <v>238</v>
      </c>
      <c r="B93" s="1">
        <v>41.0</v>
      </c>
      <c r="C93" s="8" t="s">
        <v>240</v>
      </c>
      <c r="D93" s="1">
        <v>47.0</v>
      </c>
      <c r="E93" s="1">
        <f t="shared" si="1"/>
        <v>6</v>
      </c>
      <c r="F93" s="1">
        <f t="shared" si="7"/>
        <v>0</v>
      </c>
      <c r="H93" s="6" t="s">
        <v>239</v>
      </c>
      <c r="I93" s="1">
        <v>52.0</v>
      </c>
      <c r="J93" s="6" t="s">
        <v>241</v>
      </c>
      <c r="K93" s="1">
        <v>58.0</v>
      </c>
      <c r="L93" s="1">
        <f t="shared" si="3"/>
        <v>6</v>
      </c>
      <c r="M93" s="1">
        <f t="shared" si="4"/>
        <v>0</v>
      </c>
      <c r="N93" s="1">
        <v>3.0</v>
      </c>
      <c r="O93" s="1">
        <f t="shared" si="5"/>
        <v>5</v>
      </c>
    </row>
    <row r="94" ht="15.75" customHeight="1">
      <c r="A94" s="5" t="s">
        <v>240</v>
      </c>
      <c r="B94" s="1">
        <v>47.0</v>
      </c>
      <c r="C94" s="5" t="s">
        <v>242</v>
      </c>
      <c r="D94" s="1">
        <v>53.0</v>
      </c>
      <c r="E94" s="1">
        <f t="shared" si="1"/>
        <v>6</v>
      </c>
      <c r="F94" s="1">
        <f t="shared" si="7"/>
        <v>0</v>
      </c>
      <c r="H94" s="5" t="s">
        <v>241</v>
      </c>
      <c r="I94" s="1">
        <v>58.0</v>
      </c>
      <c r="J94" s="5" t="s">
        <v>243</v>
      </c>
      <c r="K94" s="1">
        <v>4.0</v>
      </c>
      <c r="L94" s="1">
        <f t="shared" si="3"/>
        <v>6</v>
      </c>
      <c r="M94" s="1">
        <f t="shared" si="4"/>
        <v>0</v>
      </c>
      <c r="N94" s="1">
        <v>2.0</v>
      </c>
      <c r="O94" s="1">
        <f t="shared" si="5"/>
        <v>5</v>
      </c>
    </row>
    <row r="95" ht="15.75" customHeight="1">
      <c r="A95" s="4" t="s">
        <v>242</v>
      </c>
      <c r="B95" s="1">
        <v>53.0</v>
      </c>
      <c r="C95" s="4" t="s">
        <v>244</v>
      </c>
      <c r="D95" s="1">
        <v>59.0</v>
      </c>
      <c r="E95" s="1">
        <f t="shared" si="1"/>
        <v>6</v>
      </c>
      <c r="F95" s="1">
        <f t="shared" si="7"/>
        <v>0</v>
      </c>
      <c r="H95" s="4" t="s">
        <v>243</v>
      </c>
      <c r="I95" s="1">
        <v>4.0</v>
      </c>
      <c r="J95" s="4" t="s">
        <v>245</v>
      </c>
      <c r="K95" s="1">
        <v>10.0</v>
      </c>
      <c r="L95" s="1">
        <f t="shared" si="3"/>
        <v>6</v>
      </c>
      <c r="M95" s="1">
        <f t="shared" si="4"/>
        <v>0</v>
      </c>
      <c r="N95" s="1">
        <v>1.0</v>
      </c>
      <c r="O95" s="1">
        <f t="shared" si="5"/>
        <v>-55</v>
      </c>
    </row>
    <row r="96" ht="15.75" customHeight="1">
      <c r="A96" s="6" t="s">
        <v>244</v>
      </c>
      <c r="B96" s="1">
        <v>59.0</v>
      </c>
      <c r="C96" s="8" t="s">
        <v>246</v>
      </c>
      <c r="D96" s="1">
        <v>5.0</v>
      </c>
      <c r="E96" s="1">
        <f t="shared" si="1"/>
        <v>6</v>
      </c>
      <c r="F96" s="1">
        <f t="shared" si="7"/>
        <v>0</v>
      </c>
      <c r="H96" s="6" t="s">
        <v>245</v>
      </c>
      <c r="I96" s="1">
        <v>10.0</v>
      </c>
      <c r="J96" s="6" t="s">
        <v>247</v>
      </c>
      <c r="K96" s="1">
        <v>16.0</v>
      </c>
      <c r="L96" s="1">
        <f t="shared" si="3"/>
        <v>6</v>
      </c>
      <c r="M96" s="1">
        <f t="shared" si="4"/>
        <v>0</v>
      </c>
      <c r="N96" s="1">
        <v>3.0</v>
      </c>
      <c r="O96" s="1">
        <f t="shared" si="5"/>
        <v>5</v>
      </c>
    </row>
    <row r="97" ht="15.75" customHeight="1">
      <c r="A97" s="5" t="s">
        <v>246</v>
      </c>
      <c r="B97" s="1">
        <v>5.0</v>
      </c>
      <c r="C97" s="5" t="s">
        <v>248</v>
      </c>
      <c r="D97" s="1">
        <v>11.0</v>
      </c>
      <c r="E97" s="1">
        <f t="shared" si="1"/>
        <v>6</v>
      </c>
      <c r="F97" s="1">
        <f t="shared" si="7"/>
        <v>0</v>
      </c>
      <c r="H97" s="5" t="s">
        <v>247</v>
      </c>
      <c r="I97" s="1">
        <v>16.0</v>
      </c>
      <c r="J97" s="5" t="s">
        <v>249</v>
      </c>
      <c r="K97" s="1">
        <v>22.0</v>
      </c>
      <c r="L97" s="1">
        <f t="shared" si="3"/>
        <v>6</v>
      </c>
      <c r="M97" s="1">
        <f t="shared" si="4"/>
        <v>0</v>
      </c>
      <c r="N97" s="1">
        <v>2.0</v>
      </c>
      <c r="O97" s="1">
        <f t="shared" si="5"/>
        <v>5</v>
      </c>
    </row>
    <row r="98" ht="15.75" customHeight="1">
      <c r="A98" s="4" t="s">
        <v>248</v>
      </c>
      <c r="B98" s="1">
        <v>11.0</v>
      </c>
      <c r="C98" s="4" t="s">
        <v>250</v>
      </c>
      <c r="D98" s="1">
        <v>17.0</v>
      </c>
      <c r="E98" s="1">
        <f t="shared" si="1"/>
        <v>6</v>
      </c>
      <c r="F98" s="1">
        <f t="shared" si="7"/>
        <v>0</v>
      </c>
      <c r="H98" s="4" t="s">
        <v>249</v>
      </c>
      <c r="I98" s="1">
        <v>22.0</v>
      </c>
      <c r="J98" s="4" t="s">
        <v>251</v>
      </c>
      <c r="K98" s="1">
        <v>28.0</v>
      </c>
      <c r="L98" s="1">
        <f t="shared" si="3"/>
        <v>6</v>
      </c>
      <c r="M98" s="1">
        <f t="shared" si="4"/>
        <v>0</v>
      </c>
      <c r="N98" s="1">
        <v>1.0</v>
      </c>
      <c r="O98" s="1">
        <f t="shared" si="5"/>
        <v>5</v>
      </c>
    </row>
    <row r="99" ht="15.75" customHeight="1">
      <c r="A99" s="6" t="s">
        <v>250</v>
      </c>
      <c r="B99" s="1">
        <v>17.0</v>
      </c>
      <c r="C99" s="8" t="s">
        <v>252</v>
      </c>
      <c r="D99" s="1">
        <v>23.0</v>
      </c>
      <c r="E99" s="1">
        <f t="shared" si="1"/>
        <v>6</v>
      </c>
      <c r="F99" s="1">
        <f t="shared" si="7"/>
        <v>0</v>
      </c>
      <c r="H99" s="6" t="s">
        <v>251</v>
      </c>
      <c r="I99" s="1">
        <v>28.0</v>
      </c>
      <c r="J99" s="6" t="s">
        <v>253</v>
      </c>
      <c r="K99" s="1">
        <v>34.0</v>
      </c>
      <c r="L99" s="1">
        <f t="shared" si="3"/>
        <v>6</v>
      </c>
      <c r="M99" s="1">
        <f t="shared" si="4"/>
        <v>0</v>
      </c>
      <c r="N99" s="1">
        <v>3.0</v>
      </c>
      <c r="O99" s="1">
        <f t="shared" si="5"/>
        <v>5</v>
      </c>
    </row>
    <row r="100" ht="15.75" customHeight="1">
      <c r="A100" s="5" t="s">
        <v>252</v>
      </c>
      <c r="B100" s="1">
        <v>23.0</v>
      </c>
      <c r="C100" s="5" t="s">
        <v>254</v>
      </c>
      <c r="D100" s="1">
        <v>29.0</v>
      </c>
      <c r="E100" s="1">
        <f t="shared" si="1"/>
        <v>6</v>
      </c>
      <c r="F100" s="1">
        <f t="shared" si="7"/>
        <v>0</v>
      </c>
      <c r="H100" s="5" t="s">
        <v>253</v>
      </c>
      <c r="I100" s="1">
        <v>34.0</v>
      </c>
      <c r="J100" s="5" t="s">
        <v>255</v>
      </c>
      <c r="K100" s="1">
        <v>40.0</v>
      </c>
      <c r="L100" s="1">
        <f t="shared" si="3"/>
        <v>6</v>
      </c>
      <c r="M100" s="1">
        <f t="shared" si="4"/>
        <v>0</v>
      </c>
      <c r="N100" s="1">
        <v>2.0</v>
      </c>
      <c r="O100" s="1">
        <f t="shared" si="5"/>
        <v>5</v>
      </c>
    </row>
    <row r="101" ht="15.75" customHeight="1">
      <c r="A101" s="4" t="s">
        <v>254</v>
      </c>
      <c r="B101" s="1">
        <v>29.0</v>
      </c>
      <c r="C101" s="4" t="s">
        <v>256</v>
      </c>
      <c r="D101" s="1">
        <v>35.0</v>
      </c>
      <c r="E101" s="1">
        <f t="shared" si="1"/>
        <v>6</v>
      </c>
      <c r="F101" s="1">
        <f t="shared" si="7"/>
        <v>0</v>
      </c>
      <c r="H101" s="4" t="s">
        <v>255</v>
      </c>
      <c r="I101" s="1">
        <v>40.0</v>
      </c>
      <c r="J101" s="4" t="s">
        <v>257</v>
      </c>
      <c r="K101" s="1">
        <v>46.0</v>
      </c>
      <c r="L101" s="1">
        <f t="shared" si="3"/>
        <v>6</v>
      </c>
      <c r="M101" s="1">
        <f t="shared" si="4"/>
        <v>0</v>
      </c>
      <c r="N101" s="1">
        <v>1.0</v>
      </c>
      <c r="O101" s="1">
        <f t="shared" si="5"/>
        <v>5</v>
      </c>
    </row>
    <row r="102" ht="15.75" customHeight="1">
      <c r="A102" s="6" t="s">
        <v>256</v>
      </c>
      <c r="B102" s="1">
        <v>35.0</v>
      </c>
      <c r="C102" s="8" t="s">
        <v>258</v>
      </c>
      <c r="D102" s="1">
        <v>41.0</v>
      </c>
      <c r="E102" s="1">
        <f t="shared" si="1"/>
        <v>6</v>
      </c>
      <c r="F102" s="1">
        <f t="shared" si="7"/>
        <v>0</v>
      </c>
      <c r="H102" s="6" t="s">
        <v>257</v>
      </c>
      <c r="I102" s="1">
        <v>46.0</v>
      </c>
      <c r="J102" s="6" t="s">
        <v>259</v>
      </c>
      <c r="K102" s="1">
        <v>52.0</v>
      </c>
      <c r="L102" s="1">
        <f t="shared" si="3"/>
        <v>6</v>
      </c>
      <c r="M102" s="1">
        <f t="shared" si="4"/>
        <v>0</v>
      </c>
      <c r="N102" s="1">
        <v>3.0</v>
      </c>
      <c r="O102" s="1">
        <f t="shared" si="5"/>
        <v>5</v>
      </c>
    </row>
    <row r="103" ht="15.75" customHeight="1">
      <c r="A103" s="5" t="s">
        <v>258</v>
      </c>
      <c r="B103" s="1">
        <v>41.0</v>
      </c>
      <c r="C103" s="5" t="s">
        <v>260</v>
      </c>
      <c r="D103" s="1">
        <v>47.0</v>
      </c>
      <c r="E103" s="1">
        <f t="shared" si="1"/>
        <v>6</v>
      </c>
      <c r="F103" s="1">
        <f t="shared" si="7"/>
        <v>0</v>
      </c>
      <c r="H103" s="5" t="s">
        <v>259</v>
      </c>
      <c r="I103" s="1">
        <v>52.0</v>
      </c>
      <c r="J103" s="5" t="s">
        <v>261</v>
      </c>
      <c r="K103" s="1">
        <v>58.0</v>
      </c>
      <c r="L103" s="1">
        <f t="shared" si="3"/>
        <v>6</v>
      </c>
      <c r="M103" s="1">
        <f t="shared" si="4"/>
        <v>0</v>
      </c>
      <c r="N103" s="1">
        <v>2.0</v>
      </c>
      <c r="O103" s="1">
        <f t="shared" si="5"/>
        <v>5</v>
      </c>
    </row>
    <row r="104" ht="15.75" customHeight="1">
      <c r="A104" s="4" t="s">
        <v>260</v>
      </c>
      <c r="B104" s="1">
        <v>47.0</v>
      </c>
      <c r="C104" s="4" t="s">
        <v>262</v>
      </c>
      <c r="D104" s="1">
        <v>53.0</v>
      </c>
      <c r="E104" s="1">
        <f t="shared" si="1"/>
        <v>6</v>
      </c>
      <c r="F104" s="1">
        <f t="shared" si="7"/>
        <v>0</v>
      </c>
      <c r="H104" s="4" t="s">
        <v>261</v>
      </c>
      <c r="I104" s="1">
        <v>58.0</v>
      </c>
      <c r="J104" s="4" t="s">
        <v>263</v>
      </c>
      <c r="K104" s="1">
        <v>4.0</v>
      </c>
      <c r="L104" s="1">
        <f t="shared" si="3"/>
        <v>6</v>
      </c>
      <c r="M104" s="1">
        <f t="shared" si="4"/>
        <v>0</v>
      </c>
      <c r="N104" s="1">
        <v>1.0</v>
      </c>
      <c r="O104" s="1">
        <f t="shared" si="5"/>
        <v>5</v>
      </c>
    </row>
    <row r="105" ht="15.75" customHeight="1">
      <c r="A105" s="6" t="s">
        <v>262</v>
      </c>
      <c r="B105" s="1">
        <v>53.0</v>
      </c>
      <c r="C105" s="8" t="s">
        <v>264</v>
      </c>
      <c r="D105" s="1">
        <v>59.0</v>
      </c>
      <c r="E105" s="1">
        <f t="shared" si="1"/>
        <v>6</v>
      </c>
      <c r="F105" s="1">
        <f t="shared" si="7"/>
        <v>0</v>
      </c>
      <c r="H105" s="6" t="s">
        <v>263</v>
      </c>
      <c r="I105" s="1">
        <v>4.0</v>
      </c>
      <c r="J105" s="6" t="s">
        <v>265</v>
      </c>
      <c r="K105" s="1">
        <v>10.0</v>
      </c>
      <c r="L105" s="1">
        <f t="shared" si="3"/>
        <v>6</v>
      </c>
      <c r="M105" s="1">
        <f t="shared" si="4"/>
        <v>0</v>
      </c>
      <c r="N105" s="1">
        <v>3.0</v>
      </c>
      <c r="O105" s="1">
        <f t="shared" si="5"/>
        <v>-55</v>
      </c>
    </row>
    <row r="106" ht="15.75" customHeight="1">
      <c r="A106" s="5" t="s">
        <v>264</v>
      </c>
      <c r="B106" s="1">
        <v>59.0</v>
      </c>
      <c r="C106" s="5" t="s">
        <v>266</v>
      </c>
      <c r="D106" s="1">
        <v>5.0</v>
      </c>
      <c r="E106" s="1">
        <f t="shared" si="1"/>
        <v>6</v>
      </c>
      <c r="F106" s="1">
        <f t="shared" si="7"/>
        <v>0</v>
      </c>
      <c r="H106" s="5" t="s">
        <v>265</v>
      </c>
      <c r="I106" s="1">
        <v>10.0</v>
      </c>
      <c r="J106" s="5" t="s">
        <v>267</v>
      </c>
      <c r="K106" s="1">
        <v>16.0</v>
      </c>
      <c r="L106" s="1">
        <f t="shared" si="3"/>
        <v>6</v>
      </c>
      <c r="M106" s="1">
        <f t="shared" si="4"/>
        <v>0</v>
      </c>
      <c r="N106" s="1">
        <v>2.0</v>
      </c>
      <c r="O106" s="1">
        <f t="shared" si="5"/>
        <v>5</v>
      </c>
    </row>
    <row r="107" ht="15.75" customHeight="1">
      <c r="A107" s="4" t="s">
        <v>266</v>
      </c>
      <c r="B107" s="1">
        <v>5.0</v>
      </c>
      <c r="C107" s="4" t="s">
        <v>268</v>
      </c>
      <c r="D107" s="1">
        <v>11.0</v>
      </c>
      <c r="E107" s="1">
        <f t="shared" si="1"/>
        <v>6</v>
      </c>
      <c r="F107" s="1">
        <f t="shared" si="7"/>
        <v>0</v>
      </c>
      <c r="H107" s="4" t="s">
        <v>267</v>
      </c>
      <c r="I107" s="1">
        <v>16.0</v>
      </c>
      <c r="J107" s="4" t="s">
        <v>269</v>
      </c>
      <c r="K107" s="1">
        <v>22.0</v>
      </c>
      <c r="L107" s="1">
        <f t="shared" si="3"/>
        <v>6</v>
      </c>
      <c r="M107" s="1">
        <f t="shared" si="4"/>
        <v>0</v>
      </c>
      <c r="N107" s="1">
        <v>1.0</v>
      </c>
      <c r="O107" s="1">
        <f t="shared" si="5"/>
        <v>5</v>
      </c>
    </row>
    <row r="108" ht="15.75" customHeight="1">
      <c r="A108" s="6" t="s">
        <v>268</v>
      </c>
      <c r="B108" s="1">
        <v>11.0</v>
      </c>
      <c r="C108" s="8" t="s">
        <v>270</v>
      </c>
      <c r="D108" s="1">
        <v>17.0</v>
      </c>
      <c r="E108" s="1">
        <f t="shared" si="1"/>
        <v>6</v>
      </c>
      <c r="F108" s="1">
        <f t="shared" si="7"/>
        <v>0</v>
      </c>
      <c r="H108" s="6" t="s">
        <v>269</v>
      </c>
      <c r="I108" s="1">
        <v>22.0</v>
      </c>
      <c r="J108" s="6" t="s">
        <v>271</v>
      </c>
      <c r="K108" s="1">
        <v>28.0</v>
      </c>
      <c r="L108" s="1">
        <f t="shared" si="3"/>
        <v>6</v>
      </c>
      <c r="M108" s="1">
        <f t="shared" si="4"/>
        <v>0</v>
      </c>
      <c r="N108" s="1">
        <v>3.0</v>
      </c>
      <c r="O108" s="1">
        <f t="shared" si="5"/>
        <v>5</v>
      </c>
    </row>
    <row r="109" ht="15.75" customHeight="1">
      <c r="A109" s="5" t="s">
        <v>270</v>
      </c>
      <c r="B109" s="1">
        <v>17.0</v>
      </c>
      <c r="C109" s="5" t="s">
        <v>272</v>
      </c>
      <c r="D109" s="1">
        <v>23.0</v>
      </c>
      <c r="E109" s="1">
        <f t="shared" si="1"/>
        <v>6</v>
      </c>
      <c r="F109" s="1">
        <f t="shared" si="7"/>
        <v>0</v>
      </c>
      <c r="H109" s="5" t="s">
        <v>271</v>
      </c>
      <c r="I109" s="1">
        <v>28.0</v>
      </c>
      <c r="J109" s="5" t="s">
        <v>273</v>
      </c>
      <c r="K109" s="1">
        <v>34.0</v>
      </c>
      <c r="L109" s="1">
        <f t="shared" si="3"/>
        <v>6</v>
      </c>
      <c r="M109" s="1">
        <f t="shared" si="4"/>
        <v>0</v>
      </c>
      <c r="N109" s="1">
        <v>2.0</v>
      </c>
      <c r="O109" s="1">
        <f t="shared" si="5"/>
        <v>5</v>
      </c>
    </row>
    <row r="110" ht="15.75" customHeight="1">
      <c r="A110" s="4" t="s">
        <v>272</v>
      </c>
      <c r="B110" s="1">
        <v>23.0</v>
      </c>
      <c r="C110" s="4" t="s">
        <v>274</v>
      </c>
      <c r="D110" s="1">
        <v>29.0</v>
      </c>
      <c r="E110" s="1">
        <f t="shared" si="1"/>
        <v>6</v>
      </c>
      <c r="F110" s="1">
        <f t="shared" si="7"/>
        <v>0</v>
      </c>
      <c r="H110" s="4" t="s">
        <v>273</v>
      </c>
      <c r="I110" s="1">
        <v>34.0</v>
      </c>
      <c r="J110" s="4" t="s">
        <v>275</v>
      </c>
      <c r="K110" s="1">
        <v>40.0</v>
      </c>
      <c r="L110" s="1">
        <f t="shared" si="3"/>
        <v>6</v>
      </c>
      <c r="M110" s="1">
        <f t="shared" si="4"/>
        <v>0</v>
      </c>
      <c r="N110" s="1">
        <v>1.0</v>
      </c>
      <c r="O110" s="1">
        <f t="shared" si="5"/>
        <v>5</v>
      </c>
    </row>
    <row r="111" ht="15.75" customHeight="1">
      <c r="A111" s="6" t="s">
        <v>274</v>
      </c>
      <c r="B111" s="1">
        <v>29.0</v>
      </c>
      <c r="C111" s="8" t="s">
        <v>196</v>
      </c>
      <c r="D111" s="1">
        <v>35.0</v>
      </c>
      <c r="E111" s="1">
        <f t="shared" si="1"/>
        <v>6</v>
      </c>
      <c r="F111" s="1">
        <f t="shared" si="7"/>
        <v>0</v>
      </c>
      <c r="H111" s="6" t="s">
        <v>275</v>
      </c>
      <c r="I111" s="1">
        <v>40.0</v>
      </c>
      <c r="J111" s="6" t="s">
        <v>276</v>
      </c>
      <c r="K111" s="1">
        <v>46.0</v>
      </c>
      <c r="L111" s="1">
        <f t="shared" si="3"/>
        <v>6</v>
      </c>
      <c r="M111" s="1">
        <f t="shared" si="4"/>
        <v>0</v>
      </c>
      <c r="N111" s="1">
        <v>3.0</v>
      </c>
      <c r="O111" s="1">
        <f t="shared" si="5"/>
        <v>5</v>
      </c>
    </row>
    <row r="112" ht="15.75" customHeight="1">
      <c r="A112" s="5" t="s">
        <v>277</v>
      </c>
      <c r="B112" s="1">
        <v>35.0</v>
      </c>
      <c r="C112" s="5" t="s">
        <v>278</v>
      </c>
      <c r="D112" s="1">
        <v>41.0</v>
      </c>
      <c r="E112" s="1">
        <f t="shared" si="1"/>
        <v>6</v>
      </c>
      <c r="F112" s="1">
        <f t="shared" si="7"/>
        <v>0</v>
      </c>
      <c r="H112" s="5" t="s">
        <v>217</v>
      </c>
      <c r="I112" s="1">
        <v>46.0</v>
      </c>
      <c r="J112" s="5" t="s">
        <v>279</v>
      </c>
      <c r="K112" s="1">
        <v>52.0</v>
      </c>
      <c r="L112" s="1">
        <f t="shared" si="3"/>
        <v>6</v>
      </c>
      <c r="M112" s="1">
        <f t="shared" si="4"/>
        <v>0</v>
      </c>
      <c r="N112" s="1">
        <v>2.0</v>
      </c>
      <c r="O112" s="1">
        <f t="shared" si="5"/>
        <v>5</v>
      </c>
    </row>
    <row r="113" ht="15.75" customHeight="1">
      <c r="A113" s="4" t="s">
        <v>278</v>
      </c>
      <c r="B113" s="1">
        <v>41.0</v>
      </c>
      <c r="C113" s="4" t="s">
        <v>280</v>
      </c>
      <c r="D113" s="1">
        <v>47.0</v>
      </c>
      <c r="E113" s="1">
        <f t="shared" si="1"/>
        <v>6</v>
      </c>
      <c r="F113" s="1">
        <f t="shared" si="7"/>
        <v>0</v>
      </c>
      <c r="H113" s="4" t="s">
        <v>279</v>
      </c>
      <c r="I113" s="1">
        <v>52.0</v>
      </c>
      <c r="J113" s="4" t="s">
        <v>281</v>
      </c>
      <c r="K113" s="1">
        <v>58.0</v>
      </c>
      <c r="L113" s="1">
        <f t="shared" si="3"/>
        <v>6</v>
      </c>
      <c r="M113" s="1">
        <f t="shared" si="4"/>
        <v>0</v>
      </c>
      <c r="N113" s="1">
        <v>1.0</v>
      </c>
      <c r="O113" s="1">
        <f t="shared" si="5"/>
        <v>5</v>
      </c>
    </row>
    <row r="114" ht="15.75" customHeight="1">
      <c r="A114" s="6" t="s">
        <v>280</v>
      </c>
      <c r="B114" s="1">
        <v>47.0</v>
      </c>
      <c r="C114" s="8" t="s">
        <v>282</v>
      </c>
      <c r="D114" s="1">
        <v>53.0</v>
      </c>
      <c r="E114" s="1">
        <f t="shared" si="1"/>
        <v>6</v>
      </c>
      <c r="F114" s="1">
        <f t="shared" si="7"/>
        <v>0</v>
      </c>
      <c r="H114" s="6" t="s">
        <v>283</v>
      </c>
      <c r="I114" s="1">
        <v>58.0</v>
      </c>
      <c r="J114" s="6" t="s">
        <v>284</v>
      </c>
      <c r="K114" s="1">
        <v>4.0</v>
      </c>
      <c r="L114" s="1">
        <f t="shared" si="3"/>
        <v>6</v>
      </c>
      <c r="M114" s="1">
        <f t="shared" si="4"/>
        <v>-2</v>
      </c>
      <c r="N114" s="1">
        <v>3.0</v>
      </c>
      <c r="O114" s="1">
        <f t="shared" si="5"/>
        <v>5</v>
      </c>
    </row>
    <row r="115" ht="15.75" customHeight="1">
      <c r="A115" s="5" t="s">
        <v>282</v>
      </c>
      <c r="B115" s="1">
        <v>53.0</v>
      </c>
      <c r="C115" s="5" t="s">
        <v>285</v>
      </c>
      <c r="D115" s="1">
        <v>59.0</v>
      </c>
      <c r="E115" s="1">
        <f t="shared" si="1"/>
        <v>6</v>
      </c>
      <c r="F115" s="1">
        <v>1.0</v>
      </c>
      <c r="H115" s="5" t="s">
        <v>286</v>
      </c>
      <c r="I115" s="1">
        <v>2.0</v>
      </c>
      <c r="J115" s="5" t="s">
        <v>287</v>
      </c>
      <c r="K115" s="1">
        <v>7.0</v>
      </c>
      <c r="L115" s="1">
        <f t="shared" si="3"/>
        <v>5</v>
      </c>
      <c r="M115" s="1">
        <f t="shared" si="4"/>
        <v>2</v>
      </c>
      <c r="N115" s="1">
        <v>2.0</v>
      </c>
      <c r="O115" s="1">
        <f t="shared" si="5"/>
        <v>-57</v>
      </c>
    </row>
    <row r="116" ht="15.75" customHeight="1">
      <c r="A116" s="4" t="s">
        <v>288</v>
      </c>
      <c r="B116" s="1">
        <v>0.0</v>
      </c>
      <c r="C116" s="4" t="s">
        <v>289</v>
      </c>
      <c r="D116" s="1">
        <v>6.0</v>
      </c>
      <c r="E116" s="1">
        <f t="shared" si="1"/>
        <v>6</v>
      </c>
      <c r="F116" s="1">
        <f t="shared" ref="F116:F122" si="8">+B117-D116</f>
        <v>2</v>
      </c>
      <c r="H116" s="4" t="s">
        <v>290</v>
      </c>
      <c r="I116" s="1">
        <v>9.0</v>
      </c>
      <c r="J116" s="4" t="s">
        <v>291</v>
      </c>
      <c r="K116" s="1">
        <v>14.0</v>
      </c>
      <c r="L116" s="1">
        <f t="shared" si="3"/>
        <v>5</v>
      </c>
      <c r="M116" s="1">
        <f t="shared" si="4"/>
        <v>3</v>
      </c>
      <c r="N116" s="1">
        <v>1.0</v>
      </c>
      <c r="O116" s="1">
        <f t="shared" si="5"/>
        <v>3</v>
      </c>
    </row>
    <row r="117" ht="15.75" customHeight="1">
      <c r="A117" s="5" t="s">
        <v>292</v>
      </c>
      <c r="B117" s="1">
        <v>8.0</v>
      </c>
      <c r="C117" s="5" t="s">
        <v>291</v>
      </c>
      <c r="D117" s="1">
        <v>14.0</v>
      </c>
      <c r="E117" s="1">
        <f t="shared" si="1"/>
        <v>6</v>
      </c>
      <c r="F117" s="1">
        <f t="shared" si="8"/>
        <v>1</v>
      </c>
      <c r="H117" s="5" t="s">
        <v>293</v>
      </c>
      <c r="I117" s="1">
        <v>17.0</v>
      </c>
      <c r="J117" s="5" t="s">
        <v>294</v>
      </c>
      <c r="K117" s="1">
        <v>22.0</v>
      </c>
      <c r="L117" s="1">
        <f t="shared" si="3"/>
        <v>5</v>
      </c>
      <c r="M117" s="1">
        <f t="shared" si="4"/>
        <v>2</v>
      </c>
      <c r="N117" s="1">
        <v>2.0</v>
      </c>
      <c r="O117" s="1">
        <f t="shared" si="5"/>
        <v>3</v>
      </c>
    </row>
    <row r="118" ht="15.75" customHeight="1">
      <c r="A118" s="4" t="s">
        <v>295</v>
      </c>
      <c r="B118" s="1">
        <v>15.0</v>
      </c>
      <c r="C118" s="4" t="s">
        <v>296</v>
      </c>
      <c r="D118" s="1">
        <v>21.0</v>
      </c>
      <c r="E118" s="1">
        <f t="shared" si="1"/>
        <v>6</v>
      </c>
      <c r="F118" s="1">
        <f t="shared" si="8"/>
        <v>2</v>
      </c>
      <c r="H118" s="4" t="s">
        <v>297</v>
      </c>
      <c r="I118" s="1">
        <v>24.0</v>
      </c>
      <c r="J118" s="4" t="s">
        <v>298</v>
      </c>
      <c r="K118" s="1">
        <v>29.0</v>
      </c>
      <c r="L118" s="1">
        <f t="shared" si="3"/>
        <v>5</v>
      </c>
      <c r="M118" s="1">
        <f t="shared" si="4"/>
        <v>3</v>
      </c>
      <c r="N118" s="1">
        <v>1.0</v>
      </c>
      <c r="O118" s="1">
        <f t="shared" si="5"/>
        <v>3</v>
      </c>
    </row>
    <row r="119" ht="15.75" customHeight="1">
      <c r="A119" s="5" t="s">
        <v>299</v>
      </c>
      <c r="B119" s="1">
        <v>23.0</v>
      </c>
      <c r="C119" s="5" t="s">
        <v>298</v>
      </c>
      <c r="D119" s="1">
        <v>29.0</v>
      </c>
      <c r="E119" s="1">
        <f t="shared" si="1"/>
        <v>6</v>
      </c>
      <c r="F119" s="1">
        <f t="shared" si="8"/>
        <v>1</v>
      </c>
      <c r="H119" s="5" t="s">
        <v>300</v>
      </c>
      <c r="I119" s="1">
        <v>32.0</v>
      </c>
      <c r="J119" s="5" t="s">
        <v>301</v>
      </c>
      <c r="K119" s="1">
        <v>37.0</v>
      </c>
      <c r="L119" s="1">
        <f t="shared" si="3"/>
        <v>5</v>
      </c>
      <c r="M119" s="1">
        <f t="shared" si="4"/>
        <v>2</v>
      </c>
      <c r="N119" s="1">
        <v>2.0</v>
      </c>
      <c r="O119" s="1">
        <f t="shared" si="5"/>
        <v>3</v>
      </c>
    </row>
    <row r="120" ht="15.75" customHeight="1">
      <c r="A120" s="4" t="s">
        <v>302</v>
      </c>
      <c r="B120" s="1">
        <v>30.0</v>
      </c>
      <c r="C120" s="4" t="s">
        <v>303</v>
      </c>
      <c r="D120" s="1">
        <v>36.0</v>
      </c>
      <c r="E120" s="1">
        <f t="shared" si="1"/>
        <v>6</v>
      </c>
      <c r="F120" s="1">
        <f t="shared" si="8"/>
        <v>2</v>
      </c>
      <c r="H120" s="4" t="s">
        <v>304</v>
      </c>
      <c r="I120" s="1">
        <v>39.0</v>
      </c>
      <c r="J120" s="4" t="s">
        <v>305</v>
      </c>
      <c r="K120" s="1">
        <v>44.0</v>
      </c>
      <c r="L120" s="1">
        <f t="shared" si="3"/>
        <v>5</v>
      </c>
      <c r="M120" s="1">
        <f t="shared" si="4"/>
        <v>3</v>
      </c>
      <c r="N120" s="1">
        <v>1.0</v>
      </c>
      <c r="O120" s="1">
        <f t="shared" si="5"/>
        <v>3</v>
      </c>
    </row>
    <row r="121" ht="15.75" customHeight="1">
      <c r="A121" s="5" t="s">
        <v>306</v>
      </c>
      <c r="B121" s="1">
        <v>38.0</v>
      </c>
      <c r="C121" s="5" t="s">
        <v>305</v>
      </c>
      <c r="D121" s="1">
        <v>44.0</v>
      </c>
      <c r="E121" s="1">
        <f t="shared" si="1"/>
        <v>6</v>
      </c>
      <c r="F121" s="1">
        <f t="shared" si="8"/>
        <v>1</v>
      </c>
      <c r="H121" s="5" t="s">
        <v>307</v>
      </c>
      <c r="I121" s="1">
        <v>47.0</v>
      </c>
      <c r="J121" s="5" t="s">
        <v>308</v>
      </c>
      <c r="K121" s="1">
        <v>52.0</v>
      </c>
      <c r="L121" s="1">
        <f t="shared" si="3"/>
        <v>5</v>
      </c>
      <c r="M121" s="1">
        <f t="shared" si="4"/>
        <v>2</v>
      </c>
      <c r="N121" s="1">
        <v>2.0</v>
      </c>
      <c r="O121" s="1">
        <f t="shared" si="5"/>
        <v>3</v>
      </c>
    </row>
    <row r="122" ht="15.75" customHeight="1">
      <c r="A122" s="4" t="s">
        <v>309</v>
      </c>
      <c r="B122" s="1">
        <v>45.0</v>
      </c>
      <c r="C122" s="4" t="s">
        <v>310</v>
      </c>
      <c r="D122" s="1">
        <v>51.0</v>
      </c>
      <c r="E122" s="1">
        <f t="shared" si="1"/>
        <v>6</v>
      </c>
      <c r="F122" s="1">
        <f t="shared" si="8"/>
        <v>2</v>
      </c>
      <c r="H122" s="4" t="s">
        <v>311</v>
      </c>
      <c r="I122" s="1">
        <v>54.0</v>
      </c>
      <c r="J122" s="4" t="s">
        <v>312</v>
      </c>
      <c r="K122" s="1">
        <v>59.0</v>
      </c>
      <c r="L122" s="1">
        <f t="shared" si="3"/>
        <v>5</v>
      </c>
      <c r="M122" s="7">
        <v>-3.0</v>
      </c>
      <c r="N122" s="1">
        <v>1.0</v>
      </c>
      <c r="O122" s="1">
        <f t="shared" si="5"/>
        <v>3</v>
      </c>
    </row>
    <row r="123" ht="15.75" customHeight="1">
      <c r="A123" s="5" t="s">
        <v>313</v>
      </c>
      <c r="B123" s="1">
        <v>53.0</v>
      </c>
      <c r="C123" s="5" t="s">
        <v>312</v>
      </c>
      <c r="D123" s="1">
        <v>59.0</v>
      </c>
      <c r="E123" s="1">
        <f t="shared" si="1"/>
        <v>6</v>
      </c>
      <c r="F123" s="1">
        <v>0.0</v>
      </c>
      <c r="H123" s="5" t="s">
        <v>314</v>
      </c>
      <c r="I123" s="1">
        <v>2.0</v>
      </c>
      <c r="J123" s="5" t="s">
        <v>315</v>
      </c>
      <c r="K123" s="1">
        <v>7.0</v>
      </c>
      <c r="L123" s="1">
        <f t="shared" si="3"/>
        <v>5</v>
      </c>
      <c r="M123" s="1">
        <f>+I124-K123</f>
        <v>2</v>
      </c>
      <c r="N123" s="1">
        <v>2.0</v>
      </c>
      <c r="O123" s="1">
        <f t="shared" si="5"/>
        <v>-57</v>
      </c>
    </row>
    <row r="124" ht="15.75" customHeight="1">
      <c r="H124" s="4" t="s">
        <v>316</v>
      </c>
      <c r="I124" s="1">
        <v>9.0</v>
      </c>
      <c r="J124" s="4" t="s">
        <v>317</v>
      </c>
      <c r="K124" s="1">
        <v>14.0</v>
      </c>
      <c r="L124" s="1">
        <f t="shared" si="3"/>
        <v>5</v>
      </c>
      <c r="M124" s="9">
        <v>0.0</v>
      </c>
      <c r="N124" s="1">
        <v>1.0</v>
      </c>
      <c r="O124" s="1">
        <f t="shared" si="5"/>
        <v>9</v>
      </c>
    </row>
    <row r="125" ht="15.75" customHeight="1"/>
    <row r="126" ht="15.75" customHeight="1"/>
    <row r="127" ht="15.75" customHeight="1">
      <c r="A127" s="1" t="s">
        <v>6</v>
      </c>
    </row>
    <row r="128" ht="15.75" customHeight="1">
      <c r="A128" s="1" t="s">
        <v>11</v>
      </c>
      <c r="C128" s="1" t="s">
        <v>12</v>
      </c>
      <c r="E128" s="1" t="s">
        <v>13</v>
      </c>
      <c r="F128" s="1" t="s">
        <v>14</v>
      </c>
      <c r="H128" s="1" t="s">
        <v>11</v>
      </c>
      <c r="J128" s="1" t="s">
        <v>12</v>
      </c>
      <c r="L128" s="1" t="s">
        <v>13</v>
      </c>
      <c r="M128" s="1" t="s">
        <v>14</v>
      </c>
    </row>
    <row r="129" ht="15.75" customHeight="1">
      <c r="A129" s="4" t="s">
        <v>15</v>
      </c>
      <c r="B129" s="1">
        <v>10.0</v>
      </c>
      <c r="C129" s="4" t="s">
        <v>16</v>
      </c>
      <c r="D129" s="1">
        <v>16.0</v>
      </c>
      <c r="E129" s="1">
        <f t="shared" ref="E129:E174" si="9">+IF(D129&lt;B129,(60+D129)-B129,D129-B129)</f>
        <v>6</v>
      </c>
      <c r="F129" s="1">
        <f t="shared" ref="F129:F131" si="10">+B130-D129</f>
        <v>9</v>
      </c>
      <c r="H129" s="4" t="s">
        <v>17</v>
      </c>
      <c r="I129" s="1">
        <v>19.0</v>
      </c>
      <c r="J129" s="4" t="s">
        <v>18</v>
      </c>
      <c r="K129" s="1">
        <v>24.0</v>
      </c>
      <c r="L129" s="1">
        <f t="shared" ref="L129:L175" si="11">+IF(K129&lt;I129,(60+K129)-I129,K129-I129)</f>
        <v>5</v>
      </c>
      <c r="M129" s="1">
        <f t="shared" ref="M129:M173" si="12">+I130-K129</f>
        <v>10</v>
      </c>
      <c r="N129" s="1">
        <v>1.0</v>
      </c>
      <c r="O129" s="1">
        <f t="shared" ref="O129:O175" si="13">+I129-D129</f>
        <v>3</v>
      </c>
    </row>
    <row r="130" ht="15.75" customHeight="1">
      <c r="A130" s="4" t="s">
        <v>19</v>
      </c>
      <c r="B130" s="1">
        <v>25.0</v>
      </c>
      <c r="C130" s="4" t="s">
        <v>20</v>
      </c>
      <c r="D130" s="1">
        <v>31.0</v>
      </c>
      <c r="E130" s="1">
        <f t="shared" si="9"/>
        <v>6</v>
      </c>
      <c r="F130" s="1">
        <f t="shared" si="10"/>
        <v>9</v>
      </c>
      <c r="H130" s="4" t="s">
        <v>21</v>
      </c>
      <c r="I130" s="1">
        <v>34.0</v>
      </c>
      <c r="J130" s="4" t="s">
        <v>22</v>
      </c>
      <c r="K130" s="1">
        <v>39.0</v>
      </c>
      <c r="L130" s="1">
        <f t="shared" si="11"/>
        <v>5</v>
      </c>
      <c r="M130" s="1">
        <f t="shared" si="12"/>
        <v>10</v>
      </c>
      <c r="N130" s="1">
        <v>1.0</v>
      </c>
      <c r="O130" s="1">
        <f t="shared" si="13"/>
        <v>3</v>
      </c>
    </row>
    <row r="131" ht="15.75" customHeight="1">
      <c r="A131" s="4" t="s">
        <v>26</v>
      </c>
      <c r="B131" s="1">
        <v>40.0</v>
      </c>
      <c r="C131" s="4" t="s">
        <v>27</v>
      </c>
      <c r="D131" s="1">
        <v>46.0</v>
      </c>
      <c r="E131" s="1">
        <f t="shared" si="9"/>
        <v>6</v>
      </c>
      <c r="F131" s="1">
        <f t="shared" si="10"/>
        <v>9</v>
      </c>
      <c r="H131" s="4" t="s">
        <v>28</v>
      </c>
      <c r="I131" s="1">
        <v>49.0</v>
      </c>
      <c r="J131" s="4" t="s">
        <v>29</v>
      </c>
      <c r="K131" s="1">
        <v>54.0</v>
      </c>
      <c r="L131" s="1">
        <f t="shared" si="11"/>
        <v>5</v>
      </c>
      <c r="M131" s="1">
        <f t="shared" si="12"/>
        <v>-50</v>
      </c>
      <c r="N131" s="1">
        <v>1.0</v>
      </c>
      <c r="O131" s="1">
        <f t="shared" si="13"/>
        <v>3</v>
      </c>
    </row>
    <row r="132" ht="15.75" customHeight="1">
      <c r="A132" s="4" t="s">
        <v>33</v>
      </c>
      <c r="B132" s="1">
        <v>55.0</v>
      </c>
      <c r="C132" s="4" t="s">
        <v>34</v>
      </c>
      <c r="D132" s="1">
        <v>1.0</v>
      </c>
      <c r="E132" s="1">
        <f t="shared" si="9"/>
        <v>6</v>
      </c>
      <c r="F132" s="7">
        <v>-2.0</v>
      </c>
      <c r="H132" s="4" t="s">
        <v>35</v>
      </c>
      <c r="I132" s="1">
        <v>4.0</v>
      </c>
      <c r="J132" s="4" t="s">
        <v>36</v>
      </c>
      <c r="K132" s="1">
        <v>10.0</v>
      </c>
      <c r="L132" s="1">
        <f t="shared" si="11"/>
        <v>6</v>
      </c>
      <c r="M132" s="1">
        <f t="shared" si="12"/>
        <v>12</v>
      </c>
      <c r="N132" s="1">
        <v>1.0</v>
      </c>
      <c r="O132" s="1">
        <f t="shared" si="13"/>
        <v>3</v>
      </c>
    </row>
    <row r="133" ht="15.75" customHeight="1">
      <c r="A133" s="4" t="s">
        <v>40</v>
      </c>
      <c r="B133" s="1">
        <v>11.0</v>
      </c>
      <c r="C133" s="4" t="s">
        <v>42</v>
      </c>
      <c r="D133" s="1">
        <v>17.0</v>
      </c>
      <c r="E133" s="1">
        <f t="shared" si="9"/>
        <v>6</v>
      </c>
      <c r="F133" s="1">
        <f t="shared" ref="F133:F153" si="14">+B134-D133</f>
        <v>12</v>
      </c>
      <c r="H133" s="4" t="s">
        <v>41</v>
      </c>
      <c r="I133" s="1">
        <v>22.0</v>
      </c>
      <c r="J133" s="4" t="s">
        <v>43</v>
      </c>
      <c r="K133" s="1">
        <v>28.0</v>
      </c>
      <c r="L133" s="1">
        <f t="shared" si="11"/>
        <v>6</v>
      </c>
      <c r="M133" s="1">
        <f t="shared" si="12"/>
        <v>12</v>
      </c>
      <c r="N133" s="1">
        <v>1.0</v>
      </c>
      <c r="O133" s="1">
        <f t="shared" si="13"/>
        <v>5</v>
      </c>
    </row>
    <row r="134" ht="15.75" customHeight="1">
      <c r="A134" s="4" t="s">
        <v>46</v>
      </c>
      <c r="B134" s="1">
        <v>29.0</v>
      </c>
      <c r="C134" s="4" t="s">
        <v>48</v>
      </c>
      <c r="D134" s="1">
        <v>35.0</v>
      </c>
      <c r="E134" s="1">
        <f t="shared" si="9"/>
        <v>6</v>
      </c>
      <c r="F134" s="1">
        <f t="shared" si="14"/>
        <v>12</v>
      </c>
      <c r="H134" s="4" t="s">
        <v>47</v>
      </c>
      <c r="I134" s="1">
        <v>40.0</v>
      </c>
      <c r="J134" s="4" t="s">
        <v>49</v>
      </c>
      <c r="K134" s="1">
        <v>46.0</v>
      </c>
      <c r="L134" s="1">
        <f t="shared" si="11"/>
        <v>6</v>
      </c>
      <c r="M134" s="1">
        <f t="shared" si="12"/>
        <v>12</v>
      </c>
      <c r="N134" s="1">
        <v>1.0</v>
      </c>
      <c r="O134" s="1">
        <f t="shared" si="13"/>
        <v>5</v>
      </c>
    </row>
    <row r="135" ht="15.75" customHeight="1">
      <c r="A135" s="4" t="s">
        <v>52</v>
      </c>
      <c r="B135" s="1">
        <v>47.0</v>
      </c>
      <c r="C135" s="4" t="s">
        <v>54</v>
      </c>
      <c r="D135" s="1">
        <v>53.0</v>
      </c>
      <c r="E135" s="1">
        <f t="shared" si="9"/>
        <v>6</v>
      </c>
      <c r="F135" s="1">
        <f t="shared" si="14"/>
        <v>-48</v>
      </c>
      <c r="H135" s="4" t="s">
        <v>53</v>
      </c>
      <c r="I135" s="1">
        <v>58.0</v>
      </c>
      <c r="J135" s="4" t="s">
        <v>55</v>
      </c>
      <c r="K135" s="1">
        <v>4.0</v>
      </c>
      <c r="L135" s="1">
        <f t="shared" si="11"/>
        <v>6</v>
      </c>
      <c r="M135" s="1">
        <f t="shared" si="12"/>
        <v>12</v>
      </c>
      <c r="N135" s="1">
        <v>1.0</v>
      </c>
      <c r="O135" s="1">
        <f t="shared" si="13"/>
        <v>5</v>
      </c>
    </row>
    <row r="136" ht="15.75" customHeight="1">
      <c r="A136" s="4" t="s">
        <v>58</v>
      </c>
      <c r="B136" s="1">
        <v>5.0</v>
      </c>
      <c r="C136" s="4" t="s">
        <v>60</v>
      </c>
      <c r="D136" s="1">
        <v>11.0</v>
      </c>
      <c r="E136" s="1">
        <f t="shared" si="9"/>
        <v>6</v>
      </c>
      <c r="F136" s="1">
        <f t="shared" si="14"/>
        <v>12</v>
      </c>
      <c r="H136" s="4" t="s">
        <v>59</v>
      </c>
      <c r="I136" s="1">
        <v>16.0</v>
      </c>
      <c r="J136" s="4" t="s">
        <v>61</v>
      </c>
      <c r="K136" s="1">
        <v>22.0</v>
      </c>
      <c r="L136" s="1">
        <f t="shared" si="11"/>
        <v>6</v>
      </c>
      <c r="M136" s="1">
        <f t="shared" si="12"/>
        <v>12</v>
      </c>
      <c r="N136" s="1">
        <v>1.0</v>
      </c>
      <c r="O136" s="1">
        <f t="shared" si="13"/>
        <v>5</v>
      </c>
    </row>
    <row r="137" ht="15.75" customHeight="1">
      <c r="A137" s="4" t="s">
        <v>64</v>
      </c>
      <c r="B137" s="1">
        <v>23.0</v>
      </c>
      <c r="C137" s="4" t="s">
        <v>66</v>
      </c>
      <c r="D137" s="1">
        <v>29.0</v>
      </c>
      <c r="E137" s="1">
        <f t="shared" si="9"/>
        <v>6</v>
      </c>
      <c r="F137" s="1">
        <f t="shared" si="14"/>
        <v>12</v>
      </c>
      <c r="H137" s="4" t="s">
        <v>65</v>
      </c>
      <c r="I137" s="1">
        <v>34.0</v>
      </c>
      <c r="J137" s="4" t="s">
        <v>67</v>
      </c>
      <c r="K137" s="1">
        <v>40.0</v>
      </c>
      <c r="L137" s="1">
        <f t="shared" si="11"/>
        <v>6</v>
      </c>
      <c r="M137" s="1">
        <f t="shared" si="12"/>
        <v>12</v>
      </c>
      <c r="N137" s="1">
        <v>1.0</v>
      </c>
      <c r="O137" s="1">
        <f t="shared" si="13"/>
        <v>5</v>
      </c>
    </row>
    <row r="138" ht="15.75" customHeight="1">
      <c r="A138" s="4" t="s">
        <v>70</v>
      </c>
      <c r="B138" s="1">
        <v>41.0</v>
      </c>
      <c r="C138" s="4" t="s">
        <v>72</v>
      </c>
      <c r="D138" s="1">
        <v>47.0</v>
      </c>
      <c r="E138" s="1">
        <f t="shared" si="9"/>
        <v>6</v>
      </c>
      <c r="F138" s="1">
        <f t="shared" si="14"/>
        <v>12</v>
      </c>
      <c r="H138" s="4" t="s">
        <v>71</v>
      </c>
      <c r="I138" s="1">
        <v>52.0</v>
      </c>
      <c r="J138" s="4" t="s">
        <v>73</v>
      </c>
      <c r="K138" s="1">
        <v>58.0</v>
      </c>
      <c r="L138" s="1">
        <f t="shared" si="11"/>
        <v>6</v>
      </c>
      <c r="M138" s="1">
        <f t="shared" si="12"/>
        <v>-48</v>
      </c>
      <c r="N138" s="1">
        <v>1.0</v>
      </c>
      <c r="O138" s="1">
        <f t="shared" si="13"/>
        <v>5</v>
      </c>
    </row>
    <row r="139" ht="15.75" customHeight="1">
      <c r="A139" s="4" t="s">
        <v>76</v>
      </c>
      <c r="B139" s="1">
        <v>59.0</v>
      </c>
      <c r="C139" s="4" t="s">
        <v>78</v>
      </c>
      <c r="D139" s="1">
        <v>5.0</v>
      </c>
      <c r="E139" s="1">
        <f t="shared" si="9"/>
        <v>6</v>
      </c>
      <c r="F139" s="1">
        <f t="shared" si="14"/>
        <v>12</v>
      </c>
      <c r="H139" s="4" t="s">
        <v>77</v>
      </c>
      <c r="I139" s="1">
        <v>10.0</v>
      </c>
      <c r="J139" s="4" t="s">
        <v>79</v>
      </c>
      <c r="K139" s="1">
        <v>16.0</v>
      </c>
      <c r="L139" s="1">
        <f t="shared" si="11"/>
        <v>6</v>
      </c>
      <c r="M139" s="1">
        <f t="shared" si="12"/>
        <v>12</v>
      </c>
      <c r="N139" s="1">
        <v>1.0</v>
      </c>
      <c r="O139" s="1">
        <f t="shared" si="13"/>
        <v>5</v>
      </c>
    </row>
    <row r="140" ht="15.75" customHeight="1">
      <c r="A140" s="4" t="s">
        <v>82</v>
      </c>
      <c r="B140" s="1">
        <v>17.0</v>
      </c>
      <c r="C140" s="4" t="s">
        <v>84</v>
      </c>
      <c r="D140" s="1">
        <v>23.0</v>
      </c>
      <c r="E140" s="1">
        <f t="shared" si="9"/>
        <v>6</v>
      </c>
      <c r="F140" s="1">
        <f t="shared" si="14"/>
        <v>12</v>
      </c>
      <c r="H140" s="4" t="s">
        <v>83</v>
      </c>
      <c r="I140" s="1">
        <v>28.0</v>
      </c>
      <c r="J140" s="4" t="s">
        <v>85</v>
      </c>
      <c r="K140" s="1">
        <v>34.0</v>
      </c>
      <c r="L140" s="1">
        <f t="shared" si="11"/>
        <v>6</v>
      </c>
      <c r="M140" s="1">
        <f t="shared" si="12"/>
        <v>12</v>
      </c>
      <c r="N140" s="1">
        <v>1.0</v>
      </c>
      <c r="O140" s="1">
        <f t="shared" si="13"/>
        <v>5</v>
      </c>
    </row>
    <row r="141" ht="15.75" customHeight="1">
      <c r="A141" s="4" t="s">
        <v>88</v>
      </c>
      <c r="B141" s="1">
        <v>35.0</v>
      </c>
      <c r="C141" s="4" t="s">
        <v>90</v>
      </c>
      <c r="D141" s="1">
        <v>41.0</v>
      </c>
      <c r="E141" s="1">
        <f t="shared" si="9"/>
        <v>6</v>
      </c>
      <c r="F141" s="1">
        <f t="shared" si="14"/>
        <v>14</v>
      </c>
      <c r="H141" s="4" t="s">
        <v>89</v>
      </c>
      <c r="I141" s="1">
        <v>46.0</v>
      </c>
      <c r="J141" s="4" t="s">
        <v>91</v>
      </c>
      <c r="K141" s="1">
        <v>52.0</v>
      </c>
      <c r="L141" s="1">
        <f t="shared" si="11"/>
        <v>6</v>
      </c>
      <c r="M141" s="1">
        <f t="shared" si="12"/>
        <v>-48</v>
      </c>
      <c r="N141" s="1">
        <v>1.0</v>
      </c>
      <c r="O141" s="1">
        <f t="shared" si="13"/>
        <v>5</v>
      </c>
    </row>
    <row r="142" ht="15.75" customHeight="1">
      <c r="A142" s="4" t="s">
        <v>97</v>
      </c>
      <c r="B142" s="1">
        <v>55.0</v>
      </c>
      <c r="C142" s="4" t="s">
        <v>98</v>
      </c>
      <c r="D142" s="1">
        <v>1.0</v>
      </c>
      <c r="E142" s="1">
        <f t="shared" si="9"/>
        <v>6</v>
      </c>
      <c r="F142" s="1">
        <f t="shared" si="14"/>
        <v>9</v>
      </c>
      <c r="H142" s="4" t="s">
        <v>99</v>
      </c>
      <c r="I142" s="1">
        <v>4.0</v>
      </c>
      <c r="J142" s="4" t="s">
        <v>100</v>
      </c>
      <c r="K142" s="1">
        <v>9.0</v>
      </c>
      <c r="L142" s="1">
        <f t="shared" si="11"/>
        <v>5</v>
      </c>
      <c r="M142" s="1">
        <f t="shared" si="12"/>
        <v>10</v>
      </c>
      <c r="N142" s="1">
        <v>1.0</v>
      </c>
      <c r="O142" s="1">
        <f t="shared" si="13"/>
        <v>3</v>
      </c>
    </row>
    <row r="143" ht="15.75" customHeight="1">
      <c r="A143" s="4" t="s">
        <v>104</v>
      </c>
      <c r="B143" s="1">
        <v>10.0</v>
      </c>
      <c r="C143" s="4" t="s">
        <v>105</v>
      </c>
      <c r="D143" s="1">
        <v>16.0</v>
      </c>
      <c r="E143" s="1">
        <f t="shared" si="9"/>
        <v>6</v>
      </c>
      <c r="F143" s="1">
        <f t="shared" si="14"/>
        <v>9</v>
      </c>
      <c r="H143" s="4" t="s">
        <v>106</v>
      </c>
      <c r="I143" s="1">
        <v>19.0</v>
      </c>
      <c r="J143" s="4" t="s">
        <v>107</v>
      </c>
      <c r="K143" s="1">
        <v>24.0</v>
      </c>
      <c r="L143" s="1">
        <f t="shared" si="11"/>
        <v>5</v>
      </c>
      <c r="M143" s="1">
        <f t="shared" si="12"/>
        <v>10</v>
      </c>
      <c r="N143" s="1">
        <v>1.0</v>
      </c>
      <c r="O143" s="1">
        <f t="shared" si="13"/>
        <v>3</v>
      </c>
    </row>
    <row r="144" ht="15.75" customHeight="1">
      <c r="A144" s="4" t="s">
        <v>111</v>
      </c>
      <c r="B144" s="1">
        <v>25.0</v>
      </c>
      <c r="C144" s="4" t="s">
        <v>112</v>
      </c>
      <c r="D144" s="1">
        <v>31.0</v>
      </c>
      <c r="E144" s="1">
        <f t="shared" si="9"/>
        <v>6</v>
      </c>
      <c r="F144" s="1">
        <f t="shared" si="14"/>
        <v>9</v>
      </c>
      <c r="H144" s="4" t="s">
        <v>113</v>
      </c>
      <c r="I144" s="1">
        <v>34.0</v>
      </c>
      <c r="J144" s="4" t="s">
        <v>114</v>
      </c>
      <c r="K144" s="1">
        <v>39.0</v>
      </c>
      <c r="L144" s="1">
        <f t="shared" si="11"/>
        <v>5</v>
      </c>
      <c r="M144" s="1">
        <f t="shared" si="12"/>
        <v>10</v>
      </c>
      <c r="N144" s="1">
        <v>1.0</v>
      </c>
      <c r="O144" s="1">
        <f t="shared" si="13"/>
        <v>3</v>
      </c>
    </row>
    <row r="145" ht="15.75" customHeight="1">
      <c r="A145" s="4" t="s">
        <v>118</v>
      </c>
      <c r="B145" s="1">
        <v>40.0</v>
      </c>
      <c r="C145" s="4" t="s">
        <v>119</v>
      </c>
      <c r="D145" s="1">
        <v>46.0</v>
      </c>
      <c r="E145" s="1">
        <f t="shared" si="9"/>
        <v>6</v>
      </c>
      <c r="F145" s="1">
        <f t="shared" si="14"/>
        <v>9</v>
      </c>
      <c r="H145" s="4" t="s">
        <v>120</v>
      </c>
      <c r="I145" s="1">
        <v>49.0</v>
      </c>
      <c r="J145" s="4" t="s">
        <v>121</v>
      </c>
      <c r="K145" s="1">
        <v>54.0</v>
      </c>
      <c r="L145" s="1">
        <f t="shared" si="11"/>
        <v>5</v>
      </c>
      <c r="M145" s="1">
        <f t="shared" si="12"/>
        <v>-50</v>
      </c>
      <c r="N145" s="1">
        <v>1.0</v>
      </c>
      <c r="O145" s="1">
        <f t="shared" si="13"/>
        <v>3</v>
      </c>
    </row>
    <row r="146" ht="15.75" customHeight="1">
      <c r="A146" s="4" t="s">
        <v>125</v>
      </c>
      <c r="B146" s="1">
        <v>55.0</v>
      </c>
      <c r="C146" s="4" t="s">
        <v>126</v>
      </c>
      <c r="D146" s="1">
        <v>1.0</v>
      </c>
      <c r="E146" s="1">
        <f t="shared" si="9"/>
        <v>6</v>
      </c>
      <c r="F146" s="1">
        <f t="shared" si="14"/>
        <v>9</v>
      </c>
      <c r="H146" s="4" t="s">
        <v>127</v>
      </c>
      <c r="I146" s="1">
        <v>4.0</v>
      </c>
      <c r="J146" s="4" t="s">
        <v>128</v>
      </c>
      <c r="K146" s="1">
        <v>9.0</v>
      </c>
      <c r="L146" s="1">
        <f t="shared" si="11"/>
        <v>5</v>
      </c>
      <c r="M146" s="1">
        <f t="shared" si="12"/>
        <v>10</v>
      </c>
      <c r="N146" s="1">
        <v>1.0</v>
      </c>
      <c r="O146" s="1">
        <f t="shared" si="13"/>
        <v>3</v>
      </c>
    </row>
    <row r="147" ht="15.75" customHeight="1">
      <c r="A147" s="4" t="s">
        <v>132</v>
      </c>
      <c r="B147" s="1">
        <v>10.0</v>
      </c>
      <c r="C147" s="4" t="s">
        <v>133</v>
      </c>
      <c r="D147" s="1">
        <v>16.0</v>
      </c>
      <c r="E147" s="1">
        <f t="shared" si="9"/>
        <v>6</v>
      </c>
      <c r="F147" s="1">
        <f t="shared" si="14"/>
        <v>9</v>
      </c>
      <c r="H147" s="4" t="s">
        <v>134</v>
      </c>
      <c r="I147" s="1">
        <v>19.0</v>
      </c>
      <c r="J147" s="4" t="s">
        <v>135</v>
      </c>
      <c r="K147" s="1">
        <v>24.0</v>
      </c>
      <c r="L147" s="1">
        <f t="shared" si="11"/>
        <v>5</v>
      </c>
      <c r="M147" s="1">
        <f t="shared" si="12"/>
        <v>10</v>
      </c>
      <c r="N147" s="1">
        <v>1.0</v>
      </c>
      <c r="O147" s="1">
        <f t="shared" si="13"/>
        <v>3</v>
      </c>
    </row>
    <row r="148" ht="15.75" customHeight="1">
      <c r="A148" s="4" t="s">
        <v>139</v>
      </c>
      <c r="B148" s="1">
        <v>25.0</v>
      </c>
      <c r="C148" s="4" t="s">
        <v>140</v>
      </c>
      <c r="D148" s="1">
        <v>31.0</v>
      </c>
      <c r="E148" s="1">
        <f t="shared" si="9"/>
        <v>6</v>
      </c>
      <c r="F148" s="1">
        <f t="shared" si="14"/>
        <v>9</v>
      </c>
      <c r="H148" s="4" t="s">
        <v>141</v>
      </c>
      <c r="I148" s="1">
        <v>34.0</v>
      </c>
      <c r="J148" s="4" t="s">
        <v>142</v>
      </c>
      <c r="K148" s="1">
        <v>39.0</v>
      </c>
      <c r="L148" s="1">
        <f t="shared" si="11"/>
        <v>5</v>
      </c>
      <c r="M148" s="1">
        <f t="shared" si="12"/>
        <v>10</v>
      </c>
      <c r="N148" s="1">
        <v>1.0</v>
      </c>
      <c r="O148" s="1">
        <f t="shared" si="13"/>
        <v>3</v>
      </c>
    </row>
    <row r="149" ht="15.75" customHeight="1">
      <c r="A149" s="4" t="s">
        <v>146</v>
      </c>
      <c r="B149" s="1">
        <v>40.0</v>
      </c>
      <c r="C149" s="4" t="s">
        <v>147</v>
      </c>
      <c r="D149" s="1">
        <v>46.0</v>
      </c>
      <c r="E149" s="1">
        <f t="shared" si="9"/>
        <v>6</v>
      </c>
      <c r="F149" s="1">
        <f t="shared" si="14"/>
        <v>9</v>
      </c>
      <c r="H149" s="4" t="s">
        <v>148</v>
      </c>
      <c r="I149" s="1">
        <v>49.0</v>
      </c>
      <c r="J149" s="4" t="s">
        <v>149</v>
      </c>
      <c r="K149" s="1">
        <v>54.0</v>
      </c>
      <c r="L149" s="1">
        <f t="shared" si="11"/>
        <v>5</v>
      </c>
      <c r="M149" s="1">
        <f t="shared" si="12"/>
        <v>-50</v>
      </c>
      <c r="N149" s="1">
        <v>1.0</v>
      </c>
      <c r="O149" s="1">
        <f t="shared" si="13"/>
        <v>3</v>
      </c>
    </row>
    <row r="150" ht="15.75" customHeight="1">
      <c r="A150" s="4" t="s">
        <v>153</v>
      </c>
      <c r="B150" s="1">
        <v>55.0</v>
      </c>
      <c r="C150" s="4" t="s">
        <v>154</v>
      </c>
      <c r="D150" s="1">
        <v>1.0</v>
      </c>
      <c r="E150" s="1">
        <f t="shared" si="9"/>
        <v>6</v>
      </c>
      <c r="F150" s="1">
        <f t="shared" si="14"/>
        <v>9</v>
      </c>
      <c r="H150" s="4" t="s">
        <v>155</v>
      </c>
      <c r="I150" s="1">
        <v>4.0</v>
      </c>
      <c r="J150" s="4" t="s">
        <v>156</v>
      </c>
      <c r="K150" s="1">
        <v>9.0</v>
      </c>
      <c r="L150" s="1">
        <f t="shared" si="11"/>
        <v>5</v>
      </c>
      <c r="M150" s="1">
        <f t="shared" si="12"/>
        <v>10</v>
      </c>
      <c r="N150" s="1">
        <v>1.0</v>
      </c>
      <c r="O150" s="1">
        <f t="shared" si="13"/>
        <v>3</v>
      </c>
    </row>
    <row r="151" ht="15.75" customHeight="1">
      <c r="A151" s="4" t="s">
        <v>160</v>
      </c>
      <c r="B151" s="1">
        <v>10.0</v>
      </c>
      <c r="C151" s="4" t="s">
        <v>161</v>
      </c>
      <c r="D151" s="1">
        <v>16.0</v>
      </c>
      <c r="E151" s="1">
        <f t="shared" si="9"/>
        <v>6</v>
      </c>
      <c r="F151" s="1">
        <f t="shared" si="14"/>
        <v>9</v>
      </c>
      <c r="H151" s="4" t="s">
        <v>162</v>
      </c>
      <c r="I151" s="1">
        <v>19.0</v>
      </c>
      <c r="J151" s="4" t="s">
        <v>163</v>
      </c>
      <c r="K151" s="1">
        <v>24.0</v>
      </c>
      <c r="L151" s="1">
        <f t="shared" si="11"/>
        <v>5</v>
      </c>
      <c r="M151" s="1">
        <f t="shared" si="12"/>
        <v>10</v>
      </c>
      <c r="N151" s="1">
        <v>1.0</v>
      </c>
      <c r="O151" s="1">
        <f t="shared" si="13"/>
        <v>3</v>
      </c>
    </row>
    <row r="152" ht="15.75" customHeight="1">
      <c r="A152" s="4" t="s">
        <v>167</v>
      </c>
      <c r="B152" s="1">
        <v>25.0</v>
      </c>
      <c r="C152" s="4" t="s">
        <v>168</v>
      </c>
      <c r="D152" s="1">
        <v>31.0</v>
      </c>
      <c r="E152" s="1">
        <f t="shared" si="9"/>
        <v>6</v>
      </c>
      <c r="F152" s="1">
        <f t="shared" si="14"/>
        <v>9</v>
      </c>
      <c r="H152" s="4" t="s">
        <v>169</v>
      </c>
      <c r="I152" s="1">
        <v>34.0</v>
      </c>
      <c r="J152" s="4" t="s">
        <v>170</v>
      </c>
      <c r="K152" s="1">
        <v>39.0</v>
      </c>
      <c r="L152" s="1">
        <f t="shared" si="11"/>
        <v>5</v>
      </c>
      <c r="M152" s="1">
        <f t="shared" si="12"/>
        <v>10</v>
      </c>
      <c r="N152" s="1">
        <v>1.0</v>
      </c>
      <c r="O152" s="1">
        <f t="shared" si="13"/>
        <v>3</v>
      </c>
    </row>
    <row r="153" ht="15.75" customHeight="1">
      <c r="A153" s="4" t="s">
        <v>174</v>
      </c>
      <c r="B153" s="1">
        <v>40.0</v>
      </c>
      <c r="C153" s="4" t="s">
        <v>175</v>
      </c>
      <c r="D153" s="1">
        <v>46.0</v>
      </c>
      <c r="E153" s="1">
        <f t="shared" si="9"/>
        <v>6</v>
      </c>
      <c r="F153" s="1">
        <f t="shared" si="14"/>
        <v>9</v>
      </c>
      <c r="H153" s="4" t="s">
        <v>176</v>
      </c>
      <c r="I153" s="1">
        <v>49.0</v>
      </c>
      <c r="J153" s="4" t="s">
        <v>177</v>
      </c>
      <c r="K153" s="1">
        <v>54.0</v>
      </c>
      <c r="L153" s="1">
        <f t="shared" si="11"/>
        <v>5</v>
      </c>
      <c r="M153" s="1">
        <f t="shared" si="12"/>
        <v>-50</v>
      </c>
      <c r="N153" s="1">
        <v>1.0</v>
      </c>
      <c r="O153" s="1">
        <f t="shared" si="13"/>
        <v>3</v>
      </c>
    </row>
    <row r="154" ht="15.75" customHeight="1">
      <c r="A154" s="4" t="s">
        <v>181</v>
      </c>
      <c r="B154" s="1">
        <v>55.0</v>
      </c>
      <c r="C154" s="4" t="s">
        <v>182</v>
      </c>
      <c r="D154" s="1">
        <v>1.0</v>
      </c>
      <c r="E154" s="1">
        <f t="shared" si="9"/>
        <v>6</v>
      </c>
      <c r="F154" s="1">
        <v>-2.0</v>
      </c>
      <c r="H154" s="4" t="s">
        <v>183</v>
      </c>
      <c r="I154" s="1">
        <v>4.0</v>
      </c>
      <c r="J154" s="4" t="s">
        <v>184</v>
      </c>
      <c r="K154" s="1">
        <v>10.0</v>
      </c>
      <c r="L154" s="1">
        <f t="shared" si="11"/>
        <v>6</v>
      </c>
      <c r="M154" s="1">
        <f t="shared" si="12"/>
        <v>12</v>
      </c>
      <c r="N154" s="1">
        <v>1.0</v>
      </c>
      <c r="O154" s="1">
        <f t="shared" si="13"/>
        <v>3</v>
      </c>
    </row>
    <row r="155" ht="15.75" customHeight="1">
      <c r="A155" s="4" t="s">
        <v>188</v>
      </c>
      <c r="B155" s="1">
        <v>11.0</v>
      </c>
      <c r="C155" s="4" t="s">
        <v>190</v>
      </c>
      <c r="D155" s="1">
        <v>17.0</v>
      </c>
      <c r="E155" s="1">
        <f t="shared" si="9"/>
        <v>6</v>
      </c>
      <c r="F155" s="1">
        <f t="shared" ref="F155:F174" si="15">+B156-D155</f>
        <v>12</v>
      </c>
      <c r="H155" s="4" t="s">
        <v>189</v>
      </c>
      <c r="I155" s="1">
        <v>22.0</v>
      </c>
      <c r="J155" s="4" t="s">
        <v>191</v>
      </c>
      <c r="K155" s="1">
        <v>28.0</v>
      </c>
      <c r="L155" s="1">
        <f t="shared" si="11"/>
        <v>6</v>
      </c>
      <c r="M155" s="1">
        <f t="shared" si="12"/>
        <v>12</v>
      </c>
      <c r="N155" s="1">
        <v>1.0</v>
      </c>
      <c r="O155" s="1">
        <f t="shared" si="13"/>
        <v>5</v>
      </c>
    </row>
    <row r="156" ht="15.75" customHeight="1">
      <c r="A156" s="4" t="s">
        <v>194</v>
      </c>
      <c r="B156" s="1">
        <v>29.0</v>
      </c>
      <c r="C156" s="4" t="s">
        <v>196</v>
      </c>
      <c r="D156" s="1">
        <v>35.0</v>
      </c>
      <c r="E156" s="1">
        <f t="shared" si="9"/>
        <v>6</v>
      </c>
      <c r="F156" s="1">
        <f t="shared" si="15"/>
        <v>12</v>
      </c>
      <c r="H156" s="4" t="s">
        <v>195</v>
      </c>
      <c r="I156" s="1">
        <v>40.0</v>
      </c>
      <c r="J156" s="4" t="s">
        <v>197</v>
      </c>
      <c r="K156" s="1">
        <v>46.0</v>
      </c>
      <c r="L156" s="1">
        <f t="shared" si="11"/>
        <v>6</v>
      </c>
      <c r="M156" s="1">
        <f t="shared" si="12"/>
        <v>12</v>
      </c>
      <c r="N156" s="1">
        <v>1.0</v>
      </c>
      <c r="O156" s="1">
        <f t="shared" si="13"/>
        <v>5</v>
      </c>
    </row>
    <row r="157" ht="15.75" customHeight="1">
      <c r="A157" s="4" t="s">
        <v>200</v>
      </c>
      <c r="B157" s="1">
        <v>47.0</v>
      </c>
      <c r="C157" s="4" t="s">
        <v>202</v>
      </c>
      <c r="D157" s="1">
        <v>53.0</v>
      </c>
      <c r="E157" s="1">
        <f t="shared" si="9"/>
        <v>6</v>
      </c>
      <c r="F157" s="1">
        <f t="shared" si="15"/>
        <v>-48</v>
      </c>
      <c r="H157" s="4" t="s">
        <v>201</v>
      </c>
      <c r="I157" s="1">
        <v>58.0</v>
      </c>
      <c r="J157" s="4" t="s">
        <v>203</v>
      </c>
      <c r="K157" s="1">
        <v>4.0</v>
      </c>
      <c r="L157" s="1">
        <f t="shared" si="11"/>
        <v>6</v>
      </c>
      <c r="M157" s="1">
        <f t="shared" si="12"/>
        <v>12</v>
      </c>
      <c r="N157" s="1">
        <v>1.0</v>
      </c>
      <c r="O157" s="1">
        <f t="shared" si="13"/>
        <v>5</v>
      </c>
    </row>
    <row r="158" ht="15.75" customHeight="1">
      <c r="A158" s="4" t="s">
        <v>206</v>
      </c>
      <c r="B158" s="1">
        <v>5.0</v>
      </c>
      <c r="C158" s="4" t="s">
        <v>208</v>
      </c>
      <c r="D158" s="1">
        <v>11.0</v>
      </c>
      <c r="E158" s="1">
        <f t="shared" si="9"/>
        <v>6</v>
      </c>
      <c r="F158" s="1">
        <f t="shared" si="15"/>
        <v>12</v>
      </c>
      <c r="H158" s="4" t="s">
        <v>207</v>
      </c>
      <c r="I158" s="1">
        <v>16.0</v>
      </c>
      <c r="J158" s="4" t="s">
        <v>209</v>
      </c>
      <c r="K158" s="1">
        <v>22.0</v>
      </c>
      <c r="L158" s="1">
        <f t="shared" si="11"/>
        <v>6</v>
      </c>
      <c r="M158" s="1">
        <f t="shared" si="12"/>
        <v>12</v>
      </c>
      <c r="N158" s="1">
        <v>1.0</v>
      </c>
      <c r="O158" s="1">
        <f t="shared" si="13"/>
        <v>5</v>
      </c>
    </row>
    <row r="159" ht="15.75" customHeight="1">
      <c r="A159" s="4" t="s">
        <v>212</v>
      </c>
      <c r="B159" s="1">
        <v>23.0</v>
      </c>
      <c r="C159" s="4" t="s">
        <v>214</v>
      </c>
      <c r="D159" s="1">
        <v>29.0</v>
      </c>
      <c r="E159" s="1">
        <f t="shared" si="9"/>
        <v>6</v>
      </c>
      <c r="F159" s="1">
        <f t="shared" si="15"/>
        <v>12</v>
      </c>
      <c r="H159" s="4" t="s">
        <v>213</v>
      </c>
      <c r="I159" s="1">
        <v>34.0</v>
      </c>
      <c r="J159" s="4" t="s">
        <v>215</v>
      </c>
      <c r="K159" s="1">
        <v>40.0</v>
      </c>
      <c r="L159" s="1">
        <f t="shared" si="11"/>
        <v>6</v>
      </c>
      <c r="M159" s="1">
        <f t="shared" si="12"/>
        <v>12</v>
      </c>
      <c r="N159" s="1">
        <v>1.0</v>
      </c>
      <c r="O159" s="1">
        <f t="shared" si="13"/>
        <v>5</v>
      </c>
    </row>
    <row r="160" ht="15.75" customHeight="1">
      <c r="A160" s="4" t="s">
        <v>218</v>
      </c>
      <c r="B160" s="1">
        <v>41.0</v>
      </c>
      <c r="C160" s="4" t="s">
        <v>220</v>
      </c>
      <c r="D160" s="1">
        <v>47.0</v>
      </c>
      <c r="E160" s="1">
        <f t="shared" si="9"/>
        <v>6</v>
      </c>
      <c r="F160" s="1">
        <f t="shared" si="15"/>
        <v>12</v>
      </c>
      <c r="H160" s="4" t="s">
        <v>219</v>
      </c>
      <c r="I160" s="1">
        <v>52.0</v>
      </c>
      <c r="J160" s="4" t="s">
        <v>221</v>
      </c>
      <c r="K160" s="1">
        <v>58.0</v>
      </c>
      <c r="L160" s="1">
        <f t="shared" si="11"/>
        <v>6</v>
      </c>
      <c r="M160" s="1">
        <f t="shared" si="12"/>
        <v>-48</v>
      </c>
      <c r="N160" s="1">
        <v>1.0</v>
      </c>
      <c r="O160" s="1">
        <f t="shared" si="13"/>
        <v>5</v>
      </c>
    </row>
    <row r="161" ht="15.75" customHeight="1">
      <c r="A161" s="4" t="s">
        <v>224</v>
      </c>
      <c r="B161" s="1">
        <v>59.0</v>
      </c>
      <c r="C161" s="4" t="s">
        <v>226</v>
      </c>
      <c r="D161" s="1">
        <v>5.0</v>
      </c>
      <c r="E161" s="1">
        <f t="shared" si="9"/>
        <v>6</v>
      </c>
      <c r="F161" s="1">
        <f t="shared" si="15"/>
        <v>12</v>
      </c>
      <c r="H161" s="4" t="s">
        <v>225</v>
      </c>
      <c r="I161" s="1">
        <v>10.0</v>
      </c>
      <c r="J161" s="4" t="s">
        <v>227</v>
      </c>
      <c r="K161" s="1">
        <v>16.0</v>
      </c>
      <c r="L161" s="1">
        <f t="shared" si="11"/>
        <v>6</v>
      </c>
      <c r="M161" s="1">
        <f t="shared" si="12"/>
        <v>12</v>
      </c>
      <c r="N161" s="1">
        <v>1.0</v>
      </c>
      <c r="O161" s="1">
        <f t="shared" si="13"/>
        <v>5</v>
      </c>
    </row>
    <row r="162" ht="15.75" customHeight="1">
      <c r="A162" s="4" t="s">
        <v>230</v>
      </c>
      <c r="B162" s="1">
        <v>17.0</v>
      </c>
      <c r="C162" s="4" t="s">
        <v>232</v>
      </c>
      <c r="D162" s="1">
        <v>23.0</v>
      </c>
      <c r="E162" s="1">
        <f t="shared" si="9"/>
        <v>6</v>
      </c>
      <c r="F162" s="1">
        <f t="shared" si="15"/>
        <v>12</v>
      </c>
      <c r="H162" s="4" t="s">
        <v>231</v>
      </c>
      <c r="I162" s="1">
        <v>28.0</v>
      </c>
      <c r="J162" s="4" t="s">
        <v>233</v>
      </c>
      <c r="K162" s="1">
        <v>34.0</v>
      </c>
      <c r="L162" s="1">
        <f t="shared" si="11"/>
        <v>6</v>
      </c>
      <c r="M162" s="1">
        <f t="shared" si="12"/>
        <v>12</v>
      </c>
      <c r="N162" s="1">
        <v>1.0</v>
      </c>
      <c r="O162" s="1">
        <f t="shared" si="13"/>
        <v>5</v>
      </c>
    </row>
    <row r="163" ht="15.75" customHeight="1">
      <c r="A163" s="4" t="s">
        <v>236</v>
      </c>
      <c r="B163" s="1">
        <v>35.0</v>
      </c>
      <c r="C163" s="4" t="s">
        <v>238</v>
      </c>
      <c r="D163" s="1">
        <v>41.0</v>
      </c>
      <c r="E163" s="1">
        <f t="shared" si="9"/>
        <v>6</v>
      </c>
      <c r="F163" s="1">
        <f t="shared" si="15"/>
        <v>12</v>
      </c>
      <c r="H163" s="4" t="s">
        <v>237</v>
      </c>
      <c r="I163" s="1">
        <v>46.0</v>
      </c>
      <c r="J163" s="4" t="s">
        <v>239</v>
      </c>
      <c r="K163" s="1">
        <v>52.0</v>
      </c>
      <c r="L163" s="1">
        <f t="shared" si="11"/>
        <v>6</v>
      </c>
      <c r="M163" s="1">
        <f t="shared" si="12"/>
        <v>-48</v>
      </c>
      <c r="N163" s="1">
        <v>1.0</v>
      </c>
      <c r="O163" s="1">
        <f t="shared" si="13"/>
        <v>5</v>
      </c>
    </row>
    <row r="164" ht="15.75" customHeight="1">
      <c r="A164" s="4" t="s">
        <v>242</v>
      </c>
      <c r="B164" s="1">
        <v>53.0</v>
      </c>
      <c r="C164" s="4" t="s">
        <v>244</v>
      </c>
      <c r="D164" s="1">
        <v>59.0</v>
      </c>
      <c r="E164" s="1">
        <f t="shared" si="9"/>
        <v>6</v>
      </c>
      <c r="F164" s="1">
        <f t="shared" si="15"/>
        <v>-48</v>
      </c>
      <c r="H164" s="4" t="s">
        <v>243</v>
      </c>
      <c r="I164" s="1">
        <v>4.0</v>
      </c>
      <c r="J164" s="4" t="s">
        <v>245</v>
      </c>
      <c r="K164" s="1">
        <v>10.0</v>
      </c>
      <c r="L164" s="1">
        <f t="shared" si="11"/>
        <v>6</v>
      </c>
      <c r="M164" s="1">
        <f t="shared" si="12"/>
        <v>12</v>
      </c>
      <c r="N164" s="1">
        <v>1.0</v>
      </c>
      <c r="O164" s="1">
        <f t="shared" si="13"/>
        <v>-55</v>
      </c>
    </row>
    <row r="165" ht="15.75" customHeight="1">
      <c r="A165" s="4" t="s">
        <v>248</v>
      </c>
      <c r="B165" s="1">
        <v>11.0</v>
      </c>
      <c r="C165" s="4" t="s">
        <v>250</v>
      </c>
      <c r="D165" s="1">
        <v>17.0</v>
      </c>
      <c r="E165" s="1">
        <f t="shared" si="9"/>
        <v>6</v>
      </c>
      <c r="F165" s="1">
        <f t="shared" si="15"/>
        <v>12</v>
      </c>
      <c r="H165" s="4" t="s">
        <v>249</v>
      </c>
      <c r="I165" s="1">
        <v>22.0</v>
      </c>
      <c r="J165" s="4" t="s">
        <v>251</v>
      </c>
      <c r="K165" s="1">
        <v>28.0</v>
      </c>
      <c r="L165" s="1">
        <f t="shared" si="11"/>
        <v>6</v>
      </c>
      <c r="M165" s="1">
        <f t="shared" si="12"/>
        <v>12</v>
      </c>
      <c r="N165" s="1">
        <v>1.0</v>
      </c>
      <c r="O165" s="1">
        <f t="shared" si="13"/>
        <v>5</v>
      </c>
    </row>
    <row r="166" ht="15.75" customHeight="1">
      <c r="A166" s="4" t="s">
        <v>254</v>
      </c>
      <c r="B166" s="1">
        <v>29.0</v>
      </c>
      <c r="C166" s="4" t="s">
        <v>256</v>
      </c>
      <c r="D166" s="1">
        <v>35.0</v>
      </c>
      <c r="E166" s="1">
        <f t="shared" si="9"/>
        <v>6</v>
      </c>
      <c r="F166" s="1">
        <f t="shared" si="15"/>
        <v>12</v>
      </c>
      <c r="H166" s="4" t="s">
        <v>255</v>
      </c>
      <c r="I166" s="1">
        <v>40.0</v>
      </c>
      <c r="J166" s="4" t="s">
        <v>257</v>
      </c>
      <c r="K166" s="1">
        <v>46.0</v>
      </c>
      <c r="L166" s="1">
        <f t="shared" si="11"/>
        <v>6</v>
      </c>
      <c r="M166" s="1">
        <f t="shared" si="12"/>
        <v>12</v>
      </c>
      <c r="N166" s="1">
        <v>1.0</v>
      </c>
      <c r="O166" s="1">
        <f t="shared" si="13"/>
        <v>5</v>
      </c>
    </row>
    <row r="167" ht="15.75" customHeight="1">
      <c r="A167" s="4" t="s">
        <v>260</v>
      </c>
      <c r="B167" s="1">
        <v>47.0</v>
      </c>
      <c r="C167" s="4" t="s">
        <v>262</v>
      </c>
      <c r="D167" s="1">
        <v>53.0</v>
      </c>
      <c r="E167" s="1">
        <f t="shared" si="9"/>
        <v>6</v>
      </c>
      <c r="F167" s="1">
        <f t="shared" si="15"/>
        <v>-48</v>
      </c>
      <c r="H167" s="4" t="s">
        <v>261</v>
      </c>
      <c r="I167" s="1">
        <v>58.0</v>
      </c>
      <c r="J167" s="4" t="s">
        <v>263</v>
      </c>
      <c r="K167" s="1">
        <v>4.0</v>
      </c>
      <c r="L167" s="1">
        <f t="shared" si="11"/>
        <v>6</v>
      </c>
      <c r="M167" s="1">
        <f t="shared" si="12"/>
        <v>12</v>
      </c>
      <c r="N167" s="1">
        <v>1.0</v>
      </c>
      <c r="O167" s="1">
        <f t="shared" si="13"/>
        <v>5</v>
      </c>
    </row>
    <row r="168" ht="15.75" customHeight="1">
      <c r="A168" s="4" t="s">
        <v>266</v>
      </c>
      <c r="B168" s="1">
        <v>5.0</v>
      </c>
      <c r="C168" s="4" t="s">
        <v>268</v>
      </c>
      <c r="D168" s="1">
        <v>11.0</v>
      </c>
      <c r="E168" s="1">
        <f t="shared" si="9"/>
        <v>6</v>
      </c>
      <c r="F168" s="1">
        <f t="shared" si="15"/>
        <v>12</v>
      </c>
      <c r="H168" s="4" t="s">
        <v>267</v>
      </c>
      <c r="I168" s="1">
        <v>16.0</v>
      </c>
      <c r="J168" s="4" t="s">
        <v>269</v>
      </c>
      <c r="K168" s="1">
        <v>22.0</v>
      </c>
      <c r="L168" s="1">
        <f t="shared" si="11"/>
        <v>6</v>
      </c>
      <c r="M168" s="1">
        <f t="shared" si="12"/>
        <v>12</v>
      </c>
      <c r="N168" s="1">
        <v>1.0</v>
      </c>
      <c r="O168" s="1">
        <f t="shared" si="13"/>
        <v>5</v>
      </c>
    </row>
    <row r="169" ht="15.75" customHeight="1">
      <c r="A169" s="4" t="s">
        <v>272</v>
      </c>
      <c r="B169" s="1">
        <v>23.0</v>
      </c>
      <c r="C169" s="4" t="s">
        <v>274</v>
      </c>
      <c r="D169" s="1">
        <v>29.0</v>
      </c>
      <c r="E169" s="1">
        <f t="shared" si="9"/>
        <v>6</v>
      </c>
      <c r="F169" s="1">
        <f t="shared" si="15"/>
        <v>12</v>
      </c>
      <c r="H169" s="4" t="s">
        <v>273</v>
      </c>
      <c r="I169" s="1">
        <v>34.0</v>
      </c>
      <c r="J169" s="4" t="s">
        <v>275</v>
      </c>
      <c r="K169" s="1">
        <v>40.0</v>
      </c>
      <c r="L169" s="1">
        <f t="shared" si="11"/>
        <v>6</v>
      </c>
      <c r="M169" s="1">
        <f t="shared" si="12"/>
        <v>12</v>
      </c>
      <c r="N169" s="1">
        <v>1.0</v>
      </c>
      <c r="O169" s="1">
        <f t="shared" si="13"/>
        <v>5</v>
      </c>
    </row>
    <row r="170" ht="15.75" customHeight="1">
      <c r="A170" s="4" t="s">
        <v>278</v>
      </c>
      <c r="B170" s="1">
        <v>41.0</v>
      </c>
      <c r="C170" s="4" t="s">
        <v>280</v>
      </c>
      <c r="D170" s="1">
        <v>47.0</v>
      </c>
      <c r="E170" s="1">
        <f t="shared" si="9"/>
        <v>6</v>
      </c>
      <c r="F170" s="1">
        <f t="shared" si="15"/>
        <v>-47</v>
      </c>
      <c r="H170" s="4" t="s">
        <v>279</v>
      </c>
      <c r="I170" s="1">
        <v>52.0</v>
      </c>
      <c r="J170" s="4" t="s">
        <v>281</v>
      </c>
      <c r="K170" s="1">
        <v>58.0</v>
      </c>
      <c r="L170" s="1">
        <f t="shared" si="11"/>
        <v>6</v>
      </c>
      <c r="M170" s="1">
        <f t="shared" si="12"/>
        <v>-49</v>
      </c>
      <c r="N170" s="1">
        <v>1.0</v>
      </c>
      <c r="O170" s="1">
        <f t="shared" si="13"/>
        <v>5</v>
      </c>
    </row>
    <row r="171" ht="15.75" customHeight="1">
      <c r="A171" s="4" t="s">
        <v>288</v>
      </c>
      <c r="B171" s="1">
        <v>0.0</v>
      </c>
      <c r="C171" s="4" t="s">
        <v>289</v>
      </c>
      <c r="D171" s="1">
        <v>6.0</v>
      </c>
      <c r="E171" s="1">
        <f t="shared" si="9"/>
        <v>6</v>
      </c>
      <c r="F171" s="1">
        <f t="shared" si="15"/>
        <v>9</v>
      </c>
      <c r="H171" s="4" t="s">
        <v>290</v>
      </c>
      <c r="I171" s="1">
        <v>9.0</v>
      </c>
      <c r="J171" s="4" t="s">
        <v>291</v>
      </c>
      <c r="K171" s="1">
        <v>14.0</v>
      </c>
      <c r="L171" s="1">
        <f t="shared" si="11"/>
        <v>5</v>
      </c>
      <c r="M171" s="1">
        <f t="shared" si="12"/>
        <v>10</v>
      </c>
      <c r="N171" s="1">
        <v>1.0</v>
      </c>
      <c r="O171" s="1">
        <f t="shared" si="13"/>
        <v>3</v>
      </c>
    </row>
    <row r="172" ht="15.75" customHeight="1">
      <c r="A172" s="4" t="s">
        <v>295</v>
      </c>
      <c r="B172" s="1">
        <v>15.0</v>
      </c>
      <c r="C172" s="4" t="s">
        <v>296</v>
      </c>
      <c r="D172" s="1">
        <v>21.0</v>
      </c>
      <c r="E172" s="1">
        <f t="shared" si="9"/>
        <v>6</v>
      </c>
      <c r="F172" s="1">
        <f t="shared" si="15"/>
        <v>9</v>
      </c>
      <c r="H172" s="4" t="s">
        <v>297</v>
      </c>
      <c r="I172" s="1">
        <v>24.0</v>
      </c>
      <c r="J172" s="4" t="s">
        <v>298</v>
      </c>
      <c r="K172" s="1">
        <v>29.0</v>
      </c>
      <c r="L172" s="1">
        <f t="shared" si="11"/>
        <v>5</v>
      </c>
      <c r="M172" s="1">
        <f t="shared" si="12"/>
        <v>10</v>
      </c>
      <c r="N172" s="1">
        <v>1.0</v>
      </c>
      <c r="O172" s="1">
        <f t="shared" si="13"/>
        <v>3</v>
      </c>
    </row>
    <row r="173" ht="15.75" customHeight="1">
      <c r="A173" s="4" t="s">
        <v>302</v>
      </c>
      <c r="B173" s="1">
        <v>30.0</v>
      </c>
      <c r="C173" s="4" t="s">
        <v>303</v>
      </c>
      <c r="D173" s="1">
        <v>36.0</v>
      </c>
      <c r="E173" s="1">
        <f t="shared" si="9"/>
        <v>6</v>
      </c>
      <c r="F173" s="1">
        <f t="shared" si="15"/>
        <v>9</v>
      </c>
      <c r="H173" s="4" t="s">
        <v>304</v>
      </c>
      <c r="I173" s="1">
        <v>39.0</v>
      </c>
      <c r="J173" s="4" t="s">
        <v>305</v>
      </c>
      <c r="K173" s="1">
        <v>44.0</v>
      </c>
      <c r="L173" s="1">
        <f t="shared" si="11"/>
        <v>5</v>
      </c>
      <c r="M173" s="1">
        <f t="shared" si="12"/>
        <v>10</v>
      </c>
      <c r="N173" s="1">
        <v>1.0</v>
      </c>
      <c r="O173" s="1">
        <f t="shared" si="13"/>
        <v>3</v>
      </c>
    </row>
    <row r="174" ht="15.75" customHeight="1">
      <c r="A174" s="4" t="s">
        <v>309</v>
      </c>
      <c r="B174" s="1">
        <v>45.0</v>
      </c>
      <c r="C174" s="4" t="s">
        <v>310</v>
      </c>
      <c r="D174" s="1">
        <v>51.0</v>
      </c>
      <c r="E174" s="1">
        <f t="shared" si="9"/>
        <v>6</v>
      </c>
      <c r="F174" s="1">
        <f t="shared" si="15"/>
        <v>-51</v>
      </c>
      <c r="H174" s="4" t="s">
        <v>311</v>
      </c>
      <c r="I174" s="1">
        <v>54.0</v>
      </c>
      <c r="J174" s="4" t="s">
        <v>312</v>
      </c>
      <c r="K174" s="1">
        <v>59.0</v>
      </c>
      <c r="L174" s="1">
        <f t="shared" si="11"/>
        <v>5</v>
      </c>
      <c r="M174" s="7">
        <v>-3.0</v>
      </c>
      <c r="N174" s="1">
        <v>1.0</v>
      </c>
      <c r="O174" s="1">
        <f t="shared" si="13"/>
        <v>3</v>
      </c>
    </row>
    <row r="175" ht="15.75" customHeight="1">
      <c r="H175" s="4" t="s">
        <v>316</v>
      </c>
      <c r="I175" s="1">
        <v>9.0</v>
      </c>
      <c r="J175" s="4" t="s">
        <v>317</v>
      </c>
      <c r="K175" s="1">
        <v>14.0</v>
      </c>
      <c r="L175" s="1">
        <f t="shared" si="11"/>
        <v>5</v>
      </c>
      <c r="M175" s="9">
        <v>0.0</v>
      </c>
      <c r="N175" s="1">
        <v>1.0</v>
      </c>
      <c r="O175" s="1">
        <f t="shared" si="13"/>
        <v>9</v>
      </c>
    </row>
    <row r="176" ht="15.75" customHeight="1"/>
    <row r="177" ht="15.75" customHeight="1"/>
    <row r="178" ht="15.75" customHeight="1">
      <c r="A178" s="1" t="s">
        <v>9</v>
      </c>
    </row>
    <row r="179" ht="15.75" customHeight="1">
      <c r="A179" s="1" t="s">
        <v>11</v>
      </c>
      <c r="C179" s="1" t="s">
        <v>12</v>
      </c>
      <c r="E179" s="1" t="s">
        <v>13</v>
      </c>
      <c r="F179" s="1" t="s">
        <v>14</v>
      </c>
      <c r="H179" s="1" t="s">
        <v>11</v>
      </c>
      <c r="J179" s="1" t="s">
        <v>12</v>
      </c>
      <c r="L179" s="1" t="s">
        <v>13</v>
      </c>
      <c r="M179" s="1" t="s">
        <v>14</v>
      </c>
    </row>
    <row r="180" ht="15.75" customHeight="1">
      <c r="A180" s="5" t="s">
        <v>23</v>
      </c>
      <c r="B180" s="1">
        <v>33.0</v>
      </c>
      <c r="C180" s="5" t="s">
        <v>22</v>
      </c>
      <c r="D180" s="1">
        <v>39.0</v>
      </c>
      <c r="E180" s="1">
        <f t="shared" ref="E180:E224" si="16">+IF(D180&lt;B180,(60+D180)-B180,D180-B180)</f>
        <v>6</v>
      </c>
      <c r="F180" s="1">
        <f t="shared" ref="F180:F219" si="17">+B181-D180</f>
        <v>9</v>
      </c>
      <c r="H180" s="5" t="s">
        <v>24</v>
      </c>
      <c r="I180" s="1">
        <v>42.0</v>
      </c>
      <c r="J180" s="5" t="s">
        <v>25</v>
      </c>
      <c r="K180" s="1">
        <v>47.0</v>
      </c>
      <c r="L180" s="1">
        <f t="shared" ref="L180:L224" si="18">+IF(K180&lt;I180,(60+K180)-I180,K180-I180)</f>
        <v>5</v>
      </c>
      <c r="M180" s="1">
        <f t="shared" ref="M180:M224" si="19">+I181-K180</f>
        <v>10</v>
      </c>
      <c r="N180" s="1">
        <v>2.0</v>
      </c>
      <c r="O180" s="1">
        <f t="shared" ref="O180:O224" si="20">+I180-D180</f>
        <v>3</v>
      </c>
    </row>
    <row r="181" ht="15.75" customHeight="1">
      <c r="A181" s="5" t="s">
        <v>30</v>
      </c>
      <c r="B181" s="1">
        <v>48.0</v>
      </c>
      <c r="C181" s="5" t="s">
        <v>29</v>
      </c>
      <c r="D181" s="1">
        <v>54.0</v>
      </c>
      <c r="E181" s="1">
        <f t="shared" si="16"/>
        <v>6</v>
      </c>
      <c r="F181" s="1">
        <f t="shared" si="17"/>
        <v>-49</v>
      </c>
      <c r="H181" s="5" t="s">
        <v>31</v>
      </c>
      <c r="I181" s="1">
        <v>57.0</v>
      </c>
      <c r="J181" s="5" t="s">
        <v>32</v>
      </c>
      <c r="K181" s="1">
        <v>3.0</v>
      </c>
      <c r="L181" s="1">
        <f t="shared" si="18"/>
        <v>6</v>
      </c>
      <c r="M181" s="1">
        <f t="shared" si="19"/>
        <v>13</v>
      </c>
      <c r="N181" s="1">
        <v>2.0</v>
      </c>
      <c r="O181" s="1">
        <f t="shared" si="20"/>
        <v>3</v>
      </c>
    </row>
    <row r="182" ht="15.75" customHeight="1">
      <c r="A182" s="5" t="s">
        <v>38</v>
      </c>
      <c r="B182" s="1">
        <v>5.0</v>
      </c>
      <c r="C182" s="5" t="s">
        <v>40</v>
      </c>
      <c r="D182" s="1">
        <v>11.0</v>
      </c>
      <c r="E182" s="1">
        <f t="shared" si="16"/>
        <v>6</v>
      </c>
      <c r="F182" s="1">
        <f t="shared" si="17"/>
        <v>12</v>
      </c>
      <c r="H182" s="5" t="s">
        <v>39</v>
      </c>
      <c r="I182" s="1">
        <v>16.0</v>
      </c>
      <c r="J182" s="5" t="s">
        <v>41</v>
      </c>
      <c r="K182" s="1">
        <v>22.0</v>
      </c>
      <c r="L182" s="1">
        <f t="shared" si="18"/>
        <v>6</v>
      </c>
      <c r="M182" s="1">
        <f t="shared" si="19"/>
        <v>12</v>
      </c>
      <c r="N182" s="1">
        <v>2.0</v>
      </c>
      <c r="O182" s="1">
        <f t="shared" si="20"/>
        <v>5</v>
      </c>
    </row>
    <row r="183" ht="15.75" customHeight="1">
      <c r="A183" s="5" t="s">
        <v>44</v>
      </c>
      <c r="B183" s="1">
        <v>23.0</v>
      </c>
      <c r="C183" s="5" t="s">
        <v>46</v>
      </c>
      <c r="D183" s="1">
        <v>29.0</v>
      </c>
      <c r="E183" s="1">
        <f t="shared" si="16"/>
        <v>6</v>
      </c>
      <c r="F183" s="1">
        <f t="shared" si="17"/>
        <v>12</v>
      </c>
      <c r="H183" s="5" t="s">
        <v>45</v>
      </c>
      <c r="I183" s="1">
        <v>34.0</v>
      </c>
      <c r="J183" s="5" t="s">
        <v>47</v>
      </c>
      <c r="K183" s="1">
        <v>40.0</v>
      </c>
      <c r="L183" s="1">
        <f t="shared" si="18"/>
        <v>6</v>
      </c>
      <c r="M183" s="1">
        <f t="shared" si="19"/>
        <v>12</v>
      </c>
      <c r="N183" s="1">
        <v>2.0</v>
      </c>
      <c r="O183" s="1">
        <f t="shared" si="20"/>
        <v>5</v>
      </c>
    </row>
    <row r="184" ht="15.75" customHeight="1">
      <c r="A184" s="5" t="s">
        <v>50</v>
      </c>
      <c r="B184" s="1">
        <v>41.0</v>
      </c>
      <c r="C184" s="5" t="s">
        <v>52</v>
      </c>
      <c r="D184" s="1">
        <v>47.0</v>
      </c>
      <c r="E184" s="1">
        <f t="shared" si="16"/>
        <v>6</v>
      </c>
      <c r="F184" s="1">
        <f t="shared" si="17"/>
        <v>12</v>
      </c>
      <c r="H184" s="5" t="s">
        <v>51</v>
      </c>
      <c r="I184" s="1">
        <v>52.0</v>
      </c>
      <c r="J184" s="5" t="s">
        <v>53</v>
      </c>
      <c r="K184" s="1">
        <v>58.0</v>
      </c>
      <c r="L184" s="1">
        <f t="shared" si="18"/>
        <v>6</v>
      </c>
      <c r="M184" s="1">
        <f t="shared" si="19"/>
        <v>-48</v>
      </c>
      <c r="N184" s="1">
        <v>2.0</v>
      </c>
      <c r="O184" s="1">
        <f t="shared" si="20"/>
        <v>5</v>
      </c>
    </row>
    <row r="185" ht="15.75" customHeight="1">
      <c r="A185" s="5" t="s">
        <v>56</v>
      </c>
      <c r="B185" s="1">
        <v>59.0</v>
      </c>
      <c r="C185" s="5" t="s">
        <v>58</v>
      </c>
      <c r="D185" s="1">
        <v>5.0</v>
      </c>
      <c r="E185" s="1">
        <f t="shared" si="16"/>
        <v>6</v>
      </c>
      <c r="F185" s="1">
        <f t="shared" si="17"/>
        <v>12</v>
      </c>
      <c r="H185" s="5" t="s">
        <v>57</v>
      </c>
      <c r="I185" s="1">
        <v>10.0</v>
      </c>
      <c r="J185" s="5" t="s">
        <v>59</v>
      </c>
      <c r="K185" s="1">
        <v>16.0</v>
      </c>
      <c r="L185" s="1">
        <f t="shared" si="18"/>
        <v>6</v>
      </c>
      <c r="M185" s="1">
        <f t="shared" si="19"/>
        <v>12</v>
      </c>
      <c r="N185" s="1">
        <v>2.0</v>
      </c>
      <c r="O185" s="1">
        <f t="shared" si="20"/>
        <v>5</v>
      </c>
    </row>
    <row r="186" ht="15.75" customHeight="1">
      <c r="A186" s="5" t="s">
        <v>62</v>
      </c>
      <c r="B186" s="1">
        <v>17.0</v>
      </c>
      <c r="C186" s="5" t="s">
        <v>64</v>
      </c>
      <c r="D186" s="1">
        <v>23.0</v>
      </c>
      <c r="E186" s="1">
        <f t="shared" si="16"/>
        <v>6</v>
      </c>
      <c r="F186" s="1">
        <f t="shared" si="17"/>
        <v>12</v>
      </c>
      <c r="H186" s="5" t="s">
        <v>63</v>
      </c>
      <c r="I186" s="1">
        <v>28.0</v>
      </c>
      <c r="J186" s="5" t="s">
        <v>65</v>
      </c>
      <c r="K186" s="1">
        <v>34.0</v>
      </c>
      <c r="L186" s="1">
        <f t="shared" si="18"/>
        <v>6</v>
      </c>
      <c r="M186" s="1">
        <f t="shared" si="19"/>
        <v>12</v>
      </c>
      <c r="N186" s="1">
        <v>2.0</v>
      </c>
      <c r="O186" s="1">
        <f t="shared" si="20"/>
        <v>5</v>
      </c>
    </row>
    <row r="187" ht="15.75" customHeight="1">
      <c r="A187" s="5" t="s">
        <v>68</v>
      </c>
      <c r="B187" s="1">
        <v>35.0</v>
      </c>
      <c r="C187" s="5" t="s">
        <v>70</v>
      </c>
      <c r="D187" s="1">
        <v>41.0</v>
      </c>
      <c r="E187" s="1">
        <f t="shared" si="16"/>
        <v>6</v>
      </c>
      <c r="F187" s="1">
        <f t="shared" si="17"/>
        <v>12</v>
      </c>
      <c r="H187" s="5" t="s">
        <v>69</v>
      </c>
      <c r="I187" s="1">
        <v>46.0</v>
      </c>
      <c r="J187" s="5" t="s">
        <v>71</v>
      </c>
      <c r="K187" s="1">
        <v>52.0</v>
      </c>
      <c r="L187" s="1">
        <f t="shared" si="18"/>
        <v>6</v>
      </c>
      <c r="M187" s="1">
        <f t="shared" si="19"/>
        <v>-48</v>
      </c>
      <c r="N187" s="1">
        <v>2.0</v>
      </c>
      <c r="O187" s="1">
        <f t="shared" si="20"/>
        <v>5</v>
      </c>
    </row>
    <row r="188" ht="15.75" customHeight="1">
      <c r="A188" s="5" t="s">
        <v>74</v>
      </c>
      <c r="B188" s="1">
        <v>53.0</v>
      </c>
      <c r="C188" s="5" t="s">
        <v>76</v>
      </c>
      <c r="D188" s="1">
        <v>59.0</v>
      </c>
      <c r="E188" s="1">
        <f t="shared" si="16"/>
        <v>6</v>
      </c>
      <c r="F188" s="1">
        <f t="shared" si="17"/>
        <v>-48</v>
      </c>
      <c r="H188" s="5" t="s">
        <v>75</v>
      </c>
      <c r="I188" s="1">
        <v>4.0</v>
      </c>
      <c r="J188" s="5" t="s">
        <v>77</v>
      </c>
      <c r="K188" s="1">
        <v>10.0</v>
      </c>
      <c r="L188" s="1">
        <f t="shared" si="18"/>
        <v>6</v>
      </c>
      <c r="M188" s="1">
        <f t="shared" si="19"/>
        <v>12</v>
      </c>
      <c r="N188" s="1">
        <v>2.0</v>
      </c>
      <c r="O188" s="1">
        <f t="shared" si="20"/>
        <v>-55</v>
      </c>
    </row>
    <row r="189" ht="15.75" customHeight="1">
      <c r="A189" s="5" t="s">
        <v>80</v>
      </c>
      <c r="B189" s="1">
        <v>11.0</v>
      </c>
      <c r="C189" s="5" t="s">
        <v>82</v>
      </c>
      <c r="D189" s="1">
        <v>17.0</v>
      </c>
      <c r="E189" s="1">
        <f t="shared" si="16"/>
        <v>6</v>
      </c>
      <c r="F189" s="1">
        <f t="shared" si="17"/>
        <v>12</v>
      </c>
      <c r="H189" s="5" t="s">
        <v>81</v>
      </c>
      <c r="I189" s="1">
        <v>22.0</v>
      </c>
      <c r="J189" s="5" t="s">
        <v>83</v>
      </c>
      <c r="K189" s="1">
        <v>28.0</v>
      </c>
      <c r="L189" s="1">
        <f t="shared" si="18"/>
        <v>6</v>
      </c>
      <c r="M189" s="1">
        <f t="shared" si="19"/>
        <v>12</v>
      </c>
      <c r="N189" s="1">
        <v>2.0</v>
      </c>
      <c r="O189" s="1">
        <f t="shared" si="20"/>
        <v>5</v>
      </c>
    </row>
    <row r="190" ht="15.75" customHeight="1">
      <c r="A190" s="5" t="s">
        <v>86</v>
      </c>
      <c r="B190" s="1">
        <v>29.0</v>
      </c>
      <c r="C190" s="5" t="s">
        <v>88</v>
      </c>
      <c r="D190" s="1">
        <v>35.0</v>
      </c>
      <c r="E190" s="1">
        <f t="shared" si="16"/>
        <v>6</v>
      </c>
      <c r="F190" s="1">
        <f t="shared" si="17"/>
        <v>12</v>
      </c>
      <c r="H190" s="5" t="s">
        <v>87</v>
      </c>
      <c r="I190" s="1">
        <v>40.0</v>
      </c>
      <c r="J190" s="5" t="s">
        <v>89</v>
      </c>
      <c r="K190" s="1">
        <v>46.0</v>
      </c>
      <c r="L190" s="1">
        <f t="shared" si="18"/>
        <v>6</v>
      </c>
      <c r="M190" s="1">
        <f t="shared" si="19"/>
        <v>11</v>
      </c>
      <c r="N190" s="1">
        <v>2.0</v>
      </c>
      <c r="O190" s="1">
        <f t="shared" si="20"/>
        <v>5</v>
      </c>
    </row>
    <row r="191" ht="15.75" customHeight="1">
      <c r="A191" s="5" t="s">
        <v>92</v>
      </c>
      <c r="B191" s="1">
        <v>47.0</v>
      </c>
      <c r="C191" s="5" t="s">
        <v>94</v>
      </c>
      <c r="D191" s="1">
        <v>53.0</v>
      </c>
      <c r="E191" s="1">
        <f t="shared" si="16"/>
        <v>6</v>
      </c>
      <c r="F191" s="1">
        <f t="shared" si="17"/>
        <v>-50</v>
      </c>
      <c r="H191" s="5" t="s">
        <v>95</v>
      </c>
      <c r="I191" s="1">
        <v>57.0</v>
      </c>
      <c r="J191" s="5" t="s">
        <v>96</v>
      </c>
      <c r="K191" s="1">
        <v>2.0</v>
      </c>
      <c r="L191" s="1">
        <f t="shared" si="18"/>
        <v>5</v>
      </c>
      <c r="M191" s="1">
        <f t="shared" si="19"/>
        <v>10</v>
      </c>
      <c r="N191" s="1">
        <v>2.0</v>
      </c>
      <c r="O191" s="1">
        <f t="shared" si="20"/>
        <v>4</v>
      </c>
    </row>
    <row r="192" ht="15.75" customHeight="1">
      <c r="A192" s="5" t="s">
        <v>101</v>
      </c>
      <c r="B192" s="1">
        <v>3.0</v>
      </c>
      <c r="C192" s="5" t="s">
        <v>100</v>
      </c>
      <c r="D192" s="1">
        <v>9.0</v>
      </c>
      <c r="E192" s="1">
        <f t="shared" si="16"/>
        <v>6</v>
      </c>
      <c r="F192" s="1">
        <f t="shared" si="17"/>
        <v>9</v>
      </c>
      <c r="H192" s="5" t="s">
        <v>102</v>
      </c>
      <c r="I192" s="1">
        <v>12.0</v>
      </c>
      <c r="J192" s="5" t="s">
        <v>103</v>
      </c>
      <c r="K192" s="1">
        <v>17.0</v>
      </c>
      <c r="L192" s="1">
        <f t="shared" si="18"/>
        <v>5</v>
      </c>
      <c r="M192" s="1">
        <f t="shared" si="19"/>
        <v>10</v>
      </c>
      <c r="N192" s="1">
        <v>2.0</v>
      </c>
      <c r="O192" s="1">
        <f t="shared" si="20"/>
        <v>3</v>
      </c>
    </row>
    <row r="193" ht="15.75" customHeight="1">
      <c r="A193" s="5" t="s">
        <v>108</v>
      </c>
      <c r="B193" s="1">
        <v>18.0</v>
      </c>
      <c r="C193" s="5" t="s">
        <v>107</v>
      </c>
      <c r="D193" s="1">
        <v>24.0</v>
      </c>
      <c r="E193" s="1">
        <f t="shared" si="16"/>
        <v>6</v>
      </c>
      <c r="F193" s="1">
        <f t="shared" si="17"/>
        <v>9</v>
      </c>
      <c r="H193" s="5" t="s">
        <v>109</v>
      </c>
      <c r="I193" s="1">
        <v>27.0</v>
      </c>
      <c r="J193" s="5" t="s">
        <v>110</v>
      </c>
      <c r="K193" s="1">
        <v>32.0</v>
      </c>
      <c r="L193" s="1">
        <f t="shared" si="18"/>
        <v>5</v>
      </c>
      <c r="M193" s="1">
        <f t="shared" si="19"/>
        <v>10</v>
      </c>
      <c r="N193" s="1">
        <v>2.0</v>
      </c>
      <c r="O193" s="1">
        <f t="shared" si="20"/>
        <v>3</v>
      </c>
    </row>
    <row r="194" ht="15.75" customHeight="1">
      <c r="A194" s="5" t="s">
        <v>115</v>
      </c>
      <c r="B194" s="1">
        <v>33.0</v>
      </c>
      <c r="C194" s="5" t="s">
        <v>114</v>
      </c>
      <c r="D194" s="1">
        <v>39.0</v>
      </c>
      <c r="E194" s="1">
        <f t="shared" si="16"/>
        <v>6</v>
      </c>
      <c r="F194" s="1">
        <f t="shared" si="17"/>
        <v>9</v>
      </c>
      <c r="H194" s="5" t="s">
        <v>116</v>
      </c>
      <c r="I194" s="1">
        <v>42.0</v>
      </c>
      <c r="J194" s="5" t="s">
        <v>117</v>
      </c>
      <c r="K194" s="1">
        <v>47.0</v>
      </c>
      <c r="L194" s="1">
        <f t="shared" si="18"/>
        <v>5</v>
      </c>
      <c r="M194" s="1">
        <f t="shared" si="19"/>
        <v>10</v>
      </c>
      <c r="N194" s="1">
        <v>2.0</v>
      </c>
      <c r="O194" s="1">
        <f t="shared" si="20"/>
        <v>3</v>
      </c>
    </row>
    <row r="195" ht="15.75" customHeight="1">
      <c r="A195" s="5" t="s">
        <v>122</v>
      </c>
      <c r="B195" s="1">
        <v>48.0</v>
      </c>
      <c r="C195" s="5" t="s">
        <v>121</v>
      </c>
      <c r="D195" s="1">
        <v>54.0</v>
      </c>
      <c r="E195" s="1">
        <f t="shared" si="16"/>
        <v>6</v>
      </c>
      <c r="F195" s="1">
        <f t="shared" si="17"/>
        <v>-51</v>
      </c>
      <c r="H195" s="5" t="s">
        <v>123</v>
      </c>
      <c r="I195" s="1">
        <v>57.0</v>
      </c>
      <c r="J195" s="5" t="s">
        <v>124</v>
      </c>
      <c r="K195" s="1">
        <v>2.0</v>
      </c>
      <c r="L195" s="1">
        <f t="shared" si="18"/>
        <v>5</v>
      </c>
      <c r="M195" s="1">
        <f t="shared" si="19"/>
        <v>10</v>
      </c>
      <c r="N195" s="1">
        <v>2.0</v>
      </c>
      <c r="O195" s="1">
        <f t="shared" si="20"/>
        <v>3</v>
      </c>
    </row>
    <row r="196" ht="15.75" customHeight="1">
      <c r="A196" s="5" t="s">
        <v>129</v>
      </c>
      <c r="B196" s="1">
        <v>3.0</v>
      </c>
      <c r="C196" s="5" t="s">
        <v>128</v>
      </c>
      <c r="D196" s="1">
        <v>9.0</v>
      </c>
      <c r="E196" s="1">
        <f t="shared" si="16"/>
        <v>6</v>
      </c>
      <c r="F196" s="1">
        <f t="shared" si="17"/>
        <v>9</v>
      </c>
      <c r="H196" s="5" t="s">
        <v>130</v>
      </c>
      <c r="I196" s="1">
        <v>12.0</v>
      </c>
      <c r="J196" s="5" t="s">
        <v>131</v>
      </c>
      <c r="K196" s="1">
        <v>17.0</v>
      </c>
      <c r="L196" s="1">
        <f t="shared" si="18"/>
        <v>5</v>
      </c>
      <c r="M196" s="1">
        <f t="shared" si="19"/>
        <v>10</v>
      </c>
      <c r="N196" s="1">
        <v>2.0</v>
      </c>
      <c r="O196" s="1">
        <f t="shared" si="20"/>
        <v>3</v>
      </c>
    </row>
    <row r="197" ht="15.75" customHeight="1">
      <c r="A197" s="5" t="s">
        <v>136</v>
      </c>
      <c r="B197" s="1">
        <v>18.0</v>
      </c>
      <c r="C197" s="5" t="s">
        <v>135</v>
      </c>
      <c r="D197" s="1">
        <v>24.0</v>
      </c>
      <c r="E197" s="1">
        <f t="shared" si="16"/>
        <v>6</v>
      </c>
      <c r="F197" s="1">
        <f t="shared" si="17"/>
        <v>9</v>
      </c>
      <c r="H197" s="5" t="s">
        <v>137</v>
      </c>
      <c r="I197" s="1">
        <v>27.0</v>
      </c>
      <c r="J197" s="5" t="s">
        <v>138</v>
      </c>
      <c r="K197" s="1">
        <v>32.0</v>
      </c>
      <c r="L197" s="1">
        <f t="shared" si="18"/>
        <v>5</v>
      </c>
      <c r="M197" s="1">
        <f t="shared" si="19"/>
        <v>10</v>
      </c>
      <c r="N197" s="1">
        <v>2.0</v>
      </c>
      <c r="O197" s="1">
        <f t="shared" si="20"/>
        <v>3</v>
      </c>
    </row>
    <row r="198" ht="15.75" customHeight="1">
      <c r="A198" s="5" t="s">
        <v>143</v>
      </c>
      <c r="B198" s="1">
        <v>33.0</v>
      </c>
      <c r="C198" s="5" t="s">
        <v>142</v>
      </c>
      <c r="D198" s="1">
        <v>39.0</v>
      </c>
      <c r="E198" s="1">
        <f t="shared" si="16"/>
        <v>6</v>
      </c>
      <c r="F198" s="1">
        <f t="shared" si="17"/>
        <v>9</v>
      </c>
      <c r="H198" s="5" t="s">
        <v>144</v>
      </c>
      <c r="I198" s="1">
        <v>42.0</v>
      </c>
      <c r="J198" s="5" t="s">
        <v>145</v>
      </c>
      <c r="K198" s="1">
        <v>47.0</v>
      </c>
      <c r="L198" s="1">
        <f t="shared" si="18"/>
        <v>5</v>
      </c>
      <c r="M198" s="1">
        <f t="shared" si="19"/>
        <v>10</v>
      </c>
      <c r="N198" s="1">
        <v>2.0</v>
      </c>
      <c r="O198" s="1">
        <f t="shared" si="20"/>
        <v>3</v>
      </c>
    </row>
    <row r="199" ht="15.75" customHeight="1">
      <c r="A199" s="5" t="s">
        <v>150</v>
      </c>
      <c r="B199" s="1">
        <v>48.0</v>
      </c>
      <c r="C199" s="5" t="s">
        <v>149</v>
      </c>
      <c r="D199" s="1">
        <v>54.0</v>
      </c>
      <c r="E199" s="1">
        <f t="shared" si="16"/>
        <v>6</v>
      </c>
      <c r="F199" s="1">
        <f t="shared" si="17"/>
        <v>-51</v>
      </c>
      <c r="H199" s="5" t="s">
        <v>151</v>
      </c>
      <c r="I199" s="1">
        <v>57.0</v>
      </c>
      <c r="J199" s="5" t="s">
        <v>152</v>
      </c>
      <c r="K199" s="1">
        <v>2.0</v>
      </c>
      <c r="L199" s="1">
        <f t="shared" si="18"/>
        <v>5</v>
      </c>
      <c r="M199" s="1">
        <f t="shared" si="19"/>
        <v>10</v>
      </c>
      <c r="N199" s="1">
        <v>2.0</v>
      </c>
      <c r="O199" s="1">
        <f t="shared" si="20"/>
        <v>3</v>
      </c>
    </row>
    <row r="200" ht="15.75" customHeight="1">
      <c r="A200" s="5" t="s">
        <v>157</v>
      </c>
      <c r="B200" s="1">
        <v>3.0</v>
      </c>
      <c r="C200" s="5" t="s">
        <v>156</v>
      </c>
      <c r="D200" s="1">
        <v>9.0</v>
      </c>
      <c r="E200" s="1">
        <f t="shared" si="16"/>
        <v>6</v>
      </c>
      <c r="F200" s="1">
        <f t="shared" si="17"/>
        <v>9</v>
      </c>
      <c r="H200" s="5" t="s">
        <v>158</v>
      </c>
      <c r="I200" s="1">
        <v>12.0</v>
      </c>
      <c r="J200" s="5" t="s">
        <v>159</v>
      </c>
      <c r="K200" s="1">
        <v>17.0</v>
      </c>
      <c r="L200" s="1">
        <f t="shared" si="18"/>
        <v>5</v>
      </c>
      <c r="M200" s="1">
        <f t="shared" si="19"/>
        <v>10</v>
      </c>
      <c r="N200" s="1">
        <v>2.0</v>
      </c>
      <c r="O200" s="1">
        <f t="shared" si="20"/>
        <v>3</v>
      </c>
    </row>
    <row r="201" ht="15.75" customHeight="1">
      <c r="A201" s="5" t="s">
        <v>164</v>
      </c>
      <c r="B201" s="1">
        <v>18.0</v>
      </c>
      <c r="C201" s="5" t="s">
        <v>163</v>
      </c>
      <c r="D201" s="1">
        <v>24.0</v>
      </c>
      <c r="E201" s="1">
        <f t="shared" si="16"/>
        <v>6</v>
      </c>
      <c r="F201" s="1">
        <f t="shared" si="17"/>
        <v>9</v>
      </c>
      <c r="H201" s="5" t="s">
        <v>165</v>
      </c>
      <c r="I201" s="1">
        <v>27.0</v>
      </c>
      <c r="J201" s="5" t="s">
        <v>166</v>
      </c>
      <c r="K201" s="1">
        <v>32.0</v>
      </c>
      <c r="L201" s="1">
        <f t="shared" si="18"/>
        <v>5</v>
      </c>
      <c r="M201" s="1">
        <f t="shared" si="19"/>
        <v>10</v>
      </c>
      <c r="N201" s="1">
        <v>2.0</v>
      </c>
      <c r="O201" s="1">
        <f t="shared" si="20"/>
        <v>3</v>
      </c>
    </row>
    <row r="202" ht="15.75" customHeight="1">
      <c r="A202" s="5" t="s">
        <v>171</v>
      </c>
      <c r="B202" s="1">
        <v>33.0</v>
      </c>
      <c r="C202" s="5" t="s">
        <v>170</v>
      </c>
      <c r="D202" s="1">
        <v>39.0</v>
      </c>
      <c r="E202" s="1">
        <f t="shared" si="16"/>
        <v>6</v>
      </c>
      <c r="F202" s="1">
        <f t="shared" si="17"/>
        <v>9</v>
      </c>
      <c r="H202" s="5" t="s">
        <v>172</v>
      </c>
      <c r="I202" s="1">
        <v>42.0</v>
      </c>
      <c r="J202" s="5" t="s">
        <v>173</v>
      </c>
      <c r="K202" s="1">
        <v>47.0</v>
      </c>
      <c r="L202" s="1">
        <f t="shared" si="18"/>
        <v>5</v>
      </c>
      <c r="M202" s="1">
        <f t="shared" si="19"/>
        <v>10</v>
      </c>
      <c r="N202" s="1">
        <v>2.0</v>
      </c>
      <c r="O202" s="1">
        <f t="shared" si="20"/>
        <v>3</v>
      </c>
    </row>
    <row r="203" ht="15.75" customHeight="1">
      <c r="A203" s="5" t="s">
        <v>178</v>
      </c>
      <c r="B203" s="1">
        <v>48.0</v>
      </c>
      <c r="C203" s="5" t="s">
        <v>177</v>
      </c>
      <c r="D203" s="1">
        <v>54.0</v>
      </c>
      <c r="E203" s="1">
        <f t="shared" si="16"/>
        <v>6</v>
      </c>
      <c r="F203" s="1">
        <f t="shared" si="17"/>
        <v>-49</v>
      </c>
      <c r="H203" s="5" t="s">
        <v>179</v>
      </c>
      <c r="I203" s="1">
        <v>57.0</v>
      </c>
      <c r="J203" s="5" t="s">
        <v>180</v>
      </c>
      <c r="K203" s="1">
        <v>2.0</v>
      </c>
      <c r="L203" s="1">
        <f t="shared" si="18"/>
        <v>5</v>
      </c>
      <c r="M203" s="1">
        <f t="shared" si="19"/>
        <v>14</v>
      </c>
      <c r="N203" s="1">
        <v>2.0</v>
      </c>
      <c r="O203" s="1">
        <f t="shared" si="20"/>
        <v>3</v>
      </c>
    </row>
    <row r="204" ht="15.75" customHeight="1">
      <c r="A204" s="5" t="s">
        <v>186</v>
      </c>
      <c r="B204" s="1">
        <v>5.0</v>
      </c>
      <c r="C204" s="5" t="s">
        <v>188</v>
      </c>
      <c r="D204" s="1">
        <v>11.0</v>
      </c>
      <c r="E204" s="1">
        <f t="shared" si="16"/>
        <v>6</v>
      </c>
      <c r="F204" s="1">
        <f t="shared" si="17"/>
        <v>12</v>
      </c>
      <c r="H204" s="5" t="s">
        <v>187</v>
      </c>
      <c r="I204" s="1">
        <v>16.0</v>
      </c>
      <c r="J204" s="5" t="s">
        <v>189</v>
      </c>
      <c r="K204" s="1">
        <v>22.0</v>
      </c>
      <c r="L204" s="1">
        <f t="shared" si="18"/>
        <v>6</v>
      </c>
      <c r="M204" s="1">
        <f t="shared" si="19"/>
        <v>12</v>
      </c>
      <c r="N204" s="1">
        <v>2.0</v>
      </c>
      <c r="O204" s="1">
        <f t="shared" si="20"/>
        <v>5</v>
      </c>
    </row>
    <row r="205" ht="15.75" customHeight="1">
      <c r="A205" s="5" t="s">
        <v>192</v>
      </c>
      <c r="B205" s="1">
        <v>23.0</v>
      </c>
      <c r="C205" s="5" t="s">
        <v>194</v>
      </c>
      <c r="D205" s="1">
        <v>29.0</v>
      </c>
      <c r="E205" s="1">
        <f t="shared" si="16"/>
        <v>6</v>
      </c>
      <c r="F205" s="1">
        <f t="shared" si="17"/>
        <v>12</v>
      </c>
      <c r="H205" s="5" t="s">
        <v>193</v>
      </c>
      <c r="I205" s="1">
        <v>34.0</v>
      </c>
      <c r="J205" s="5" t="s">
        <v>195</v>
      </c>
      <c r="K205" s="1">
        <v>40.0</v>
      </c>
      <c r="L205" s="1">
        <f t="shared" si="18"/>
        <v>6</v>
      </c>
      <c r="M205" s="1">
        <f t="shared" si="19"/>
        <v>12</v>
      </c>
      <c r="N205" s="1">
        <v>2.0</v>
      </c>
      <c r="O205" s="1">
        <f t="shared" si="20"/>
        <v>5</v>
      </c>
    </row>
    <row r="206" ht="15.75" customHeight="1">
      <c r="A206" s="5" t="s">
        <v>198</v>
      </c>
      <c r="B206" s="1">
        <v>41.0</v>
      </c>
      <c r="C206" s="5" t="s">
        <v>200</v>
      </c>
      <c r="D206" s="1">
        <v>47.0</v>
      </c>
      <c r="E206" s="1">
        <f t="shared" si="16"/>
        <v>6</v>
      </c>
      <c r="F206" s="1">
        <f t="shared" si="17"/>
        <v>12</v>
      </c>
      <c r="H206" s="5" t="s">
        <v>199</v>
      </c>
      <c r="I206" s="1">
        <v>52.0</v>
      </c>
      <c r="J206" s="5" t="s">
        <v>201</v>
      </c>
      <c r="K206" s="1">
        <v>58.0</v>
      </c>
      <c r="L206" s="1">
        <f t="shared" si="18"/>
        <v>6</v>
      </c>
      <c r="M206" s="1">
        <f t="shared" si="19"/>
        <v>-48</v>
      </c>
      <c r="N206" s="1">
        <v>2.0</v>
      </c>
      <c r="O206" s="1">
        <f t="shared" si="20"/>
        <v>5</v>
      </c>
    </row>
    <row r="207" ht="15.75" customHeight="1">
      <c r="A207" s="5" t="s">
        <v>204</v>
      </c>
      <c r="B207" s="1">
        <v>59.0</v>
      </c>
      <c r="C207" s="5" t="s">
        <v>206</v>
      </c>
      <c r="D207" s="1">
        <v>5.0</v>
      </c>
      <c r="E207" s="1">
        <f t="shared" si="16"/>
        <v>6</v>
      </c>
      <c r="F207" s="1">
        <f t="shared" si="17"/>
        <v>12</v>
      </c>
      <c r="H207" s="5" t="s">
        <v>205</v>
      </c>
      <c r="I207" s="1">
        <v>10.0</v>
      </c>
      <c r="J207" s="5" t="s">
        <v>207</v>
      </c>
      <c r="K207" s="1">
        <v>16.0</v>
      </c>
      <c r="L207" s="1">
        <f t="shared" si="18"/>
        <v>6</v>
      </c>
      <c r="M207" s="1">
        <f t="shared" si="19"/>
        <v>12</v>
      </c>
      <c r="N207" s="1">
        <v>2.0</v>
      </c>
      <c r="O207" s="1">
        <f t="shared" si="20"/>
        <v>5</v>
      </c>
    </row>
    <row r="208" ht="15.75" customHeight="1">
      <c r="A208" s="5" t="s">
        <v>210</v>
      </c>
      <c r="B208" s="1">
        <v>17.0</v>
      </c>
      <c r="C208" s="5" t="s">
        <v>212</v>
      </c>
      <c r="D208" s="1">
        <v>23.0</v>
      </c>
      <c r="E208" s="1">
        <f t="shared" si="16"/>
        <v>6</v>
      </c>
      <c r="F208" s="1">
        <f t="shared" si="17"/>
        <v>12</v>
      </c>
      <c r="H208" s="5" t="s">
        <v>211</v>
      </c>
      <c r="I208" s="1">
        <v>28.0</v>
      </c>
      <c r="J208" s="5" t="s">
        <v>213</v>
      </c>
      <c r="K208" s="1">
        <v>34.0</v>
      </c>
      <c r="L208" s="1">
        <f t="shared" si="18"/>
        <v>6</v>
      </c>
      <c r="M208" s="1">
        <f t="shared" si="19"/>
        <v>12</v>
      </c>
      <c r="N208" s="1">
        <v>2.0</v>
      </c>
      <c r="O208" s="1">
        <f t="shared" si="20"/>
        <v>5</v>
      </c>
    </row>
    <row r="209" ht="15.75" customHeight="1">
      <c r="A209" s="5" t="s">
        <v>216</v>
      </c>
      <c r="B209" s="1">
        <v>35.0</v>
      </c>
      <c r="C209" s="5" t="s">
        <v>218</v>
      </c>
      <c r="D209" s="1">
        <v>41.0</v>
      </c>
      <c r="E209" s="1">
        <f t="shared" si="16"/>
        <v>6</v>
      </c>
      <c r="F209" s="1">
        <f t="shared" si="17"/>
        <v>12</v>
      </c>
      <c r="H209" s="5" t="s">
        <v>217</v>
      </c>
      <c r="I209" s="1">
        <v>46.0</v>
      </c>
      <c r="J209" s="5" t="s">
        <v>219</v>
      </c>
      <c r="K209" s="1">
        <v>52.0</v>
      </c>
      <c r="L209" s="1">
        <f t="shared" si="18"/>
        <v>6</v>
      </c>
      <c r="M209" s="1">
        <f t="shared" si="19"/>
        <v>-48</v>
      </c>
      <c r="N209" s="1">
        <v>2.0</v>
      </c>
      <c r="O209" s="1">
        <f t="shared" si="20"/>
        <v>5</v>
      </c>
    </row>
    <row r="210" ht="15.75" customHeight="1">
      <c r="A210" s="5" t="s">
        <v>222</v>
      </c>
      <c r="B210" s="1">
        <v>53.0</v>
      </c>
      <c r="C210" s="5" t="s">
        <v>224</v>
      </c>
      <c r="D210" s="1">
        <v>59.0</v>
      </c>
      <c r="E210" s="1">
        <f t="shared" si="16"/>
        <v>6</v>
      </c>
      <c r="F210" s="1">
        <f t="shared" si="17"/>
        <v>-48</v>
      </c>
      <c r="H210" s="5" t="s">
        <v>223</v>
      </c>
      <c r="I210" s="1">
        <v>4.0</v>
      </c>
      <c r="J210" s="5" t="s">
        <v>225</v>
      </c>
      <c r="K210" s="1">
        <v>10.0</v>
      </c>
      <c r="L210" s="1">
        <f t="shared" si="18"/>
        <v>6</v>
      </c>
      <c r="M210" s="1">
        <f t="shared" si="19"/>
        <v>12</v>
      </c>
      <c r="N210" s="1">
        <v>2.0</v>
      </c>
      <c r="O210" s="1">
        <f t="shared" si="20"/>
        <v>-55</v>
      </c>
    </row>
    <row r="211" ht="15.75" customHeight="1">
      <c r="A211" s="5" t="s">
        <v>228</v>
      </c>
      <c r="B211" s="1">
        <v>11.0</v>
      </c>
      <c r="C211" s="5" t="s">
        <v>230</v>
      </c>
      <c r="D211" s="1">
        <v>17.0</v>
      </c>
      <c r="E211" s="1">
        <f t="shared" si="16"/>
        <v>6</v>
      </c>
      <c r="F211" s="1">
        <f t="shared" si="17"/>
        <v>12</v>
      </c>
      <c r="H211" s="5" t="s">
        <v>229</v>
      </c>
      <c r="I211" s="1">
        <v>22.0</v>
      </c>
      <c r="J211" s="5" t="s">
        <v>231</v>
      </c>
      <c r="K211" s="1">
        <v>28.0</v>
      </c>
      <c r="L211" s="1">
        <f t="shared" si="18"/>
        <v>6</v>
      </c>
      <c r="M211" s="1">
        <f t="shared" si="19"/>
        <v>12</v>
      </c>
      <c r="N211" s="1">
        <v>2.0</v>
      </c>
      <c r="O211" s="1">
        <f t="shared" si="20"/>
        <v>5</v>
      </c>
    </row>
    <row r="212" ht="15.75" customHeight="1">
      <c r="A212" s="5" t="s">
        <v>234</v>
      </c>
      <c r="B212" s="1">
        <v>29.0</v>
      </c>
      <c r="C212" s="5" t="s">
        <v>236</v>
      </c>
      <c r="D212" s="1">
        <v>35.0</v>
      </c>
      <c r="E212" s="1">
        <f t="shared" si="16"/>
        <v>6</v>
      </c>
      <c r="F212" s="1">
        <f t="shared" si="17"/>
        <v>12</v>
      </c>
      <c r="H212" s="5" t="s">
        <v>235</v>
      </c>
      <c r="I212" s="1">
        <v>40.0</v>
      </c>
      <c r="J212" s="5" t="s">
        <v>237</v>
      </c>
      <c r="K212" s="1">
        <v>46.0</v>
      </c>
      <c r="L212" s="1">
        <f t="shared" si="18"/>
        <v>6</v>
      </c>
      <c r="M212" s="1">
        <f t="shared" si="19"/>
        <v>12</v>
      </c>
      <c r="N212" s="1">
        <v>2.0</v>
      </c>
      <c r="O212" s="1">
        <f t="shared" si="20"/>
        <v>5</v>
      </c>
    </row>
    <row r="213" ht="15.75" customHeight="1">
      <c r="A213" s="5" t="s">
        <v>240</v>
      </c>
      <c r="B213" s="1">
        <v>47.0</v>
      </c>
      <c r="C213" s="5" t="s">
        <v>242</v>
      </c>
      <c r="D213" s="1">
        <v>53.0</v>
      </c>
      <c r="E213" s="1">
        <f t="shared" si="16"/>
        <v>6</v>
      </c>
      <c r="F213" s="1">
        <f t="shared" si="17"/>
        <v>-48</v>
      </c>
      <c r="H213" s="5" t="s">
        <v>241</v>
      </c>
      <c r="I213" s="1">
        <v>58.0</v>
      </c>
      <c r="J213" s="5" t="s">
        <v>243</v>
      </c>
      <c r="K213" s="1">
        <v>4.0</v>
      </c>
      <c r="L213" s="1">
        <f t="shared" si="18"/>
        <v>6</v>
      </c>
      <c r="M213" s="1">
        <f t="shared" si="19"/>
        <v>12</v>
      </c>
      <c r="N213" s="1">
        <v>2.0</v>
      </c>
      <c r="O213" s="1">
        <f t="shared" si="20"/>
        <v>5</v>
      </c>
    </row>
    <row r="214" ht="15.75" customHeight="1">
      <c r="A214" s="5" t="s">
        <v>246</v>
      </c>
      <c r="B214" s="1">
        <v>5.0</v>
      </c>
      <c r="C214" s="5" t="s">
        <v>248</v>
      </c>
      <c r="D214" s="1">
        <v>11.0</v>
      </c>
      <c r="E214" s="1">
        <f t="shared" si="16"/>
        <v>6</v>
      </c>
      <c r="F214" s="1">
        <f t="shared" si="17"/>
        <v>12</v>
      </c>
      <c r="H214" s="5" t="s">
        <v>247</v>
      </c>
      <c r="I214" s="1">
        <v>16.0</v>
      </c>
      <c r="J214" s="5" t="s">
        <v>249</v>
      </c>
      <c r="K214" s="1">
        <v>22.0</v>
      </c>
      <c r="L214" s="1">
        <f t="shared" si="18"/>
        <v>6</v>
      </c>
      <c r="M214" s="1">
        <f t="shared" si="19"/>
        <v>12</v>
      </c>
      <c r="N214" s="1">
        <v>2.0</v>
      </c>
      <c r="O214" s="1">
        <f t="shared" si="20"/>
        <v>5</v>
      </c>
    </row>
    <row r="215" ht="15.75" customHeight="1">
      <c r="A215" s="5" t="s">
        <v>252</v>
      </c>
      <c r="B215" s="1">
        <v>23.0</v>
      </c>
      <c r="C215" s="5" t="s">
        <v>254</v>
      </c>
      <c r="D215" s="1">
        <v>29.0</v>
      </c>
      <c r="E215" s="1">
        <f t="shared" si="16"/>
        <v>6</v>
      </c>
      <c r="F215" s="1">
        <f t="shared" si="17"/>
        <v>12</v>
      </c>
      <c r="H215" s="5" t="s">
        <v>253</v>
      </c>
      <c r="I215" s="1">
        <v>34.0</v>
      </c>
      <c r="J215" s="5" t="s">
        <v>255</v>
      </c>
      <c r="K215" s="1">
        <v>40.0</v>
      </c>
      <c r="L215" s="1">
        <f t="shared" si="18"/>
        <v>6</v>
      </c>
      <c r="M215" s="1">
        <f t="shared" si="19"/>
        <v>12</v>
      </c>
      <c r="N215" s="1">
        <v>2.0</v>
      </c>
      <c r="O215" s="1">
        <f t="shared" si="20"/>
        <v>5</v>
      </c>
    </row>
    <row r="216" ht="15.75" customHeight="1">
      <c r="A216" s="5" t="s">
        <v>258</v>
      </c>
      <c r="B216" s="1">
        <v>41.0</v>
      </c>
      <c r="C216" s="5" t="s">
        <v>260</v>
      </c>
      <c r="D216" s="1">
        <v>47.0</v>
      </c>
      <c r="E216" s="1">
        <f t="shared" si="16"/>
        <v>6</v>
      </c>
      <c r="F216" s="1">
        <f t="shared" si="17"/>
        <v>12</v>
      </c>
      <c r="H216" s="5" t="s">
        <v>259</v>
      </c>
      <c r="I216" s="1">
        <v>52.0</v>
      </c>
      <c r="J216" s="5" t="s">
        <v>261</v>
      </c>
      <c r="K216" s="1">
        <v>58.0</v>
      </c>
      <c r="L216" s="1">
        <f t="shared" si="18"/>
        <v>6</v>
      </c>
      <c r="M216" s="1">
        <f t="shared" si="19"/>
        <v>-48</v>
      </c>
      <c r="N216" s="1">
        <v>2.0</v>
      </c>
      <c r="O216" s="1">
        <f t="shared" si="20"/>
        <v>5</v>
      </c>
    </row>
    <row r="217" ht="15.75" customHeight="1">
      <c r="A217" s="5" t="s">
        <v>264</v>
      </c>
      <c r="B217" s="1">
        <v>59.0</v>
      </c>
      <c r="C217" s="5" t="s">
        <v>266</v>
      </c>
      <c r="D217" s="1">
        <v>5.0</v>
      </c>
      <c r="E217" s="1">
        <f t="shared" si="16"/>
        <v>6</v>
      </c>
      <c r="F217" s="1">
        <f t="shared" si="17"/>
        <v>12</v>
      </c>
      <c r="H217" s="5" t="s">
        <v>265</v>
      </c>
      <c r="I217" s="1">
        <v>10.0</v>
      </c>
      <c r="J217" s="5" t="s">
        <v>267</v>
      </c>
      <c r="K217" s="1">
        <v>16.0</v>
      </c>
      <c r="L217" s="1">
        <f t="shared" si="18"/>
        <v>6</v>
      </c>
      <c r="M217" s="1">
        <f t="shared" si="19"/>
        <v>12</v>
      </c>
      <c r="N217" s="1">
        <v>2.0</v>
      </c>
      <c r="O217" s="1">
        <f t="shared" si="20"/>
        <v>5</v>
      </c>
    </row>
    <row r="218" ht="15.75" customHeight="1">
      <c r="A218" s="5" t="s">
        <v>270</v>
      </c>
      <c r="B218" s="1">
        <v>17.0</v>
      </c>
      <c r="C218" s="5" t="s">
        <v>272</v>
      </c>
      <c r="D218" s="1">
        <v>23.0</v>
      </c>
      <c r="E218" s="1">
        <f t="shared" si="16"/>
        <v>6</v>
      </c>
      <c r="F218" s="1">
        <f t="shared" si="17"/>
        <v>12</v>
      </c>
      <c r="H218" s="5" t="s">
        <v>271</v>
      </c>
      <c r="I218" s="1">
        <v>28.0</v>
      </c>
      <c r="J218" s="5" t="s">
        <v>273</v>
      </c>
      <c r="K218" s="1">
        <v>34.0</v>
      </c>
      <c r="L218" s="1">
        <f t="shared" si="18"/>
        <v>6</v>
      </c>
      <c r="M218" s="1">
        <f t="shared" si="19"/>
        <v>12</v>
      </c>
      <c r="N218" s="1">
        <v>2.0</v>
      </c>
      <c r="O218" s="1">
        <f t="shared" si="20"/>
        <v>5</v>
      </c>
    </row>
    <row r="219" ht="15.75" customHeight="1">
      <c r="A219" s="5" t="s">
        <v>277</v>
      </c>
      <c r="B219" s="1">
        <v>35.0</v>
      </c>
      <c r="C219" s="5" t="s">
        <v>278</v>
      </c>
      <c r="D219" s="1">
        <v>41.0</v>
      </c>
      <c r="E219" s="1">
        <f t="shared" si="16"/>
        <v>6</v>
      </c>
      <c r="F219" s="1">
        <f t="shared" si="17"/>
        <v>12</v>
      </c>
      <c r="H219" s="5" t="s">
        <v>217</v>
      </c>
      <c r="I219" s="1">
        <v>46.0</v>
      </c>
      <c r="J219" s="5" t="s">
        <v>279</v>
      </c>
      <c r="K219" s="1">
        <v>52.0</v>
      </c>
      <c r="L219" s="1">
        <f t="shared" si="18"/>
        <v>6</v>
      </c>
      <c r="M219" s="1">
        <f t="shared" si="19"/>
        <v>-50</v>
      </c>
      <c r="N219" s="1">
        <v>2.0</v>
      </c>
      <c r="O219" s="1">
        <f t="shared" si="20"/>
        <v>5</v>
      </c>
    </row>
    <row r="220" ht="15.75" customHeight="1">
      <c r="A220" s="5" t="s">
        <v>282</v>
      </c>
      <c r="B220" s="1">
        <v>53.0</v>
      </c>
      <c r="C220" s="5" t="s">
        <v>285</v>
      </c>
      <c r="D220" s="1">
        <v>59.0</v>
      </c>
      <c r="E220" s="1">
        <f t="shared" si="16"/>
        <v>6</v>
      </c>
      <c r="F220" s="1">
        <v>1.0</v>
      </c>
      <c r="H220" s="5" t="s">
        <v>286</v>
      </c>
      <c r="I220" s="1">
        <v>2.0</v>
      </c>
      <c r="J220" s="5" t="s">
        <v>287</v>
      </c>
      <c r="K220" s="1">
        <v>7.0</v>
      </c>
      <c r="L220" s="1">
        <f t="shared" si="18"/>
        <v>5</v>
      </c>
      <c r="M220" s="1">
        <f t="shared" si="19"/>
        <v>10</v>
      </c>
      <c r="N220" s="1">
        <v>2.0</v>
      </c>
      <c r="O220" s="1">
        <f t="shared" si="20"/>
        <v>-57</v>
      </c>
    </row>
    <row r="221" ht="15.75" customHeight="1">
      <c r="A221" s="5" t="s">
        <v>292</v>
      </c>
      <c r="B221" s="1">
        <v>8.0</v>
      </c>
      <c r="C221" s="5" t="s">
        <v>291</v>
      </c>
      <c r="D221" s="1">
        <v>14.0</v>
      </c>
      <c r="E221" s="1">
        <f t="shared" si="16"/>
        <v>6</v>
      </c>
      <c r="F221" s="1">
        <f t="shared" ref="F221:F223" si="21">+B222-D221</f>
        <v>9</v>
      </c>
      <c r="H221" s="5" t="s">
        <v>293</v>
      </c>
      <c r="I221" s="1">
        <v>17.0</v>
      </c>
      <c r="J221" s="5" t="s">
        <v>294</v>
      </c>
      <c r="K221" s="1">
        <v>22.0</v>
      </c>
      <c r="L221" s="1">
        <f t="shared" si="18"/>
        <v>5</v>
      </c>
      <c r="M221" s="1">
        <f t="shared" si="19"/>
        <v>10</v>
      </c>
      <c r="N221" s="1">
        <v>2.0</v>
      </c>
      <c r="O221" s="1">
        <f t="shared" si="20"/>
        <v>3</v>
      </c>
    </row>
    <row r="222" ht="15.75" customHeight="1">
      <c r="A222" s="5" t="s">
        <v>299</v>
      </c>
      <c r="B222" s="1">
        <v>23.0</v>
      </c>
      <c r="C222" s="5" t="s">
        <v>298</v>
      </c>
      <c r="D222" s="1">
        <v>29.0</v>
      </c>
      <c r="E222" s="1">
        <f t="shared" si="16"/>
        <v>6</v>
      </c>
      <c r="F222" s="1">
        <f t="shared" si="21"/>
        <v>9</v>
      </c>
      <c r="H222" s="5" t="s">
        <v>300</v>
      </c>
      <c r="I222" s="1">
        <v>32.0</v>
      </c>
      <c r="J222" s="5" t="s">
        <v>301</v>
      </c>
      <c r="K222" s="1">
        <v>37.0</v>
      </c>
      <c r="L222" s="1">
        <f t="shared" si="18"/>
        <v>5</v>
      </c>
      <c r="M222" s="1">
        <f t="shared" si="19"/>
        <v>10</v>
      </c>
      <c r="N222" s="1">
        <v>2.0</v>
      </c>
      <c r="O222" s="1">
        <f t="shared" si="20"/>
        <v>3</v>
      </c>
    </row>
    <row r="223" ht="15.75" customHeight="1">
      <c r="A223" s="5" t="s">
        <v>306</v>
      </c>
      <c r="B223" s="1">
        <v>38.0</v>
      </c>
      <c r="C223" s="5" t="s">
        <v>305</v>
      </c>
      <c r="D223" s="1">
        <v>44.0</v>
      </c>
      <c r="E223" s="1">
        <f t="shared" si="16"/>
        <v>6</v>
      </c>
      <c r="F223" s="1">
        <f t="shared" si="21"/>
        <v>9</v>
      </c>
      <c r="H223" s="5" t="s">
        <v>307</v>
      </c>
      <c r="I223" s="1">
        <v>47.0</v>
      </c>
      <c r="J223" s="5" t="s">
        <v>308</v>
      </c>
      <c r="K223" s="1">
        <v>52.0</v>
      </c>
      <c r="L223" s="1">
        <f t="shared" si="18"/>
        <v>5</v>
      </c>
      <c r="M223" s="1">
        <f t="shared" si="19"/>
        <v>-50</v>
      </c>
      <c r="N223" s="1">
        <v>2.0</v>
      </c>
      <c r="O223" s="1">
        <f t="shared" si="20"/>
        <v>3</v>
      </c>
    </row>
    <row r="224" ht="15.75" customHeight="1">
      <c r="A224" s="5" t="s">
        <v>313</v>
      </c>
      <c r="B224" s="1">
        <v>53.0</v>
      </c>
      <c r="C224" s="5" t="s">
        <v>312</v>
      </c>
      <c r="D224" s="1">
        <v>59.0</v>
      </c>
      <c r="E224" s="1">
        <f t="shared" si="16"/>
        <v>6</v>
      </c>
      <c r="F224" s="1">
        <v>0.0</v>
      </c>
      <c r="H224" s="5" t="s">
        <v>314</v>
      </c>
      <c r="I224" s="1">
        <v>2.0</v>
      </c>
      <c r="J224" s="5" t="s">
        <v>315</v>
      </c>
      <c r="K224" s="1">
        <v>7.0</v>
      </c>
      <c r="L224" s="1">
        <f t="shared" si="18"/>
        <v>5</v>
      </c>
      <c r="M224" s="1">
        <f t="shared" si="19"/>
        <v>-7</v>
      </c>
      <c r="N224" s="1">
        <v>2.0</v>
      </c>
      <c r="O224" s="1">
        <f t="shared" si="20"/>
        <v>-57</v>
      </c>
    </row>
    <row r="225" ht="15.75" customHeight="1"/>
    <row r="226" ht="15.75" customHeight="1"/>
    <row r="227" ht="15.75" customHeight="1"/>
    <row r="228" ht="15.75" customHeight="1">
      <c r="A228" s="1" t="s">
        <v>10</v>
      </c>
    </row>
    <row r="229" ht="15.75" customHeight="1">
      <c r="A229" s="1" t="s">
        <v>11</v>
      </c>
      <c r="C229" s="1" t="s">
        <v>12</v>
      </c>
      <c r="E229" s="1" t="s">
        <v>13</v>
      </c>
      <c r="F229" s="1" t="s">
        <v>14</v>
      </c>
      <c r="H229" s="1" t="s">
        <v>11</v>
      </c>
      <c r="J229" s="1" t="s">
        <v>12</v>
      </c>
      <c r="L229" s="1" t="s">
        <v>13</v>
      </c>
      <c r="M229" s="1" t="s">
        <v>14</v>
      </c>
    </row>
    <row r="230" ht="15.75" customHeight="1">
      <c r="A230" s="6" t="s">
        <v>37</v>
      </c>
      <c r="B230" s="1">
        <v>59.0</v>
      </c>
      <c r="C230" s="6" t="s">
        <v>38</v>
      </c>
      <c r="D230" s="1">
        <v>5.0</v>
      </c>
      <c r="E230" s="1">
        <f t="shared" ref="E230:E256" si="22">+IF(D230&lt;B230,(60+D230)-B230,D230-B230)</f>
        <v>6</v>
      </c>
      <c r="F230" s="1">
        <f t="shared" ref="F230:F256" si="23">+B231-D230</f>
        <v>12</v>
      </c>
      <c r="H230" s="6" t="s">
        <v>36</v>
      </c>
      <c r="I230" s="1">
        <v>10.0</v>
      </c>
      <c r="J230" s="6" t="s">
        <v>39</v>
      </c>
      <c r="K230" s="1">
        <v>16.0</v>
      </c>
      <c r="L230" s="1">
        <f t="shared" ref="L230:L256" si="24">+IF(K230&lt;I230,(60+K230)-I230,K230-I230)</f>
        <v>6</v>
      </c>
      <c r="M230" s="1">
        <f t="shared" ref="M230:M256" si="25">+I231-K230</f>
        <v>12</v>
      </c>
      <c r="N230" s="1">
        <v>3.0</v>
      </c>
      <c r="O230" s="1">
        <f t="shared" ref="O230:O256" si="26">+I230-D230</f>
        <v>5</v>
      </c>
    </row>
    <row r="231" ht="15.75" customHeight="1">
      <c r="A231" s="6" t="s">
        <v>42</v>
      </c>
      <c r="B231" s="1">
        <v>17.0</v>
      </c>
      <c r="C231" s="6" t="s">
        <v>44</v>
      </c>
      <c r="D231" s="1">
        <v>23.0</v>
      </c>
      <c r="E231" s="1">
        <f t="shared" si="22"/>
        <v>6</v>
      </c>
      <c r="F231" s="1">
        <f t="shared" si="23"/>
        <v>12</v>
      </c>
      <c r="H231" s="6" t="s">
        <v>43</v>
      </c>
      <c r="I231" s="1">
        <v>28.0</v>
      </c>
      <c r="J231" s="6" t="s">
        <v>45</v>
      </c>
      <c r="K231" s="1">
        <v>34.0</v>
      </c>
      <c r="L231" s="1">
        <f t="shared" si="24"/>
        <v>6</v>
      </c>
      <c r="M231" s="1">
        <f t="shared" si="25"/>
        <v>12</v>
      </c>
      <c r="N231" s="1">
        <v>3.0</v>
      </c>
      <c r="O231" s="1">
        <f t="shared" si="26"/>
        <v>5</v>
      </c>
    </row>
    <row r="232" ht="15.75" customHeight="1">
      <c r="A232" s="6" t="s">
        <v>48</v>
      </c>
      <c r="B232" s="1">
        <v>35.0</v>
      </c>
      <c r="C232" s="6" t="s">
        <v>50</v>
      </c>
      <c r="D232" s="1">
        <v>41.0</v>
      </c>
      <c r="E232" s="1">
        <f t="shared" si="22"/>
        <v>6</v>
      </c>
      <c r="F232" s="1">
        <f t="shared" si="23"/>
        <v>12</v>
      </c>
      <c r="H232" s="6" t="s">
        <v>49</v>
      </c>
      <c r="I232" s="1">
        <v>46.0</v>
      </c>
      <c r="J232" s="6" t="s">
        <v>51</v>
      </c>
      <c r="K232" s="1">
        <v>52.0</v>
      </c>
      <c r="L232" s="1">
        <f t="shared" si="24"/>
        <v>6</v>
      </c>
      <c r="M232" s="1">
        <f t="shared" si="25"/>
        <v>-48</v>
      </c>
      <c r="N232" s="1">
        <v>3.0</v>
      </c>
      <c r="O232" s="1">
        <f t="shared" si="26"/>
        <v>5</v>
      </c>
    </row>
    <row r="233" ht="15.75" customHeight="1">
      <c r="A233" s="6" t="s">
        <v>54</v>
      </c>
      <c r="B233" s="1">
        <v>53.0</v>
      </c>
      <c r="C233" s="6" t="s">
        <v>56</v>
      </c>
      <c r="D233" s="1">
        <v>59.0</v>
      </c>
      <c r="E233" s="1">
        <f t="shared" si="22"/>
        <v>6</v>
      </c>
      <c r="F233" s="1">
        <f t="shared" si="23"/>
        <v>-48</v>
      </c>
      <c r="H233" s="6" t="s">
        <v>55</v>
      </c>
      <c r="I233" s="1">
        <v>4.0</v>
      </c>
      <c r="J233" s="6" t="s">
        <v>57</v>
      </c>
      <c r="K233" s="1">
        <v>10.0</v>
      </c>
      <c r="L233" s="1">
        <f t="shared" si="24"/>
        <v>6</v>
      </c>
      <c r="M233" s="1">
        <f t="shared" si="25"/>
        <v>12</v>
      </c>
      <c r="N233" s="1">
        <v>3.0</v>
      </c>
      <c r="O233" s="1">
        <f t="shared" si="26"/>
        <v>-55</v>
      </c>
    </row>
    <row r="234" ht="15.75" customHeight="1">
      <c r="A234" s="6" t="s">
        <v>60</v>
      </c>
      <c r="B234" s="1">
        <v>11.0</v>
      </c>
      <c r="C234" s="6" t="s">
        <v>62</v>
      </c>
      <c r="D234" s="1">
        <v>17.0</v>
      </c>
      <c r="E234" s="1">
        <f t="shared" si="22"/>
        <v>6</v>
      </c>
      <c r="F234" s="1">
        <f t="shared" si="23"/>
        <v>12</v>
      </c>
      <c r="H234" s="6" t="s">
        <v>61</v>
      </c>
      <c r="I234" s="1">
        <v>22.0</v>
      </c>
      <c r="J234" s="6" t="s">
        <v>63</v>
      </c>
      <c r="K234" s="1">
        <v>28.0</v>
      </c>
      <c r="L234" s="1">
        <f t="shared" si="24"/>
        <v>6</v>
      </c>
      <c r="M234" s="1">
        <f t="shared" si="25"/>
        <v>12</v>
      </c>
      <c r="N234" s="1">
        <v>3.0</v>
      </c>
      <c r="O234" s="1">
        <f t="shared" si="26"/>
        <v>5</v>
      </c>
    </row>
    <row r="235" ht="15.75" customHeight="1">
      <c r="A235" s="6" t="s">
        <v>66</v>
      </c>
      <c r="B235" s="1">
        <v>29.0</v>
      </c>
      <c r="C235" s="6" t="s">
        <v>68</v>
      </c>
      <c r="D235" s="1">
        <v>35.0</v>
      </c>
      <c r="E235" s="1">
        <f t="shared" si="22"/>
        <v>6</v>
      </c>
      <c r="F235" s="1">
        <f t="shared" si="23"/>
        <v>12</v>
      </c>
      <c r="H235" s="6" t="s">
        <v>67</v>
      </c>
      <c r="I235" s="1">
        <v>40.0</v>
      </c>
      <c r="J235" s="6" t="s">
        <v>69</v>
      </c>
      <c r="K235" s="1">
        <v>46.0</v>
      </c>
      <c r="L235" s="1">
        <f t="shared" si="24"/>
        <v>6</v>
      </c>
      <c r="M235" s="1">
        <f t="shared" si="25"/>
        <v>12</v>
      </c>
      <c r="N235" s="1">
        <v>3.0</v>
      </c>
      <c r="O235" s="1">
        <f t="shared" si="26"/>
        <v>5</v>
      </c>
    </row>
    <row r="236" ht="15.75" customHeight="1">
      <c r="A236" s="6" t="s">
        <v>72</v>
      </c>
      <c r="B236" s="1">
        <v>47.0</v>
      </c>
      <c r="C236" s="6" t="s">
        <v>74</v>
      </c>
      <c r="D236" s="1">
        <v>53.0</v>
      </c>
      <c r="E236" s="1">
        <f t="shared" si="22"/>
        <v>6</v>
      </c>
      <c r="F236" s="1">
        <f t="shared" si="23"/>
        <v>-48</v>
      </c>
      <c r="H236" s="6" t="s">
        <v>73</v>
      </c>
      <c r="I236" s="1">
        <v>58.0</v>
      </c>
      <c r="J236" s="6" t="s">
        <v>75</v>
      </c>
      <c r="K236" s="1">
        <v>4.0</v>
      </c>
      <c r="L236" s="1">
        <f t="shared" si="24"/>
        <v>6</v>
      </c>
      <c r="M236" s="1">
        <f t="shared" si="25"/>
        <v>12</v>
      </c>
      <c r="N236" s="1">
        <v>3.0</v>
      </c>
      <c r="O236" s="1">
        <f t="shared" si="26"/>
        <v>5</v>
      </c>
    </row>
    <row r="237" ht="15.75" customHeight="1">
      <c r="A237" s="6" t="s">
        <v>78</v>
      </c>
      <c r="B237" s="1">
        <v>5.0</v>
      </c>
      <c r="C237" s="6" t="s">
        <v>80</v>
      </c>
      <c r="D237" s="1">
        <v>11.0</v>
      </c>
      <c r="E237" s="1">
        <f t="shared" si="22"/>
        <v>6</v>
      </c>
      <c r="F237" s="1">
        <f t="shared" si="23"/>
        <v>12</v>
      </c>
      <c r="H237" s="6" t="s">
        <v>79</v>
      </c>
      <c r="I237" s="1">
        <v>16.0</v>
      </c>
      <c r="J237" s="6" t="s">
        <v>81</v>
      </c>
      <c r="K237" s="1">
        <v>22.0</v>
      </c>
      <c r="L237" s="1">
        <f t="shared" si="24"/>
        <v>6</v>
      </c>
      <c r="M237" s="1">
        <f t="shared" si="25"/>
        <v>12</v>
      </c>
      <c r="N237" s="1">
        <v>3.0</v>
      </c>
      <c r="O237" s="1">
        <f t="shared" si="26"/>
        <v>5</v>
      </c>
    </row>
    <row r="238" ht="15.75" customHeight="1">
      <c r="A238" s="6" t="s">
        <v>84</v>
      </c>
      <c r="B238" s="1">
        <v>23.0</v>
      </c>
      <c r="C238" s="6" t="s">
        <v>86</v>
      </c>
      <c r="D238" s="1">
        <v>29.0</v>
      </c>
      <c r="E238" s="1">
        <f t="shared" si="22"/>
        <v>6</v>
      </c>
      <c r="F238" s="1">
        <f t="shared" si="23"/>
        <v>12</v>
      </c>
      <c r="H238" s="6" t="s">
        <v>85</v>
      </c>
      <c r="I238" s="1">
        <v>34.0</v>
      </c>
      <c r="J238" s="6" t="s">
        <v>87</v>
      </c>
      <c r="K238" s="1">
        <v>40.0</v>
      </c>
      <c r="L238" s="1">
        <f t="shared" si="24"/>
        <v>6</v>
      </c>
      <c r="M238" s="1">
        <f t="shared" si="25"/>
        <v>12</v>
      </c>
      <c r="N238" s="1">
        <v>3.0</v>
      </c>
      <c r="O238" s="1">
        <f t="shared" si="26"/>
        <v>5</v>
      </c>
    </row>
    <row r="239" ht="15.75" customHeight="1">
      <c r="A239" s="6" t="s">
        <v>90</v>
      </c>
      <c r="B239" s="1">
        <v>41.0</v>
      </c>
      <c r="C239" s="6" t="s">
        <v>92</v>
      </c>
      <c r="D239" s="1">
        <v>47.0</v>
      </c>
      <c r="E239" s="1">
        <f t="shared" si="22"/>
        <v>6</v>
      </c>
      <c r="F239" s="1">
        <f t="shared" si="23"/>
        <v>12</v>
      </c>
      <c r="H239" s="6" t="s">
        <v>91</v>
      </c>
      <c r="I239" s="1">
        <v>52.0</v>
      </c>
      <c r="J239" s="6" t="s">
        <v>93</v>
      </c>
      <c r="K239" s="1">
        <v>58.0</v>
      </c>
      <c r="L239" s="1">
        <f t="shared" si="24"/>
        <v>6</v>
      </c>
      <c r="M239" s="1">
        <f t="shared" si="25"/>
        <v>-48</v>
      </c>
      <c r="N239" s="1">
        <v>3.0</v>
      </c>
      <c r="O239" s="1">
        <f t="shared" si="26"/>
        <v>5</v>
      </c>
    </row>
    <row r="240" ht="15.75" customHeight="1">
      <c r="A240" s="6" t="s">
        <v>185</v>
      </c>
      <c r="B240" s="1">
        <v>59.0</v>
      </c>
      <c r="C240" s="8" t="s">
        <v>186</v>
      </c>
      <c r="D240" s="1">
        <v>5.0</v>
      </c>
      <c r="E240" s="1">
        <f t="shared" si="22"/>
        <v>6</v>
      </c>
      <c r="F240" s="1">
        <f t="shared" si="23"/>
        <v>12</v>
      </c>
      <c r="H240" s="6" t="s">
        <v>184</v>
      </c>
      <c r="I240" s="1">
        <v>10.0</v>
      </c>
      <c r="J240" s="6" t="s">
        <v>187</v>
      </c>
      <c r="K240" s="1">
        <v>16.0</v>
      </c>
      <c r="L240" s="1">
        <f t="shared" si="24"/>
        <v>6</v>
      </c>
      <c r="M240" s="1">
        <f t="shared" si="25"/>
        <v>12</v>
      </c>
      <c r="N240" s="1">
        <v>3.0</v>
      </c>
      <c r="O240" s="1">
        <f t="shared" si="26"/>
        <v>5</v>
      </c>
    </row>
    <row r="241" ht="15.75" customHeight="1">
      <c r="A241" s="6" t="s">
        <v>190</v>
      </c>
      <c r="B241" s="1">
        <v>17.0</v>
      </c>
      <c r="C241" s="8" t="s">
        <v>192</v>
      </c>
      <c r="D241" s="1">
        <v>23.0</v>
      </c>
      <c r="E241" s="1">
        <f t="shared" si="22"/>
        <v>6</v>
      </c>
      <c r="F241" s="1">
        <f t="shared" si="23"/>
        <v>12</v>
      </c>
      <c r="H241" s="6" t="s">
        <v>191</v>
      </c>
      <c r="I241" s="1">
        <v>28.0</v>
      </c>
      <c r="J241" s="6" t="s">
        <v>193</v>
      </c>
      <c r="K241" s="1">
        <v>34.0</v>
      </c>
      <c r="L241" s="1">
        <f t="shared" si="24"/>
        <v>6</v>
      </c>
      <c r="M241" s="1">
        <f t="shared" si="25"/>
        <v>12</v>
      </c>
      <c r="N241" s="1">
        <v>3.0</v>
      </c>
      <c r="O241" s="1">
        <f t="shared" si="26"/>
        <v>5</v>
      </c>
    </row>
    <row r="242" ht="15.75" customHeight="1">
      <c r="A242" s="6" t="s">
        <v>196</v>
      </c>
      <c r="B242" s="1">
        <v>35.0</v>
      </c>
      <c r="C242" s="8" t="s">
        <v>198</v>
      </c>
      <c r="D242" s="1">
        <v>41.0</v>
      </c>
      <c r="E242" s="1">
        <f t="shared" si="22"/>
        <v>6</v>
      </c>
      <c r="F242" s="1">
        <f t="shared" si="23"/>
        <v>12</v>
      </c>
      <c r="H242" s="6" t="s">
        <v>197</v>
      </c>
      <c r="I242" s="1">
        <v>46.0</v>
      </c>
      <c r="J242" s="6" t="s">
        <v>199</v>
      </c>
      <c r="K242" s="1">
        <v>52.0</v>
      </c>
      <c r="L242" s="1">
        <f t="shared" si="24"/>
        <v>6</v>
      </c>
      <c r="M242" s="1">
        <f t="shared" si="25"/>
        <v>-48</v>
      </c>
      <c r="N242" s="1">
        <v>3.0</v>
      </c>
      <c r="O242" s="1">
        <f t="shared" si="26"/>
        <v>5</v>
      </c>
    </row>
    <row r="243" ht="15.75" customHeight="1">
      <c r="A243" s="6" t="s">
        <v>202</v>
      </c>
      <c r="B243" s="1">
        <v>53.0</v>
      </c>
      <c r="C243" s="8" t="s">
        <v>204</v>
      </c>
      <c r="D243" s="1">
        <v>59.0</v>
      </c>
      <c r="E243" s="1">
        <f t="shared" si="22"/>
        <v>6</v>
      </c>
      <c r="F243" s="1">
        <f t="shared" si="23"/>
        <v>-48</v>
      </c>
      <c r="H243" s="6" t="s">
        <v>203</v>
      </c>
      <c r="I243" s="1">
        <v>4.0</v>
      </c>
      <c r="J243" s="6" t="s">
        <v>205</v>
      </c>
      <c r="K243" s="1">
        <v>10.0</v>
      </c>
      <c r="L243" s="1">
        <f t="shared" si="24"/>
        <v>6</v>
      </c>
      <c r="M243" s="1">
        <f t="shared" si="25"/>
        <v>12</v>
      </c>
      <c r="N243" s="1">
        <v>3.0</v>
      </c>
      <c r="O243" s="1">
        <f t="shared" si="26"/>
        <v>-55</v>
      </c>
    </row>
    <row r="244" ht="15.75" customHeight="1">
      <c r="A244" s="6" t="s">
        <v>208</v>
      </c>
      <c r="B244" s="1">
        <v>11.0</v>
      </c>
      <c r="C244" s="8" t="s">
        <v>210</v>
      </c>
      <c r="D244" s="1">
        <v>17.0</v>
      </c>
      <c r="E244" s="1">
        <f t="shared" si="22"/>
        <v>6</v>
      </c>
      <c r="F244" s="1">
        <f t="shared" si="23"/>
        <v>12</v>
      </c>
      <c r="H244" s="6" t="s">
        <v>209</v>
      </c>
      <c r="I244" s="1">
        <v>22.0</v>
      </c>
      <c r="J244" s="6" t="s">
        <v>211</v>
      </c>
      <c r="K244" s="1">
        <v>28.0</v>
      </c>
      <c r="L244" s="1">
        <f t="shared" si="24"/>
        <v>6</v>
      </c>
      <c r="M244" s="1">
        <f t="shared" si="25"/>
        <v>12</v>
      </c>
      <c r="N244" s="1">
        <v>3.0</v>
      </c>
      <c r="O244" s="1">
        <f t="shared" si="26"/>
        <v>5</v>
      </c>
    </row>
    <row r="245" ht="15.75" customHeight="1">
      <c r="A245" s="6" t="s">
        <v>214</v>
      </c>
      <c r="B245" s="1">
        <v>29.0</v>
      </c>
      <c r="C245" s="8" t="s">
        <v>216</v>
      </c>
      <c r="D245" s="1">
        <v>35.0</v>
      </c>
      <c r="E245" s="1">
        <f t="shared" si="22"/>
        <v>6</v>
      </c>
      <c r="F245" s="1">
        <f t="shared" si="23"/>
        <v>12</v>
      </c>
      <c r="H245" s="6" t="s">
        <v>215</v>
      </c>
      <c r="I245" s="1">
        <v>40.0</v>
      </c>
      <c r="J245" s="6" t="s">
        <v>217</v>
      </c>
      <c r="K245" s="1">
        <v>46.0</v>
      </c>
      <c r="L245" s="1">
        <f t="shared" si="24"/>
        <v>6</v>
      </c>
      <c r="M245" s="1">
        <f t="shared" si="25"/>
        <v>12</v>
      </c>
      <c r="N245" s="1">
        <v>3.0</v>
      </c>
      <c r="O245" s="1">
        <f t="shared" si="26"/>
        <v>5</v>
      </c>
    </row>
    <row r="246" ht="15.75" customHeight="1">
      <c r="A246" s="6" t="s">
        <v>220</v>
      </c>
      <c r="B246" s="1">
        <v>47.0</v>
      </c>
      <c r="C246" s="8" t="s">
        <v>222</v>
      </c>
      <c r="D246" s="1">
        <v>53.0</v>
      </c>
      <c r="E246" s="1">
        <f t="shared" si="22"/>
        <v>6</v>
      </c>
      <c r="F246" s="1">
        <f t="shared" si="23"/>
        <v>-48</v>
      </c>
      <c r="H246" s="6" t="s">
        <v>221</v>
      </c>
      <c r="I246" s="1">
        <v>58.0</v>
      </c>
      <c r="J246" s="6" t="s">
        <v>223</v>
      </c>
      <c r="K246" s="1">
        <v>4.0</v>
      </c>
      <c r="L246" s="1">
        <f t="shared" si="24"/>
        <v>6</v>
      </c>
      <c r="M246" s="1">
        <f t="shared" si="25"/>
        <v>12</v>
      </c>
      <c r="N246" s="1">
        <v>3.0</v>
      </c>
      <c r="O246" s="1">
        <f t="shared" si="26"/>
        <v>5</v>
      </c>
    </row>
    <row r="247" ht="15.75" customHeight="1">
      <c r="A247" s="6" t="s">
        <v>226</v>
      </c>
      <c r="B247" s="1">
        <v>5.0</v>
      </c>
      <c r="C247" s="8" t="s">
        <v>228</v>
      </c>
      <c r="D247" s="1">
        <v>11.0</v>
      </c>
      <c r="E247" s="1">
        <f t="shared" si="22"/>
        <v>6</v>
      </c>
      <c r="F247" s="1">
        <f t="shared" si="23"/>
        <v>12</v>
      </c>
      <c r="H247" s="6" t="s">
        <v>227</v>
      </c>
      <c r="I247" s="1">
        <v>16.0</v>
      </c>
      <c r="J247" s="6" t="s">
        <v>229</v>
      </c>
      <c r="K247" s="1">
        <v>22.0</v>
      </c>
      <c r="L247" s="1">
        <f t="shared" si="24"/>
        <v>6</v>
      </c>
      <c r="M247" s="1">
        <f t="shared" si="25"/>
        <v>12</v>
      </c>
      <c r="N247" s="1">
        <v>3.0</v>
      </c>
      <c r="O247" s="1">
        <f t="shared" si="26"/>
        <v>5</v>
      </c>
    </row>
    <row r="248" ht="15.75" customHeight="1">
      <c r="A248" s="6" t="s">
        <v>232</v>
      </c>
      <c r="B248" s="1">
        <v>23.0</v>
      </c>
      <c r="C248" s="8" t="s">
        <v>234</v>
      </c>
      <c r="D248" s="1">
        <v>29.0</v>
      </c>
      <c r="E248" s="1">
        <f t="shared" si="22"/>
        <v>6</v>
      </c>
      <c r="F248" s="1">
        <f t="shared" si="23"/>
        <v>12</v>
      </c>
      <c r="H248" s="6" t="s">
        <v>233</v>
      </c>
      <c r="I248" s="1">
        <v>34.0</v>
      </c>
      <c r="J248" s="6" t="s">
        <v>235</v>
      </c>
      <c r="K248" s="1">
        <v>40.0</v>
      </c>
      <c r="L248" s="1">
        <f t="shared" si="24"/>
        <v>6</v>
      </c>
      <c r="M248" s="1">
        <f t="shared" si="25"/>
        <v>12</v>
      </c>
      <c r="N248" s="1">
        <v>3.0</v>
      </c>
      <c r="O248" s="1">
        <f t="shared" si="26"/>
        <v>5</v>
      </c>
    </row>
    <row r="249" ht="15.75" customHeight="1">
      <c r="A249" s="6" t="s">
        <v>238</v>
      </c>
      <c r="B249" s="1">
        <v>41.0</v>
      </c>
      <c r="C249" s="8" t="s">
        <v>240</v>
      </c>
      <c r="D249" s="1">
        <v>47.0</v>
      </c>
      <c r="E249" s="1">
        <f t="shared" si="22"/>
        <v>6</v>
      </c>
      <c r="F249" s="1">
        <f t="shared" si="23"/>
        <v>12</v>
      </c>
      <c r="H249" s="6" t="s">
        <v>239</v>
      </c>
      <c r="I249" s="1">
        <v>52.0</v>
      </c>
      <c r="J249" s="6" t="s">
        <v>241</v>
      </c>
      <c r="K249" s="1">
        <v>58.0</v>
      </c>
      <c r="L249" s="1">
        <f t="shared" si="24"/>
        <v>6</v>
      </c>
      <c r="M249" s="1">
        <f t="shared" si="25"/>
        <v>-48</v>
      </c>
      <c r="N249" s="1">
        <v>3.0</v>
      </c>
      <c r="O249" s="1">
        <f t="shared" si="26"/>
        <v>5</v>
      </c>
    </row>
    <row r="250" ht="15.75" customHeight="1">
      <c r="A250" s="6" t="s">
        <v>244</v>
      </c>
      <c r="B250" s="1">
        <v>59.0</v>
      </c>
      <c r="C250" s="8" t="s">
        <v>246</v>
      </c>
      <c r="D250" s="1">
        <v>5.0</v>
      </c>
      <c r="E250" s="1">
        <f t="shared" si="22"/>
        <v>6</v>
      </c>
      <c r="F250" s="1">
        <f t="shared" si="23"/>
        <v>12</v>
      </c>
      <c r="H250" s="6" t="s">
        <v>245</v>
      </c>
      <c r="I250" s="1">
        <v>10.0</v>
      </c>
      <c r="J250" s="6" t="s">
        <v>247</v>
      </c>
      <c r="K250" s="1">
        <v>16.0</v>
      </c>
      <c r="L250" s="1">
        <f t="shared" si="24"/>
        <v>6</v>
      </c>
      <c r="M250" s="1">
        <f t="shared" si="25"/>
        <v>12</v>
      </c>
      <c r="N250" s="1">
        <v>3.0</v>
      </c>
      <c r="O250" s="1">
        <f t="shared" si="26"/>
        <v>5</v>
      </c>
    </row>
    <row r="251" ht="15.75" customHeight="1">
      <c r="A251" s="6" t="s">
        <v>250</v>
      </c>
      <c r="B251" s="1">
        <v>17.0</v>
      </c>
      <c r="C251" s="8" t="s">
        <v>252</v>
      </c>
      <c r="D251" s="1">
        <v>23.0</v>
      </c>
      <c r="E251" s="1">
        <f t="shared" si="22"/>
        <v>6</v>
      </c>
      <c r="F251" s="1">
        <f t="shared" si="23"/>
        <v>12</v>
      </c>
      <c r="H251" s="6" t="s">
        <v>251</v>
      </c>
      <c r="I251" s="1">
        <v>28.0</v>
      </c>
      <c r="J251" s="6" t="s">
        <v>253</v>
      </c>
      <c r="K251" s="1">
        <v>34.0</v>
      </c>
      <c r="L251" s="1">
        <f t="shared" si="24"/>
        <v>6</v>
      </c>
      <c r="M251" s="1">
        <f t="shared" si="25"/>
        <v>12</v>
      </c>
      <c r="N251" s="1">
        <v>3.0</v>
      </c>
      <c r="O251" s="1">
        <f t="shared" si="26"/>
        <v>5</v>
      </c>
    </row>
    <row r="252" ht="15.75" customHeight="1">
      <c r="A252" s="6" t="s">
        <v>256</v>
      </c>
      <c r="B252" s="1">
        <v>35.0</v>
      </c>
      <c r="C252" s="8" t="s">
        <v>258</v>
      </c>
      <c r="D252" s="1">
        <v>41.0</v>
      </c>
      <c r="E252" s="1">
        <f t="shared" si="22"/>
        <v>6</v>
      </c>
      <c r="F252" s="1">
        <f t="shared" si="23"/>
        <v>12</v>
      </c>
      <c r="H252" s="6" t="s">
        <v>257</v>
      </c>
      <c r="I252" s="1">
        <v>46.0</v>
      </c>
      <c r="J252" s="6" t="s">
        <v>259</v>
      </c>
      <c r="K252" s="1">
        <v>52.0</v>
      </c>
      <c r="L252" s="1">
        <f t="shared" si="24"/>
        <v>6</v>
      </c>
      <c r="M252" s="1">
        <f t="shared" si="25"/>
        <v>-48</v>
      </c>
      <c r="N252" s="1">
        <v>3.0</v>
      </c>
      <c r="O252" s="1">
        <f t="shared" si="26"/>
        <v>5</v>
      </c>
    </row>
    <row r="253" ht="15.75" customHeight="1">
      <c r="A253" s="6" t="s">
        <v>262</v>
      </c>
      <c r="B253" s="1">
        <v>53.0</v>
      </c>
      <c r="C253" s="8" t="s">
        <v>264</v>
      </c>
      <c r="D253" s="1">
        <v>59.0</v>
      </c>
      <c r="E253" s="1">
        <f t="shared" si="22"/>
        <v>6</v>
      </c>
      <c r="F253" s="1">
        <f t="shared" si="23"/>
        <v>-48</v>
      </c>
      <c r="H253" s="6" t="s">
        <v>263</v>
      </c>
      <c r="I253" s="1">
        <v>4.0</v>
      </c>
      <c r="J253" s="6" t="s">
        <v>265</v>
      </c>
      <c r="K253" s="1">
        <v>10.0</v>
      </c>
      <c r="L253" s="1">
        <f t="shared" si="24"/>
        <v>6</v>
      </c>
      <c r="M253" s="1">
        <f t="shared" si="25"/>
        <v>12</v>
      </c>
      <c r="N253" s="1">
        <v>3.0</v>
      </c>
      <c r="O253" s="1">
        <f t="shared" si="26"/>
        <v>-55</v>
      </c>
    </row>
    <row r="254" ht="15.75" customHeight="1">
      <c r="A254" s="6" t="s">
        <v>268</v>
      </c>
      <c r="B254" s="1">
        <v>11.0</v>
      </c>
      <c r="C254" s="8" t="s">
        <v>270</v>
      </c>
      <c r="D254" s="1">
        <v>17.0</v>
      </c>
      <c r="E254" s="1">
        <f t="shared" si="22"/>
        <v>6</v>
      </c>
      <c r="F254" s="1">
        <f t="shared" si="23"/>
        <v>12</v>
      </c>
      <c r="H254" s="6" t="s">
        <v>269</v>
      </c>
      <c r="I254" s="1">
        <v>22.0</v>
      </c>
      <c r="J254" s="6" t="s">
        <v>271</v>
      </c>
      <c r="K254" s="1">
        <v>28.0</v>
      </c>
      <c r="L254" s="1">
        <f t="shared" si="24"/>
        <v>6</v>
      </c>
      <c r="M254" s="1">
        <f t="shared" si="25"/>
        <v>12</v>
      </c>
      <c r="N254" s="1">
        <v>3.0</v>
      </c>
      <c r="O254" s="1">
        <f t="shared" si="26"/>
        <v>5</v>
      </c>
    </row>
    <row r="255" ht="15.75" customHeight="1">
      <c r="A255" s="6" t="s">
        <v>274</v>
      </c>
      <c r="B255" s="1">
        <v>29.0</v>
      </c>
      <c r="C255" s="8" t="s">
        <v>196</v>
      </c>
      <c r="D255" s="1">
        <v>35.0</v>
      </c>
      <c r="E255" s="1">
        <f t="shared" si="22"/>
        <v>6</v>
      </c>
      <c r="F255" s="1">
        <f t="shared" si="23"/>
        <v>12</v>
      </c>
      <c r="H255" s="6" t="s">
        <v>275</v>
      </c>
      <c r="I255" s="1">
        <v>40.0</v>
      </c>
      <c r="J255" s="6" t="s">
        <v>276</v>
      </c>
      <c r="K255" s="1">
        <v>46.0</v>
      </c>
      <c r="L255" s="1">
        <f t="shared" si="24"/>
        <v>6</v>
      </c>
      <c r="M255" s="1">
        <f t="shared" si="25"/>
        <v>12</v>
      </c>
      <c r="N255" s="1">
        <v>3.0</v>
      </c>
      <c r="O255" s="1">
        <f t="shared" si="26"/>
        <v>5</v>
      </c>
    </row>
    <row r="256" ht="15.75" customHeight="1">
      <c r="A256" s="6" t="s">
        <v>280</v>
      </c>
      <c r="B256" s="1">
        <v>47.0</v>
      </c>
      <c r="C256" s="8" t="s">
        <v>282</v>
      </c>
      <c r="D256" s="1">
        <v>53.0</v>
      </c>
      <c r="E256" s="1">
        <f t="shared" si="22"/>
        <v>6</v>
      </c>
      <c r="F256" s="1">
        <f t="shared" si="23"/>
        <v>-53</v>
      </c>
      <c r="H256" s="6" t="s">
        <v>283</v>
      </c>
      <c r="I256" s="1">
        <v>58.0</v>
      </c>
      <c r="J256" s="6" t="s">
        <v>284</v>
      </c>
      <c r="K256" s="1">
        <v>4.0</v>
      </c>
      <c r="L256" s="1">
        <f t="shared" si="24"/>
        <v>6</v>
      </c>
      <c r="M256" s="1">
        <f t="shared" si="25"/>
        <v>-4</v>
      </c>
      <c r="N256" s="1">
        <v>3.0</v>
      </c>
      <c r="O256" s="1">
        <f t="shared" si="26"/>
        <v>5</v>
      </c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5:$O$124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F2CB"/>
    <pageSetUpPr/>
  </sheetPr>
  <sheetViews>
    <sheetView workbookViewId="0"/>
  </sheetViews>
  <sheetFormatPr customHeight="1" defaultColWidth="14.43" defaultRowHeight="15.0"/>
  <cols>
    <col customWidth="1" min="1" max="2" width="15.71"/>
    <col customWidth="1" min="3" max="3" width="2.29"/>
    <col customWidth="1" min="4" max="5" width="15.71"/>
    <col customWidth="1" min="6" max="6" width="2.29"/>
    <col customWidth="1" min="7" max="8" width="18.14"/>
    <col customWidth="1" min="9" max="9" width="2.29"/>
    <col customWidth="1" min="10" max="11" width="15.43"/>
    <col customWidth="1" min="12" max="12" width="2.29"/>
    <col customWidth="1" min="13" max="13" width="22.43"/>
    <col customWidth="1" min="14" max="26" width="8.71"/>
  </cols>
  <sheetData>
    <row r="1">
      <c r="A1" s="1" t="s">
        <v>6</v>
      </c>
    </row>
    <row r="2">
      <c r="A2" s="10" t="s">
        <v>7</v>
      </c>
      <c r="D2" s="10" t="s">
        <v>8</v>
      </c>
      <c r="M2" s="1" t="s">
        <v>318</v>
      </c>
      <c r="N2" s="1">
        <f>+COUNT(D5:D51)</f>
        <v>47</v>
      </c>
    </row>
    <row r="3">
      <c r="A3" s="11" t="s">
        <v>11</v>
      </c>
      <c r="B3" s="12" t="s">
        <v>319</v>
      </c>
      <c r="C3" s="11"/>
      <c r="D3" s="11" t="s">
        <v>11</v>
      </c>
      <c r="E3" s="13" t="s">
        <v>12</v>
      </c>
      <c r="M3" s="1" t="s">
        <v>320</v>
      </c>
      <c r="N3" s="14">
        <f>+E51-A5</f>
        <v>0.5444444444</v>
      </c>
    </row>
    <row r="4">
      <c r="A4" s="11" t="s">
        <v>321</v>
      </c>
      <c r="B4" s="12" t="s">
        <v>0</v>
      </c>
      <c r="C4" s="11"/>
      <c r="D4" s="12" t="s">
        <v>0</v>
      </c>
      <c r="E4" s="11" t="s">
        <v>321</v>
      </c>
      <c r="G4" s="1" t="s">
        <v>322</v>
      </c>
      <c r="H4" s="1" t="s">
        <v>323</v>
      </c>
      <c r="J4" s="1" t="s">
        <v>324</v>
      </c>
      <c r="K4" s="1" t="s">
        <v>325</v>
      </c>
    </row>
    <row r="5">
      <c r="A5" s="14">
        <v>0.2569444444444445</v>
      </c>
      <c r="B5" s="14">
        <v>0.2611111111111111</v>
      </c>
      <c r="D5" s="14">
        <v>0.26319444444444445</v>
      </c>
      <c r="E5" s="14">
        <v>0.26666666666666666</v>
      </c>
      <c r="G5" s="14">
        <f t="shared" ref="G5:G50" si="1">+B5-A5</f>
        <v>0.004166666667</v>
      </c>
      <c r="H5" s="14">
        <f t="shared" ref="H5:H51" si="2">+E5-D5</f>
        <v>0.003472222222</v>
      </c>
      <c r="J5" s="14">
        <f t="shared" ref="J5:J49" si="3">+A6-E5</f>
        <v>0.0006944444444</v>
      </c>
      <c r="K5" s="14">
        <f t="shared" ref="K5:K50" si="4">+D5-B5</f>
        <v>0.002083333333</v>
      </c>
    </row>
    <row r="6">
      <c r="A6" s="14">
        <v>0.2673611111111111</v>
      </c>
      <c r="B6" s="14">
        <v>0.27152777777777776</v>
      </c>
      <c r="D6" s="14">
        <v>0.2736111111111111</v>
      </c>
      <c r="E6" s="14">
        <v>0.2770833333333333</v>
      </c>
      <c r="G6" s="14">
        <f t="shared" si="1"/>
        <v>0.004166666667</v>
      </c>
      <c r="H6" s="14">
        <f t="shared" si="2"/>
        <v>0.003472222222</v>
      </c>
      <c r="J6" s="14">
        <f t="shared" si="3"/>
        <v>0.0006944444444</v>
      </c>
      <c r="K6" s="14">
        <f t="shared" si="4"/>
        <v>0.002083333333</v>
      </c>
    </row>
    <row r="7">
      <c r="A7" s="14">
        <v>0.2777777777777778</v>
      </c>
      <c r="B7" s="14">
        <v>0.28194444444444444</v>
      </c>
      <c r="D7" s="14">
        <v>0.28402777777777777</v>
      </c>
      <c r="E7" s="14">
        <v>0.2875</v>
      </c>
      <c r="G7" s="14">
        <f t="shared" si="1"/>
        <v>0.004166666667</v>
      </c>
      <c r="H7" s="14">
        <f t="shared" si="2"/>
        <v>0.003472222222</v>
      </c>
      <c r="J7" s="14">
        <f t="shared" si="3"/>
        <v>0.0006944444444</v>
      </c>
      <c r="K7" s="14">
        <f t="shared" si="4"/>
        <v>0.002083333333</v>
      </c>
    </row>
    <row r="8">
      <c r="A8" s="14">
        <v>0.2881944444444445</v>
      </c>
      <c r="B8" s="14">
        <v>0.2923611111111111</v>
      </c>
      <c r="C8" s="7"/>
      <c r="D8" s="14">
        <v>0.29444444444444445</v>
      </c>
      <c r="E8" s="14">
        <v>0.2986111111111111</v>
      </c>
      <c r="G8" s="14">
        <f t="shared" si="1"/>
        <v>0.004166666667</v>
      </c>
      <c r="H8" s="14">
        <f t="shared" si="2"/>
        <v>0.004166666667</v>
      </c>
      <c r="J8" s="14">
        <f t="shared" si="3"/>
        <v>0.0006944444444</v>
      </c>
      <c r="K8" s="14">
        <f t="shared" si="4"/>
        <v>0.002083333333</v>
      </c>
    </row>
    <row r="9">
      <c r="A9" s="14">
        <v>0.29930555555555555</v>
      </c>
      <c r="B9" s="14">
        <v>0.3034722222222222</v>
      </c>
      <c r="D9" s="14">
        <v>0.3069444444444444</v>
      </c>
      <c r="E9" s="14">
        <v>0.31111111111111106</v>
      </c>
      <c r="G9" s="14">
        <f t="shared" si="1"/>
        <v>0.004166666667</v>
      </c>
      <c r="H9" s="14">
        <f t="shared" si="2"/>
        <v>0.004166666667</v>
      </c>
      <c r="J9" s="14">
        <f t="shared" si="3"/>
        <v>0.0006944444444</v>
      </c>
      <c r="K9" s="14">
        <f t="shared" si="4"/>
        <v>0.003472222222</v>
      </c>
    </row>
    <row r="10">
      <c r="A10" s="14">
        <v>0.31180555555555556</v>
      </c>
      <c r="B10" s="14">
        <v>0.3159722222222222</v>
      </c>
      <c r="D10" s="14">
        <v>0.3194444444444445</v>
      </c>
      <c r="E10" s="14">
        <v>0.3236111111111111</v>
      </c>
      <c r="G10" s="14">
        <f t="shared" si="1"/>
        <v>0.004166666667</v>
      </c>
      <c r="H10" s="14">
        <f t="shared" si="2"/>
        <v>0.004166666667</v>
      </c>
      <c r="J10" s="14">
        <f t="shared" si="3"/>
        <v>0.0006944444444</v>
      </c>
      <c r="K10" s="14">
        <f t="shared" si="4"/>
        <v>0.003472222222</v>
      </c>
    </row>
    <row r="11">
      <c r="A11" s="14">
        <v>0.32430555555555557</v>
      </c>
      <c r="B11" s="14">
        <v>0.3284722222222222</v>
      </c>
      <c r="D11" s="14">
        <v>0.33194444444444443</v>
      </c>
      <c r="E11" s="14">
        <v>0.3361111111111111</v>
      </c>
      <c r="G11" s="14">
        <f t="shared" si="1"/>
        <v>0.004166666667</v>
      </c>
      <c r="H11" s="14">
        <f t="shared" si="2"/>
        <v>0.004166666667</v>
      </c>
      <c r="J11" s="14">
        <f t="shared" si="3"/>
        <v>0.0006944444444</v>
      </c>
      <c r="K11" s="14">
        <f t="shared" si="4"/>
        <v>0.003472222222</v>
      </c>
    </row>
    <row r="12">
      <c r="A12" s="14">
        <v>0.3368055555555556</v>
      </c>
      <c r="B12" s="14">
        <v>0.34097222222222223</v>
      </c>
      <c r="D12" s="14">
        <v>0.3444444444444445</v>
      </c>
      <c r="E12" s="14">
        <v>0.34861111111111115</v>
      </c>
      <c r="G12" s="14">
        <f t="shared" si="1"/>
        <v>0.004166666667</v>
      </c>
      <c r="H12" s="14">
        <f t="shared" si="2"/>
        <v>0.004166666667</v>
      </c>
      <c r="J12" s="14">
        <f t="shared" si="3"/>
        <v>0.0006944444444</v>
      </c>
      <c r="K12" s="14">
        <f t="shared" si="4"/>
        <v>0.003472222222</v>
      </c>
    </row>
    <row r="13">
      <c r="A13" s="14">
        <v>0.34930555555555554</v>
      </c>
      <c r="B13" s="14">
        <v>0.3534722222222222</v>
      </c>
      <c r="D13" s="14">
        <v>0.35694444444444445</v>
      </c>
      <c r="E13" s="14">
        <v>0.3611111111111111</v>
      </c>
      <c r="G13" s="14">
        <f t="shared" si="1"/>
        <v>0.004166666667</v>
      </c>
      <c r="H13" s="14">
        <f t="shared" si="2"/>
        <v>0.004166666667</v>
      </c>
      <c r="J13" s="14">
        <f t="shared" si="3"/>
        <v>0.0006944444444</v>
      </c>
      <c r="K13" s="14">
        <f t="shared" si="4"/>
        <v>0.003472222222</v>
      </c>
    </row>
    <row r="14">
      <c r="A14" s="14">
        <v>0.36180555555555555</v>
      </c>
      <c r="B14" s="14">
        <v>0.3659722222222222</v>
      </c>
      <c r="D14" s="14">
        <v>0.36944444444444446</v>
      </c>
      <c r="E14" s="14">
        <v>0.3736111111111111</v>
      </c>
      <c r="G14" s="14">
        <f t="shared" si="1"/>
        <v>0.004166666667</v>
      </c>
      <c r="H14" s="14">
        <f t="shared" si="2"/>
        <v>0.004166666667</v>
      </c>
      <c r="J14" s="14">
        <f t="shared" si="3"/>
        <v>0.0006944444444</v>
      </c>
      <c r="K14" s="14">
        <f t="shared" si="4"/>
        <v>0.003472222222</v>
      </c>
    </row>
    <row r="15">
      <c r="A15" s="14">
        <v>0.3743055555555555</v>
      </c>
      <c r="B15" s="14">
        <v>0.37847222222222215</v>
      </c>
      <c r="D15" s="14">
        <v>0.3819444444444444</v>
      </c>
      <c r="E15" s="14">
        <v>0.38611111111111107</v>
      </c>
      <c r="G15" s="14">
        <f t="shared" si="1"/>
        <v>0.004166666667</v>
      </c>
      <c r="H15" s="14">
        <f t="shared" si="2"/>
        <v>0.004166666667</v>
      </c>
      <c r="J15" s="14">
        <f t="shared" si="3"/>
        <v>0.0006944444444</v>
      </c>
      <c r="K15" s="14">
        <f t="shared" si="4"/>
        <v>0.003472222222</v>
      </c>
    </row>
    <row r="16">
      <c r="A16" s="14">
        <v>0.38680555555555557</v>
      </c>
      <c r="B16" s="14">
        <v>0.3909722222222222</v>
      </c>
      <c r="D16" s="14">
        <v>0.39444444444444443</v>
      </c>
      <c r="E16" s="14">
        <v>0.3986111111111111</v>
      </c>
      <c r="G16" s="14">
        <f t="shared" si="1"/>
        <v>0.004166666667</v>
      </c>
      <c r="H16" s="14">
        <f t="shared" si="2"/>
        <v>0.004166666667</v>
      </c>
      <c r="J16" s="14">
        <f t="shared" si="3"/>
        <v>0.0006944444444</v>
      </c>
      <c r="K16" s="14">
        <f t="shared" si="4"/>
        <v>0.003472222222</v>
      </c>
    </row>
    <row r="17">
      <c r="A17" s="14">
        <v>0.3993055555555556</v>
      </c>
      <c r="B17" s="14">
        <v>0.40347222222222223</v>
      </c>
      <c r="D17" s="14">
        <v>0.4069444444444445</v>
      </c>
      <c r="E17" s="14">
        <v>0.41111111111111115</v>
      </c>
      <c r="G17" s="14">
        <f t="shared" si="1"/>
        <v>0.004166666667</v>
      </c>
      <c r="H17" s="14">
        <f t="shared" si="2"/>
        <v>0.004166666667</v>
      </c>
      <c r="J17" s="14">
        <f t="shared" si="3"/>
        <v>0.002083333333</v>
      </c>
      <c r="K17" s="14">
        <f t="shared" si="4"/>
        <v>0.003472222222</v>
      </c>
    </row>
    <row r="18">
      <c r="A18" s="14">
        <v>0.4131944444444444</v>
      </c>
      <c r="B18" s="14">
        <v>0.41736111111111107</v>
      </c>
      <c r="D18" s="14">
        <v>0.41944444444444445</v>
      </c>
      <c r="E18" s="14">
        <v>0.42291666666666666</v>
      </c>
      <c r="G18" s="14">
        <f t="shared" si="1"/>
        <v>0.004166666667</v>
      </c>
      <c r="H18" s="14">
        <f t="shared" si="2"/>
        <v>0.003472222222</v>
      </c>
      <c r="J18" s="14">
        <f t="shared" si="3"/>
        <v>0.0006944444444</v>
      </c>
      <c r="K18" s="14">
        <f t="shared" si="4"/>
        <v>0.002083333333</v>
      </c>
    </row>
    <row r="19">
      <c r="A19" s="14">
        <v>0.4236111111111111</v>
      </c>
      <c r="B19" s="14">
        <v>0.42777777777777776</v>
      </c>
      <c r="D19" s="14">
        <v>0.4298611111111111</v>
      </c>
      <c r="E19" s="14">
        <v>0.4333333333333333</v>
      </c>
      <c r="G19" s="14">
        <f t="shared" si="1"/>
        <v>0.004166666667</v>
      </c>
      <c r="H19" s="14">
        <f t="shared" si="2"/>
        <v>0.003472222222</v>
      </c>
      <c r="J19" s="14">
        <f t="shared" si="3"/>
        <v>0.0006944444444</v>
      </c>
      <c r="K19" s="14">
        <f t="shared" si="4"/>
        <v>0.002083333333</v>
      </c>
    </row>
    <row r="20">
      <c r="A20" s="14">
        <v>0.43402777777777773</v>
      </c>
      <c r="B20" s="14">
        <v>0.4381944444444444</v>
      </c>
      <c r="D20" s="14">
        <v>0.44027777777777777</v>
      </c>
      <c r="E20" s="14">
        <v>0.44375</v>
      </c>
      <c r="G20" s="14">
        <f t="shared" si="1"/>
        <v>0.004166666667</v>
      </c>
      <c r="H20" s="14">
        <f t="shared" si="2"/>
        <v>0.003472222222</v>
      </c>
      <c r="J20" s="14">
        <f t="shared" si="3"/>
        <v>0.0006944444444</v>
      </c>
      <c r="K20" s="14">
        <f t="shared" si="4"/>
        <v>0.002083333333</v>
      </c>
    </row>
    <row r="21" ht="15.75" customHeight="1">
      <c r="A21" s="14">
        <v>0.4444444444444444</v>
      </c>
      <c r="B21" s="14">
        <v>0.44861111111111107</v>
      </c>
      <c r="D21" s="14">
        <v>0.45069444444444445</v>
      </c>
      <c r="E21" s="14">
        <v>0.45416666666666666</v>
      </c>
      <c r="G21" s="14">
        <f t="shared" si="1"/>
        <v>0.004166666667</v>
      </c>
      <c r="H21" s="14">
        <f t="shared" si="2"/>
        <v>0.003472222222</v>
      </c>
      <c r="J21" s="14">
        <f t="shared" si="3"/>
        <v>0.0006944444444</v>
      </c>
      <c r="K21" s="14">
        <f t="shared" si="4"/>
        <v>0.002083333333</v>
      </c>
    </row>
    <row r="22" ht="15.75" customHeight="1">
      <c r="A22" s="14">
        <v>0.4548611111111111</v>
      </c>
      <c r="B22" s="14">
        <v>0.45902777777777776</v>
      </c>
      <c r="D22" s="14">
        <v>0.4611111111111111</v>
      </c>
      <c r="E22" s="14">
        <v>0.4645833333333333</v>
      </c>
      <c r="G22" s="14">
        <f t="shared" si="1"/>
        <v>0.004166666667</v>
      </c>
      <c r="H22" s="14">
        <f t="shared" si="2"/>
        <v>0.003472222222</v>
      </c>
      <c r="J22" s="14">
        <f t="shared" si="3"/>
        <v>0.0006944444444</v>
      </c>
      <c r="K22" s="14">
        <f t="shared" si="4"/>
        <v>0.002083333333</v>
      </c>
    </row>
    <row r="23" ht="15.75" customHeight="1">
      <c r="A23" s="14">
        <v>0.46527777777777773</v>
      </c>
      <c r="B23" s="14">
        <v>0.4694444444444444</v>
      </c>
      <c r="D23" s="14">
        <v>0.47152777777777777</v>
      </c>
      <c r="E23" s="14">
        <v>0.475</v>
      </c>
      <c r="G23" s="14">
        <f t="shared" si="1"/>
        <v>0.004166666667</v>
      </c>
      <c r="H23" s="14">
        <f t="shared" si="2"/>
        <v>0.003472222222</v>
      </c>
      <c r="J23" s="14">
        <f t="shared" si="3"/>
        <v>0.0006944444444</v>
      </c>
      <c r="K23" s="14">
        <f t="shared" si="4"/>
        <v>0.002083333333</v>
      </c>
    </row>
    <row r="24" ht="15.75" customHeight="1">
      <c r="A24" s="14">
        <v>0.4756944444444444</v>
      </c>
      <c r="B24" s="14">
        <v>0.47986111111111107</v>
      </c>
      <c r="D24" s="14">
        <v>0.48194444444444445</v>
      </c>
      <c r="E24" s="14">
        <v>0.48541666666666666</v>
      </c>
      <c r="G24" s="14">
        <f t="shared" si="1"/>
        <v>0.004166666667</v>
      </c>
      <c r="H24" s="14">
        <f t="shared" si="2"/>
        <v>0.003472222222</v>
      </c>
      <c r="J24" s="14">
        <f t="shared" si="3"/>
        <v>0.0006944444444</v>
      </c>
      <c r="K24" s="14">
        <f t="shared" si="4"/>
        <v>0.002083333333</v>
      </c>
    </row>
    <row r="25" ht="15.75" customHeight="1">
      <c r="A25" s="14">
        <v>0.4861111111111111</v>
      </c>
      <c r="B25" s="14">
        <v>0.49027777777777776</v>
      </c>
      <c r="D25" s="14">
        <v>0.4923611111111111</v>
      </c>
      <c r="E25" s="14">
        <v>0.4958333333333333</v>
      </c>
      <c r="G25" s="14">
        <f t="shared" si="1"/>
        <v>0.004166666667</v>
      </c>
      <c r="H25" s="14">
        <f t="shared" si="2"/>
        <v>0.003472222222</v>
      </c>
      <c r="J25" s="14">
        <f t="shared" si="3"/>
        <v>0.0006944444444</v>
      </c>
      <c r="K25" s="14">
        <f t="shared" si="4"/>
        <v>0.002083333333</v>
      </c>
    </row>
    <row r="26" ht="15.75" customHeight="1">
      <c r="A26" s="14">
        <v>0.49652777777777773</v>
      </c>
      <c r="B26" s="14">
        <v>0.5006944444444444</v>
      </c>
      <c r="D26" s="14">
        <v>0.5027777777777778</v>
      </c>
      <c r="E26" s="14">
        <v>0.50625</v>
      </c>
      <c r="G26" s="14">
        <f t="shared" si="1"/>
        <v>0.004166666667</v>
      </c>
      <c r="H26" s="14">
        <f t="shared" si="2"/>
        <v>0.003472222222</v>
      </c>
      <c r="J26" s="14">
        <f t="shared" si="3"/>
        <v>0.0006944444444</v>
      </c>
      <c r="K26" s="14">
        <f t="shared" si="4"/>
        <v>0.002083333333</v>
      </c>
    </row>
    <row r="27" ht="15.75" customHeight="1">
      <c r="A27" s="14">
        <v>0.5069444444444444</v>
      </c>
      <c r="B27" s="14">
        <v>0.5111111111111111</v>
      </c>
      <c r="D27" s="14">
        <v>0.5131944444444444</v>
      </c>
      <c r="E27" s="14">
        <v>0.5166666666666666</v>
      </c>
      <c r="G27" s="14">
        <f t="shared" si="1"/>
        <v>0.004166666667</v>
      </c>
      <c r="H27" s="14">
        <f t="shared" si="2"/>
        <v>0.003472222222</v>
      </c>
      <c r="J27" s="14">
        <f t="shared" si="3"/>
        <v>0.0006944444444</v>
      </c>
      <c r="K27" s="14">
        <f t="shared" si="4"/>
        <v>0.002083333333</v>
      </c>
    </row>
    <row r="28" ht="15.75" customHeight="1">
      <c r="A28" s="14">
        <v>0.517361111111111</v>
      </c>
      <c r="B28" s="14">
        <v>0.5215277777777777</v>
      </c>
      <c r="D28" s="14">
        <v>0.5236111111111111</v>
      </c>
      <c r="E28" s="14">
        <v>0.5270833333333333</v>
      </c>
      <c r="G28" s="14">
        <f t="shared" si="1"/>
        <v>0.004166666667</v>
      </c>
      <c r="H28" s="14">
        <f t="shared" si="2"/>
        <v>0.003472222222</v>
      </c>
      <c r="J28" s="14">
        <f t="shared" si="3"/>
        <v>0.0006944444444</v>
      </c>
      <c r="K28" s="14">
        <f t="shared" si="4"/>
        <v>0.002083333333</v>
      </c>
    </row>
    <row r="29" ht="15.75" customHeight="1">
      <c r="A29" s="14">
        <v>0.5277777777777778</v>
      </c>
      <c r="B29" s="14">
        <v>0.5319444444444444</v>
      </c>
      <c r="D29" s="14">
        <v>0.5340277777777778</v>
      </c>
      <c r="E29" s="14">
        <v>0.5375</v>
      </c>
      <c r="G29" s="14">
        <f t="shared" si="1"/>
        <v>0.004166666667</v>
      </c>
      <c r="H29" s="14">
        <f t="shared" si="2"/>
        <v>0.003472222222</v>
      </c>
      <c r="J29" s="14">
        <f t="shared" si="3"/>
        <v>0.0006944444444</v>
      </c>
      <c r="K29" s="14">
        <f t="shared" si="4"/>
        <v>0.002083333333</v>
      </c>
    </row>
    <row r="30" ht="15.75" customHeight="1">
      <c r="A30" s="14">
        <v>0.5381944444444444</v>
      </c>
      <c r="B30" s="14">
        <v>0.5423611111111111</v>
      </c>
      <c r="D30" s="14">
        <v>0.5444444444444444</v>
      </c>
      <c r="E30" s="14">
        <v>0.548611111111111</v>
      </c>
      <c r="G30" s="14">
        <f t="shared" si="1"/>
        <v>0.004166666667</v>
      </c>
      <c r="H30" s="14">
        <f t="shared" si="2"/>
        <v>0.004166666667</v>
      </c>
      <c r="J30" s="14">
        <f t="shared" si="3"/>
        <v>0.0006944444444</v>
      </c>
      <c r="K30" s="14">
        <f t="shared" si="4"/>
        <v>0.002083333333</v>
      </c>
    </row>
    <row r="31" ht="15.75" customHeight="1">
      <c r="A31" s="14">
        <v>0.5493055555555556</v>
      </c>
      <c r="B31" s="14">
        <v>0.5534722222222223</v>
      </c>
      <c r="D31" s="14">
        <v>0.5569444444444445</v>
      </c>
      <c r="E31" s="14">
        <v>0.5611111111111111</v>
      </c>
      <c r="G31" s="14">
        <f t="shared" si="1"/>
        <v>0.004166666667</v>
      </c>
      <c r="H31" s="14">
        <f t="shared" si="2"/>
        <v>0.004166666667</v>
      </c>
      <c r="J31" s="14">
        <f t="shared" si="3"/>
        <v>0.0006944444444</v>
      </c>
      <c r="K31" s="14">
        <f t="shared" si="4"/>
        <v>0.003472222222</v>
      </c>
    </row>
    <row r="32" ht="15.75" customHeight="1">
      <c r="A32" s="14">
        <v>0.5618055555555556</v>
      </c>
      <c r="B32" s="14">
        <v>0.5659722222222222</v>
      </c>
      <c r="D32" s="14">
        <v>0.5694444444444444</v>
      </c>
      <c r="E32" s="14">
        <v>0.5736111111111111</v>
      </c>
      <c r="G32" s="14">
        <f t="shared" si="1"/>
        <v>0.004166666667</v>
      </c>
      <c r="H32" s="14">
        <f t="shared" si="2"/>
        <v>0.004166666667</v>
      </c>
      <c r="J32" s="14">
        <f t="shared" si="3"/>
        <v>0.0006944444444</v>
      </c>
      <c r="K32" s="14">
        <f t="shared" si="4"/>
        <v>0.003472222222</v>
      </c>
    </row>
    <row r="33" ht="15.75" customHeight="1">
      <c r="A33" s="14">
        <v>0.5743055555555555</v>
      </c>
      <c r="B33" s="14">
        <v>0.5784722222222222</v>
      </c>
      <c r="D33" s="14">
        <v>0.5819444444444445</v>
      </c>
      <c r="E33" s="14">
        <v>0.5861111111111111</v>
      </c>
      <c r="G33" s="14">
        <f t="shared" si="1"/>
        <v>0.004166666667</v>
      </c>
      <c r="H33" s="14">
        <f t="shared" si="2"/>
        <v>0.004166666667</v>
      </c>
      <c r="J33" s="14">
        <f t="shared" si="3"/>
        <v>0.0006944444444</v>
      </c>
      <c r="K33" s="14">
        <f t="shared" si="4"/>
        <v>0.003472222222</v>
      </c>
    </row>
    <row r="34" ht="15.75" customHeight="1">
      <c r="A34" s="14">
        <v>0.5868055555555556</v>
      </c>
      <c r="B34" s="14">
        <v>0.5909722222222222</v>
      </c>
      <c r="D34" s="14">
        <v>0.5944444444444444</v>
      </c>
      <c r="E34" s="14">
        <v>0.5986111111111111</v>
      </c>
      <c r="G34" s="14">
        <f t="shared" si="1"/>
        <v>0.004166666667</v>
      </c>
      <c r="H34" s="14">
        <f t="shared" si="2"/>
        <v>0.004166666667</v>
      </c>
      <c r="J34" s="14">
        <f t="shared" si="3"/>
        <v>0.0006944444444</v>
      </c>
      <c r="K34" s="14">
        <f t="shared" si="4"/>
        <v>0.003472222222</v>
      </c>
    </row>
    <row r="35" ht="15.75" customHeight="1">
      <c r="A35" s="14">
        <v>0.5993055555555555</v>
      </c>
      <c r="B35" s="14">
        <v>0.6034722222222222</v>
      </c>
      <c r="D35" s="14">
        <v>0.6069444444444444</v>
      </c>
      <c r="E35" s="14">
        <v>0.611111111111111</v>
      </c>
      <c r="G35" s="14">
        <f t="shared" si="1"/>
        <v>0.004166666667</v>
      </c>
      <c r="H35" s="14">
        <f t="shared" si="2"/>
        <v>0.004166666667</v>
      </c>
      <c r="J35" s="14">
        <f t="shared" si="3"/>
        <v>0.0006944444444</v>
      </c>
      <c r="K35" s="14">
        <f t="shared" si="4"/>
        <v>0.003472222222</v>
      </c>
    </row>
    <row r="36" ht="15.75" customHeight="1">
      <c r="A36" s="14">
        <v>0.6118055555555556</v>
      </c>
      <c r="B36" s="14">
        <v>0.6159722222222223</v>
      </c>
      <c r="D36" s="14">
        <v>0.6194444444444445</v>
      </c>
      <c r="E36" s="14">
        <v>0.6236111111111111</v>
      </c>
      <c r="G36" s="14">
        <f t="shared" si="1"/>
        <v>0.004166666667</v>
      </c>
      <c r="H36" s="14">
        <f t="shared" si="2"/>
        <v>0.004166666667</v>
      </c>
      <c r="J36" s="14">
        <f t="shared" si="3"/>
        <v>0.0006944444444</v>
      </c>
      <c r="K36" s="14">
        <f t="shared" si="4"/>
        <v>0.003472222222</v>
      </c>
    </row>
    <row r="37" ht="15.75" customHeight="1">
      <c r="A37" s="14">
        <v>0.6243055555555556</v>
      </c>
      <c r="B37" s="14">
        <v>0.6284722222222222</v>
      </c>
      <c r="D37" s="14">
        <v>0.6319444444444444</v>
      </c>
      <c r="E37" s="14">
        <v>0.6361111111111111</v>
      </c>
      <c r="G37" s="14">
        <f t="shared" si="1"/>
        <v>0.004166666667</v>
      </c>
      <c r="H37" s="14">
        <f t="shared" si="2"/>
        <v>0.004166666667</v>
      </c>
      <c r="J37" s="14">
        <f t="shared" si="3"/>
        <v>0.0006944444444</v>
      </c>
      <c r="K37" s="14">
        <f t="shared" si="4"/>
        <v>0.003472222222</v>
      </c>
    </row>
    <row r="38" ht="15.75" customHeight="1">
      <c r="A38" s="14">
        <v>0.6368055555555555</v>
      </c>
      <c r="B38" s="14">
        <v>0.6409722222222222</v>
      </c>
      <c r="D38" s="14">
        <v>0.6444444444444445</v>
      </c>
      <c r="E38" s="14">
        <v>0.6486111111111111</v>
      </c>
      <c r="G38" s="14">
        <f t="shared" si="1"/>
        <v>0.004166666667</v>
      </c>
      <c r="H38" s="14">
        <f t="shared" si="2"/>
        <v>0.004166666667</v>
      </c>
      <c r="J38" s="14">
        <f t="shared" si="3"/>
        <v>0.0006944444444</v>
      </c>
      <c r="K38" s="14">
        <f t="shared" si="4"/>
        <v>0.003472222222</v>
      </c>
    </row>
    <row r="39" ht="15.75" customHeight="1">
      <c r="A39" s="14">
        <v>0.6493055555555556</v>
      </c>
      <c r="B39" s="14">
        <v>0.6534722222222222</v>
      </c>
      <c r="D39" s="14">
        <v>0.6569444444444444</v>
      </c>
      <c r="E39" s="14">
        <v>0.6611111111111111</v>
      </c>
      <c r="G39" s="14">
        <f t="shared" si="1"/>
        <v>0.004166666667</v>
      </c>
      <c r="H39" s="14">
        <f t="shared" si="2"/>
        <v>0.004166666667</v>
      </c>
      <c r="J39" s="14">
        <f t="shared" si="3"/>
        <v>0.0006944444444</v>
      </c>
      <c r="K39" s="14">
        <f t="shared" si="4"/>
        <v>0.003472222222</v>
      </c>
    </row>
    <row r="40" ht="15.75" customHeight="1">
      <c r="A40" s="14">
        <v>0.6618055555555555</v>
      </c>
      <c r="B40" s="14">
        <v>0.6659722222222222</v>
      </c>
      <c r="D40" s="14">
        <v>0.6694444444444444</v>
      </c>
      <c r="E40" s="14">
        <v>0.673611111111111</v>
      </c>
      <c r="G40" s="14">
        <f t="shared" si="1"/>
        <v>0.004166666667</v>
      </c>
      <c r="H40" s="14">
        <f t="shared" si="2"/>
        <v>0.004166666667</v>
      </c>
      <c r="J40" s="14">
        <f t="shared" si="3"/>
        <v>0.0006944444444</v>
      </c>
      <c r="K40" s="14">
        <f t="shared" si="4"/>
        <v>0.003472222222</v>
      </c>
    </row>
    <row r="41" ht="15.75" customHeight="1">
      <c r="A41" s="14">
        <v>0.6743055555555556</v>
      </c>
      <c r="B41" s="14">
        <v>0.6784722222222223</v>
      </c>
      <c r="D41" s="14">
        <v>0.6819444444444445</v>
      </c>
      <c r="E41" s="14">
        <v>0.6861111111111111</v>
      </c>
      <c r="G41" s="14">
        <f t="shared" si="1"/>
        <v>0.004166666667</v>
      </c>
      <c r="H41" s="14">
        <f t="shared" si="2"/>
        <v>0.004166666667</v>
      </c>
      <c r="J41" s="14">
        <f t="shared" si="3"/>
        <v>0.0006944444444</v>
      </c>
      <c r="K41" s="14">
        <f t="shared" si="4"/>
        <v>0.003472222222</v>
      </c>
    </row>
    <row r="42" ht="15.75" customHeight="1">
      <c r="A42" s="14">
        <v>0.6868055555555556</v>
      </c>
      <c r="B42" s="14">
        <v>0.6909722222222222</v>
      </c>
      <c r="D42" s="14">
        <v>0.6944444444444445</v>
      </c>
      <c r="E42" s="14">
        <v>0.6986111111111112</v>
      </c>
      <c r="G42" s="14">
        <f t="shared" si="1"/>
        <v>0.004166666667</v>
      </c>
      <c r="H42" s="14">
        <f t="shared" si="2"/>
        <v>0.004166666667</v>
      </c>
      <c r="J42" s="14">
        <f t="shared" si="3"/>
        <v>0.0006944444444</v>
      </c>
      <c r="K42" s="14">
        <f t="shared" si="4"/>
        <v>0.003472222222</v>
      </c>
    </row>
    <row r="43" ht="15.75" customHeight="1">
      <c r="A43" s="14">
        <v>0.6993055555555556</v>
      </c>
      <c r="B43" s="14">
        <v>0.7034722222222223</v>
      </c>
      <c r="D43" s="14">
        <v>0.7069444444444444</v>
      </c>
      <c r="E43" s="14">
        <v>0.711111111111111</v>
      </c>
      <c r="G43" s="14">
        <f t="shared" si="1"/>
        <v>0.004166666667</v>
      </c>
      <c r="H43" s="14">
        <f t="shared" si="2"/>
        <v>0.004166666667</v>
      </c>
      <c r="J43" s="14">
        <f t="shared" si="3"/>
        <v>0.0006944444444</v>
      </c>
      <c r="K43" s="14">
        <f t="shared" si="4"/>
        <v>0.003472222222</v>
      </c>
    </row>
    <row r="44" ht="15.75" customHeight="1">
      <c r="A44" s="14">
        <v>0.7118055555555555</v>
      </c>
      <c r="B44" s="14">
        <v>0.7159722222222221</v>
      </c>
      <c r="D44" s="14">
        <v>0.7194444444444444</v>
      </c>
      <c r="E44" s="14">
        <v>0.7236111111111111</v>
      </c>
      <c r="G44" s="14">
        <f t="shared" si="1"/>
        <v>0.004166666667</v>
      </c>
      <c r="H44" s="14">
        <f t="shared" si="2"/>
        <v>0.004166666667</v>
      </c>
      <c r="J44" s="14">
        <f t="shared" si="3"/>
        <v>0.0006944444444</v>
      </c>
      <c r="K44" s="14">
        <f t="shared" si="4"/>
        <v>0.003472222222</v>
      </c>
    </row>
    <row r="45" ht="15.75" customHeight="1">
      <c r="A45" s="14">
        <v>0.7243055555555555</v>
      </c>
      <c r="B45" s="14">
        <v>0.7284722222222222</v>
      </c>
      <c r="D45" s="14">
        <v>0.7319444444444444</v>
      </c>
      <c r="E45" s="14">
        <v>0.736111111111111</v>
      </c>
      <c r="G45" s="14">
        <f t="shared" si="1"/>
        <v>0.004166666667</v>
      </c>
      <c r="H45" s="14">
        <f t="shared" si="2"/>
        <v>0.004166666667</v>
      </c>
      <c r="J45" s="14">
        <f t="shared" si="3"/>
        <v>0.0006944444444</v>
      </c>
      <c r="K45" s="14">
        <f t="shared" si="4"/>
        <v>0.003472222222</v>
      </c>
    </row>
    <row r="46" ht="15.75" customHeight="1">
      <c r="A46" s="14">
        <v>0.7368055555555556</v>
      </c>
      <c r="B46" s="14">
        <v>0.7409722222222223</v>
      </c>
      <c r="D46" s="14">
        <v>0.7444444444444445</v>
      </c>
      <c r="E46" s="14">
        <v>0.7486111111111111</v>
      </c>
      <c r="G46" s="14">
        <f t="shared" si="1"/>
        <v>0.004166666667</v>
      </c>
      <c r="H46" s="14">
        <f t="shared" si="2"/>
        <v>0.004166666667</v>
      </c>
      <c r="J46" s="14">
        <f t="shared" si="3"/>
        <v>0.001388888889</v>
      </c>
      <c r="K46" s="14">
        <f t="shared" si="4"/>
        <v>0.003472222222</v>
      </c>
    </row>
    <row r="47" ht="15.75" customHeight="1">
      <c r="A47" s="14">
        <v>0.75</v>
      </c>
      <c r="B47" s="14">
        <v>0.7541666666666667</v>
      </c>
      <c r="D47" s="14">
        <v>0.75625</v>
      </c>
      <c r="E47" s="14">
        <v>0.7597222222222222</v>
      </c>
      <c r="G47" s="14">
        <f t="shared" si="1"/>
        <v>0.004166666667</v>
      </c>
      <c r="H47" s="14">
        <f t="shared" si="2"/>
        <v>0.003472222222</v>
      </c>
      <c r="J47" s="14">
        <f t="shared" si="3"/>
        <v>0.0006944444444</v>
      </c>
      <c r="K47" s="14">
        <f t="shared" si="4"/>
        <v>0.002083333333</v>
      </c>
    </row>
    <row r="48" ht="15.75" customHeight="1">
      <c r="A48" s="14">
        <v>0.7604166666666666</v>
      </c>
      <c r="B48" s="14">
        <v>0.7645833333333333</v>
      </c>
      <c r="D48" s="14">
        <v>0.7666666666666666</v>
      </c>
      <c r="E48" s="14">
        <v>0.7701388888888888</v>
      </c>
      <c r="G48" s="14">
        <f t="shared" si="1"/>
        <v>0.004166666667</v>
      </c>
      <c r="H48" s="14">
        <f t="shared" si="2"/>
        <v>0.003472222222</v>
      </c>
      <c r="J48" s="14">
        <f t="shared" si="3"/>
        <v>0.0006944444444</v>
      </c>
      <c r="K48" s="14">
        <f t="shared" si="4"/>
        <v>0.002083333333</v>
      </c>
    </row>
    <row r="49" ht="15.75" customHeight="1">
      <c r="A49" s="14">
        <v>0.7708333333333334</v>
      </c>
      <c r="B49" s="14">
        <v>0.775</v>
      </c>
      <c r="D49" s="14">
        <v>0.7770833333333332</v>
      </c>
      <c r="E49" s="14">
        <v>0.7805555555555554</v>
      </c>
      <c r="G49" s="14">
        <f t="shared" si="1"/>
        <v>0.004166666667</v>
      </c>
      <c r="H49" s="14">
        <f t="shared" si="2"/>
        <v>0.003472222222</v>
      </c>
      <c r="J49" s="14">
        <f t="shared" si="3"/>
        <v>0.0006944444444</v>
      </c>
      <c r="K49" s="14">
        <f t="shared" si="4"/>
        <v>0.002083333333</v>
      </c>
    </row>
    <row r="50" ht="15.75" customHeight="1">
      <c r="A50" s="14">
        <v>0.78125</v>
      </c>
      <c r="B50" s="14">
        <v>0.7854166666666667</v>
      </c>
      <c r="D50" s="14">
        <v>0.7875</v>
      </c>
      <c r="E50" s="14">
        <v>0.7909722222222222</v>
      </c>
      <c r="G50" s="14">
        <f t="shared" si="1"/>
        <v>0.004166666667</v>
      </c>
      <c r="H50" s="14">
        <f t="shared" si="2"/>
        <v>0.003472222222</v>
      </c>
      <c r="J50" s="14">
        <v>0.0</v>
      </c>
      <c r="K50" s="14">
        <f t="shared" si="4"/>
        <v>0.002083333333</v>
      </c>
    </row>
    <row r="51" ht="15.75" customHeight="1">
      <c r="D51" s="14">
        <v>0.7979166666666666</v>
      </c>
      <c r="E51" s="14">
        <v>0.8013888888888888</v>
      </c>
      <c r="G51" s="14"/>
      <c r="H51" s="14">
        <f t="shared" si="2"/>
        <v>0.003472222222</v>
      </c>
      <c r="J51" s="14">
        <v>0.0</v>
      </c>
      <c r="K51" s="14">
        <v>0.0</v>
      </c>
    </row>
    <row r="52" ht="15.75" customHeight="1">
      <c r="D52" s="14"/>
      <c r="E52" s="14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B2"/>
    <mergeCell ref="D2:E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F2CB"/>
    <pageSetUpPr/>
  </sheetPr>
  <sheetViews>
    <sheetView workbookViewId="0"/>
  </sheetViews>
  <sheetFormatPr customHeight="1" defaultColWidth="14.43" defaultRowHeight="15.0"/>
  <cols>
    <col customWidth="1" min="1" max="2" width="15.71"/>
    <col customWidth="1" min="3" max="3" width="2.29"/>
    <col customWidth="1" min="4" max="5" width="15.71"/>
    <col customWidth="1" min="6" max="6" width="2.29"/>
    <col customWidth="1" min="7" max="8" width="18.14"/>
    <col customWidth="1" min="9" max="9" width="2.29"/>
    <col customWidth="1" min="10" max="11" width="15.71"/>
    <col customWidth="1" min="12" max="12" width="2.29"/>
    <col customWidth="1" min="13" max="13" width="22.43"/>
    <col customWidth="1" min="14" max="26" width="8.71"/>
  </cols>
  <sheetData>
    <row r="1">
      <c r="A1" s="1" t="s">
        <v>9</v>
      </c>
    </row>
    <row r="2">
      <c r="A2" s="10" t="s">
        <v>7</v>
      </c>
      <c r="D2" s="10" t="s">
        <v>8</v>
      </c>
      <c r="M2" s="1" t="s">
        <v>318</v>
      </c>
      <c r="N2" s="1">
        <f>+COUNT(D5:D51)</f>
        <v>45</v>
      </c>
    </row>
    <row r="3">
      <c r="A3" s="11" t="s">
        <v>11</v>
      </c>
      <c r="B3" s="12" t="s">
        <v>319</v>
      </c>
      <c r="C3" s="11"/>
      <c r="D3" s="11" t="s">
        <v>11</v>
      </c>
      <c r="E3" s="13" t="s">
        <v>12</v>
      </c>
      <c r="M3" s="1" t="s">
        <v>320</v>
      </c>
      <c r="N3" s="14">
        <f>+E49-A5</f>
        <v>0.5236111111</v>
      </c>
    </row>
    <row r="4">
      <c r="A4" s="11" t="s">
        <v>321</v>
      </c>
      <c r="B4" s="12" t="s">
        <v>0</v>
      </c>
      <c r="C4" s="11"/>
      <c r="D4" s="12" t="s">
        <v>0</v>
      </c>
      <c r="E4" s="11" t="s">
        <v>321</v>
      </c>
      <c r="G4" s="1" t="s">
        <v>322</v>
      </c>
      <c r="H4" s="1" t="s">
        <v>323</v>
      </c>
      <c r="J4" s="1" t="s">
        <v>324</v>
      </c>
      <c r="K4" s="1" t="s">
        <v>325</v>
      </c>
    </row>
    <row r="5">
      <c r="A5" s="14">
        <v>0.27291666666666664</v>
      </c>
      <c r="B5" s="14">
        <v>0.2770833333333333</v>
      </c>
      <c r="D5" s="14">
        <v>0.2791666666666667</v>
      </c>
      <c r="E5" s="14">
        <v>0.2826388888888889</v>
      </c>
      <c r="G5" s="14">
        <f t="shared" ref="G5:G49" si="1">+B5-A5</f>
        <v>0.004166666667</v>
      </c>
      <c r="H5" s="14">
        <f t="shared" ref="H5:H49" si="2">+E5-D5</f>
        <v>0.003472222222</v>
      </c>
      <c r="J5" s="14">
        <f t="shared" ref="J5:J48" si="3">+A6-E5</f>
        <v>0.0006944444444</v>
      </c>
      <c r="K5" s="14">
        <f t="shared" ref="K5:K49" si="4">+D5-B5</f>
        <v>0.002083333333</v>
      </c>
    </row>
    <row r="6">
      <c r="A6" s="14">
        <v>0.2833333333333333</v>
      </c>
      <c r="B6" s="14">
        <v>0.2875</v>
      </c>
      <c r="D6" s="14">
        <v>0.28958333333333336</v>
      </c>
      <c r="E6" s="14">
        <v>0.29375</v>
      </c>
      <c r="G6" s="14">
        <f t="shared" si="1"/>
        <v>0.004166666667</v>
      </c>
      <c r="H6" s="14">
        <f t="shared" si="2"/>
        <v>0.004166666667</v>
      </c>
      <c r="J6" s="14">
        <f t="shared" si="3"/>
        <v>0.001388888889</v>
      </c>
      <c r="K6" s="14">
        <f t="shared" si="4"/>
        <v>0.002083333333</v>
      </c>
    </row>
    <row r="7">
      <c r="A7" s="14">
        <v>0.2951388888888889</v>
      </c>
      <c r="B7" s="14">
        <v>0.29930555555555555</v>
      </c>
      <c r="D7" s="14">
        <v>0.30277777777777776</v>
      </c>
      <c r="E7" s="14">
        <v>0.3069444444444444</v>
      </c>
      <c r="G7" s="14">
        <f t="shared" si="1"/>
        <v>0.004166666667</v>
      </c>
      <c r="H7" s="14">
        <f t="shared" si="2"/>
        <v>0.004166666667</v>
      </c>
      <c r="J7" s="14">
        <f t="shared" si="3"/>
        <v>0.0006944444444</v>
      </c>
      <c r="K7" s="14">
        <f t="shared" si="4"/>
        <v>0.003472222222</v>
      </c>
    </row>
    <row r="8">
      <c r="A8" s="14">
        <v>0.3076388888888889</v>
      </c>
      <c r="B8" s="14">
        <v>0.31180555555555556</v>
      </c>
      <c r="D8" s="14">
        <v>0.31527777777777777</v>
      </c>
      <c r="E8" s="14">
        <v>0.3194444444444444</v>
      </c>
      <c r="G8" s="14">
        <f t="shared" si="1"/>
        <v>0.004166666667</v>
      </c>
      <c r="H8" s="14">
        <f t="shared" si="2"/>
        <v>0.004166666667</v>
      </c>
      <c r="J8" s="14">
        <f t="shared" si="3"/>
        <v>0.0006944444444</v>
      </c>
      <c r="K8" s="14">
        <f t="shared" si="4"/>
        <v>0.003472222222</v>
      </c>
    </row>
    <row r="9">
      <c r="A9" s="14">
        <v>0.3201388888888889</v>
      </c>
      <c r="B9" s="14">
        <v>0.32430555555555557</v>
      </c>
      <c r="D9" s="14">
        <v>0.3277777777777778</v>
      </c>
      <c r="E9" s="14">
        <v>0.33194444444444443</v>
      </c>
      <c r="G9" s="14">
        <f t="shared" si="1"/>
        <v>0.004166666667</v>
      </c>
      <c r="H9" s="14">
        <f t="shared" si="2"/>
        <v>0.004166666667</v>
      </c>
      <c r="J9" s="14">
        <f t="shared" si="3"/>
        <v>0.0006944444444</v>
      </c>
      <c r="K9" s="14">
        <f t="shared" si="4"/>
        <v>0.003472222222</v>
      </c>
    </row>
    <row r="10">
      <c r="A10" s="14">
        <v>0.3326388888888889</v>
      </c>
      <c r="B10" s="14">
        <v>0.3368055555555555</v>
      </c>
      <c r="D10" s="14">
        <v>0.34027777777777773</v>
      </c>
      <c r="E10" s="14">
        <v>0.3444444444444444</v>
      </c>
      <c r="G10" s="14">
        <f t="shared" si="1"/>
        <v>0.004166666667</v>
      </c>
      <c r="H10" s="14">
        <f t="shared" si="2"/>
        <v>0.004166666667</v>
      </c>
      <c r="J10" s="14">
        <f t="shared" si="3"/>
        <v>0.0006944444444</v>
      </c>
      <c r="K10" s="14">
        <f t="shared" si="4"/>
        <v>0.003472222222</v>
      </c>
    </row>
    <row r="11">
      <c r="A11" s="14">
        <v>0.3451388888888889</v>
      </c>
      <c r="B11" s="14">
        <v>0.34930555555555554</v>
      </c>
      <c r="D11" s="14">
        <v>0.3527777777777778</v>
      </c>
      <c r="E11" s="14">
        <v>0.35694444444444445</v>
      </c>
      <c r="G11" s="14">
        <f t="shared" si="1"/>
        <v>0.004166666667</v>
      </c>
      <c r="H11" s="14">
        <f t="shared" si="2"/>
        <v>0.004166666667</v>
      </c>
      <c r="J11" s="14">
        <f t="shared" si="3"/>
        <v>0.0006944444444</v>
      </c>
      <c r="K11" s="14">
        <f t="shared" si="4"/>
        <v>0.003472222222</v>
      </c>
    </row>
    <row r="12">
      <c r="A12" s="14">
        <v>0.3576388888888889</v>
      </c>
      <c r="B12" s="14">
        <v>0.36180555555555555</v>
      </c>
      <c r="D12" s="14">
        <v>0.3652777777777778</v>
      </c>
      <c r="E12" s="14">
        <v>0.36944444444444446</v>
      </c>
      <c r="G12" s="14">
        <f t="shared" si="1"/>
        <v>0.004166666667</v>
      </c>
      <c r="H12" s="14">
        <f t="shared" si="2"/>
        <v>0.004166666667</v>
      </c>
      <c r="J12" s="14">
        <f t="shared" si="3"/>
        <v>0.0006944444444</v>
      </c>
      <c r="K12" s="14">
        <f t="shared" si="4"/>
        <v>0.003472222222</v>
      </c>
    </row>
    <row r="13">
      <c r="A13" s="14">
        <v>0.37013888888888885</v>
      </c>
      <c r="B13" s="14">
        <v>0.3743055555555555</v>
      </c>
      <c r="D13" s="14">
        <v>0.37777777777777777</v>
      </c>
      <c r="E13" s="14">
        <v>0.3819444444444444</v>
      </c>
      <c r="G13" s="14">
        <f t="shared" si="1"/>
        <v>0.004166666667</v>
      </c>
      <c r="H13" s="14">
        <f t="shared" si="2"/>
        <v>0.004166666667</v>
      </c>
      <c r="J13" s="14">
        <f t="shared" si="3"/>
        <v>0.0006944444444</v>
      </c>
      <c r="K13" s="14">
        <f t="shared" si="4"/>
        <v>0.003472222222</v>
      </c>
    </row>
    <row r="14">
      <c r="A14" s="14">
        <v>0.3826388888888889</v>
      </c>
      <c r="B14" s="14">
        <v>0.38680555555555557</v>
      </c>
      <c r="D14" s="14">
        <v>0.3902777777777778</v>
      </c>
      <c r="E14" s="14">
        <v>0.39444444444444443</v>
      </c>
      <c r="G14" s="14">
        <f t="shared" si="1"/>
        <v>0.004166666667</v>
      </c>
      <c r="H14" s="14">
        <f t="shared" si="2"/>
        <v>0.004166666667</v>
      </c>
      <c r="J14" s="14">
        <f t="shared" si="3"/>
        <v>0.0006944444444</v>
      </c>
      <c r="K14" s="14">
        <f t="shared" si="4"/>
        <v>0.003472222222</v>
      </c>
    </row>
    <row r="15">
      <c r="A15" s="14">
        <v>0.3951388888888889</v>
      </c>
      <c r="B15" s="14">
        <v>0.3993055555555555</v>
      </c>
      <c r="D15" s="14">
        <v>0.40277777777777773</v>
      </c>
      <c r="E15" s="14">
        <v>0.4069444444444444</v>
      </c>
      <c r="G15" s="14">
        <f t="shared" si="1"/>
        <v>0.004166666667</v>
      </c>
      <c r="H15" s="14">
        <f t="shared" si="2"/>
        <v>0.004166666667</v>
      </c>
      <c r="J15" s="14">
        <f t="shared" si="3"/>
        <v>0.0006944444444</v>
      </c>
      <c r="K15" s="14">
        <f t="shared" si="4"/>
        <v>0.003472222222</v>
      </c>
    </row>
    <row r="16">
      <c r="A16" s="14">
        <v>0.4076388888888889</v>
      </c>
      <c r="B16" s="14">
        <v>0.41180555555555554</v>
      </c>
      <c r="D16" s="14">
        <v>0.4145833333333333</v>
      </c>
      <c r="E16" s="14">
        <v>0.4180555555555555</v>
      </c>
      <c r="G16" s="14">
        <f t="shared" si="1"/>
        <v>0.004166666667</v>
      </c>
      <c r="H16" s="14">
        <f t="shared" si="2"/>
        <v>0.003472222222</v>
      </c>
      <c r="J16" s="14">
        <f t="shared" si="3"/>
        <v>0.0006944444444</v>
      </c>
      <c r="K16" s="14">
        <f t="shared" si="4"/>
        <v>0.002777777778</v>
      </c>
    </row>
    <row r="17">
      <c r="A17" s="14">
        <v>0.41875</v>
      </c>
      <c r="B17" s="14">
        <v>0.42291666666666666</v>
      </c>
      <c r="D17" s="14">
        <v>0.425</v>
      </c>
      <c r="E17" s="14">
        <v>0.4284722222222222</v>
      </c>
      <c r="G17" s="14">
        <f t="shared" si="1"/>
        <v>0.004166666667</v>
      </c>
      <c r="H17" s="14">
        <f t="shared" si="2"/>
        <v>0.003472222222</v>
      </c>
      <c r="J17" s="14">
        <f t="shared" si="3"/>
        <v>0.0006944444444</v>
      </c>
      <c r="K17" s="14">
        <f t="shared" si="4"/>
        <v>0.002083333333</v>
      </c>
    </row>
    <row r="18">
      <c r="A18" s="14">
        <v>0.4291666666666667</v>
      </c>
      <c r="B18" s="14">
        <v>0.43333333333333335</v>
      </c>
      <c r="D18" s="14">
        <v>0.4354166666666666</v>
      </c>
      <c r="E18" s="14">
        <v>0.43888888888888883</v>
      </c>
      <c r="G18" s="14">
        <f t="shared" si="1"/>
        <v>0.004166666667</v>
      </c>
      <c r="H18" s="14">
        <f t="shared" si="2"/>
        <v>0.003472222222</v>
      </c>
      <c r="J18" s="14">
        <f t="shared" si="3"/>
        <v>0.0006944444444</v>
      </c>
      <c r="K18" s="14">
        <f t="shared" si="4"/>
        <v>0.002083333333</v>
      </c>
    </row>
    <row r="19">
      <c r="A19" s="14">
        <v>0.4395833333333334</v>
      </c>
      <c r="B19" s="14">
        <v>0.44375000000000003</v>
      </c>
      <c r="D19" s="14">
        <v>0.4458333333333333</v>
      </c>
      <c r="E19" s="14">
        <v>0.4493055555555555</v>
      </c>
      <c r="G19" s="14">
        <f t="shared" si="1"/>
        <v>0.004166666667</v>
      </c>
      <c r="H19" s="14">
        <f t="shared" si="2"/>
        <v>0.003472222222</v>
      </c>
      <c r="J19" s="14">
        <f t="shared" si="3"/>
        <v>0.0006944444444</v>
      </c>
      <c r="K19" s="14">
        <f t="shared" si="4"/>
        <v>0.002083333333</v>
      </c>
    </row>
    <row r="20">
      <c r="A20" s="14">
        <v>0.45</v>
      </c>
      <c r="B20" s="14">
        <v>0.45416666666666666</v>
      </c>
      <c r="D20" s="14">
        <v>0.45625</v>
      </c>
      <c r="E20" s="14">
        <v>0.4597222222222222</v>
      </c>
      <c r="G20" s="14">
        <f t="shared" si="1"/>
        <v>0.004166666667</v>
      </c>
      <c r="H20" s="14">
        <f t="shared" si="2"/>
        <v>0.003472222222</v>
      </c>
      <c r="J20" s="14">
        <f t="shared" si="3"/>
        <v>0.0006944444444</v>
      </c>
      <c r="K20" s="14">
        <f t="shared" si="4"/>
        <v>0.002083333333</v>
      </c>
    </row>
    <row r="21" ht="15.75" customHeight="1">
      <c r="A21" s="14">
        <v>0.4604166666666667</v>
      </c>
      <c r="B21" s="14">
        <v>0.46458333333333335</v>
      </c>
      <c r="D21" s="14">
        <v>0.4666666666666666</v>
      </c>
      <c r="E21" s="14">
        <v>0.47013888888888883</v>
      </c>
      <c r="G21" s="14">
        <f t="shared" si="1"/>
        <v>0.004166666667</v>
      </c>
      <c r="H21" s="14">
        <f t="shared" si="2"/>
        <v>0.003472222222</v>
      </c>
      <c r="J21" s="14">
        <f t="shared" si="3"/>
        <v>0.0006944444444</v>
      </c>
      <c r="K21" s="14">
        <f t="shared" si="4"/>
        <v>0.002083333333</v>
      </c>
    </row>
    <row r="22" ht="15.75" customHeight="1">
      <c r="A22" s="14">
        <v>0.4708333333333334</v>
      </c>
      <c r="B22" s="14">
        <v>0.47500000000000003</v>
      </c>
      <c r="D22" s="14">
        <v>0.4770833333333333</v>
      </c>
      <c r="E22" s="14">
        <v>0.4805555555555555</v>
      </c>
      <c r="G22" s="14">
        <f t="shared" si="1"/>
        <v>0.004166666667</v>
      </c>
      <c r="H22" s="14">
        <f t="shared" si="2"/>
        <v>0.003472222222</v>
      </c>
      <c r="J22" s="14">
        <f t="shared" si="3"/>
        <v>0.0006944444444</v>
      </c>
      <c r="K22" s="14">
        <f t="shared" si="4"/>
        <v>0.002083333333</v>
      </c>
    </row>
    <row r="23" ht="15.75" customHeight="1">
      <c r="A23" s="14">
        <v>0.48125</v>
      </c>
      <c r="B23" s="14">
        <v>0.48541666666666666</v>
      </c>
      <c r="D23" s="14">
        <v>0.4875</v>
      </c>
      <c r="E23" s="14">
        <v>0.4909722222222222</v>
      </c>
      <c r="G23" s="14">
        <f t="shared" si="1"/>
        <v>0.004166666667</v>
      </c>
      <c r="H23" s="14">
        <f t="shared" si="2"/>
        <v>0.003472222222</v>
      </c>
      <c r="J23" s="14">
        <f t="shared" si="3"/>
        <v>0.0006944444444</v>
      </c>
      <c r="K23" s="14">
        <f t="shared" si="4"/>
        <v>0.002083333333</v>
      </c>
    </row>
    <row r="24" ht="15.75" customHeight="1">
      <c r="A24" s="14">
        <v>0.4916666666666667</v>
      </c>
      <c r="B24" s="14">
        <v>0.49583333333333335</v>
      </c>
      <c r="D24" s="14">
        <v>0.4979166666666666</v>
      </c>
      <c r="E24" s="14">
        <v>0.5013888888888889</v>
      </c>
      <c r="G24" s="14">
        <f t="shared" si="1"/>
        <v>0.004166666667</v>
      </c>
      <c r="H24" s="14">
        <f t="shared" si="2"/>
        <v>0.003472222222</v>
      </c>
      <c r="J24" s="14">
        <f t="shared" si="3"/>
        <v>0.0006944444444</v>
      </c>
      <c r="K24" s="14">
        <f t="shared" si="4"/>
        <v>0.002083333333</v>
      </c>
    </row>
    <row r="25" ht="15.75" customHeight="1">
      <c r="A25" s="14">
        <v>0.5020833333333333</v>
      </c>
      <c r="B25" s="14">
        <v>0.50625</v>
      </c>
      <c r="D25" s="14">
        <v>0.5083333333333333</v>
      </c>
      <c r="E25" s="14">
        <v>0.5118055555555555</v>
      </c>
      <c r="G25" s="14">
        <f t="shared" si="1"/>
        <v>0.004166666667</v>
      </c>
      <c r="H25" s="14">
        <f t="shared" si="2"/>
        <v>0.003472222222</v>
      </c>
      <c r="J25" s="14">
        <f t="shared" si="3"/>
        <v>0.0006944444444</v>
      </c>
      <c r="K25" s="14">
        <f t="shared" si="4"/>
        <v>0.002083333333</v>
      </c>
    </row>
    <row r="26" ht="15.75" customHeight="1">
      <c r="A26" s="14">
        <v>0.5125000000000001</v>
      </c>
      <c r="B26" s="14">
        <v>0.5166666666666667</v>
      </c>
      <c r="D26" s="14">
        <v>0.5187499999999999</v>
      </c>
      <c r="E26" s="14">
        <v>0.5222222222222221</v>
      </c>
      <c r="G26" s="14">
        <f t="shared" si="1"/>
        <v>0.004166666667</v>
      </c>
      <c r="H26" s="14">
        <f t="shared" si="2"/>
        <v>0.003472222222</v>
      </c>
      <c r="J26" s="14">
        <f t="shared" si="3"/>
        <v>0.0006944444444</v>
      </c>
      <c r="K26" s="14">
        <f t="shared" si="4"/>
        <v>0.002083333333</v>
      </c>
    </row>
    <row r="27" ht="15.75" customHeight="1">
      <c r="A27" s="14">
        <v>0.5229166666666667</v>
      </c>
      <c r="B27" s="14">
        <v>0.5270833333333333</v>
      </c>
      <c r="D27" s="14">
        <v>0.5291666666666667</v>
      </c>
      <c r="E27" s="14">
        <v>0.5326388888888889</v>
      </c>
      <c r="G27" s="14">
        <f t="shared" si="1"/>
        <v>0.004166666667</v>
      </c>
      <c r="H27" s="14">
        <f t="shared" si="2"/>
        <v>0.003472222222</v>
      </c>
      <c r="J27" s="14">
        <f t="shared" si="3"/>
        <v>0.0006944444444</v>
      </c>
      <c r="K27" s="14">
        <f t="shared" si="4"/>
        <v>0.002083333333</v>
      </c>
    </row>
    <row r="28" ht="15.75" customHeight="1">
      <c r="A28" s="14">
        <v>0.5333333333333333</v>
      </c>
      <c r="B28" s="14">
        <v>0.5375</v>
      </c>
      <c r="D28" s="14">
        <v>0.5395833333333333</v>
      </c>
      <c r="E28" s="14">
        <v>0.5430555555555555</v>
      </c>
      <c r="G28" s="14">
        <f t="shared" si="1"/>
        <v>0.004166666667</v>
      </c>
      <c r="H28" s="14">
        <f t="shared" si="2"/>
        <v>0.003472222222</v>
      </c>
      <c r="J28" s="14">
        <f t="shared" si="3"/>
        <v>0.002083333333</v>
      </c>
      <c r="K28" s="14">
        <f t="shared" si="4"/>
        <v>0.002083333333</v>
      </c>
    </row>
    <row r="29" ht="15.75" customHeight="1">
      <c r="A29" s="14">
        <v>0.545138888888889</v>
      </c>
      <c r="B29" s="14">
        <v>0.5493055555555556</v>
      </c>
      <c r="D29" s="14">
        <v>0.5527777777777778</v>
      </c>
      <c r="E29" s="14">
        <v>0.55625</v>
      </c>
      <c r="G29" s="14">
        <f t="shared" si="1"/>
        <v>0.004166666667</v>
      </c>
      <c r="H29" s="14">
        <f t="shared" si="2"/>
        <v>0.003472222222</v>
      </c>
      <c r="J29" s="14">
        <f t="shared" si="3"/>
        <v>0.001388888889</v>
      </c>
      <c r="K29" s="14">
        <f t="shared" si="4"/>
        <v>0.003472222222</v>
      </c>
    </row>
    <row r="30" ht="15.75" customHeight="1">
      <c r="A30" s="14">
        <v>0.5576388888888889</v>
      </c>
      <c r="B30" s="14">
        <v>0.5618055555555556</v>
      </c>
      <c r="D30" s="14">
        <v>0.5652777777777778</v>
      </c>
      <c r="E30" s="14">
        <v>0.5694444444444444</v>
      </c>
      <c r="G30" s="14">
        <f t="shared" si="1"/>
        <v>0.004166666667</v>
      </c>
      <c r="H30" s="14">
        <f t="shared" si="2"/>
        <v>0.004166666667</v>
      </c>
      <c r="J30" s="14">
        <f t="shared" si="3"/>
        <v>0.0006944444444</v>
      </c>
      <c r="K30" s="14">
        <f t="shared" si="4"/>
        <v>0.003472222222</v>
      </c>
    </row>
    <row r="31" ht="15.75" customHeight="1">
      <c r="A31" s="14">
        <v>0.5701388888888889</v>
      </c>
      <c r="B31" s="14">
        <v>0.5743055555555555</v>
      </c>
      <c r="D31" s="14">
        <v>0.5777777777777778</v>
      </c>
      <c r="E31" s="14">
        <v>0.5819444444444445</v>
      </c>
      <c r="G31" s="14">
        <f t="shared" si="1"/>
        <v>0.004166666667</v>
      </c>
      <c r="H31" s="14">
        <f t="shared" si="2"/>
        <v>0.004166666667</v>
      </c>
      <c r="J31" s="14">
        <f t="shared" si="3"/>
        <v>0.0006944444444</v>
      </c>
      <c r="K31" s="14">
        <f t="shared" si="4"/>
        <v>0.003472222222</v>
      </c>
    </row>
    <row r="32" ht="15.75" customHeight="1">
      <c r="A32" s="14">
        <v>0.5826388888888888</v>
      </c>
      <c r="B32" s="14">
        <v>0.5868055555555555</v>
      </c>
      <c r="D32" s="14">
        <v>0.5902777777777778</v>
      </c>
      <c r="E32" s="14">
        <v>0.5944444444444444</v>
      </c>
      <c r="G32" s="14">
        <f t="shared" si="1"/>
        <v>0.004166666667</v>
      </c>
      <c r="H32" s="14">
        <f t="shared" si="2"/>
        <v>0.004166666667</v>
      </c>
      <c r="J32" s="14">
        <f t="shared" si="3"/>
        <v>0.0006944444444</v>
      </c>
      <c r="K32" s="14">
        <f t="shared" si="4"/>
        <v>0.003472222222</v>
      </c>
    </row>
    <row r="33" ht="15.75" customHeight="1">
      <c r="A33" s="14">
        <v>0.5951388888888889</v>
      </c>
      <c r="B33" s="14">
        <v>0.5993055555555555</v>
      </c>
      <c r="D33" s="14">
        <v>0.6027777777777777</v>
      </c>
      <c r="E33" s="14">
        <v>0.6069444444444444</v>
      </c>
      <c r="G33" s="14">
        <f t="shared" si="1"/>
        <v>0.004166666667</v>
      </c>
      <c r="H33" s="14">
        <f t="shared" si="2"/>
        <v>0.004166666667</v>
      </c>
      <c r="J33" s="14">
        <f t="shared" si="3"/>
        <v>0.0006944444444</v>
      </c>
      <c r="K33" s="14">
        <f t="shared" si="4"/>
        <v>0.003472222222</v>
      </c>
    </row>
    <row r="34" ht="15.75" customHeight="1">
      <c r="A34" s="14">
        <v>0.607638888888889</v>
      </c>
      <c r="B34" s="14">
        <v>0.6118055555555556</v>
      </c>
      <c r="D34" s="14">
        <v>0.6152777777777778</v>
      </c>
      <c r="E34" s="14">
        <v>0.6194444444444445</v>
      </c>
      <c r="G34" s="14">
        <f t="shared" si="1"/>
        <v>0.004166666667</v>
      </c>
      <c r="H34" s="14">
        <f t="shared" si="2"/>
        <v>0.004166666667</v>
      </c>
      <c r="J34" s="14">
        <f t="shared" si="3"/>
        <v>0.0006944444444</v>
      </c>
      <c r="K34" s="14">
        <f t="shared" si="4"/>
        <v>0.003472222222</v>
      </c>
    </row>
    <row r="35" ht="15.75" customHeight="1">
      <c r="A35" s="14">
        <v>0.6201388888888889</v>
      </c>
      <c r="B35" s="14">
        <v>0.6243055555555556</v>
      </c>
      <c r="D35" s="14">
        <v>0.6277777777777778</v>
      </c>
      <c r="E35" s="14">
        <v>0.6319444444444444</v>
      </c>
      <c r="G35" s="14">
        <f t="shared" si="1"/>
        <v>0.004166666667</v>
      </c>
      <c r="H35" s="14">
        <f t="shared" si="2"/>
        <v>0.004166666667</v>
      </c>
      <c r="J35" s="14">
        <f t="shared" si="3"/>
        <v>0.0006944444444</v>
      </c>
      <c r="K35" s="14">
        <f t="shared" si="4"/>
        <v>0.003472222222</v>
      </c>
    </row>
    <row r="36" ht="15.75" customHeight="1">
      <c r="A36" s="14">
        <v>0.6326388888888889</v>
      </c>
      <c r="B36" s="14">
        <v>0.6368055555555555</v>
      </c>
      <c r="D36" s="14">
        <v>0.6402777777777778</v>
      </c>
      <c r="E36" s="14">
        <v>0.6444444444444445</v>
      </c>
      <c r="G36" s="14">
        <f t="shared" si="1"/>
        <v>0.004166666667</v>
      </c>
      <c r="H36" s="14">
        <f t="shared" si="2"/>
        <v>0.004166666667</v>
      </c>
      <c r="J36" s="14">
        <f t="shared" si="3"/>
        <v>0.0006944444444</v>
      </c>
      <c r="K36" s="14">
        <f t="shared" si="4"/>
        <v>0.003472222222</v>
      </c>
    </row>
    <row r="37" ht="15.75" customHeight="1">
      <c r="A37" s="14">
        <v>0.6451388888888888</v>
      </c>
      <c r="B37" s="14">
        <v>0.6493055555555555</v>
      </c>
      <c r="D37" s="14">
        <v>0.6527777777777778</v>
      </c>
      <c r="E37" s="14">
        <v>0.6569444444444444</v>
      </c>
      <c r="G37" s="14">
        <f t="shared" si="1"/>
        <v>0.004166666667</v>
      </c>
      <c r="H37" s="14">
        <f t="shared" si="2"/>
        <v>0.004166666667</v>
      </c>
      <c r="J37" s="14">
        <f t="shared" si="3"/>
        <v>0.0006944444444</v>
      </c>
      <c r="K37" s="14">
        <f t="shared" si="4"/>
        <v>0.003472222222</v>
      </c>
    </row>
    <row r="38" ht="15.75" customHeight="1">
      <c r="A38" s="14">
        <v>0.6576388888888889</v>
      </c>
      <c r="B38" s="14">
        <v>0.6618055555555555</v>
      </c>
      <c r="D38" s="14">
        <v>0.6652777777777777</v>
      </c>
      <c r="E38" s="14">
        <v>0.6694444444444444</v>
      </c>
      <c r="G38" s="14">
        <f t="shared" si="1"/>
        <v>0.004166666667</v>
      </c>
      <c r="H38" s="14">
        <f t="shared" si="2"/>
        <v>0.004166666667</v>
      </c>
      <c r="J38" s="14">
        <f t="shared" si="3"/>
        <v>0.0006944444444</v>
      </c>
      <c r="K38" s="14">
        <f t="shared" si="4"/>
        <v>0.003472222222</v>
      </c>
    </row>
    <row r="39" ht="15.75" customHeight="1">
      <c r="A39" s="14">
        <v>0.6701388888888888</v>
      </c>
      <c r="B39" s="14">
        <v>0.6743055555555555</v>
      </c>
      <c r="D39" s="14">
        <v>0.6777777777777777</v>
      </c>
      <c r="E39" s="14">
        <v>0.6819444444444444</v>
      </c>
      <c r="G39" s="14">
        <f t="shared" si="1"/>
        <v>0.004166666667</v>
      </c>
      <c r="H39" s="14">
        <f t="shared" si="2"/>
        <v>0.004166666667</v>
      </c>
      <c r="J39" s="14">
        <f t="shared" si="3"/>
        <v>0.0006944444444</v>
      </c>
      <c r="K39" s="14">
        <f t="shared" si="4"/>
        <v>0.003472222222</v>
      </c>
    </row>
    <row r="40" ht="15.75" customHeight="1">
      <c r="A40" s="14">
        <v>0.6826388888888889</v>
      </c>
      <c r="B40" s="14">
        <v>0.6868055555555556</v>
      </c>
      <c r="D40" s="14">
        <v>0.6902777777777778</v>
      </c>
      <c r="E40" s="14">
        <v>0.6944444444444444</v>
      </c>
      <c r="G40" s="14">
        <f t="shared" si="1"/>
        <v>0.004166666667</v>
      </c>
      <c r="H40" s="14">
        <f t="shared" si="2"/>
        <v>0.004166666667</v>
      </c>
      <c r="J40" s="14">
        <f t="shared" si="3"/>
        <v>0.0006944444444</v>
      </c>
      <c r="K40" s="14">
        <f t="shared" si="4"/>
        <v>0.003472222222</v>
      </c>
    </row>
    <row r="41" ht="15.75" customHeight="1">
      <c r="A41" s="14">
        <v>0.6951388888888889</v>
      </c>
      <c r="B41" s="14">
        <v>0.6993055555555555</v>
      </c>
      <c r="D41" s="14">
        <v>0.7027777777777778</v>
      </c>
      <c r="E41" s="14">
        <v>0.7069444444444445</v>
      </c>
      <c r="G41" s="14">
        <f t="shared" si="1"/>
        <v>0.004166666667</v>
      </c>
      <c r="H41" s="14">
        <f t="shared" si="2"/>
        <v>0.004166666667</v>
      </c>
      <c r="J41" s="14">
        <f t="shared" si="3"/>
        <v>0.0006944444444</v>
      </c>
      <c r="K41" s="14">
        <f t="shared" si="4"/>
        <v>0.003472222222</v>
      </c>
    </row>
    <row r="42" ht="15.75" customHeight="1">
      <c r="A42" s="14">
        <v>0.7076388888888889</v>
      </c>
      <c r="B42" s="14">
        <v>0.7118055555555556</v>
      </c>
      <c r="D42" s="14">
        <v>0.7152777777777778</v>
      </c>
      <c r="E42" s="14">
        <v>0.7194444444444444</v>
      </c>
      <c r="G42" s="14">
        <f t="shared" si="1"/>
        <v>0.004166666667</v>
      </c>
      <c r="H42" s="14">
        <f t="shared" si="2"/>
        <v>0.004166666667</v>
      </c>
      <c r="J42" s="14">
        <f t="shared" si="3"/>
        <v>0.0006944444444</v>
      </c>
      <c r="K42" s="14">
        <f t="shared" si="4"/>
        <v>0.003472222222</v>
      </c>
    </row>
    <row r="43" ht="15.75" customHeight="1">
      <c r="A43" s="14">
        <v>0.720138888888889</v>
      </c>
      <c r="B43" s="14">
        <v>0.7243055555555556</v>
      </c>
      <c r="D43" s="14">
        <v>0.7277777777777777</v>
      </c>
      <c r="E43" s="14">
        <v>0.7319444444444444</v>
      </c>
      <c r="G43" s="14">
        <f t="shared" si="1"/>
        <v>0.004166666667</v>
      </c>
      <c r="H43" s="14">
        <f t="shared" si="2"/>
        <v>0.004166666667</v>
      </c>
      <c r="J43" s="14">
        <f t="shared" si="3"/>
        <v>0.0006944444444</v>
      </c>
      <c r="K43" s="14">
        <f t="shared" si="4"/>
        <v>0.003472222222</v>
      </c>
    </row>
    <row r="44" ht="15.75" customHeight="1">
      <c r="A44" s="14">
        <v>0.7326388888888888</v>
      </c>
      <c r="B44" s="14">
        <v>0.7368055555555555</v>
      </c>
      <c r="D44" s="14">
        <v>0.7402777777777777</v>
      </c>
      <c r="E44" s="14">
        <v>0.7444444444444444</v>
      </c>
      <c r="G44" s="14">
        <f t="shared" si="1"/>
        <v>0.004166666667</v>
      </c>
      <c r="H44" s="14">
        <f t="shared" si="2"/>
        <v>0.004166666667</v>
      </c>
      <c r="J44" s="14">
        <f t="shared" si="3"/>
        <v>0.0006944444444</v>
      </c>
      <c r="K44" s="14">
        <f t="shared" si="4"/>
        <v>0.003472222222</v>
      </c>
    </row>
    <row r="45" ht="15.75" customHeight="1">
      <c r="A45" s="14">
        <v>0.7451388888888889</v>
      </c>
      <c r="B45" s="14">
        <v>0.7493055555555556</v>
      </c>
      <c r="D45" s="14">
        <v>0.751388888888889</v>
      </c>
      <c r="E45" s="14">
        <v>0.7548611111111112</v>
      </c>
      <c r="G45" s="14">
        <f t="shared" si="1"/>
        <v>0.004166666667</v>
      </c>
      <c r="H45" s="14">
        <f t="shared" si="2"/>
        <v>0.003472222222</v>
      </c>
      <c r="J45" s="14">
        <f t="shared" si="3"/>
        <v>0.0006944444444</v>
      </c>
      <c r="K45" s="14">
        <f t="shared" si="4"/>
        <v>0.002083333333</v>
      </c>
    </row>
    <row r="46" ht="15.75" customHeight="1">
      <c r="A46" s="14">
        <v>0.7555555555555555</v>
      </c>
      <c r="B46" s="14">
        <v>0.7597222222222222</v>
      </c>
      <c r="D46" s="14">
        <v>0.7618055555555556</v>
      </c>
      <c r="E46" s="14">
        <v>0.7652777777777778</v>
      </c>
      <c r="G46" s="14">
        <f t="shared" si="1"/>
        <v>0.004166666667</v>
      </c>
      <c r="H46" s="14">
        <f t="shared" si="2"/>
        <v>0.003472222222</v>
      </c>
      <c r="J46" s="14">
        <f t="shared" si="3"/>
        <v>0.0006944444444</v>
      </c>
      <c r="K46" s="14">
        <f t="shared" si="4"/>
        <v>0.002083333333</v>
      </c>
    </row>
    <row r="47" ht="15.75" customHeight="1">
      <c r="A47" s="14">
        <v>0.7659722222222222</v>
      </c>
      <c r="B47" s="14">
        <v>0.7701388888888888</v>
      </c>
      <c r="D47" s="14">
        <v>0.7722222222222223</v>
      </c>
      <c r="E47" s="14">
        <v>0.7756944444444445</v>
      </c>
      <c r="G47" s="14">
        <f t="shared" si="1"/>
        <v>0.004166666667</v>
      </c>
      <c r="H47" s="14">
        <f t="shared" si="2"/>
        <v>0.003472222222</v>
      </c>
      <c r="J47" s="14">
        <f t="shared" si="3"/>
        <v>0.0006944444444</v>
      </c>
      <c r="K47" s="14">
        <f t="shared" si="4"/>
        <v>0.002083333333</v>
      </c>
    </row>
    <row r="48" ht="15.75" customHeight="1">
      <c r="A48" s="14">
        <v>0.7763888888888889</v>
      </c>
      <c r="B48" s="14">
        <v>0.7805555555555556</v>
      </c>
      <c r="D48" s="14">
        <v>0.782638888888889</v>
      </c>
      <c r="E48" s="14">
        <v>0.7861111111111112</v>
      </c>
      <c r="G48" s="14">
        <f t="shared" si="1"/>
        <v>0.004166666667</v>
      </c>
      <c r="H48" s="14">
        <f t="shared" si="2"/>
        <v>0.003472222222</v>
      </c>
      <c r="J48" s="14">
        <f t="shared" si="3"/>
        <v>0.0006944444444</v>
      </c>
      <c r="K48" s="14">
        <f t="shared" si="4"/>
        <v>0.002083333333</v>
      </c>
    </row>
    <row r="49" ht="15.75" customHeight="1">
      <c r="A49" s="14">
        <v>0.7868055555555555</v>
      </c>
      <c r="B49" s="14">
        <v>0.7909722222222222</v>
      </c>
      <c r="D49" s="14">
        <v>0.7930555555555556</v>
      </c>
      <c r="E49" s="14">
        <v>0.7965277777777778</v>
      </c>
      <c r="G49" s="14">
        <f t="shared" si="1"/>
        <v>0.004166666667</v>
      </c>
      <c r="H49" s="14">
        <f t="shared" si="2"/>
        <v>0.003472222222</v>
      </c>
      <c r="J49" s="14">
        <v>0.0</v>
      </c>
      <c r="K49" s="14">
        <f t="shared" si="4"/>
        <v>0.002083333333</v>
      </c>
    </row>
    <row r="50" ht="15.75" customHeight="1">
      <c r="A50" s="14"/>
      <c r="B50" s="14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B2"/>
    <mergeCell ref="D2:E2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F2CB"/>
    <pageSetUpPr/>
  </sheetPr>
  <sheetViews>
    <sheetView workbookViewId="0"/>
  </sheetViews>
  <sheetFormatPr customHeight="1" defaultColWidth="14.43" defaultRowHeight="15.0"/>
  <cols>
    <col customWidth="1" min="1" max="2" width="15.71"/>
    <col customWidth="1" min="3" max="3" width="2.29"/>
    <col customWidth="1" min="4" max="5" width="15.71"/>
    <col customWidth="1" min="6" max="6" width="2.29"/>
    <col customWidth="1" min="7" max="8" width="15.71"/>
    <col customWidth="1" min="9" max="9" width="2.29"/>
    <col customWidth="1" min="10" max="11" width="15.71"/>
    <col customWidth="1" min="12" max="12" width="2.29"/>
    <col customWidth="1" min="13" max="13" width="22.43"/>
    <col customWidth="1" min="14" max="26" width="8.71"/>
  </cols>
  <sheetData>
    <row r="1">
      <c r="A1" s="1" t="s">
        <v>10</v>
      </c>
    </row>
    <row r="2">
      <c r="A2" s="10" t="s">
        <v>7</v>
      </c>
      <c r="D2" s="10" t="s">
        <v>8</v>
      </c>
      <c r="M2" s="1" t="s">
        <v>318</v>
      </c>
      <c r="N2" s="1">
        <f>+COUNT(D5:D50)</f>
        <v>27</v>
      </c>
    </row>
    <row r="3">
      <c r="A3" s="11" t="s">
        <v>11</v>
      </c>
      <c r="B3" s="12" t="s">
        <v>319</v>
      </c>
      <c r="C3" s="11"/>
      <c r="D3" s="11" t="s">
        <v>11</v>
      </c>
      <c r="E3" s="13" t="s">
        <v>12</v>
      </c>
      <c r="M3" s="1" t="s">
        <v>320</v>
      </c>
      <c r="N3" s="14">
        <f>+(E14-A5)+(E31-A15)</f>
        <v>0.3361111111</v>
      </c>
    </row>
    <row r="4">
      <c r="A4" s="11" t="s">
        <v>321</v>
      </c>
      <c r="B4" s="12" t="s">
        <v>0</v>
      </c>
      <c r="C4" s="11"/>
      <c r="D4" s="12" t="s">
        <v>0</v>
      </c>
      <c r="E4" s="11" t="s">
        <v>321</v>
      </c>
      <c r="G4" s="1" t="s">
        <v>322</v>
      </c>
      <c r="H4" s="1" t="s">
        <v>323</v>
      </c>
      <c r="J4" s="1" t="s">
        <v>324</v>
      </c>
      <c r="K4" s="1" t="s">
        <v>325</v>
      </c>
    </row>
    <row r="5">
      <c r="A5" s="14">
        <v>0.29097222222222224</v>
      </c>
      <c r="B5" s="14">
        <v>0.2951388888888889</v>
      </c>
      <c r="D5" s="14">
        <v>0.2986111111111111</v>
      </c>
      <c r="E5" s="14">
        <v>0.30277777777777776</v>
      </c>
      <c r="G5" s="14">
        <f t="shared" ref="G5:G31" si="1">+B5-A5</f>
        <v>0.004166666667</v>
      </c>
      <c r="H5" s="14">
        <f t="shared" ref="H5:H31" si="2">+E5-D5</f>
        <v>0.004166666667</v>
      </c>
      <c r="J5" s="14">
        <f t="shared" ref="J5:J30" si="3">+A6-E5</f>
        <v>0.0006944444444</v>
      </c>
      <c r="K5" s="14">
        <f t="shared" ref="K5:K31" si="4">+D5-B5</f>
        <v>0.003472222222</v>
      </c>
    </row>
    <row r="6">
      <c r="A6" s="14">
        <v>0.3034722222222222</v>
      </c>
      <c r="B6" s="14">
        <v>0.30763888888888885</v>
      </c>
      <c r="D6" s="14">
        <v>0.3111111111111111</v>
      </c>
      <c r="E6" s="14">
        <v>0.31527777777777777</v>
      </c>
      <c r="G6" s="14">
        <f t="shared" si="1"/>
        <v>0.004166666667</v>
      </c>
      <c r="H6" s="14">
        <f t="shared" si="2"/>
        <v>0.004166666667</v>
      </c>
      <c r="J6" s="14">
        <f t="shared" si="3"/>
        <v>0.0006944444444</v>
      </c>
      <c r="K6" s="14">
        <f t="shared" si="4"/>
        <v>0.003472222222</v>
      </c>
    </row>
    <row r="7">
      <c r="A7" s="14">
        <v>0.3159722222222222</v>
      </c>
      <c r="B7" s="14">
        <v>0.32013888888888886</v>
      </c>
      <c r="D7" s="14">
        <v>0.3236111111111111</v>
      </c>
      <c r="E7" s="14">
        <v>0.3277777777777778</v>
      </c>
      <c r="G7" s="14">
        <f t="shared" si="1"/>
        <v>0.004166666667</v>
      </c>
      <c r="H7" s="14">
        <f t="shared" si="2"/>
        <v>0.004166666667</v>
      </c>
      <c r="J7" s="14">
        <f t="shared" si="3"/>
        <v>0.0006944444444</v>
      </c>
      <c r="K7" s="14">
        <f t="shared" si="4"/>
        <v>0.003472222222</v>
      </c>
    </row>
    <row r="8">
      <c r="A8" s="14">
        <v>0.3284722222222222</v>
      </c>
      <c r="B8" s="14">
        <v>0.3326388888888889</v>
      </c>
      <c r="D8" s="14">
        <v>0.3361111111111111</v>
      </c>
      <c r="E8" s="14">
        <v>0.34027777777777773</v>
      </c>
      <c r="G8" s="14">
        <f t="shared" si="1"/>
        <v>0.004166666667</v>
      </c>
      <c r="H8" s="14">
        <f t="shared" si="2"/>
        <v>0.004166666667</v>
      </c>
      <c r="J8" s="14">
        <f t="shared" si="3"/>
        <v>0.0006944444444</v>
      </c>
      <c r="K8" s="14">
        <f t="shared" si="4"/>
        <v>0.003472222222</v>
      </c>
    </row>
    <row r="9">
      <c r="A9" s="14">
        <v>0.34097222222222223</v>
      </c>
      <c r="B9" s="14">
        <v>0.3451388888888889</v>
      </c>
      <c r="D9" s="14">
        <v>0.34861111111111115</v>
      </c>
      <c r="E9" s="14">
        <v>0.3527777777777778</v>
      </c>
      <c r="G9" s="14">
        <f t="shared" si="1"/>
        <v>0.004166666667</v>
      </c>
      <c r="H9" s="14">
        <f t="shared" si="2"/>
        <v>0.004166666667</v>
      </c>
      <c r="J9" s="14">
        <f t="shared" si="3"/>
        <v>0.0006944444444</v>
      </c>
      <c r="K9" s="14">
        <f t="shared" si="4"/>
        <v>0.003472222222</v>
      </c>
    </row>
    <row r="10">
      <c r="A10" s="14">
        <v>0.3534722222222222</v>
      </c>
      <c r="B10" s="14">
        <v>0.35763888888888884</v>
      </c>
      <c r="D10" s="14">
        <v>0.3611111111111111</v>
      </c>
      <c r="E10" s="14">
        <v>0.36527777777777776</v>
      </c>
      <c r="G10" s="14">
        <f t="shared" si="1"/>
        <v>0.004166666667</v>
      </c>
      <c r="H10" s="14">
        <f t="shared" si="2"/>
        <v>0.004166666667</v>
      </c>
      <c r="J10" s="14">
        <f t="shared" si="3"/>
        <v>0.0006944444444</v>
      </c>
      <c r="K10" s="14">
        <f t="shared" si="4"/>
        <v>0.003472222222</v>
      </c>
    </row>
    <row r="11">
      <c r="A11" s="14">
        <v>0.3659722222222222</v>
      </c>
      <c r="B11" s="14">
        <v>0.37013888888888885</v>
      </c>
      <c r="D11" s="14">
        <v>0.3736111111111111</v>
      </c>
      <c r="E11" s="14">
        <v>0.37777777777777777</v>
      </c>
      <c r="G11" s="14">
        <f t="shared" si="1"/>
        <v>0.004166666667</v>
      </c>
      <c r="H11" s="14">
        <f t="shared" si="2"/>
        <v>0.004166666667</v>
      </c>
      <c r="J11" s="14">
        <f t="shared" si="3"/>
        <v>0.0006944444444</v>
      </c>
      <c r="K11" s="14">
        <f t="shared" si="4"/>
        <v>0.003472222222</v>
      </c>
    </row>
    <row r="12">
      <c r="A12" s="14">
        <v>0.37847222222222227</v>
      </c>
      <c r="B12" s="14">
        <v>0.3826388888888889</v>
      </c>
      <c r="D12" s="14">
        <v>0.3861111111111111</v>
      </c>
      <c r="E12" s="14">
        <v>0.3902777777777778</v>
      </c>
      <c r="G12" s="14">
        <f t="shared" si="1"/>
        <v>0.004166666667</v>
      </c>
      <c r="H12" s="14">
        <f t="shared" si="2"/>
        <v>0.004166666667</v>
      </c>
      <c r="J12" s="14">
        <f t="shared" si="3"/>
        <v>0.0006944444444</v>
      </c>
      <c r="K12" s="14">
        <f t="shared" si="4"/>
        <v>0.003472222222</v>
      </c>
    </row>
    <row r="13">
      <c r="A13" s="14">
        <v>0.3909722222222222</v>
      </c>
      <c r="B13" s="14">
        <v>0.3951388888888889</v>
      </c>
      <c r="D13" s="14">
        <v>0.3986111111111111</v>
      </c>
      <c r="E13" s="14">
        <v>0.40277777777777773</v>
      </c>
      <c r="G13" s="14">
        <f t="shared" si="1"/>
        <v>0.004166666667</v>
      </c>
      <c r="H13" s="14">
        <f t="shared" si="2"/>
        <v>0.004166666667</v>
      </c>
      <c r="J13" s="14">
        <f t="shared" si="3"/>
        <v>0.0006944444444</v>
      </c>
      <c r="K13" s="14">
        <f t="shared" si="4"/>
        <v>0.003472222222</v>
      </c>
    </row>
    <row r="14">
      <c r="A14" s="14">
        <v>0.40347222222222223</v>
      </c>
      <c r="B14" s="14">
        <v>0.4076388888888889</v>
      </c>
      <c r="D14" s="14">
        <v>0.41111111111111115</v>
      </c>
      <c r="E14" s="14">
        <v>0.4152777777777778</v>
      </c>
      <c r="G14" s="14">
        <f t="shared" si="1"/>
        <v>0.004166666667</v>
      </c>
      <c r="H14" s="14">
        <f t="shared" si="2"/>
        <v>0.004166666667</v>
      </c>
      <c r="J14" s="14">
        <f t="shared" si="3"/>
        <v>0.1256944444</v>
      </c>
      <c r="K14" s="14">
        <f t="shared" si="4"/>
        <v>0.003472222222</v>
      </c>
    </row>
    <row r="15">
      <c r="A15" s="14">
        <v>0.5409722222222222</v>
      </c>
      <c r="B15" s="14">
        <v>0.5451388888888888</v>
      </c>
      <c r="D15" s="14">
        <v>0.548611111111111</v>
      </c>
      <c r="E15" s="14">
        <v>0.5527777777777777</v>
      </c>
      <c r="G15" s="14">
        <f t="shared" si="1"/>
        <v>0.004166666667</v>
      </c>
      <c r="H15" s="14">
        <f t="shared" si="2"/>
        <v>0.004166666667</v>
      </c>
      <c r="J15" s="14">
        <f t="shared" si="3"/>
        <v>0.0006944444444</v>
      </c>
      <c r="K15" s="14">
        <f t="shared" si="4"/>
        <v>0.003472222222</v>
      </c>
    </row>
    <row r="16">
      <c r="A16" s="14">
        <v>0.5534722222222223</v>
      </c>
      <c r="B16" s="14">
        <v>0.5576388888888889</v>
      </c>
      <c r="D16" s="14">
        <v>0.5611111111111111</v>
      </c>
      <c r="E16" s="14">
        <v>0.5652777777777778</v>
      </c>
      <c r="G16" s="14">
        <f t="shared" si="1"/>
        <v>0.004166666667</v>
      </c>
      <c r="H16" s="14">
        <f t="shared" si="2"/>
        <v>0.004166666667</v>
      </c>
      <c r="J16" s="14">
        <f t="shared" si="3"/>
        <v>0.0006944444444</v>
      </c>
      <c r="K16" s="14">
        <f t="shared" si="4"/>
        <v>0.003472222222</v>
      </c>
    </row>
    <row r="17">
      <c r="A17" s="14">
        <v>0.5659722222222222</v>
      </c>
      <c r="B17" s="14">
        <v>0.5701388888888889</v>
      </c>
      <c r="D17" s="14">
        <v>0.5736111111111112</v>
      </c>
      <c r="E17" s="14">
        <v>0.5777777777777778</v>
      </c>
      <c r="G17" s="14">
        <f t="shared" si="1"/>
        <v>0.004166666667</v>
      </c>
      <c r="H17" s="14">
        <f t="shared" si="2"/>
        <v>0.004166666667</v>
      </c>
      <c r="J17" s="14">
        <f t="shared" si="3"/>
        <v>0.0006944444444</v>
      </c>
      <c r="K17" s="14">
        <f t="shared" si="4"/>
        <v>0.003472222222</v>
      </c>
    </row>
    <row r="18">
      <c r="A18" s="14">
        <v>0.5784722222222222</v>
      </c>
      <c r="B18" s="14">
        <v>0.5826388888888888</v>
      </c>
      <c r="D18" s="14">
        <v>0.5861111111111111</v>
      </c>
      <c r="E18" s="14">
        <v>0.5902777777777778</v>
      </c>
      <c r="G18" s="14">
        <f t="shared" si="1"/>
        <v>0.004166666667</v>
      </c>
      <c r="H18" s="14">
        <f t="shared" si="2"/>
        <v>0.004166666667</v>
      </c>
      <c r="J18" s="14">
        <f t="shared" si="3"/>
        <v>0.0006944444444</v>
      </c>
      <c r="K18" s="14">
        <f t="shared" si="4"/>
        <v>0.003472222222</v>
      </c>
    </row>
    <row r="19">
      <c r="A19" s="14">
        <v>0.5909722222222222</v>
      </c>
      <c r="B19" s="14">
        <v>0.5951388888888889</v>
      </c>
      <c r="D19" s="14">
        <v>0.5986111111111111</v>
      </c>
      <c r="E19" s="14">
        <v>0.6027777777777777</v>
      </c>
      <c r="G19" s="14">
        <f t="shared" si="1"/>
        <v>0.004166666667</v>
      </c>
      <c r="H19" s="14">
        <f t="shared" si="2"/>
        <v>0.004166666667</v>
      </c>
      <c r="J19" s="14">
        <f t="shared" si="3"/>
        <v>0.0006944444444</v>
      </c>
      <c r="K19" s="14">
        <f t="shared" si="4"/>
        <v>0.003472222222</v>
      </c>
    </row>
    <row r="20">
      <c r="A20" s="14">
        <v>0.6034722222222222</v>
      </c>
      <c r="B20" s="14">
        <v>0.6076388888888888</v>
      </c>
      <c r="D20" s="14">
        <v>0.611111111111111</v>
      </c>
      <c r="E20" s="14">
        <v>0.6152777777777777</v>
      </c>
      <c r="G20" s="14">
        <f t="shared" si="1"/>
        <v>0.004166666667</v>
      </c>
      <c r="H20" s="14">
        <f t="shared" si="2"/>
        <v>0.004166666667</v>
      </c>
      <c r="J20" s="14">
        <f t="shared" si="3"/>
        <v>0.0006944444444</v>
      </c>
      <c r="K20" s="14">
        <f t="shared" si="4"/>
        <v>0.003472222222</v>
      </c>
    </row>
    <row r="21" ht="15.75" customHeight="1">
      <c r="A21" s="14">
        <v>0.6159722222222223</v>
      </c>
      <c r="B21" s="14">
        <v>0.6201388888888889</v>
      </c>
      <c r="D21" s="14">
        <v>0.6236111111111111</v>
      </c>
      <c r="E21" s="14">
        <v>0.6277777777777778</v>
      </c>
      <c r="G21" s="14">
        <f t="shared" si="1"/>
        <v>0.004166666667</v>
      </c>
      <c r="H21" s="14">
        <f t="shared" si="2"/>
        <v>0.004166666667</v>
      </c>
      <c r="J21" s="14">
        <f t="shared" si="3"/>
        <v>0.0006944444444</v>
      </c>
      <c r="K21" s="14">
        <f t="shared" si="4"/>
        <v>0.003472222222</v>
      </c>
    </row>
    <row r="22" ht="15.75" customHeight="1">
      <c r="A22" s="14">
        <v>0.6284722222222222</v>
      </c>
      <c r="B22" s="14">
        <v>0.6326388888888889</v>
      </c>
      <c r="D22" s="14">
        <v>0.6361111111111112</v>
      </c>
      <c r="E22" s="14">
        <v>0.6402777777777778</v>
      </c>
      <c r="G22" s="14">
        <f t="shared" si="1"/>
        <v>0.004166666667</v>
      </c>
      <c r="H22" s="14">
        <f t="shared" si="2"/>
        <v>0.004166666667</v>
      </c>
      <c r="J22" s="14">
        <f t="shared" si="3"/>
        <v>0.0006944444444</v>
      </c>
      <c r="K22" s="14">
        <f t="shared" si="4"/>
        <v>0.003472222222</v>
      </c>
    </row>
    <row r="23" ht="15.75" customHeight="1">
      <c r="A23" s="14">
        <v>0.6409722222222222</v>
      </c>
      <c r="B23" s="14">
        <v>0.6451388888888888</v>
      </c>
      <c r="D23" s="14">
        <v>0.6486111111111111</v>
      </c>
      <c r="E23" s="14">
        <v>0.6527777777777778</v>
      </c>
      <c r="G23" s="14">
        <f t="shared" si="1"/>
        <v>0.004166666667</v>
      </c>
      <c r="H23" s="14">
        <f t="shared" si="2"/>
        <v>0.004166666667</v>
      </c>
      <c r="J23" s="14">
        <f t="shared" si="3"/>
        <v>0.0006944444444</v>
      </c>
      <c r="K23" s="14">
        <f t="shared" si="4"/>
        <v>0.003472222222</v>
      </c>
    </row>
    <row r="24" ht="15.75" customHeight="1">
      <c r="A24" s="14">
        <v>0.6534722222222222</v>
      </c>
      <c r="B24" s="14">
        <v>0.6576388888888889</v>
      </c>
      <c r="D24" s="14">
        <v>0.6611111111111111</v>
      </c>
      <c r="E24" s="14">
        <v>0.6652777777777777</v>
      </c>
      <c r="G24" s="14">
        <f t="shared" si="1"/>
        <v>0.004166666667</v>
      </c>
      <c r="H24" s="14">
        <f t="shared" si="2"/>
        <v>0.004166666667</v>
      </c>
      <c r="J24" s="14">
        <f t="shared" si="3"/>
        <v>0.0006944444444</v>
      </c>
      <c r="K24" s="14">
        <f t="shared" si="4"/>
        <v>0.003472222222</v>
      </c>
    </row>
    <row r="25" ht="15.75" customHeight="1">
      <c r="A25" s="14">
        <v>0.6659722222222222</v>
      </c>
      <c r="B25" s="14">
        <v>0.6701388888888888</v>
      </c>
      <c r="D25" s="14">
        <v>0.6736111111111112</v>
      </c>
      <c r="E25" s="14">
        <v>0.6777777777777778</v>
      </c>
      <c r="G25" s="14">
        <f t="shared" si="1"/>
        <v>0.004166666667</v>
      </c>
      <c r="H25" s="14">
        <f t="shared" si="2"/>
        <v>0.004166666667</v>
      </c>
      <c r="J25" s="14">
        <f t="shared" si="3"/>
        <v>0.0006944444444</v>
      </c>
      <c r="K25" s="14">
        <f t="shared" si="4"/>
        <v>0.003472222222</v>
      </c>
    </row>
    <row r="26" ht="15.75" customHeight="1">
      <c r="A26" s="14">
        <v>0.6784722222222223</v>
      </c>
      <c r="B26" s="14">
        <v>0.6826388888888889</v>
      </c>
      <c r="D26" s="14">
        <v>0.686111111111111</v>
      </c>
      <c r="E26" s="14">
        <v>0.6902777777777777</v>
      </c>
      <c r="G26" s="14">
        <f t="shared" si="1"/>
        <v>0.004166666667</v>
      </c>
      <c r="H26" s="14">
        <f t="shared" si="2"/>
        <v>0.004166666667</v>
      </c>
      <c r="J26" s="14">
        <f t="shared" si="3"/>
        <v>0.0006944444444</v>
      </c>
      <c r="K26" s="14">
        <f t="shared" si="4"/>
        <v>0.003472222222</v>
      </c>
    </row>
    <row r="27" ht="15.75" customHeight="1">
      <c r="A27" s="14">
        <v>0.6909722222222222</v>
      </c>
      <c r="B27" s="14">
        <v>0.6951388888888889</v>
      </c>
      <c r="D27" s="14">
        <v>0.6986111111111111</v>
      </c>
      <c r="E27" s="14">
        <v>0.7027777777777777</v>
      </c>
      <c r="G27" s="14">
        <f t="shared" si="1"/>
        <v>0.004166666667</v>
      </c>
      <c r="H27" s="14">
        <f t="shared" si="2"/>
        <v>0.004166666667</v>
      </c>
      <c r="J27" s="14">
        <f t="shared" si="3"/>
        <v>0.0006944444444</v>
      </c>
      <c r="K27" s="14">
        <f t="shared" si="4"/>
        <v>0.003472222222</v>
      </c>
    </row>
    <row r="28" ht="15.75" customHeight="1">
      <c r="A28" s="14">
        <v>0.7034722222222222</v>
      </c>
      <c r="B28" s="14">
        <v>0.7076388888888888</v>
      </c>
      <c r="D28" s="14">
        <v>0.7111111111111111</v>
      </c>
      <c r="E28" s="14">
        <v>0.7152777777777778</v>
      </c>
      <c r="G28" s="14">
        <f t="shared" si="1"/>
        <v>0.004166666667</v>
      </c>
      <c r="H28" s="14">
        <f t="shared" si="2"/>
        <v>0.004166666667</v>
      </c>
      <c r="J28" s="14">
        <f t="shared" si="3"/>
        <v>0.0006944444444</v>
      </c>
      <c r="K28" s="14">
        <f t="shared" si="4"/>
        <v>0.003472222222</v>
      </c>
    </row>
    <row r="29" ht="15.75" customHeight="1">
      <c r="A29" s="14">
        <v>0.7159722222222222</v>
      </c>
      <c r="B29" s="14">
        <v>0.7201388888888889</v>
      </c>
      <c r="D29" s="14">
        <v>0.7236111111111111</v>
      </c>
      <c r="E29" s="14">
        <v>0.7277777777777777</v>
      </c>
      <c r="G29" s="14">
        <f t="shared" si="1"/>
        <v>0.004166666667</v>
      </c>
      <c r="H29" s="14">
        <f t="shared" si="2"/>
        <v>0.004166666667</v>
      </c>
      <c r="J29" s="14">
        <f t="shared" si="3"/>
        <v>0.0006944444444</v>
      </c>
      <c r="K29" s="14">
        <f t="shared" si="4"/>
        <v>0.003472222222</v>
      </c>
    </row>
    <row r="30" ht="15.75" customHeight="1">
      <c r="A30" s="14">
        <v>0.7284722222222223</v>
      </c>
      <c r="B30" s="14">
        <v>0.732638888888889</v>
      </c>
      <c r="D30" s="14">
        <v>0.7361111111111112</v>
      </c>
      <c r="E30" s="14">
        <v>0.7402777777777778</v>
      </c>
      <c r="G30" s="14">
        <f t="shared" si="1"/>
        <v>0.004166666667</v>
      </c>
      <c r="H30" s="14">
        <f t="shared" si="2"/>
        <v>0.004166666667</v>
      </c>
      <c r="J30" s="14">
        <f t="shared" si="3"/>
        <v>0.0006944444444</v>
      </c>
      <c r="K30" s="14">
        <f t="shared" si="4"/>
        <v>0.003472222222</v>
      </c>
    </row>
    <row r="31" ht="15.75" customHeight="1">
      <c r="A31" s="14">
        <v>0.7409722222222223</v>
      </c>
      <c r="B31" s="14">
        <v>0.7451388888888889</v>
      </c>
      <c r="D31" s="14">
        <v>0.748611111111111</v>
      </c>
      <c r="E31" s="14">
        <v>0.7527777777777777</v>
      </c>
      <c r="G31" s="14">
        <f t="shared" si="1"/>
        <v>0.004166666667</v>
      </c>
      <c r="H31" s="14">
        <f t="shared" si="2"/>
        <v>0.004166666667</v>
      </c>
      <c r="J31" s="14">
        <v>0.0</v>
      </c>
      <c r="K31" s="14">
        <f t="shared" si="4"/>
        <v>0.003472222222</v>
      </c>
    </row>
    <row r="32" ht="15.75" customHeight="1">
      <c r="A32" s="14"/>
      <c r="B32" s="14"/>
      <c r="D32" s="14"/>
      <c r="E32" s="14"/>
    </row>
    <row r="33" ht="15.75" customHeight="1">
      <c r="A33" s="14"/>
      <c r="B33" s="14"/>
      <c r="D33" s="14"/>
      <c r="E33" s="14"/>
    </row>
    <row r="34" ht="15.75" customHeight="1">
      <c r="A34" s="14"/>
      <c r="B34" s="14"/>
      <c r="D34" s="14"/>
      <c r="E34" s="14"/>
    </row>
    <row r="35" ht="15.75" customHeight="1">
      <c r="A35" s="14"/>
      <c r="B35" s="14"/>
      <c r="D35" s="14"/>
      <c r="E35" s="14"/>
    </row>
    <row r="36" ht="15.75" customHeight="1">
      <c r="A36" s="14"/>
      <c r="B36" s="14"/>
      <c r="D36" s="14"/>
      <c r="E36" s="14"/>
    </row>
    <row r="37" ht="15.75" customHeight="1">
      <c r="A37" s="14"/>
      <c r="B37" s="14"/>
      <c r="D37" s="14"/>
      <c r="E37" s="14"/>
    </row>
    <row r="38" ht="15.75" customHeight="1">
      <c r="A38" s="14"/>
      <c r="B38" s="14"/>
      <c r="D38" s="14"/>
      <c r="E38" s="14"/>
    </row>
    <row r="39" ht="15.75" customHeight="1">
      <c r="A39" s="14"/>
      <c r="B39" s="14"/>
      <c r="D39" s="14"/>
      <c r="E39" s="14"/>
    </row>
    <row r="40" ht="15.75" customHeight="1">
      <c r="A40" s="14"/>
      <c r="B40" s="14"/>
      <c r="D40" s="14"/>
      <c r="E40" s="14"/>
    </row>
    <row r="41" ht="15.75" customHeight="1">
      <c r="A41" s="14"/>
      <c r="B41" s="14"/>
      <c r="D41" s="14"/>
      <c r="E41" s="14"/>
    </row>
    <row r="42" ht="15.75" customHeight="1">
      <c r="A42" s="14"/>
      <c r="B42" s="14"/>
      <c r="D42" s="14"/>
      <c r="E42" s="14"/>
    </row>
    <row r="43" ht="15.75" customHeight="1">
      <c r="A43" s="14"/>
      <c r="B43" s="14"/>
      <c r="D43" s="14"/>
      <c r="E43" s="14"/>
    </row>
    <row r="44" ht="15.75" customHeight="1">
      <c r="A44" s="14"/>
      <c r="B44" s="14"/>
      <c r="D44" s="14"/>
      <c r="E44" s="14"/>
    </row>
    <row r="45" ht="15.75" customHeight="1">
      <c r="A45" s="14"/>
      <c r="B45" s="14"/>
      <c r="D45" s="14"/>
      <c r="E45" s="14"/>
    </row>
    <row r="46" ht="15.75" customHeight="1">
      <c r="A46" s="14"/>
      <c r="B46" s="14"/>
      <c r="D46" s="14"/>
      <c r="E46" s="14"/>
    </row>
    <row r="47" ht="15.75" customHeight="1">
      <c r="A47" s="14"/>
      <c r="B47" s="14"/>
      <c r="D47" s="14"/>
      <c r="E47" s="14"/>
    </row>
    <row r="48" ht="15.75" customHeight="1">
      <c r="A48" s="14"/>
      <c r="B48" s="14"/>
      <c r="D48" s="14"/>
      <c r="E48" s="14"/>
    </row>
    <row r="49" ht="15.75" customHeight="1">
      <c r="A49" s="14"/>
      <c r="B49" s="14"/>
      <c r="D49" s="14"/>
      <c r="E49" s="14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2:B2"/>
    <mergeCell ref="D2:E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F2CB"/>
    <pageSetUpPr/>
  </sheetPr>
  <sheetViews>
    <sheetView workbookViewId="0"/>
  </sheetViews>
  <sheetFormatPr customHeight="1" defaultColWidth="14.43" defaultRowHeight="15.0"/>
  <cols>
    <col customWidth="1" min="1" max="1" width="1.43"/>
    <col customWidth="1" min="2" max="2" width="22.43"/>
    <col customWidth="1" min="3" max="7" width="18.57"/>
    <col customWidth="1" hidden="1" min="8" max="10" width="18.57"/>
    <col customWidth="1" hidden="1" min="11" max="11" width="8.71"/>
    <col customWidth="1" hidden="1" min="12" max="12" width="12.43"/>
    <col customWidth="1" hidden="1" min="13" max="14" width="9.29"/>
    <col customWidth="1" hidden="1" min="15" max="35" width="8.71"/>
  </cols>
  <sheetData>
    <row r="1" ht="7.5" customHeight="1"/>
    <row r="2">
      <c r="C2" s="1" t="s">
        <v>6</v>
      </c>
      <c r="D2" s="1" t="s">
        <v>9</v>
      </c>
      <c r="E2" s="1" t="s">
        <v>10</v>
      </c>
      <c r="J2" s="1" t="s">
        <v>326</v>
      </c>
      <c r="K2" s="15">
        <v>0.9</v>
      </c>
      <c r="X2" s="1" t="s">
        <v>327</v>
      </c>
    </row>
    <row r="3">
      <c r="B3" s="1" t="s">
        <v>318</v>
      </c>
      <c r="C3" s="1">
        <v>47.0</v>
      </c>
      <c r="D3" s="1">
        <v>45.0</v>
      </c>
      <c r="E3" s="1">
        <v>27.0</v>
      </c>
      <c r="J3" s="1" t="s">
        <v>328</v>
      </c>
      <c r="K3" s="16">
        <v>1260.0</v>
      </c>
      <c r="L3" s="1" t="s">
        <v>329</v>
      </c>
      <c r="X3" s="1" t="s">
        <v>330</v>
      </c>
      <c r="Y3" s="1">
        <v>200.0</v>
      </c>
      <c r="Z3" s="1" t="s">
        <v>329</v>
      </c>
    </row>
    <row r="4">
      <c r="B4" s="1" t="s">
        <v>320</v>
      </c>
      <c r="C4" s="14">
        <v>0.5444444444444443</v>
      </c>
      <c r="D4" s="14">
        <v>0.5236111111111112</v>
      </c>
      <c r="E4" s="14">
        <v>0.336111111111111</v>
      </c>
      <c r="J4" s="1" t="s">
        <v>331</v>
      </c>
      <c r="K4" s="1">
        <f>+K3*K2</f>
        <v>1134</v>
      </c>
      <c r="L4" s="1" t="s">
        <v>329</v>
      </c>
    </row>
    <row r="5">
      <c r="J5" s="1" t="s">
        <v>332</v>
      </c>
      <c r="K5" s="1">
        <v>100.0</v>
      </c>
      <c r="L5" s="1" t="s">
        <v>329</v>
      </c>
      <c r="X5" s="1" t="s">
        <v>333</v>
      </c>
    </row>
    <row r="6">
      <c r="J6" s="1" t="s">
        <v>334</v>
      </c>
      <c r="K6" s="15">
        <v>0.2</v>
      </c>
      <c r="W6" s="17"/>
      <c r="X6" s="18">
        <f>+SUM(AF10:AF22)+SUM(AB10:AB22)+SUM(X10:X22)</f>
        <v>33.5</v>
      </c>
      <c r="Y6" s="18">
        <v>33.5</v>
      </c>
      <c r="Z6" s="18"/>
    </row>
    <row r="7">
      <c r="C7" s="10" t="s">
        <v>7</v>
      </c>
      <c r="E7" s="10" t="s">
        <v>8</v>
      </c>
      <c r="K7" s="1">
        <f>+K3*K6</f>
        <v>252</v>
      </c>
      <c r="L7" s="1" t="s">
        <v>329</v>
      </c>
    </row>
    <row r="8">
      <c r="C8" s="11" t="s">
        <v>11</v>
      </c>
      <c r="D8" s="12" t="s">
        <v>319</v>
      </c>
      <c r="E8" s="11" t="s">
        <v>11</v>
      </c>
      <c r="F8" s="13" t="s">
        <v>12</v>
      </c>
      <c r="M8" s="1" t="s">
        <v>6</v>
      </c>
      <c r="P8" s="1" t="s">
        <v>9</v>
      </c>
      <c r="S8" s="1" t="s">
        <v>10</v>
      </c>
      <c r="X8" s="1" t="s">
        <v>6</v>
      </c>
      <c r="AB8" s="1" t="s">
        <v>9</v>
      </c>
      <c r="AF8" s="1" t="s">
        <v>10</v>
      </c>
    </row>
    <row r="9">
      <c r="B9" s="1" t="s">
        <v>335</v>
      </c>
      <c r="C9" s="11" t="s">
        <v>321</v>
      </c>
      <c r="D9" s="12" t="s">
        <v>0</v>
      </c>
      <c r="E9" s="12" t="s">
        <v>0</v>
      </c>
      <c r="F9" s="11" t="s">
        <v>321</v>
      </c>
      <c r="G9" s="1" t="s">
        <v>322</v>
      </c>
      <c r="H9" s="1" t="s">
        <v>323</v>
      </c>
      <c r="I9" s="1" t="s">
        <v>324</v>
      </c>
      <c r="J9" s="1" t="s">
        <v>325</v>
      </c>
      <c r="M9" s="1" t="s">
        <v>320</v>
      </c>
      <c r="X9" s="1" t="s">
        <v>320</v>
      </c>
      <c r="Y9" s="1" t="s">
        <v>329</v>
      </c>
      <c r="Z9" s="1" t="s">
        <v>336</v>
      </c>
      <c r="AB9" s="1" t="s">
        <v>320</v>
      </c>
      <c r="AC9" s="1" t="s">
        <v>329</v>
      </c>
      <c r="AD9" s="1" t="s">
        <v>336</v>
      </c>
      <c r="AF9" s="1" t="s">
        <v>320</v>
      </c>
      <c r="AG9" s="1" t="s">
        <v>329</v>
      </c>
      <c r="AH9" s="1" t="s">
        <v>336</v>
      </c>
    </row>
    <row r="10">
      <c r="B10" s="1" t="s">
        <v>6</v>
      </c>
      <c r="C10" s="19">
        <v>0.2569444444444445</v>
      </c>
      <c r="D10" s="19">
        <v>0.2611111111111111</v>
      </c>
      <c r="E10" s="19">
        <v>0.26319444444444445</v>
      </c>
      <c r="F10" s="19">
        <v>0.26666666666666666</v>
      </c>
      <c r="G10" s="19">
        <v>0.004166666666666652</v>
      </c>
      <c r="H10" s="19">
        <v>0.00347222222222221</v>
      </c>
      <c r="I10" s="19">
        <v>6.94444444444442E-4</v>
      </c>
      <c r="J10" s="19">
        <v>0.002083333333333326</v>
      </c>
      <c r="L10" s="20" t="s">
        <v>337</v>
      </c>
      <c r="M10" s="1">
        <v>1.0</v>
      </c>
      <c r="N10" s="1">
        <f>+$K$4-(M10*$K$5)</f>
        <v>1034</v>
      </c>
      <c r="O10" s="1" t="str">
        <f t="shared" ref="O10:O22" si="1">+IF((N10&lt;$K$7),"Charge","Continue")</f>
        <v>Continue</v>
      </c>
      <c r="P10" s="1">
        <v>0.5</v>
      </c>
      <c r="Q10" s="1">
        <f>+$K$4-(P10*$K$5)</f>
        <v>1084</v>
      </c>
      <c r="R10" s="1" t="str">
        <f t="shared" ref="R10:R22" si="2">+IF((Q10&lt;$K$7),"Charge","Continue")</f>
        <v>Continue</v>
      </c>
      <c r="W10" s="20" t="s">
        <v>337</v>
      </c>
      <c r="X10" s="1">
        <v>1.0</v>
      </c>
      <c r="Y10" s="1">
        <f>+$K$4-(X10*$K$5)+Z10</f>
        <v>1034</v>
      </c>
      <c r="Z10" s="1">
        <f t="shared" ref="Z10:Z22" si="3">+IF(X10="X",$Y$3,0)</f>
        <v>0</v>
      </c>
      <c r="AA10" s="1" t="str">
        <f t="shared" ref="AA10:AA22" si="4">+IF((Y10&lt;$K$7),"Charge","Continue")</f>
        <v>Continue</v>
      </c>
      <c r="AB10" s="1">
        <v>0.5</v>
      </c>
      <c r="AC10" s="1">
        <f>+$K$4-(AB10*$K$5)+AD10</f>
        <v>1084</v>
      </c>
      <c r="AD10" s="1">
        <f t="shared" ref="AD10:AD22" si="5">+IF(AB10="X",$Y$3,0)</f>
        <v>0</v>
      </c>
      <c r="AE10" s="1" t="str">
        <f t="shared" ref="AE10:AE22" si="6">+IF((AC10&lt;$K$7),"Charge","Continue")</f>
        <v>Continue</v>
      </c>
      <c r="AH10" s="1">
        <f t="shared" ref="AH10:AH22" si="7">+IF(AF10="X",$Y$3,0)</f>
        <v>0</v>
      </c>
    </row>
    <row r="11">
      <c r="B11" s="1" t="s">
        <v>6</v>
      </c>
      <c r="C11" s="19">
        <v>0.2673611111111111</v>
      </c>
      <c r="D11" s="19">
        <v>0.27152777777777776</v>
      </c>
      <c r="E11" s="19">
        <v>0.2736111111111111</v>
      </c>
      <c r="F11" s="19">
        <v>0.2770833333333333</v>
      </c>
      <c r="G11" s="19">
        <v>0.004166666666666652</v>
      </c>
      <c r="H11" s="19">
        <v>0.00347222222222221</v>
      </c>
      <c r="I11" s="19">
        <v>6.944444444444975E-4</v>
      </c>
      <c r="J11" s="19">
        <v>0.002083333333333326</v>
      </c>
      <c r="L11" s="20" t="s">
        <v>338</v>
      </c>
      <c r="M11" s="1">
        <v>1.0</v>
      </c>
      <c r="N11" s="1">
        <f t="shared" ref="N11:N22" si="8">+$K$4-(SUM($M$10:M11)*$K$5)</f>
        <v>934</v>
      </c>
      <c r="O11" s="1" t="str">
        <f t="shared" si="1"/>
        <v>Continue</v>
      </c>
      <c r="P11" s="1">
        <v>1.0</v>
      </c>
      <c r="Q11" s="1">
        <f t="shared" ref="Q11:Q22" si="9">+$K$4-(SUM($P$10:P11)*$K$5)</f>
        <v>984</v>
      </c>
      <c r="R11" s="1" t="str">
        <f t="shared" si="2"/>
        <v>Continue</v>
      </c>
      <c r="S11" s="1">
        <v>1.0</v>
      </c>
      <c r="T11" s="1">
        <f t="shared" ref="T11:T22" si="10">+$K$4-(SUM($S$10:S11)*$K$5)</f>
        <v>1034</v>
      </c>
      <c r="U11" s="1" t="str">
        <f t="shared" ref="U11:U22" si="11">+IF((T11&lt;$K$7),"Charge","Continue")</f>
        <v>Continue</v>
      </c>
      <c r="W11" s="20" t="s">
        <v>338</v>
      </c>
      <c r="X11" s="21">
        <v>1.0</v>
      </c>
      <c r="Y11" s="1">
        <f t="shared" ref="Y11:Y22" si="12">+$K$4-(SUM($X$10:X11)*$K$5)+SUM($Z$10:Z11)</f>
        <v>934</v>
      </c>
      <c r="Z11" s="1">
        <f t="shared" si="3"/>
        <v>0</v>
      </c>
      <c r="AA11" s="1" t="str">
        <f t="shared" si="4"/>
        <v>Continue</v>
      </c>
      <c r="AB11" s="21">
        <v>1.0</v>
      </c>
      <c r="AC11" s="1">
        <f t="shared" ref="AC11:AC22" si="13">+$K$4-(SUM($AB$10:AB11)*$K$5)+SUM($AD$10:AD11)</f>
        <v>984</v>
      </c>
      <c r="AD11" s="1">
        <f t="shared" si="5"/>
        <v>0</v>
      </c>
      <c r="AE11" s="1" t="str">
        <f t="shared" si="6"/>
        <v>Continue</v>
      </c>
      <c r="AF11" s="21">
        <v>1.0</v>
      </c>
      <c r="AG11" s="1">
        <f t="shared" ref="AG11:AG22" si="14">+$K$4-(SUM($AF$10:AF11)*$K$5)+SUM($AH$10:AH11)</f>
        <v>1034</v>
      </c>
      <c r="AH11" s="1">
        <f t="shared" si="7"/>
        <v>0</v>
      </c>
      <c r="AI11" s="1" t="str">
        <f t="shared" ref="AI11:AI22" si="15">+IF((AG11&lt;$K$7),"Charge","Continue")</f>
        <v>Continue</v>
      </c>
    </row>
    <row r="12">
      <c r="B12" s="1" t="s">
        <v>9</v>
      </c>
      <c r="C12" s="22">
        <v>0.27291666666666664</v>
      </c>
      <c r="D12" s="22">
        <v>0.2770833333333333</v>
      </c>
      <c r="E12" s="22">
        <v>0.2791666666666667</v>
      </c>
      <c r="F12" s="22">
        <v>0.2826388888888889</v>
      </c>
      <c r="G12" s="22">
        <v>0.004166666666666652</v>
      </c>
      <c r="H12" s="22">
        <v>0.00347222222222221</v>
      </c>
      <c r="I12" s="22">
        <v>6.94444444444442E-4</v>
      </c>
      <c r="J12" s="22">
        <v>0.0020833333333333814</v>
      </c>
      <c r="L12" s="20" t="s">
        <v>339</v>
      </c>
      <c r="M12" s="1">
        <v>1.0</v>
      </c>
      <c r="N12" s="1">
        <f t="shared" si="8"/>
        <v>834</v>
      </c>
      <c r="O12" s="1" t="str">
        <f t="shared" si="1"/>
        <v>Continue</v>
      </c>
      <c r="P12" s="1">
        <v>1.0</v>
      </c>
      <c r="Q12" s="1">
        <f t="shared" si="9"/>
        <v>884</v>
      </c>
      <c r="R12" s="1" t="str">
        <f t="shared" si="2"/>
        <v>Continue</v>
      </c>
      <c r="S12" s="1">
        <v>1.0</v>
      </c>
      <c r="T12" s="1">
        <f t="shared" si="10"/>
        <v>934</v>
      </c>
      <c r="U12" s="1" t="str">
        <f t="shared" si="11"/>
        <v>Continue</v>
      </c>
      <c r="W12" s="20" t="s">
        <v>339</v>
      </c>
      <c r="X12" s="21">
        <v>1.0</v>
      </c>
      <c r="Y12" s="1">
        <f t="shared" si="12"/>
        <v>834</v>
      </c>
      <c r="Z12" s="1">
        <f t="shared" si="3"/>
        <v>0</v>
      </c>
      <c r="AA12" s="1" t="str">
        <f t="shared" si="4"/>
        <v>Continue</v>
      </c>
      <c r="AB12" s="21">
        <v>1.0</v>
      </c>
      <c r="AC12" s="1">
        <f t="shared" si="13"/>
        <v>884</v>
      </c>
      <c r="AD12" s="1">
        <f t="shared" si="5"/>
        <v>0</v>
      </c>
      <c r="AE12" s="1" t="str">
        <f t="shared" si="6"/>
        <v>Continue</v>
      </c>
      <c r="AF12" s="21">
        <v>1.0</v>
      </c>
      <c r="AG12" s="1">
        <f t="shared" si="14"/>
        <v>934</v>
      </c>
      <c r="AH12" s="1">
        <f t="shared" si="7"/>
        <v>0</v>
      </c>
      <c r="AI12" s="1" t="str">
        <f t="shared" si="15"/>
        <v>Continue</v>
      </c>
    </row>
    <row r="13">
      <c r="B13" s="1" t="s">
        <v>6</v>
      </c>
      <c r="C13" s="19">
        <v>0.2777777777777778</v>
      </c>
      <c r="D13" s="19">
        <v>0.28194444444444444</v>
      </c>
      <c r="E13" s="19">
        <v>0.28402777777777777</v>
      </c>
      <c r="F13" s="19">
        <v>0.2875</v>
      </c>
      <c r="G13" s="19">
        <v>0.004166666666666652</v>
      </c>
      <c r="H13" s="19">
        <v>0.00347222222222221</v>
      </c>
      <c r="I13" s="19">
        <v>6.944444444444975E-4</v>
      </c>
      <c r="J13" s="19">
        <v>0.002083333333333326</v>
      </c>
      <c r="L13" s="20" t="s">
        <v>340</v>
      </c>
      <c r="M13" s="1">
        <v>1.0</v>
      </c>
      <c r="N13" s="1">
        <f t="shared" si="8"/>
        <v>734</v>
      </c>
      <c r="O13" s="1" t="str">
        <f t="shared" si="1"/>
        <v>Continue</v>
      </c>
      <c r="P13" s="1">
        <v>1.0</v>
      </c>
      <c r="Q13" s="1">
        <f t="shared" si="9"/>
        <v>784</v>
      </c>
      <c r="R13" s="1" t="str">
        <f t="shared" si="2"/>
        <v>Continue</v>
      </c>
      <c r="S13" s="1">
        <v>1.0</v>
      </c>
      <c r="T13" s="1">
        <f t="shared" si="10"/>
        <v>834</v>
      </c>
      <c r="U13" s="1" t="str">
        <f t="shared" si="11"/>
        <v>Continue</v>
      </c>
      <c r="W13" s="20" t="s">
        <v>340</v>
      </c>
      <c r="X13" s="21">
        <v>1.0</v>
      </c>
      <c r="Y13" s="1">
        <f t="shared" si="12"/>
        <v>734</v>
      </c>
      <c r="Z13" s="1">
        <f t="shared" si="3"/>
        <v>0</v>
      </c>
      <c r="AA13" s="1" t="str">
        <f t="shared" si="4"/>
        <v>Continue</v>
      </c>
      <c r="AB13" s="21">
        <v>1.0</v>
      </c>
      <c r="AC13" s="1">
        <f t="shared" si="13"/>
        <v>784</v>
      </c>
      <c r="AD13" s="1">
        <f t="shared" si="5"/>
        <v>0</v>
      </c>
      <c r="AE13" s="1" t="str">
        <f t="shared" si="6"/>
        <v>Continue</v>
      </c>
      <c r="AF13" s="21">
        <v>1.0</v>
      </c>
      <c r="AG13" s="1">
        <f t="shared" si="14"/>
        <v>834</v>
      </c>
      <c r="AH13" s="1">
        <f t="shared" si="7"/>
        <v>0</v>
      </c>
      <c r="AI13" s="1" t="str">
        <f t="shared" si="15"/>
        <v>Continue</v>
      </c>
    </row>
    <row r="14">
      <c r="B14" s="1" t="s">
        <v>9</v>
      </c>
      <c r="C14" s="22">
        <v>0.2833333333333333</v>
      </c>
      <c r="D14" s="22">
        <v>0.2875</v>
      </c>
      <c r="E14" s="22">
        <v>0.28958333333333336</v>
      </c>
      <c r="F14" s="22">
        <v>0.29375</v>
      </c>
      <c r="G14" s="22">
        <v>0.004166666666666652</v>
      </c>
      <c r="H14" s="22">
        <v>0.004166666666666652</v>
      </c>
      <c r="I14" s="22">
        <v>0.001388888888888884</v>
      </c>
      <c r="J14" s="22">
        <v>0.0020833333333333814</v>
      </c>
      <c r="L14" s="20" t="s">
        <v>341</v>
      </c>
      <c r="M14" s="1">
        <v>1.0</v>
      </c>
      <c r="N14" s="1">
        <f t="shared" si="8"/>
        <v>634</v>
      </c>
      <c r="O14" s="1" t="str">
        <f t="shared" si="1"/>
        <v>Continue</v>
      </c>
      <c r="P14" s="1">
        <v>1.0</v>
      </c>
      <c r="Q14" s="1">
        <f t="shared" si="9"/>
        <v>684</v>
      </c>
      <c r="R14" s="1" t="str">
        <f t="shared" si="2"/>
        <v>Continue</v>
      </c>
      <c r="T14" s="1">
        <f t="shared" si="10"/>
        <v>834</v>
      </c>
      <c r="U14" s="1" t="str">
        <f t="shared" si="11"/>
        <v>Continue</v>
      </c>
      <c r="W14" s="20" t="s">
        <v>341</v>
      </c>
      <c r="X14" s="1" t="s">
        <v>342</v>
      </c>
      <c r="Y14" s="1">
        <f t="shared" si="12"/>
        <v>934</v>
      </c>
      <c r="Z14" s="1">
        <f t="shared" si="3"/>
        <v>200</v>
      </c>
      <c r="AA14" s="1" t="str">
        <f t="shared" si="4"/>
        <v>Continue</v>
      </c>
      <c r="AB14" s="1">
        <v>1.0</v>
      </c>
      <c r="AC14" s="1">
        <f t="shared" si="13"/>
        <v>684</v>
      </c>
      <c r="AD14" s="1">
        <f t="shared" si="5"/>
        <v>0</v>
      </c>
      <c r="AE14" s="1" t="str">
        <f t="shared" si="6"/>
        <v>Continue</v>
      </c>
      <c r="AF14" s="1">
        <v>1.0</v>
      </c>
      <c r="AG14" s="1">
        <f t="shared" si="14"/>
        <v>734</v>
      </c>
      <c r="AH14" s="1">
        <f t="shared" si="7"/>
        <v>0</v>
      </c>
      <c r="AI14" s="1" t="str">
        <f t="shared" si="15"/>
        <v>Continue</v>
      </c>
    </row>
    <row r="15">
      <c r="B15" s="1" t="s">
        <v>6</v>
      </c>
      <c r="C15" s="19">
        <v>0.2881944444444445</v>
      </c>
      <c r="D15" s="19">
        <v>0.2923611111111111</v>
      </c>
      <c r="E15" s="19">
        <v>0.29444444444444445</v>
      </c>
      <c r="F15" s="19">
        <v>0.2986111111111111</v>
      </c>
      <c r="G15" s="19">
        <v>0.004166666666666652</v>
      </c>
      <c r="H15" s="19">
        <v>0.004166666666666652</v>
      </c>
      <c r="I15" s="19">
        <v>6.94444444444442E-4</v>
      </c>
      <c r="J15" s="19">
        <v>0.002083333333333326</v>
      </c>
      <c r="L15" s="20" t="s">
        <v>343</v>
      </c>
      <c r="M15" s="1">
        <v>1.0</v>
      </c>
      <c r="N15" s="1">
        <f t="shared" si="8"/>
        <v>534</v>
      </c>
      <c r="O15" s="1" t="str">
        <f t="shared" si="1"/>
        <v>Continue</v>
      </c>
      <c r="P15" s="1">
        <v>1.0</v>
      </c>
      <c r="Q15" s="1">
        <f t="shared" si="9"/>
        <v>584</v>
      </c>
      <c r="R15" s="1" t="str">
        <f t="shared" si="2"/>
        <v>Continue</v>
      </c>
      <c r="T15" s="1">
        <f t="shared" si="10"/>
        <v>834</v>
      </c>
      <c r="U15" s="1" t="str">
        <f t="shared" si="11"/>
        <v>Continue</v>
      </c>
      <c r="W15" s="20" t="s">
        <v>343</v>
      </c>
      <c r="X15" s="1">
        <v>1.0</v>
      </c>
      <c r="Y15" s="1">
        <f t="shared" si="12"/>
        <v>834</v>
      </c>
      <c r="Z15" s="1">
        <f t="shared" si="3"/>
        <v>0</v>
      </c>
      <c r="AA15" s="1" t="str">
        <f t="shared" si="4"/>
        <v>Continue</v>
      </c>
      <c r="AB15" s="1" t="s">
        <v>342</v>
      </c>
      <c r="AC15" s="1">
        <f t="shared" si="13"/>
        <v>884</v>
      </c>
      <c r="AD15" s="1">
        <f t="shared" si="5"/>
        <v>200</v>
      </c>
      <c r="AE15" s="1" t="str">
        <f t="shared" si="6"/>
        <v>Continue</v>
      </c>
      <c r="AF15" s="1">
        <v>1.0</v>
      </c>
      <c r="AG15" s="1">
        <f t="shared" si="14"/>
        <v>634</v>
      </c>
      <c r="AH15" s="1">
        <f t="shared" si="7"/>
        <v>0</v>
      </c>
      <c r="AI15" s="1" t="str">
        <f t="shared" si="15"/>
        <v>Continue</v>
      </c>
    </row>
    <row r="16">
      <c r="B16" s="1" t="s">
        <v>10</v>
      </c>
      <c r="C16" s="23">
        <v>0.29097222222222224</v>
      </c>
      <c r="D16" s="23">
        <v>0.2951388888888889</v>
      </c>
      <c r="E16" s="23">
        <v>0.2986111111111111</v>
      </c>
      <c r="F16" s="23">
        <v>0.30277777777777776</v>
      </c>
      <c r="G16" s="23">
        <v>0.004166666666666652</v>
      </c>
      <c r="H16" s="23">
        <v>0.004166666666666652</v>
      </c>
      <c r="I16" s="23">
        <v>6.94444444444442E-4</v>
      </c>
      <c r="J16" s="23">
        <v>0.00347222222222221</v>
      </c>
      <c r="L16" s="20" t="s">
        <v>344</v>
      </c>
      <c r="M16" s="1">
        <v>1.0</v>
      </c>
      <c r="N16" s="1">
        <f t="shared" si="8"/>
        <v>434</v>
      </c>
      <c r="O16" s="1" t="str">
        <f t="shared" si="1"/>
        <v>Continue</v>
      </c>
      <c r="P16" s="1">
        <v>1.0</v>
      </c>
      <c r="Q16" s="1">
        <f t="shared" si="9"/>
        <v>484</v>
      </c>
      <c r="R16" s="1" t="str">
        <f t="shared" si="2"/>
        <v>Continue</v>
      </c>
      <c r="T16" s="1">
        <f t="shared" si="10"/>
        <v>834</v>
      </c>
      <c r="U16" s="1" t="str">
        <f t="shared" si="11"/>
        <v>Continue</v>
      </c>
      <c r="W16" s="20" t="s">
        <v>344</v>
      </c>
      <c r="X16" s="1">
        <v>1.0</v>
      </c>
      <c r="Y16" s="1">
        <f t="shared" si="12"/>
        <v>734</v>
      </c>
      <c r="Z16" s="1">
        <f t="shared" si="3"/>
        <v>0</v>
      </c>
      <c r="AA16" s="1" t="str">
        <f t="shared" si="4"/>
        <v>Continue</v>
      </c>
      <c r="AB16" s="1">
        <v>1.0</v>
      </c>
      <c r="AC16" s="1">
        <f t="shared" si="13"/>
        <v>784</v>
      </c>
      <c r="AD16" s="1">
        <f t="shared" si="5"/>
        <v>0</v>
      </c>
      <c r="AE16" s="1" t="str">
        <f t="shared" si="6"/>
        <v>Continue</v>
      </c>
      <c r="AF16" s="1" t="s">
        <v>342</v>
      </c>
      <c r="AG16" s="1">
        <f t="shared" si="14"/>
        <v>834</v>
      </c>
      <c r="AH16" s="1">
        <f t="shared" si="7"/>
        <v>200</v>
      </c>
      <c r="AI16" s="1" t="str">
        <f t="shared" si="15"/>
        <v>Continue</v>
      </c>
    </row>
    <row r="17">
      <c r="B17" s="1" t="s">
        <v>9</v>
      </c>
      <c r="C17" s="22">
        <v>0.2951388888888889</v>
      </c>
      <c r="D17" s="22">
        <v>0.29930555555555555</v>
      </c>
      <c r="E17" s="22">
        <v>0.30277777777777776</v>
      </c>
      <c r="F17" s="22">
        <v>0.3069444444444444</v>
      </c>
      <c r="G17" s="22">
        <v>0.004166666666666652</v>
      </c>
      <c r="H17" s="22">
        <v>0.004166666666666652</v>
      </c>
      <c r="I17" s="22">
        <v>6.944444444444975E-4</v>
      </c>
      <c r="J17" s="22">
        <v>0.00347222222222221</v>
      </c>
      <c r="L17" s="20" t="s">
        <v>345</v>
      </c>
      <c r="M17" s="1">
        <v>1.0</v>
      </c>
      <c r="N17" s="1">
        <f t="shared" si="8"/>
        <v>334</v>
      </c>
      <c r="O17" s="1" t="str">
        <f t="shared" si="1"/>
        <v>Continue</v>
      </c>
      <c r="P17" s="1">
        <v>1.0</v>
      </c>
      <c r="Q17" s="1">
        <f t="shared" si="9"/>
        <v>384</v>
      </c>
      <c r="R17" s="1" t="str">
        <f t="shared" si="2"/>
        <v>Continue</v>
      </c>
      <c r="S17" s="1">
        <v>1.0</v>
      </c>
      <c r="T17" s="1">
        <f t="shared" si="10"/>
        <v>734</v>
      </c>
      <c r="U17" s="1" t="str">
        <f t="shared" si="11"/>
        <v>Continue</v>
      </c>
      <c r="W17" s="20" t="s">
        <v>345</v>
      </c>
      <c r="X17" s="21">
        <v>1.0</v>
      </c>
      <c r="Y17" s="1">
        <f t="shared" si="12"/>
        <v>634</v>
      </c>
      <c r="Z17" s="1">
        <f t="shared" si="3"/>
        <v>0</v>
      </c>
      <c r="AA17" s="1" t="str">
        <f t="shared" si="4"/>
        <v>Continue</v>
      </c>
      <c r="AB17" s="21">
        <v>1.0</v>
      </c>
      <c r="AC17" s="1">
        <f t="shared" si="13"/>
        <v>684</v>
      </c>
      <c r="AD17" s="1">
        <f t="shared" si="5"/>
        <v>0</v>
      </c>
      <c r="AE17" s="1" t="str">
        <f t="shared" si="6"/>
        <v>Continue</v>
      </c>
      <c r="AF17" s="21">
        <v>1.0</v>
      </c>
      <c r="AG17" s="1">
        <f t="shared" si="14"/>
        <v>734</v>
      </c>
      <c r="AH17" s="1">
        <f t="shared" si="7"/>
        <v>0</v>
      </c>
      <c r="AI17" s="1" t="str">
        <f t="shared" si="15"/>
        <v>Continue</v>
      </c>
    </row>
    <row r="18">
      <c r="B18" s="1" t="s">
        <v>6</v>
      </c>
      <c r="C18" s="19">
        <v>0.29930555555555555</v>
      </c>
      <c r="D18" s="19">
        <v>0.3034722222222222</v>
      </c>
      <c r="E18" s="19">
        <v>0.3069444444444444</v>
      </c>
      <c r="F18" s="19">
        <v>0.31111111111111106</v>
      </c>
      <c r="G18" s="19">
        <v>0.004166666666666652</v>
      </c>
      <c r="H18" s="19">
        <v>0.004166666666666652</v>
      </c>
      <c r="I18" s="19">
        <v>6.944444444444975E-4</v>
      </c>
      <c r="J18" s="19">
        <v>0.00347222222222221</v>
      </c>
      <c r="L18" s="20" t="s">
        <v>346</v>
      </c>
      <c r="M18" s="1">
        <v>1.0</v>
      </c>
      <c r="N18" s="1">
        <f t="shared" si="8"/>
        <v>234</v>
      </c>
      <c r="O18" s="1" t="str">
        <f t="shared" si="1"/>
        <v>Charge</v>
      </c>
      <c r="P18" s="1">
        <v>1.0</v>
      </c>
      <c r="Q18" s="1">
        <f t="shared" si="9"/>
        <v>284</v>
      </c>
      <c r="R18" s="1" t="str">
        <f t="shared" si="2"/>
        <v>Continue</v>
      </c>
      <c r="S18" s="1">
        <v>1.0</v>
      </c>
      <c r="T18" s="1">
        <f t="shared" si="10"/>
        <v>634</v>
      </c>
      <c r="U18" s="1" t="str">
        <f t="shared" si="11"/>
        <v>Continue</v>
      </c>
      <c r="W18" s="20" t="s">
        <v>346</v>
      </c>
      <c r="X18" s="21">
        <v>1.0</v>
      </c>
      <c r="Y18" s="1">
        <f t="shared" si="12"/>
        <v>534</v>
      </c>
      <c r="Z18" s="1">
        <f t="shared" si="3"/>
        <v>0</v>
      </c>
      <c r="AA18" s="1" t="str">
        <f t="shared" si="4"/>
        <v>Continue</v>
      </c>
      <c r="AB18" s="21">
        <v>1.0</v>
      </c>
      <c r="AC18" s="1">
        <f t="shared" si="13"/>
        <v>584</v>
      </c>
      <c r="AD18" s="1">
        <f t="shared" si="5"/>
        <v>0</v>
      </c>
      <c r="AE18" s="1" t="str">
        <f t="shared" si="6"/>
        <v>Continue</v>
      </c>
      <c r="AF18" s="21">
        <v>1.0</v>
      </c>
      <c r="AG18" s="1">
        <f t="shared" si="14"/>
        <v>634</v>
      </c>
      <c r="AH18" s="1">
        <f t="shared" si="7"/>
        <v>0</v>
      </c>
      <c r="AI18" s="1" t="str">
        <f t="shared" si="15"/>
        <v>Continue</v>
      </c>
    </row>
    <row r="19">
      <c r="B19" s="1" t="s">
        <v>10</v>
      </c>
      <c r="C19" s="23">
        <v>0.3034722222222222</v>
      </c>
      <c r="D19" s="23">
        <v>0.30763888888888885</v>
      </c>
      <c r="E19" s="23">
        <v>0.3111111111111111</v>
      </c>
      <c r="F19" s="23">
        <v>0.31527777777777777</v>
      </c>
      <c r="G19" s="23">
        <v>0.004166666666666652</v>
      </c>
      <c r="H19" s="23">
        <v>0.004166666666666652</v>
      </c>
      <c r="I19" s="23">
        <v>6.94444444444442E-4</v>
      </c>
      <c r="J19" s="23">
        <v>0.0034722222222222654</v>
      </c>
      <c r="L19" s="20" t="s">
        <v>347</v>
      </c>
      <c r="M19" s="1">
        <v>1.0</v>
      </c>
      <c r="N19" s="1">
        <f t="shared" si="8"/>
        <v>134</v>
      </c>
      <c r="O19" s="1" t="str">
        <f t="shared" si="1"/>
        <v>Charge</v>
      </c>
      <c r="P19" s="1">
        <v>1.0</v>
      </c>
      <c r="Q19" s="1">
        <f t="shared" si="9"/>
        <v>184</v>
      </c>
      <c r="R19" s="1" t="str">
        <f t="shared" si="2"/>
        <v>Charge</v>
      </c>
      <c r="S19" s="1">
        <v>1.0</v>
      </c>
      <c r="T19" s="1">
        <f t="shared" si="10"/>
        <v>534</v>
      </c>
      <c r="U19" s="1" t="str">
        <f t="shared" si="11"/>
        <v>Continue</v>
      </c>
      <c r="W19" s="20" t="s">
        <v>347</v>
      </c>
      <c r="X19" s="21">
        <v>1.0</v>
      </c>
      <c r="Y19" s="1">
        <f t="shared" si="12"/>
        <v>434</v>
      </c>
      <c r="Z19" s="1">
        <f t="shared" si="3"/>
        <v>0</v>
      </c>
      <c r="AA19" s="1" t="str">
        <f t="shared" si="4"/>
        <v>Continue</v>
      </c>
      <c r="AB19" s="21">
        <v>1.0</v>
      </c>
      <c r="AC19" s="1">
        <f t="shared" si="13"/>
        <v>484</v>
      </c>
      <c r="AD19" s="1">
        <f t="shared" si="5"/>
        <v>0</v>
      </c>
      <c r="AE19" s="1" t="str">
        <f t="shared" si="6"/>
        <v>Continue</v>
      </c>
      <c r="AF19" s="21">
        <v>1.0</v>
      </c>
      <c r="AG19" s="1">
        <f t="shared" si="14"/>
        <v>534</v>
      </c>
      <c r="AH19" s="1">
        <f t="shared" si="7"/>
        <v>0</v>
      </c>
      <c r="AI19" s="1" t="str">
        <f t="shared" si="15"/>
        <v>Continue</v>
      </c>
    </row>
    <row r="20">
      <c r="B20" s="1" t="s">
        <v>9</v>
      </c>
      <c r="C20" s="22">
        <v>0.3076388888888889</v>
      </c>
      <c r="D20" s="22">
        <v>0.31180555555555556</v>
      </c>
      <c r="E20" s="22">
        <v>0.31527777777777777</v>
      </c>
      <c r="F20" s="22">
        <v>0.3194444444444444</v>
      </c>
      <c r="G20" s="22">
        <v>0.004166666666666652</v>
      </c>
      <c r="H20" s="22">
        <v>0.004166666666666652</v>
      </c>
      <c r="I20" s="22">
        <v>6.944444444444975E-4</v>
      </c>
      <c r="J20" s="22">
        <v>0.00347222222222221</v>
      </c>
      <c r="L20" s="20" t="s">
        <v>348</v>
      </c>
      <c r="M20" s="1">
        <v>1.0</v>
      </c>
      <c r="N20" s="1">
        <f t="shared" si="8"/>
        <v>34</v>
      </c>
      <c r="O20" s="1" t="str">
        <f t="shared" si="1"/>
        <v>Charge</v>
      </c>
      <c r="P20" s="1">
        <v>1.0</v>
      </c>
      <c r="Q20" s="1">
        <f t="shared" si="9"/>
        <v>84</v>
      </c>
      <c r="R20" s="1" t="str">
        <f t="shared" si="2"/>
        <v>Charge</v>
      </c>
      <c r="S20" s="1">
        <v>1.0</v>
      </c>
      <c r="T20" s="1">
        <f t="shared" si="10"/>
        <v>434</v>
      </c>
      <c r="U20" s="1" t="str">
        <f t="shared" si="11"/>
        <v>Continue</v>
      </c>
      <c r="W20" s="20" t="s">
        <v>348</v>
      </c>
      <c r="X20" s="21">
        <v>1.0</v>
      </c>
      <c r="Y20" s="1">
        <f t="shared" si="12"/>
        <v>334</v>
      </c>
      <c r="Z20" s="1">
        <f t="shared" si="3"/>
        <v>0</v>
      </c>
      <c r="AA20" s="1" t="str">
        <f t="shared" si="4"/>
        <v>Continue</v>
      </c>
      <c r="AB20" s="21">
        <v>1.0</v>
      </c>
      <c r="AC20" s="1">
        <f t="shared" si="13"/>
        <v>384</v>
      </c>
      <c r="AD20" s="1">
        <f t="shared" si="5"/>
        <v>0</v>
      </c>
      <c r="AE20" s="1" t="str">
        <f t="shared" si="6"/>
        <v>Continue</v>
      </c>
      <c r="AF20" s="21">
        <v>1.0</v>
      </c>
      <c r="AG20" s="1">
        <f t="shared" si="14"/>
        <v>434</v>
      </c>
      <c r="AH20" s="1">
        <f t="shared" si="7"/>
        <v>0</v>
      </c>
      <c r="AI20" s="1" t="str">
        <f t="shared" si="15"/>
        <v>Continue</v>
      </c>
    </row>
    <row r="21" ht="15.75" customHeight="1">
      <c r="B21" s="1" t="s">
        <v>6</v>
      </c>
      <c r="C21" s="19">
        <v>0.31180555555555556</v>
      </c>
      <c r="D21" s="19">
        <v>0.3159722222222222</v>
      </c>
      <c r="E21" s="19">
        <v>0.3194444444444445</v>
      </c>
      <c r="F21" s="19">
        <v>0.3236111111111111</v>
      </c>
      <c r="G21" s="19">
        <v>0.004166666666666652</v>
      </c>
      <c r="H21" s="19">
        <v>0.004166666666666652</v>
      </c>
      <c r="I21" s="19">
        <v>6.94444444444442E-4</v>
      </c>
      <c r="J21" s="19">
        <v>0.0034722222222222654</v>
      </c>
      <c r="L21" s="20" t="s">
        <v>349</v>
      </c>
      <c r="M21" s="1">
        <v>1.0</v>
      </c>
      <c r="N21" s="1">
        <f t="shared" si="8"/>
        <v>-66</v>
      </c>
      <c r="O21" s="1" t="str">
        <f t="shared" si="1"/>
        <v>Charge</v>
      </c>
      <c r="P21" s="1">
        <v>1.0</v>
      </c>
      <c r="Q21" s="1">
        <f t="shared" si="9"/>
        <v>-16</v>
      </c>
      <c r="R21" s="1" t="str">
        <f t="shared" si="2"/>
        <v>Charge</v>
      </c>
      <c r="S21" s="1">
        <v>1.0</v>
      </c>
      <c r="T21" s="1">
        <f t="shared" si="10"/>
        <v>334</v>
      </c>
      <c r="U21" s="1" t="str">
        <f t="shared" si="11"/>
        <v>Continue</v>
      </c>
      <c r="W21" s="20" t="s">
        <v>349</v>
      </c>
      <c r="X21" s="21">
        <v>1.0</v>
      </c>
      <c r="Y21" s="1">
        <f t="shared" si="12"/>
        <v>234</v>
      </c>
      <c r="Z21" s="1">
        <f t="shared" si="3"/>
        <v>0</v>
      </c>
      <c r="AA21" s="1" t="str">
        <f t="shared" si="4"/>
        <v>Charge</v>
      </c>
      <c r="AB21" s="21">
        <v>1.0</v>
      </c>
      <c r="AC21" s="1">
        <f t="shared" si="13"/>
        <v>284</v>
      </c>
      <c r="AD21" s="1">
        <f t="shared" si="5"/>
        <v>0</v>
      </c>
      <c r="AE21" s="1" t="str">
        <f t="shared" si="6"/>
        <v>Continue</v>
      </c>
      <c r="AF21" s="21">
        <v>1.0</v>
      </c>
      <c r="AG21" s="1">
        <f t="shared" si="14"/>
        <v>334</v>
      </c>
      <c r="AH21" s="1">
        <f t="shared" si="7"/>
        <v>0</v>
      </c>
      <c r="AI21" s="1" t="str">
        <f t="shared" si="15"/>
        <v>Continue</v>
      </c>
    </row>
    <row r="22" ht="15.75" customHeight="1">
      <c r="B22" s="1" t="s">
        <v>10</v>
      </c>
      <c r="C22" s="23">
        <v>0.3159722222222222</v>
      </c>
      <c r="D22" s="23">
        <v>0.32013888888888886</v>
      </c>
      <c r="E22" s="23">
        <v>0.3236111111111111</v>
      </c>
      <c r="F22" s="23">
        <v>0.3277777777777778</v>
      </c>
      <c r="G22" s="23">
        <v>0.004166666666666652</v>
      </c>
      <c r="H22" s="23">
        <v>0.004166666666666652</v>
      </c>
      <c r="I22" s="23">
        <v>6.94444444444442E-4</v>
      </c>
      <c r="J22" s="23">
        <v>0.0034722222222222654</v>
      </c>
      <c r="L22" s="20" t="s">
        <v>350</v>
      </c>
      <c r="M22" s="1">
        <v>1.0</v>
      </c>
      <c r="N22" s="1">
        <f t="shared" si="8"/>
        <v>-166</v>
      </c>
      <c r="O22" s="1" t="str">
        <f t="shared" si="1"/>
        <v>Charge</v>
      </c>
      <c r="P22" s="1">
        <v>1.0</v>
      </c>
      <c r="Q22" s="1">
        <f t="shared" si="9"/>
        <v>-116</v>
      </c>
      <c r="R22" s="1" t="str">
        <f t="shared" si="2"/>
        <v>Charge</v>
      </c>
      <c r="T22" s="1">
        <f t="shared" si="10"/>
        <v>334</v>
      </c>
      <c r="U22" s="1" t="str">
        <f t="shared" si="11"/>
        <v>Continue</v>
      </c>
      <c r="W22" s="20" t="s">
        <v>350</v>
      </c>
      <c r="X22" s="1">
        <v>1.0</v>
      </c>
      <c r="Y22" s="1">
        <f t="shared" si="12"/>
        <v>134</v>
      </c>
      <c r="Z22" s="1">
        <f t="shared" si="3"/>
        <v>0</v>
      </c>
      <c r="AA22" s="1" t="str">
        <f t="shared" si="4"/>
        <v>Charge</v>
      </c>
      <c r="AB22" s="1">
        <v>1.0</v>
      </c>
      <c r="AC22" s="1">
        <f t="shared" si="13"/>
        <v>184</v>
      </c>
      <c r="AD22" s="1">
        <f t="shared" si="5"/>
        <v>0</v>
      </c>
      <c r="AE22" s="1" t="str">
        <f t="shared" si="6"/>
        <v>Charge</v>
      </c>
      <c r="AG22" s="1">
        <f t="shared" si="14"/>
        <v>334</v>
      </c>
      <c r="AH22" s="1">
        <f t="shared" si="7"/>
        <v>0</v>
      </c>
      <c r="AI22" s="1" t="str">
        <f t="shared" si="15"/>
        <v>Continue</v>
      </c>
    </row>
    <row r="23" ht="15.75" customHeight="1">
      <c r="B23" s="1" t="s">
        <v>9</v>
      </c>
      <c r="C23" s="22">
        <v>0.3201388888888889</v>
      </c>
      <c r="D23" s="22">
        <v>0.32430555555555557</v>
      </c>
      <c r="E23" s="22">
        <v>0.3277777777777778</v>
      </c>
      <c r="F23" s="22">
        <v>0.33194444444444443</v>
      </c>
      <c r="G23" s="22">
        <v>0.004166666666666652</v>
      </c>
      <c r="H23" s="22">
        <v>0.004166666666666652</v>
      </c>
      <c r="I23" s="22">
        <v>6.94444444444442E-4</v>
      </c>
      <c r="J23" s="22">
        <v>0.00347222222222221</v>
      </c>
      <c r="L23" s="20"/>
    </row>
    <row r="24" ht="15.75" customHeight="1">
      <c r="B24" s="1" t="s">
        <v>6</v>
      </c>
      <c r="C24" s="19">
        <v>0.32430555555555557</v>
      </c>
      <c r="D24" s="19">
        <v>0.3284722222222222</v>
      </c>
      <c r="E24" s="19">
        <v>0.33194444444444443</v>
      </c>
      <c r="F24" s="19">
        <v>0.3361111111111111</v>
      </c>
      <c r="G24" s="19">
        <v>0.004166666666666652</v>
      </c>
      <c r="H24" s="19">
        <v>0.004166666666666652</v>
      </c>
      <c r="I24" s="19">
        <v>6.944444444444975E-4</v>
      </c>
      <c r="J24" s="19">
        <v>0.00347222222222221</v>
      </c>
    </row>
    <row r="25" ht="15.75" customHeight="1">
      <c r="B25" s="1" t="s">
        <v>10</v>
      </c>
      <c r="C25" s="23">
        <v>0.3284722222222222</v>
      </c>
      <c r="D25" s="23">
        <v>0.3326388888888889</v>
      </c>
      <c r="E25" s="23">
        <v>0.3361111111111111</v>
      </c>
      <c r="F25" s="23">
        <v>0.34027777777777773</v>
      </c>
      <c r="G25" s="23">
        <v>0.004166666666666652</v>
      </c>
      <c r="H25" s="23">
        <v>0.004166666666666652</v>
      </c>
      <c r="I25" s="23">
        <v>6.944444444444975E-4</v>
      </c>
      <c r="J25" s="23">
        <v>0.00347222222222221</v>
      </c>
    </row>
    <row r="26" ht="15.75" customHeight="1">
      <c r="B26" s="1" t="s">
        <v>9</v>
      </c>
      <c r="C26" s="22">
        <v>0.3326388888888889</v>
      </c>
      <c r="D26" s="22">
        <v>0.3368055555555555</v>
      </c>
      <c r="E26" s="22">
        <v>0.34027777777777773</v>
      </c>
      <c r="F26" s="22">
        <v>0.3444444444444444</v>
      </c>
      <c r="G26" s="22">
        <v>0.004166666666666652</v>
      </c>
      <c r="H26" s="22">
        <v>0.004166666666666652</v>
      </c>
      <c r="I26" s="22">
        <v>6.944444444444975E-4</v>
      </c>
      <c r="J26" s="22">
        <v>0.00347222222222221</v>
      </c>
    </row>
    <row r="27" ht="15.75" customHeight="1">
      <c r="B27" s="1" t="s">
        <v>6</v>
      </c>
      <c r="C27" s="19">
        <v>0.3368055555555556</v>
      </c>
      <c r="D27" s="19">
        <v>0.34097222222222223</v>
      </c>
      <c r="E27" s="19">
        <v>0.3444444444444445</v>
      </c>
      <c r="F27" s="19">
        <v>0.34861111111111115</v>
      </c>
      <c r="G27" s="19">
        <v>0.004166666666666652</v>
      </c>
      <c r="H27" s="19">
        <v>0.004166666666666652</v>
      </c>
      <c r="I27" s="19">
        <v>6.944444444443865E-4</v>
      </c>
      <c r="J27" s="19">
        <v>0.0034722222222222654</v>
      </c>
    </row>
    <row r="28" ht="15.75" customHeight="1">
      <c r="B28" s="1" t="s">
        <v>10</v>
      </c>
      <c r="C28" s="23">
        <v>0.34097222222222223</v>
      </c>
      <c r="D28" s="23">
        <v>0.3451388888888889</v>
      </c>
      <c r="E28" s="23">
        <v>0.34861111111111115</v>
      </c>
      <c r="F28" s="23">
        <v>0.3527777777777778</v>
      </c>
      <c r="G28" s="23">
        <v>0.004166666666666652</v>
      </c>
      <c r="H28" s="23">
        <v>0.004166666666666652</v>
      </c>
      <c r="I28" s="23">
        <v>6.944444444443865E-4</v>
      </c>
      <c r="J28" s="23">
        <v>0.0034722222222222654</v>
      </c>
    </row>
    <row r="29" ht="15.75" customHeight="1">
      <c r="B29" s="1" t="s">
        <v>9</v>
      </c>
      <c r="C29" s="22">
        <v>0.3451388888888889</v>
      </c>
      <c r="D29" s="22">
        <v>0.34930555555555554</v>
      </c>
      <c r="E29" s="22">
        <v>0.3527777777777778</v>
      </c>
      <c r="F29" s="22">
        <v>0.35694444444444445</v>
      </c>
      <c r="G29" s="22">
        <v>0.004166666666666652</v>
      </c>
      <c r="H29" s="22">
        <v>0.004166666666666652</v>
      </c>
      <c r="I29" s="22">
        <v>6.94444444444442E-4</v>
      </c>
      <c r="J29" s="22">
        <v>0.0034722222222222654</v>
      </c>
    </row>
    <row r="30" ht="15.75" customHeight="1">
      <c r="B30" s="1" t="s">
        <v>6</v>
      </c>
      <c r="C30" s="19">
        <v>0.34930555555555554</v>
      </c>
      <c r="D30" s="19">
        <v>0.3534722222222222</v>
      </c>
      <c r="E30" s="19">
        <v>0.35694444444444445</v>
      </c>
      <c r="F30" s="19">
        <v>0.3611111111111111</v>
      </c>
      <c r="G30" s="19">
        <v>0.004166666666666652</v>
      </c>
      <c r="H30" s="19">
        <v>0.004166666666666652</v>
      </c>
      <c r="I30" s="19">
        <v>6.94444444444442E-4</v>
      </c>
      <c r="J30" s="19">
        <v>0.0034722222222222654</v>
      </c>
      <c r="O30" s="1">
        <f>2/60</f>
        <v>0.03333333333</v>
      </c>
    </row>
    <row r="31" ht="15.75" customHeight="1">
      <c r="B31" s="1" t="s">
        <v>10</v>
      </c>
      <c r="C31" s="23">
        <v>0.3534722222222222</v>
      </c>
      <c r="D31" s="23">
        <v>0.35763888888888884</v>
      </c>
      <c r="E31" s="23">
        <v>0.3611111111111111</v>
      </c>
      <c r="F31" s="23">
        <v>0.36527777777777776</v>
      </c>
      <c r="G31" s="23">
        <v>0.004166666666666652</v>
      </c>
      <c r="H31" s="23">
        <v>0.004166666666666652</v>
      </c>
      <c r="I31" s="23">
        <v>6.94444444444442E-4</v>
      </c>
      <c r="J31" s="23">
        <v>0.0034722222222222654</v>
      </c>
      <c r="O31" s="1">
        <f>500*O30</f>
        <v>16.66666667</v>
      </c>
    </row>
    <row r="32" ht="15.75" customHeight="1">
      <c r="B32" s="1" t="s">
        <v>9</v>
      </c>
      <c r="C32" s="22">
        <v>0.3576388888888889</v>
      </c>
      <c r="D32" s="22">
        <v>0.36180555555555555</v>
      </c>
      <c r="E32" s="22">
        <v>0.3652777777777778</v>
      </c>
      <c r="F32" s="22">
        <v>0.36944444444444446</v>
      </c>
      <c r="G32" s="22">
        <v>0.004166666666666652</v>
      </c>
      <c r="H32" s="22">
        <v>0.004166666666666652</v>
      </c>
      <c r="I32" s="22">
        <v>6.944444444443865E-4</v>
      </c>
      <c r="J32" s="22">
        <v>0.0034722222222222654</v>
      </c>
    </row>
    <row r="33" ht="15.75" customHeight="1">
      <c r="B33" s="1" t="s">
        <v>6</v>
      </c>
      <c r="C33" s="19">
        <v>0.36180555555555555</v>
      </c>
      <c r="D33" s="19">
        <v>0.3659722222222222</v>
      </c>
      <c r="E33" s="19">
        <v>0.36944444444444446</v>
      </c>
      <c r="F33" s="19">
        <v>0.3736111111111111</v>
      </c>
      <c r="G33" s="19">
        <v>0.004166666666666652</v>
      </c>
      <c r="H33" s="19">
        <v>0.004166666666666652</v>
      </c>
      <c r="I33" s="19">
        <v>6.944444444443865E-4</v>
      </c>
      <c r="J33" s="19">
        <v>0.0034722222222222654</v>
      </c>
    </row>
    <row r="34" ht="15.75" customHeight="1">
      <c r="B34" s="1" t="s">
        <v>10</v>
      </c>
      <c r="C34" s="23">
        <v>0.3659722222222222</v>
      </c>
      <c r="D34" s="23">
        <v>0.37013888888888885</v>
      </c>
      <c r="E34" s="23">
        <v>0.3736111111111111</v>
      </c>
      <c r="F34" s="23">
        <v>0.37777777777777777</v>
      </c>
      <c r="G34" s="23">
        <v>0.004166666666666652</v>
      </c>
      <c r="H34" s="23">
        <v>0.004166666666666652</v>
      </c>
      <c r="I34" s="23">
        <v>6.944444444444975E-4</v>
      </c>
      <c r="J34" s="23">
        <v>0.0034722222222222654</v>
      </c>
    </row>
    <row r="35" ht="15.75" customHeight="1">
      <c r="B35" s="1" t="s">
        <v>9</v>
      </c>
      <c r="C35" s="22">
        <v>0.37013888888888885</v>
      </c>
      <c r="D35" s="22">
        <v>0.3743055555555555</v>
      </c>
      <c r="E35" s="22">
        <v>0.37777777777777777</v>
      </c>
      <c r="F35" s="22">
        <v>0.3819444444444444</v>
      </c>
      <c r="G35" s="22">
        <v>0.004166666666666652</v>
      </c>
      <c r="H35" s="22">
        <v>0.004166666666666652</v>
      </c>
      <c r="I35" s="22">
        <v>6.944444444444975E-4</v>
      </c>
      <c r="J35" s="22">
        <v>0.0034722222222222654</v>
      </c>
    </row>
    <row r="36" ht="15.75" customHeight="1">
      <c r="B36" s="1" t="s">
        <v>6</v>
      </c>
      <c r="C36" s="19">
        <v>0.3743055555555555</v>
      </c>
      <c r="D36" s="19">
        <v>0.37847222222222215</v>
      </c>
      <c r="E36" s="19">
        <v>0.3819444444444444</v>
      </c>
      <c r="F36" s="19">
        <v>0.38611111111111107</v>
      </c>
      <c r="G36" s="19">
        <v>0.004166666666666652</v>
      </c>
      <c r="H36" s="19">
        <v>0.004166666666666652</v>
      </c>
      <c r="I36" s="19">
        <v>6.944444444444975E-4</v>
      </c>
      <c r="J36" s="19">
        <v>0.0034722222222222654</v>
      </c>
    </row>
    <row r="37" ht="15.75" customHeight="1">
      <c r="B37" s="1" t="s">
        <v>10</v>
      </c>
      <c r="C37" s="23">
        <v>0.37847222222222227</v>
      </c>
      <c r="D37" s="23">
        <v>0.3826388888888889</v>
      </c>
      <c r="E37" s="23">
        <v>0.3861111111111111</v>
      </c>
      <c r="F37" s="23">
        <v>0.3902777777777778</v>
      </c>
      <c r="G37" s="23">
        <v>0.004166666666666652</v>
      </c>
      <c r="H37" s="23">
        <v>0.004166666666666652</v>
      </c>
      <c r="I37" s="23">
        <v>6.94444444444442E-4</v>
      </c>
      <c r="J37" s="23">
        <v>0.00347222222222221</v>
      </c>
    </row>
    <row r="38" ht="15.75" customHeight="1">
      <c r="B38" s="1" t="s">
        <v>9</v>
      </c>
      <c r="C38" s="22">
        <v>0.3826388888888889</v>
      </c>
      <c r="D38" s="22">
        <v>0.38680555555555557</v>
      </c>
      <c r="E38" s="22">
        <v>0.3902777777777778</v>
      </c>
      <c r="F38" s="22">
        <v>0.39444444444444443</v>
      </c>
      <c r="G38" s="22">
        <v>0.004166666666666652</v>
      </c>
      <c r="H38" s="22">
        <v>0.004166666666666652</v>
      </c>
      <c r="I38" s="22">
        <v>6.94444444444442E-4</v>
      </c>
      <c r="J38" s="22">
        <v>0.00347222222222221</v>
      </c>
    </row>
    <row r="39" ht="15.75" customHeight="1">
      <c r="B39" s="1" t="s">
        <v>6</v>
      </c>
      <c r="C39" s="19">
        <v>0.38680555555555557</v>
      </c>
      <c r="D39" s="19">
        <v>0.3909722222222222</v>
      </c>
      <c r="E39" s="19">
        <v>0.39444444444444443</v>
      </c>
      <c r="F39" s="19">
        <v>0.3986111111111111</v>
      </c>
      <c r="G39" s="19">
        <v>0.004166666666666652</v>
      </c>
      <c r="H39" s="19">
        <v>0.004166666666666652</v>
      </c>
      <c r="I39" s="19">
        <v>6.944444444444975E-4</v>
      </c>
      <c r="J39" s="19">
        <v>0.00347222222222221</v>
      </c>
    </row>
    <row r="40" ht="15.75" customHeight="1">
      <c r="B40" s="1" t="s">
        <v>10</v>
      </c>
      <c r="C40" s="23">
        <v>0.3909722222222222</v>
      </c>
      <c r="D40" s="23">
        <v>0.3951388888888889</v>
      </c>
      <c r="E40" s="23">
        <v>0.3986111111111111</v>
      </c>
      <c r="F40" s="23">
        <v>0.40277777777777773</v>
      </c>
      <c r="G40" s="23">
        <v>0.004166666666666652</v>
      </c>
      <c r="H40" s="23">
        <v>0.004166666666666652</v>
      </c>
      <c r="I40" s="23">
        <v>6.944444444444975E-4</v>
      </c>
      <c r="J40" s="23">
        <v>0.00347222222222221</v>
      </c>
    </row>
    <row r="41" ht="15.75" customHeight="1">
      <c r="B41" s="1" t="s">
        <v>9</v>
      </c>
      <c r="C41" s="22">
        <v>0.3951388888888889</v>
      </c>
      <c r="D41" s="22">
        <v>0.3993055555555555</v>
      </c>
      <c r="E41" s="22">
        <v>0.40277777777777773</v>
      </c>
      <c r="F41" s="22">
        <v>0.4069444444444444</v>
      </c>
      <c r="G41" s="22">
        <v>0.004166666666666652</v>
      </c>
      <c r="H41" s="22">
        <v>0.004166666666666652</v>
      </c>
      <c r="I41" s="22">
        <v>6.944444444444975E-4</v>
      </c>
      <c r="J41" s="22">
        <v>0.00347222222222221</v>
      </c>
    </row>
    <row r="42" ht="15.75" customHeight="1">
      <c r="B42" s="1" t="s">
        <v>6</v>
      </c>
      <c r="C42" s="19">
        <v>0.3993055555555556</v>
      </c>
      <c r="D42" s="19">
        <v>0.40347222222222223</v>
      </c>
      <c r="E42" s="19">
        <v>0.4069444444444445</v>
      </c>
      <c r="F42" s="19">
        <v>0.41111111111111115</v>
      </c>
      <c r="G42" s="19">
        <v>0.004166666666666652</v>
      </c>
      <c r="H42" s="19">
        <v>0.004166666666666652</v>
      </c>
      <c r="I42" s="19">
        <v>0.0020833333333332704</v>
      </c>
      <c r="J42" s="19">
        <v>0.0034722222222222654</v>
      </c>
    </row>
    <row r="43" ht="15.75" customHeight="1">
      <c r="B43" s="1" t="s">
        <v>10</v>
      </c>
      <c r="C43" s="23">
        <v>0.40347222222222223</v>
      </c>
      <c r="D43" s="23">
        <v>0.4076388888888889</v>
      </c>
      <c r="E43" s="23">
        <v>0.41111111111111115</v>
      </c>
      <c r="F43" s="23">
        <v>0.4152777777777778</v>
      </c>
      <c r="G43" s="23">
        <v>0.004166666666666652</v>
      </c>
      <c r="H43" s="23">
        <v>0.004166666666666652</v>
      </c>
      <c r="I43" s="23">
        <v>0.1256944444444444</v>
      </c>
      <c r="J43" s="23">
        <v>0.0034722222222222654</v>
      </c>
    </row>
    <row r="44" ht="15.75" customHeight="1">
      <c r="B44" s="1" t="s">
        <v>9</v>
      </c>
      <c r="C44" s="22">
        <v>0.4076388888888889</v>
      </c>
      <c r="D44" s="22">
        <v>0.41180555555555554</v>
      </c>
      <c r="E44" s="22">
        <v>0.4145833333333333</v>
      </c>
      <c r="F44" s="22">
        <v>0.4180555555555555</v>
      </c>
      <c r="G44" s="22">
        <v>0.004166666666666652</v>
      </c>
      <c r="H44" s="22">
        <v>0.00347222222222221</v>
      </c>
      <c r="I44" s="22">
        <v>6.944444444444975E-4</v>
      </c>
      <c r="J44" s="22">
        <v>0.002777777777777768</v>
      </c>
    </row>
    <row r="45" ht="15.75" customHeight="1">
      <c r="B45" s="1" t="s">
        <v>6</v>
      </c>
      <c r="C45" s="19">
        <v>0.4131944444444444</v>
      </c>
      <c r="D45" s="19">
        <v>0.41736111111111107</v>
      </c>
      <c r="E45" s="19">
        <v>0.41944444444444445</v>
      </c>
      <c r="F45" s="19">
        <v>0.42291666666666666</v>
      </c>
      <c r="G45" s="19">
        <v>0.004166666666666652</v>
      </c>
      <c r="H45" s="19">
        <v>0.00347222222222221</v>
      </c>
      <c r="I45" s="19">
        <v>6.94444444444442E-4</v>
      </c>
      <c r="J45" s="19">
        <v>0.0020833333333333814</v>
      </c>
    </row>
    <row r="46" ht="15.75" customHeight="1">
      <c r="B46" s="1" t="s">
        <v>9</v>
      </c>
      <c r="C46" s="22">
        <v>0.41875</v>
      </c>
      <c r="D46" s="22">
        <v>0.42291666666666666</v>
      </c>
      <c r="E46" s="22">
        <v>0.425</v>
      </c>
      <c r="F46" s="22">
        <v>0.4284722222222222</v>
      </c>
      <c r="G46" s="22">
        <v>0.004166666666666652</v>
      </c>
      <c r="H46" s="22">
        <v>0.00347222222222221</v>
      </c>
      <c r="I46" s="22">
        <v>6.944444444444975E-4</v>
      </c>
      <c r="J46" s="22">
        <v>0.002083333333333326</v>
      </c>
    </row>
    <row r="47" ht="15.75" customHeight="1">
      <c r="B47" s="1" t="s">
        <v>6</v>
      </c>
      <c r="C47" s="19">
        <v>0.4236111111111111</v>
      </c>
      <c r="D47" s="19">
        <v>0.42777777777777776</v>
      </c>
      <c r="E47" s="19">
        <v>0.4298611111111111</v>
      </c>
      <c r="F47" s="19">
        <v>0.4333333333333333</v>
      </c>
      <c r="G47" s="19">
        <v>0.004166666666666652</v>
      </c>
      <c r="H47" s="19">
        <v>0.00347222222222221</v>
      </c>
      <c r="I47" s="19">
        <v>6.94444444444442E-4</v>
      </c>
      <c r="J47" s="19">
        <v>0.002083333333333326</v>
      </c>
    </row>
    <row r="48" ht="15.75" customHeight="1">
      <c r="B48" s="1" t="s">
        <v>9</v>
      </c>
      <c r="C48" s="22">
        <v>0.4291666666666667</v>
      </c>
      <c r="D48" s="22">
        <v>0.43333333333333335</v>
      </c>
      <c r="E48" s="22">
        <v>0.4354166666666666</v>
      </c>
      <c r="F48" s="22">
        <v>0.43888888888888883</v>
      </c>
      <c r="G48" s="22">
        <v>0.004166666666666652</v>
      </c>
      <c r="H48" s="22">
        <v>0.00347222222222221</v>
      </c>
      <c r="I48" s="22">
        <v>6.94444444444553E-4</v>
      </c>
      <c r="J48" s="22">
        <v>0.0020833333333332704</v>
      </c>
    </row>
    <row r="49" ht="15.75" customHeight="1">
      <c r="B49" s="1" t="s">
        <v>6</v>
      </c>
      <c r="C49" s="19">
        <v>0.43402777777777773</v>
      </c>
      <c r="D49" s="19">
        <v>0.4381944444444444</v>
      </c>
      <c r="E49" s="19">
        <v>0.44027777777777777</v>
      </c>
      <c r="F49" s="19">
        <v>0.44375</v>
      </c>
      <c r="G49" s="19">
        <v>0.004166666666666652</v>
      </c>
      <c r="H49" s="19">
        <v>0.00347222222222221</v>
      </c>
      <c r="I49" s="19">
        <v>6.94444444444442E-4</v>
      </c>
      <c r="J49" s="19">
        <v>0.0020833333333333814</v>
      </c>
    </row>
    <row r="50" ht="15.75" customHeight="1">
      <c r="B50" s="1" t="s">
        <v>9</v>
      </c>
      <c r="C50" s="22">
        <v>0.4395833333333334</v>
      </c>
      <c r="D50" s="22">
        <v>0.44375000000000003</v>
      </c>
      <c r="E50" s="22">
        <v>0.4458333333333333</v>
      </c>
      <c r="F50" s="22">
        <v>0.4493055555555555</v>
      </c>
      <c r="G50" s="22">
        <v>0.004166666666666652</v>
      </c>
      <c r="H50" s="22">
        <v>0.00347222222222221</v>
      </c>
      <c r="I50" s="22">
        <v>6.944444444444975E-4</v>
      </c>
      <c r="J50" s="22">
        <v>0.0020833333333332704</v>
      </c>
    </row>
    <row r="51" ht="15.75" customHeight="1">
      <c r="B51" s="1" t="s">
        <v>6</v>
      </c>
      <c r="C51" s="19">
        <v>0.4444444444444444</v>
      </c>
      <c r="D51" s="19">
        <v>0.44861111111111107</v>
      </c>
      <c r="E51" s="19">
        <v>0.45069444444444445</v>
      </c>
      <c r="F51" s="19">
        <v>0.45416666666666666</v>
      </c>
      <c r="G51" s="19">
        <v>0.004166666666666652</v>
      </c>
      <c r="H51" s="19">
        <v>0.00347222222222221</v>
      </c>
      <c r="I51" s="19">
        <v>6.94444444444442E-4</v>
      </c>
      <c r="J51" s="19">
        <v>0.0020833333333333814</v>
      </c>
    </row>
    <row r="52" ht="15.75" customHeight="1">
      <c r="B52" s="1" t="s">
        <v>9</v>
      </c>
      <c r="C52" s="22">
        <v>0.45</v>
      </c>
      <c r="D52" s="22">
        <v>0.45416666666666666</v>
      </c>
      <c r="E52" s="22">
        <v>0.45625</v>
      </c>
      <c r="F52" s="22">
        <v>0.4597222222222222</v>
      </c>
      <c r="G52" s="22">
        <v>0.004166666666666652</v>
      </c>
      <c r="H52" s="22">
        <v>0.00347222222222221</v>
      </c>
      <c r="I52" s="22">
        <v>6.944444444444975E-4</v>
      </c>
      <c r="J52" s="22">
        <v>0.002083333333333326</v>
      </c>
    </row>
    <row r="53" ht="15.75" customHeight="1">
      <c r="B53" s="1" t="s">
        <v>6</v>
      </c>
      <c r="C53" s="19">
        <v>0.4548611111111111</v>
      </c>
      <c r="D53" s="19">
        <v>0.45902777777777776</v>
      </c>
      <c r="E53" s="19">
        <v>0.4611111111111111</v>
      </c>
      <c r="F53" s="19">
        <v>0.4645833333333333</v>
      </c>
      <c r="G53" s="19">
        <v>0.004166666666666652</v>
      </c>
      <c r="H53" s="19">
        <v>0.00347222222222221</v>
      </c>
      <c r="I53" s="19">
        <v>6.94444444444442E-4</v>
      </c>
      <c r="J53" s="19">
        <v>0.002083333333333326</v>
      </c>
    </row>
    <row r="54" ht="15.75" customHeight="1">
      <c r="B54" s="1" t="s">
        <v>9</v>
      </c>
      <c r="C54" s="22">
        <v>0.4604166666666667</v>
      </c>
      <c r="D54" s="22">
        <v>0.46458333333333335</v>
      </c>
      <c r="E54" s="22">
        <v>0.4666666666666666</v>
      </c>
      <c r="F54" s="22">
        <v>0.47013888888888883</v>
      </c>
      <c r="G54" s="22">
        <v>0.004166666666666652</v>
      </c>
      <c r="H54" s="22">
        <v>0.00347222222222221</v>
      </c>
      <c r="I54" s="22">
        <v>6.94444444444553E-4</v>
      </c>
      <c r="J54" s="22">
        <v>0.0020833333333332704</v>
      </c>
    </row>
    <row r="55" ht="15.75" customHeight="1">
      <c r="B55" s="1" t="s">
        <v>6</v>
      </c>
      <c r="C55" s="19">
        <v>0.46527777777777773</v>
      </c>
      <c r="D55" s="19">
        <v>0.4694444444444444</v>
      </c>
      <c r="E55" s="19">
        <v>0.47152777777777777</v>
      </c>
      <c r="F55" s="19">
        <v>0.475</v>
      </c>
      <c r="G55" s="19">
        <v>0.004166666666666652</v>
      </c>
      <c r="H55" s="19">
        <v>0.00347222222222221</v>
      </c>
      <c r="I55" s="19">
        <v>6.94444444444442E-4</v>
      </c>
      <c r="J55" s="19">
        <v>0.0020833333333333814</v>
      </c>
    </row>
    <row r="56" ht="15.75" customHeight="1">
      <c r="B56" s="1" t="s">
        <v>9</v>
      </c>
      <c r="C56" s="22">
        <v>0.4708333333333334</v>
      </c>
      <c r="D56" s="22">
        <v>0.47500000000000003</v>
      </c>
      <c r="E56" s="22">
        <v>0.4770833333333333</v>
      </c>
      <c r="F56" s="22">
        <v>0.4805555555555555</v>
      </c>
      <c r="G56" s="22">
        <v>0.004166666666666652</v>
      </c>
      <c r="H56" s="22">
        <v>0.00347222222222221</v>
      </c>
      <c r="I56" s="22">
        <v>6.944444444444975E-4</v>
      </c>
      <c r="J56" s="22">
        <v>0.0020833333333332704</v>
      </c>
    </row>
    <row r="57" ht="15.75" customHeight="1">
      <c r="B57" s="1" t="s">
        <v>6</v>
      </c>
      <c r="C57" s="19">
        <v>0.4756944444444444</v>
      </c>
      <c r="D57" s="19">
        <v>0.47986111111111107</v>
      </c>
      <c r="E57" s="19">
        <v>0.48194444444444445</v>
      </c>
      <c r="F57" s="19">
        <v>0.48541666666666666</v>
      </c>
      <c r="G57" s="19">
        <v>0.004166666666666652</v>
      </c>
      <c r="H57" s="19">
        <v>0.00347222222222221</v>
      </c>
      <c r="I57" s="19">
        <v>6.94444444444442E-4</v>
      </c>
      <c r="J57" s="19">
        <v>0.0020833333333333814</v>
      </c>
    </row>
    <row r="58" ht="15.75" customHeight="1">
      <c r="B58" s="1" t="s">
        <v>9</v>
      </c>
      <c r="C58" s="22">
        <v>0.48125</v>
      </c>
      <c r="D58" s="22">
        <v>0.48541666666666666</v>
      </c>
      <c r="E58" s="22">
        <v>0.4875</v>
      </c>
      <c r="F58" s="22">
        <v>0.4909722222222222</v>
      </c>
      <c r="G58" s="22">
        <v>0.004166666666666652</v>
      </c>
      <c r="H58" s="22">
        <v>0.00347222222222221</v>
      </c>
      <c r="I58" s="22">
        <v>6.944444444444975E-4</v>
      </c>
      <c r="J58" s="22">
        <v>0.002083333333333326</v>
      </c>
    </row>
    <row r="59" ht="15.75" customHeight="1">
      <c r="B59" s="1" t="s">
        <v>6</v>
      </c>
      <c r="C59" s="19">
        <v>0.4861111111111111</v>
      </c>
      <c r="D59" s="19">
        <v>0.49027777777777776</v>
      </c>
      <c r="E59" s="19">
        <v>0.4923611111111111</v>
      </c>
      <c r="F59" s="19">
        <v>0.4958333333333333</v>
      </c>
      <c r="G59" s="19">
        <v>0.004166666666666652</v>
      </c>
      <c r="H59" s="19">
        <v>0.00347222222222221</v>
      </c>
      <c r="I59" s="19">
        <v>6.94444444444442E-4</v>
      </c>
      <c r="J59" s="19">
        <v>0.002083333333333326</v>
      </c>
    </row>
    <row r="60" ht="15.75" customHeight="1">
      <c r="B60" s="1" t="s">
        <v>9</v>
      </c>
      <c r="C60" s="22">
        <v>0.4916666666666667</v>
      </c>
      <c r="D60" s="22">
        <v>0.49583333333333335</v>
      </c>
      <c r="E60" s="22">
        <v>0.4979166666666666</v>
      </c>
      <c r="F60" s="22">
        <v>0.5013888888888889</v>
      </c>
      <c r="G60" s="22">
        <v>0.004166666666666652</v>
      </c>
      <c r="H60" s="22">
        <v>0.0034722222222222654</v>
      </c>
      <c r="I60" s="22">
        <v>6.94444444444442E-4</v>
      </c>
      <c r="J60" s="22">
        <v>0.0020833333333332704</v>
      </c>
    </row>
    <row r="61" ht="15.75" customHeight="1">
      <c r="B61" s="1" t="s">
        <v>6</v>
      </c>
      <c r="C61" s="19">
        <v>0.49652777777777773</v>
      </c>
      <c r="D61" s="19">
        <v>0.5006944444444444</v>
      </c>
      <c r="E61" s="19">
        <v>0.5027777777777778</v>
      </c>
      <c r="F61" s="19">
        <v>0.50625</v>
      </c>
      <c r="G61" s="19">
        <v>0.004166666666666707</v>
      </c>
      <c r="H61" s="19">
        <v>0.00347222222222221</v>
      </c>
      <c r="I61" s="19">
        <v>6.94444444444442E-4</v>
      </c>
      <c r="J61" s="19">
        <v>0.002083333333333326</v>
      </c>
    </row>
    <row r="62" ht="15.75" customHeight="1">
      <c r="B62" s="1" t="s">
        <v>9</v>
      </c>
      <c r="C62" s="22">
        <v>0.5020833333333333</v>
      </c>
      <c r="D62" s="22">
        <v>0.50625</v>
      </c>
      <c r="E62" s="22">
        <v>0.5083333333333333</v>
      </c>
      <c r="F62" s="22">
        <v>0.5118055555555555</v>
      </c>
      <c r="G62" s="22">
        <v>0.004166666666666652</v>
      </c>
      <c r="H62" s="22">
        <v>0.00347222222222221</v>
      </c>
      <c r="I62" s="22">
        <v>6.94444444444553E-4</v>
      </c>
      <c r="J62" s="22">
        <v>0.002083333333333326</v>
      </c>
    </row>
    <row r="63" ht="15.75" customHeight="1">
      <c r="B63" s="1" t="s">
        <v>6</v>
      </c>
      <c r="C63" s="19">
        <v>0.5069444444444444</v>
      </c>
      <c r="D63" s="19">
        <v>0.5111111111111111</v>
      </c>
      <c r="E63" s="19">
        <v>0.5131944444444444</v>
      </c>
      <c r="F63" s="19">
        <v>0.5166666666666666</v>
      </c>
      <c r="G63" s="19">
        <v>0.004166666666666652</v>
      </c>
      <c r="H63" s="19">
        <v>0.00347222222222221</v>
      </c>
      <c r="I63" s="19">
        <v>6.94444444444442E-4</v>
      </c>
      <c r="J63" s="19">
        <v>0.002083333333333326</v>
      </c>
    </row>
    <row r="64" ht="15.75" customHeight="1">
      <c r="B64" s="1" t="s">
        <v>9</v>
      </c>
      <c r="C64" s="22">
        <v>0.5125000000000001</v>
      </c>
      <c r="D64" s="22">
        <v>0.5166666666666667</v>
      </c>
      <c r="E64" s="22">
        <v>0.5187499999999999</v>
      </c>
      <c r="F64" s="22">
        <v>0.5222222222222221</v>
      </c>
      <c r="G64" s="22">
        <v>0.004166666666666652</v>
      </c>
      <c r="H64" s="22">
        <v>0.00347222222222221</v>
      </c>
      <c r="I64" s="22">
        <v>6.94444444444553E-4</v>
      </c>
      <c r="J64" s="22">
        <v>0.002083333333333215</v>
      </c>
    </row>
    <row r="65" ht="15.75" customHeight="1">
      <c r="B65" s="1" t="s">
        <v>6</v>
      </c>
      <c r="C65" s="19">
        <v>0.517361111111111</v>
      </c>
      <c r="D65" s="19">
        <v>0.5215277777777777</v>
      </c>
      <c r="E65" s="19">
        <v>0.5236111111111111</v>
      </c>
      <c r="F65" s="19">
        <v>0.5270833333333333</v>
      </c>
      <c r="G65" s="19">
        <v>0.004166666666666652</v>
      </c>
      <c r="H65" s="19">
        <v>0.00347222222222221</v>
      </c>
      <c r="I65" s="19">
        <v>6.94444444444442E-4</v>
      </c>
      <c r="J65" s="19">
        <v>0.002083333333333437</v>
      </c>
    </row>
    <row r="66" ht="15.75" customHeight="1">
      <c r="B66" s="1" t="s">
        <v>9</v>
      </c>
      <c r="C66" s="22">
        <v>0.5229166666666667</v>
      </c>
      <c r="D66" s="22">
        <v>0.5270833333333333</v>
      </c>
      <c r="E66" s="22">
        <v>0.5291666666666667</v>
      </c>
      <c r="F66" s="22">
        <v>0.5326388888888889</v>
      </c>
      <c r="G66" s="22">
        <v>0.004166666666666652</v>
      </c>
      <c r="H66" s="22">
        <v>0.00347222222222221</v>
      </c>
      <c r="I66" s="22">
        <v>6.94444444444442E-4</v>
      </c>
      <c r="J66" s="22">
        <v>0.002083333333333326</v>
      </c>
    </row>
    <row r="67" ht="15.75" customHeight="1">
      <c r="B67" s="1" t="s">
        <v>6</v>
      </c>
      <c r="C67" s="19">
        <v>0.5277777777777778</v>
      </c>
      <c r="D67" s="19">
        <v>0.5319444444444444</v>
      </c>
      <c r="E67" s="19">
        <v>0.5340277777777778</v>
      </c>
      <c r="F67" s="19">
        <v>0.5375</v>
      </c>
      <c r="G67" s="19">
        <v>0.004166666666666652</v>
      </c>
      <c r="H67" s="19">
        <v>0.00347222222222221</v>
      </c>
      <c r="I67" s="19">
        <v>6.94444444444442E-4</v>
      </c>
      <c r="J67" s="19">
        <v>0.002083333333333326</v>
      </c>
    </row>
    <row r="68" ht="15.75" customHeight="1">
      <c r="B68" s="1" t="s">
        <v>9</v>
      </c>
      <c r="C68" s="22">
        <v>0.5333333333333333</v>
      </c>
      <c r="D68" s="22">
        <v>0.5375</v>
      </c>
      <c r="E68" s="22">
        <v>0.5395833333333333</v>
      </c>
      <c r="F68" s="22">
        <v>0.5430555555555555</v>
      </c>
      <c r="G68" s="22">
        <v>0.004166666666666652</v>
      </c>
      <c r="H68" s="22">
        <v>0.00347222222222221</v>
      </c>
      <c r="I68" s="22">
        <v>0.002083333333333437</v>
      </c>
      <c r="J68" s="22">
        <v>0.002083333333333326</v>
      </c>
    </row>
    <row r="69" ht="15.75" customHeight="1">
      <c r="B69" s="1" t="s">
        <v>6</v>
      </c>
      <c r="C69" s="19">
        <v>0.5381944444444444</v>
      </c>
      <c r="D69" s="19">
        <v>0.5423611111111111</v>
      </c>
      <c r="E69" s="19">
        <v>0.5444444444444444</v>
      </c>
      <c r="F69" s="19">
        <v>0.548611111111111</v>
      </c>
      <c r="G69" s="19">
        <v>0.004166666666666652</v>
      </c>
      <c r="H69" s="19">
        <v>0.004166666666666652</v>
      </c>
      <c r="I69" s="19">
        <v>6.94444444444553E-4</v>
      </c>
      <c r="J69" s="19">
        <v>0.002083333333333326</v>
      </c>
    </row>
    <row r="70" ht="15.75" customHeight="1">
      <c r="B70" s="1" t="s">
        <v>10</v>
      </c>
      <c r="C70" s="23">
        <v>0.5409722222222222</v>
      </c>
      <c r="D70" s="23">
        <v>0.5451388888888888</v>
      </c>
      <c r="E70" s="23">
        <v>0.548611111111111</v>
      </c>
      <c r="F70" s="23">
        <v>0.5527777777777777</v>
      </c>
      <c r="G70" s="23">
        <v>0.004166666666666652</v>
      </c>
      <c r="H70" s="23">
        <v>0.004166666666666652</v>
      </c>
      <c r="I70" s="23">
        <v>6.94444444444553E-4</v>
      </c>
      <c r="J70" s="23">
        <v>0.00347222222222221</v>
      </c>
    </row>
    <row r="71" ht="15.75" customHeight="1">
      <c r="B71" s="1" t="s">
        <v>9</v>
      </c>
      <c r="C71" s="22">
        <v>0.545138888888889</v>
      </c>
      <c r="D71" s="22">
        <v>0.5493055555555556</v>
      </c>
      <c r="E71" s="22">
        <v>0.5527777777777778</v>
      </c>
      <c r="F71" s="22">
        <v>0.55625</v>
      </c>
      <c r="G71" s="22">
        <v>0.004166666666666652</v>
      </c>
      <c r="H71" s="22">
        <v>0.00347222222222221</v>
      </c>
      <c r="I71" s="22">
        <v>0.001388888888888884</v>
      </c>
      <c r="J71" s="22">
        <v>0.00347222222222221</v>
      </c>
    </row>
    <row r="72" ht="15.75" customHeight="1">
      <c r="B72" s="1" t="s">
        <v>6</v>
      </c>
      <c r="C72" s="19">
        <v>0.5493055555555556</v>
      </c>
      <c r="D72" s="19">
        <v>0.5534722222222223</v>
      </c>
      <c r="E72" s="19">
        <v>0.5569444444444445</v>
      </c>
      <c r="F72" s="19">
        <v>0.5611111111111111</v>
      </c>
      <c r="G72" s="19">
        <v>0.004166666666666652</v>
      </c>
      <c r="H72" s="19">
        <v>0.004166666666666652</v>
      </c>
      <c r="I72" s="19">
        <v>6.94444444444442E-4</v>
      </c>
      <c r="J72" s="19">
        <v>0.00347222222222221</v>
      </c>
    </row>
    <row r="73" ht="15.75" customHeight="1">
      <c r="B73" s="1" t="s">
        <v>10</v>
      </c>
      <c r="C73" s="23">
        <v>0.5534722222222223</v>
      </c>
      <c r="D73" s="23">
        <v>0.5576388888888889</v>
      </c>
      <c r="E73" s="23">
        <v>0.5611111111111111</v>
      </c>
      <c r="F73" s="23">
        <v>0.5652777777777778</v>
      </c>
      <c r="G73" s="23">
        <v>0.004166666666666652</v>
      </c>
      <c r="H73" s="23">
        <v>0.004166666666666652</v>
      </c>
      <c r="I73" s="23">
        <v>6.94444444444442E-4</v>
      </c>
      <c r="J73" s="23">
        <v>0.00347222222222221</v>
      </c>
    </row>
    <row r="74" ht="15.75" customHeight="1">
      <c r="B74" s="1" t="s">
        <v>9</v>
      </c>
      <c r="C74" s="22">
        <v>0.5576388888888889</v>
      </c>
      <c r="D74" s="22">
        <v>0.5618055555555556</v>
      </c>
      <c r="E74" s="22">
        <v>0.5652777777777778</v>
      </c>
      <c r="F74" s="22">
        <v>0.5694444444444444</v>
      </c>
      <c r="G74" s="22">
        <v>0.004166666666666652</v>
      </c>
      <c r="H74" s="22">
        <v>0.004166666666666652</v>
      </c>
      <c r="I74" s="22">
        <v>6.94444444444442E-4</v>
      </c>
      <c r="J74" s="22">
        <v>0.00347222222222221</v>
      </c>
    </row>
    <row r="75" ht="15.75" customHeight="1">
      <c r="B75" s="1" t="s">
        <v>6</v>
      </c>
      <c r="C75" s="19">
        <v>0.5618055555555556</v>
      </c>
      <c r="D75" s="19">
        <v>0.5659722222222222</v>
      </c>
      <c r="E75" s="19">
        <v>0.5694444444444444</v>
      </c>
      <c r="F75" s="19">
        <v>0.5736111111111111</v>
      </c>
      <c r="G75" s="19">
        <v>0.004166666666666652</v>
      </c>
      <c r="H75" s="19">
        <v>0.004166666666666652</v>
      </c>
      <c r="I75" s="19">
        <v>6.94444444444442E-4</v>
      </c>
      <c r="J75" s="19">
        <v>0.00347222222222221</v>
      </c>
    </row>
    <row r="76" ht="15.75" customHeight="1">
      <c r="B76" s="1" t="s">
        <v>10</v>
      </c>
      <c r="C76" s="23">
        <v>0.5659722222222222</v>
      </c>
      <c r="D76" s="23">
        <v>0.5701388888888889</v>
      </c>
      <c r="E76" s="23">
        <v>0.5736111111111112</v>
      </c>
      <c r="F76" s="23">
        <v>0.5777777777777778</v>
      </c>
      <c r="G76" s="23">
        <v>0.004166666666666652</v>
      </c>
      <c r="H76" s="23">
        <v>0.004166666666666652</v>
      </c>
      <c r="I76" s="23">
        <v>6.94444444444331E-4</v>
      </c>
      <c r="J76" s="23">
        <v>0.003472222222222321</v>
      </c>
    </row>
    <row r="77" ht="15.75" customHeight="1">
      <c r="B77" s="1" t="s">
        <v>9</v>
      </c>
      <c r="C77" s="22">
        <v>0.5701388888888889</v>
      </c>
      <c r="D77" s="22">
        <v>0.5743055555555555</v>
      </c>
      <c r="E77" s="22">
        <v>0.5777777777777778</v>
      </c>
      <c r="F77" s="22">
        <v>0.5819444444444445</v>
      </c>
      <c r="G77" s="22">
        <v>0.004166666666666652</v>
      </c>
      <c r="H77" s="22">
        <v>0.004166666666666652</v>
      </c>
      <c r="I77" s="22">
        <v>6.94444444444331E-4</v>
      </c>
      <c r="J77" s="22">
        <v>0.003472222222222321</v>
      </c>
    </row>
    <row r="78" ht="15.75" customHeight="1">
      <c r="B78" s="1" t="s">
        <v>6</v>
      </c>
      <c r="C78" s="19">
        <v>0.5743055555555555</v>
      </c>
      <c r="D78" s="19">
        <v>0.5784722222222222</v>
      </c>
      <c r="E78" s="19">
        <v>0.5819444444444445</v>
      </c>
      <c r="F78" s="19">
        <v>0.5861111111111111</v>
      </c>
      <c r="G78" s="19">
        <v>0.004166666666666652</v>
      </c>
      <c r="H78" s="19">
        <v>0.004166666666666652</v>
      </c>
      <c r="I78" s="19">
        <v>6.94444444444442E-4</v>
      </c>
      <c r="J78" s="19">
        <v>0.003472222222222321</v>
      </c>
    </row>
    <row r="79" ht="15.75" customHeight="1">
      <c r="B79" s="1" t="s">
        <v>10</v>
      </c>
      <c r="C79" s="23">
        <v>0.5784722222222222</v>
      </c>
      <c r="D79" s="23">
        <v>0.5826388888888888</v>
      </c>
      <c r="E79" s="23">
        <v>0.5861111111111111</v>
      </c>
      <c r="F79" s="23">
        <v>0.5902777777777778</v>
      </c>
      <c r="G79" s="23">
        <v>0.004166666666666652</v>
      </c>
      <c r="H79" s="23">
        <v>0.004166666666666652</v>
      </c>
      <c r="I79" s="23">
        <v>6.94444444444442E-4</v>
      </c>
      <c r="J79" s="23">
        <v>0.003472222222222321</v>
      </c>
    </row>
    <row r="80" ht="15.75" customHeight="1">
      <c r="B80" s="1" t="s">
        <v>9</v>
      </c>
      <c r="C80" s="22">
        <v>0.5826388888888888</v>
      </c>
      <c r="D80" s="22">
        <v>0.5868055555555555</v>
      </c>
      <c r="E80" s="22">
        <v>0.5902777777777778</v>
      </c>
      <c r="F80" s="22">
        <v>0.5944444444444444</v>
      </c>
      <c r="G80" s="22">
        <v>0.004166666666666652</v>
      </c>
      <c r="H80" s="22">
        <v>0.004166666666666652</v>
      </c>
      <c r="I80" s="22">
        <v>6.94444444444442E-4</v>
      </c>
      <c r="J80" s="22">
        <v>0.003472222222222321</v>
      </c>
    </row>
    <row r="81" ht="15.75" customHeight="1">
      <c r="B81" s="1" t="s">
        <v>6</v>
      </c>
      <c r="C81" s="19">
        <v>0.5868055555555556</v>
      </c>
      <c r="D81" s="19">
        <v>0.5909722222222222</v>
      </c>
      <c r="E81" s="19">
        <v>0.5944444444444444</v>
      </c>
      <c r="F81" s="19">
        <v>0.5986111111111111</v>
      </c>
      <c r="G81" s="19">
        <v>0.004166666666666652</v>
      </c>
      <c r="H81" s="19">
        <v>0.004166666666666652</v>
      </c>
      <c r="I81" s="19">
        <v>6.94444444444442E-4</v>
      </c>
      <c r="J81" s="19">
        <v>0.00347222222222221</v>
      </c>
    </row>
    <row r="82" ht="15.75" customHeight="1">
      <c r="B82" s="1" t="s">
        <v>10</v>
      </c>
      <c r="C82" s="23">
        <v>0.5909722222222222</v>
      </c>
      <c r="D82" s="23">
        <v>0.5951388888888889</v>
      </c>
      <c r="E82" s="23">
        <v>0.5986111111111111</v>
      </c>
      <c r="F82" s="23">
        <v>0.6027777777777777</v>
      </c>
      <c r="G82" s="23">
        <v>0.004166666666666652</v>
      </c>
      <c r="H82" s="23">
        <v>0.004166666666666652</v>
      </c>
      <c r="I82" s="23">
        <v>6.94444444444442E-4</v>
      </c>
      <c r="J82" s="23">
        <v>0.00347222222222221</v>
      </c>
    </row>
    <row r="83" ht="15.75" customHeight="1">
      <c r="B83" s="1" t="s">
        <v>9</v>
      </c>
      <c r="C83" s="22">
        <v>0.5951388888888889</v>
      </c>
      <c r="D83" s="22">
        <v>0.5993055555555555</v>
      </c>
      <c r="E83" s="22">
        <v>0.6027777777777777</v>
      </c>
      <c r="F83" s="22">
        <v>0.6069444444444444</v>
      </c>
      <c r="G83" s="22">
        <v>0.004166666666666652</v>
      </c>
      <c r="H83" s="22">
        <v>0.004166666666666652</v>
      </c>
      <c r="I83" s="22">
        <v>6.94444444444553E-4</v>
      </c>
      <c r="J83" s="22">
        <v>0.00347222222222221</v>
      </c>
    </row>
    <row r="84" ht="15.75" customHeight="1">
      <c r="B84" s="1" t="s">
        <v>6</v>
      </c>
      <c r="C84" s="19">
        <v>0.5993055555555555</v>
      </c>
      <c r="D84" s="19">
        <v>0.6034722222222222</v>
      </c>
      <c r="E84" s="19">
        <v>0.6069444444444444</v>
      </c>
      <c r="F84" s="19">
        <v>0.611111111111111</v>
      </c>
      <c r="G84" s="19">
        <v>0.004166666666666652</v>
      </c>
      <c r="H84" s="19">
        <v>0.004166666666666652</v>
      </c>
      <c r="I84" s="19">
        <v>6.94444444444553E-4</v>
      </c>
      <c r="J84" s="19">
        <v>0.00347222222222221</v>
      </c>
    </row>
    <row r="85" ht="15.75" customHeight="1">
      <c r="B85" s="1" t="s">
        <v>10</v>
      </c>
      <c r="C85" s="23">
        <v>0.6034722222222222</v>
      </c>
      <c r="D85" s="23">
        <v>0.6076388888888888</v>
      </c>
      <c r="E85" s="23">
        <v>0.611111111111111</v>
      </c>
      <c r="F85" s="23">
        <v>0.6152777777777777</v>
      </c>
      <c r="G85" s="23">
        <v>0.004166666666666652</v>
      </c>
      <c r="H85" s="23">
        <v>0.004166666666666652</v>
      </c>
      <c r="I85" s="23">
        <v>6.94444444444553E-4</v>
      </c>
      <c r="J85" s="23">
        <v>0.00347222222222221</v>
      </c>
    </row>
    <row r="86" ht="15.75" customHeight="1">
      <c r="B86" s="1" t="s">
        <v>9</v>
      </c>
      <c r="C86" s="22">
        <v>0.607638888888889</v>
      </c>
      <c r="D86" s="22">
        <v>0.6118055555555556</v>
      </c>
      <c r="E86" s="22">
        <v>0.6152777777777778</v>
      </c>
      <c r="F86" s="22">
        <v>0.6194444444444445</v>
      </c>
      <c r="G86" s="22">
        <v>0.004166666666666652</v>
      </c>
      <c r="H86" s="22">
        <v>0.004166666666666652</v>
      </c>
      <c r="I86" s="22">
        <v>6.94444444444442E-4</v>
      </c>
      <c r="J86" s="22">
        <v>0.00347222222222221</v>
      </c>
    </row>
    <row r="87" ht="15.75" customHeight="1">
      <c r="B87" s="1" t="s">
        <v>6</v>
      </c>
      <c r="C87" s="19">
        <v>0.6118055555555556</v>
      </c>
      <c r="D87" s="19">
        <v>0.6159722222222223</v>
      </c>
      <c r="E87" s="19">
        <v>0.6194444444444445</v>
      </c>
      <c r="F87" s="19">
        <v>0.6236111111111111</v>
      </c>
      <c r="G87" s="19">
        <v>0.004166666666666652</v>
      </c>
      <c r="H87" s="19">
        <v>0.004166666666666652</v>
      </c>
      <c r="I87" s="19">
        <v>6.94444444444442E-4</v>
      </c>
      <c r="J87" s="19">
        <v>0.00347222222222221</v>
      </c>
    </row>
    <row r="88" ht="15.75" customHeight="1">
      <c r="B88" s="1" t="s">
        <v>10</v>
      </c>
      <c r="C88" s="23">
        <v>0.6159722222222223</v>
      </c>
      <c r="D88" s="23">
        <v>0.6201388888888889</v>
      </c>
      <c r="E88" s="23">
        <v>0.6236111111111111</v>
      </c>
      <c r="F88" s="23">
        <v>0.6277777777777778</v>
      </c>
      <c r="G88" s="23">
        <v>0.004166666666666652</v>
      </c>
      <c r="H88" s="23">
        <v>0.004166666666666652</v>
      </c>
      <c r="I88" s="23">
        <v>6.94444444444442E-4</v>
      </c>
      <c r="J88" s="23">
        <v>0.00347222222222221</v>
      </c>
    </row>
    <row r="89" ht="15.75" customHeight="1">
      <c r="B89" s="1" t="s">
        <v>9</v>
      </c>
      <c r="C89" s="22">
        <v>0.6201388888888889</v>
      </c>
      <c r="D89" s="22">
        <v>0.6243055555555556</v>
      </c>
      <c r="E89" s="22">
        <v>0.6277777777777778</v>
      </c>
      <c r="F89" s="22">
        <v>0.6319444444444444</v>
      </c>
      <c r="G89" s="22">
        <v>0.004166666666666652</v>
      </c>
      <c r="H89" s="22">
        <v>0.004166666666666652</v>
      </c>
      <c r="I89" s="22">
        <v>6.94444444444442E-4</v>
      </c>
      <c r="J89" s="22">
        <v>0.00347222222222221</v>
      </c>
    </row>
    <row r="90" ht="15.75" customHeight="1">
      <c r="B90" s="1" t="s">
        <v>6</v>
      </c>
      <c r="C90" s="19">
        <v>0.6243055555555556</v>
      </c>
      <c r="D90" s="19">
        <v>0.6284722222222222</v>
      </c>
      <c r="E90" s="19">
        <v>0.6319444444444444</v>
      </c>
      <c r="F90" s="19">
        <v>0.6361111111111111</v>
      </c>
      <c r="G90" s="19">
        <v>0.004166666666666652</v>
      </c>
      <c r="H90" s="19">
        <v>0.004166666666666652</v>
      </c>
      <c r="I90" s="19">
        <v>6.94444444444442E-4</v>
      </c>
      <c r="J90" s="19">
        <v>0.00347222222222221</v>
      </c>
    </row>
    <row r="91" ht="15.75" customHeight="1">
      <c r="B91" s="1" t="s">
        <v>10</v>
      </c>
      <c r="C91" s="23">
        <v>0.6284722222222222</v>
      </c>
      <c r="D91" s="23">
        <v>0.6326388888888889</v>
      </c>
      <c r="E91" s="23">
        <v>0.6361111111111112</v>
      </c>
      <c r="F91" s="23">
        <v>0.6402777777777778</v>
      </c>
      <c r="G91" s="23">
        <v>0.004166666666666652</v>
      </c>
      <c r="H91" s="23">
        <v>0.004166666666666652</v>
      </c>
      <c r="I91" s="23">
        <v>6.94444444444331E-4</v>
      </c>
      <c r="J91" s="23">
        <v>0.003472222222222321</v>
      </c>
    </row>
    <row r="92" ht="15.75" customHeight="1">
      <c r="B92" s="1" t="s">
        <v>9</v>
      </c>
      <c r="C92" s="22">
        <v>0.6326388888888889</v>
      </c>
      <c r="D92" s="22">
        <v>0.6368055555555555</v>
      </c>
      <c r="E92" s="22">
        <v>0.6402777777777778</v>
      </c>
      <c r="F92" s="22">
        <v>0.6444444444444445</v>
      </c>
      <c r="G92" s="22">
        <v>0.004166666666666652</v>
      </c>
      <c r="H92" s="22">
        <v>0.004166666666666652</v>
      </c>
      <c r="I92" s="22">
        <v>6.94444444444331E-4</v>
      </c>
      <c r="J92" s="22">
        <v>0.003472222222222321</v>
      </c>
    </row>
    <row r="93" ht="15.75" customHeight="1">
      <c r="B93" s="1" t="s">
        <v>6</v>
      </c>
      <c r="C93" s="19">
        <v>0.6368055555555555</v>
      </c>
      <c r="D93" s="19">
        <v>0.6409722222222222</v>
      </c>
      <c r="E93" s="19">
        <v>0.6444444444444445</v>
      </c>
      <c r="F93" s="19">
        <v>0.6486111111111111</v>
      </c>
      <c r="G93" s="19">
        <v>0.004166666666666652</v>
      </c>
      <c r="H93" s="19">
        <v>0.004166666666666652</v>
      </c>
      <c r="I93" s="19">
        <v>6.94444444444442E-4</v>
      </c>
      <c r="J93" s="19">
        <v>0.003472222222222321</v>
      </c>
    </row>
    <row r="94" ht="15.75" customHeight="1">
      <c r="B94" s="1" t="s">
        <v>10</v>
      </c>
      <c r="C94" s="23">
        <v>0.6409722222222222</v>
      </c>
      <c r="D94" s="23">
        <v>0.6451388888888888</v>
      </c>
      <c r="E94" s="23">
        <v>0.6486111111111111</v>
      </c>
      <c r="F94" s="23">
        <v>0.6527777777777778</v>
      </c>
      <c r="G94" s="23">
        <v>0.004166666666666652</v>
      </c>
      <c r="H94" s="23">
        <v>0.004166666666666652</v>
      </c>
      <c r="I94" s="23">
        <v>6.94444444444442E-4</v>
      </c>
      <c r="J94" s="23">
        <v>0.003472222222222321</v>
      </c>
    </row>
    <row r="95" ht="15.75" customHeight="1">
      <c r="B95" s="1" t="s">
        <v>9</v>
      </c>
      <c r="C95" s="22">
        <v>0.6451388888888888</v>
      </c>
      <c r="D95" s="22">
        <v>0.6493055555555555</v>
      </c>
      <c r="E95" s="22">
        <v>0.6527777777777778</v>
      </c>
      <c r="F95" s="22">
        <v>0.6569444444444444</v>
      </c>
      <c r="G95" s="22">
        <v>0.004166666666666652</v>
      </c>
      <c r="H95" s="22">
        <v>0.004166666666666652</v>
      </c>
      <c r="I95" s="22">
        <v>6.94444444444442E-4</v>
      </c>
      <c r="J95" s="22">
        <v>0.003472222222222321</v>
      </c>
    </row>
    <row r="96" ht="15.75" customHeight="1">
      <c r="B96" s="1" t="s">
        <v>6</v>
      </c>
      <c r="C96" s="19">
        <v>0.6493055555555556</v>
      </c>
      <c r="D96" s="19">
        <v>0.6534722222222222</v>
      </c>
      <c r="E96" s="19">
        <v>0.6569444444444444</v>
      </c>
      <c r="F96" s="19">
        <v>0.6611111111111111</v>
      </c>
      <c r="G96" s="19">
        <v>0.004166666666666652</v>
      </c>
      <c r="H96" s="19">
        <v>0.004166666666666652</v>
      </c>
      <c r="I96" s="19">
        <v>6.94444444444442E-4</v>
      </c>
      <c r="J96" s="19">
        <v>0.00347222222222221</v>
      </c>
    </row>
    <row r="97" ht="15.75" customHeight="1">
      <c r="B97" s="1" t="s">
        <v>10</v>
      </c>
      <c r="C97" s="23">
        <v>0.6534722222222222</v>
      </c>
      <c r="D97" s="23">
        <v>0.6576388888888889</v>
      </c>
      <c r="E97" s="23">
        <v>0.6611111111111111</v>
      </c>
      <c r="F97" s="23">
        <v>0.6652777777777777</v>
      </c>
      <c r="G97" s="23">
        <v>0.004166666666666652</v>
      </c>
      <c r="H97" s="23">
        <v>0.004166666666666652</v>
      </c>
      <c r="I97" s="23">
        <v>6.94444444444442E-4</v>
      </c>
      <c r="J97" s="23">
        <v>0.00347222222222221</v>
      </c>
    </row>
    <row r="98" ht="15.75" customHeight="1">
      <c r="B98" s="1" t="s">
        <v>9</v>
      </c>
      <c r="C98" s="22">
        <v>0.6576388888888889</v>
      </c>
      <c r="D98" s="22">
        <v>0.6618055555555555</v>
      </c>
      <c r="E98" s="22">
        <v>0.6652777777777777</v>
      </c>
      <c r="F98" s="22">
        <v>0.6694444444444444</v>
      </c>
      <c r="G98" s="22">
        <v>0.004166666666666652</v>
      </c>
      <c r="H98" s="22">
        <v>0.004166666666666652</v>
      </c>
      <c r="I98" s="22">
        <v>6.94444444444442E-4</v>
      </c>
      <c r="J98" s="22">
        <v>0.00347222222222221</v>
      </c>
    </row>
    <row r="99" ht="15.75" customHeight="1">
      <c r="B99" s="1" t="s">
        <v>6</v>
      </c>
      <c r="C99" s="19">
        <v>0.6618055555555555</v>
      </c>
      <c r="D99" s="19">
        <v>0.6659722222222222</v>
      </c>
      <c r="E99" s="19">
        <v>0.6694444444444444</v>
      </c>
      <c r="F99" s="19">
        <v>0.673611111111111</v>
      </c>
      <c r="G99" s="19">
        <v>0.004166666666666652</v>
      </c>
      <c r="H99" s="19">
        <v>0.004166666666666652</v>
      </c>
      <c r="I99" s="19">
        <v>6.94444444444553E-4</v>
      </c>
      <c r="J99" s="19">
        <v>0.00347222222222221</v>
      </c>
    </row>
    <row r="100" ht="15.75" customHeight="1">
      <c r="B100" s="1" t="s">
        <v>10</v>
      </c>
      <c r="C100" s="23">
        <v>0.6659722222222222</v>
      </c>
      <c r="D100" s="23">
        <v>0.6701388888888888</v>
      </c>
      <c r="E100" s="23">
        <v>0.6736111111111112</v>
      </c>
      <c r="F100" s="23">
        <v>0.6777777777777778</v>
      </c>
      <c r="G100" s="23">
        <v>0.004166666666666652</v>
      </c>
      <c r="H100" s="23">
        <v>0.004166666666666652</v>
      </c>
      <c r="I100" s="23">
        <v>6.94444444444442E-4</v>
      </c>
      <c r="J100" s="23">
        <v>0.003472222222222321</v>
      </c>
    </row>
    <row r="101" ht="15.75" customHeight="1">
      <c r="B101" s="1" t="s">
        <v>9</v>
      </c>
      <c r="C101" s="22">
        <v>0.6701388888888888</v>
      </c>
      <c r="D101" s="22">
        <v>0.6743055555555555</v>
      </c>
      <c r="E101" s="22">
        <v>0.6777777777777777</v>
      </c>
      <c r="F101" s="22">
        <v>0.6819444444444444</v>
      </c>
      <c r="G101" s="22">
        <v>0.004166666666666652</v>
      </c>
      <c r="H101" s="22">
        <v>0.004166666666666652</v>
      </c>
      <c r="I101" s="22">
        <v>6.94444444444553E-4</v>
      </c>
      <c r="J101" s="22">
        <v>0.00347222222222221</v>
      </c>
    </row>
    <row r="102" ht="15.75" customHeight="1">
      <c r="B102" s="1" t="s">
        <v>6</v>
      </c>
      <c r="C102" s="19">
        <v>0.6743055555555556</v>
      </c>
      <c r="D102" s="19">
        <v>0.6784722222222223</v>
      </c>
      <c r="E102" s="19">
        <v>0.6819444444444445</v>
      </c>
      <c r="F102" s="19">
        <v>0.6861111111111111</v>
      </c>
      <c r="G102" s="19">
        <v>0.004166666666666652</v>
      </c>
      <c r="H102" s="19">
        <v>0.004166666666666652</v>
      </c>
      <c r="I102" s="19">
        <v>6.94444444444442E-4</v>
      </c>
      <c r="J102" s="19">
        <v>0.00347222222222221</v>
      </c>
    </row>
    <row r="103" ht="15.75" customHeight="1">
      <c r="B103" s="1" t="s">
        <v>10</v>
      </c>
      <c r="C103" s="23">
        <v>0.6784722222222223</v>
      </c>
      <c r="D103" s="23">
        <v>0.6826388888888889</v>
      </c>
      <c r="E103" s="23">
        <v>0.686111111111111</v>
      </c>
      <c r="F103" s="23">
        <v>0.6902777777777777</v>
      </c>
      <c r="G103" s="23">
        <v>0.004166666666666652</v>
      </c>
      <c r="H103" s="23">
        <v>0.004166666666666652</v>
      </c>
      <c r="I103" s="23">
        <v>6.94444444444553E-4</v>
      </c>
      <c r="J103" s="23">
        <v>0.003472222222222099</v>
      </c>
    </row>
    <row r="104" ht="15.75" customHeight="1">
      <c r="B104" s="1" t="s">
        <v>9</v>
      </c>
      <c r="C104" s="22">
        <v>0.6826388888888889</v>
      </c>
      <c r="D104" s="22">
        <v>0.6868055555555556</v>
      </c>
      <c r="E104" s="22">
        <v>0.6902777777777778</v>
      </c>
      <c r="F104" s="22">
        <v>0.6944444444444444</v>
      </c>
      <c r="G104" s="22">
        <v>0.004166666666666652</v>
      </c>
      <c r="H104" s="22">
        <v>0.004166666666666652</v>
      </c>
      <c r="I104" s="22">
        <v>6.94444444444442E-4</v>
      </c>
      <c r="J104" s="22">
        <v>0.00347222222222221</v>
      </c>
    </row>
    <row r="105" ht="15.75" customHeight="1">
      <c r="B105" s="1" t="s">
        <v>6</v>
      </c>
      <c r="C105" s="19">
        <v>0.6868055555555556</v>
      </c>
      <c r="D105" s="19">
        <v>0.6909722222222222</v>
      </c>
      <c r="E105" s="19">
        <v>0.6944444444444445</v>
      </c>
      <c r="F105" s="19">
        <v>0.6986111111111112</v>
      </c>
      <c r="G105" s="19">
        <v>0.004166666666666652</v>
      </c>
      <c r="H105" s="19">
        <v>0.004166666666666652</v>
      </c>
      <c r="I105" s="19">
        <v>6.94444444444442E-4</v>
      </c>
      <c r="J105" s="19">
        <v>0.003472222222222321</v>
      </c>
    </row>
    <row r="106" ht="15.75" customHeight="1">
      <c r="B106" s="1" t="s">
        <v>10</v>
      </c>
      <c r="C106" s="23">
        <v>0.6909722222222222</v>
      </c>
      <c r="D106" s="23">
        <v>0.6951388888888889</v>
      </c>
      <c r="E106" s="23">
        <v>0.6986111111111111</v>
      </c>
      <c r="F106" s="23">
        <v>0.7027777777777777</v>
      </c>
      <c r="G106" s="23">
        <v>0.004166666666666652</v>
      </c>
      <c r="H106" s="23">
        <v>0.004166666666666652</v>
      </c>
      <c r="I106" s="23">
        <v>6.94444444444442E-4</v>
      </c>
      <c r="J106" s="23">
        <v>0.00347222222222221</v>
      </c>
    </row>
    <row r="107" ht="15.75" customHeight="1">
      <c r="B107" s="1" t="s">
        <v>9</v>
      </c>
      <c r="C107" s="22">
        <v>0.6951388888888889</v>
      </c>
      <c r="D107" s="22">
        <v>0.6993055555555555</v>
      </c>
      <c r="E107" s="22">
        <v>0.7027777777777778</v>
      </c>
      <c r="F107" s="22">
        <v>0.7069444444444445</v>
      </c>
      <c r="G107" s="22">
        <v>0.004166666666666652</v>
      </c>
      <c r="H107" s="22">
        <v>0.004166666666666652</v>
      </c>
      <c r="I107" s="22">
        <v>6.94444444444442E-4</v>
      </c>
      <c r="J107" s="22">
        <v>0.003472222222222321</v>
      </c>
    </row>
    <row r="108" ht="15.75" customHeight="1">
      <c r="B108" s="1" t="s">
        <v>6</v>
      </c>
      <c r="C108" s="19">
        <v>0.6993055555555556</v>
      </c>
      <c r="D108" s="19">
        <v>0.7034722222222223</v>
      </c>
      <c r="E108" s="19">
        <v>0.7069444444444444</v>
      </c>
      <c r="F108" s="19">
        <v>0.711111111111111</v>
      </c>
      <c r="G108" s="19">
        <v>0.004166666666666652</v>
      </c>
      <c r="H108" s="19">
        <v>0.004166666666666652</v>
      </c>
      <c r="I108" s="19">
        <v>6.94444444444442E-4</v>
      </c>
      <c r="J108" s="19">
        <v>0.003472222222222099</v>
      </c>
    </row>
    <row r="109" ht="15.75" customHeight="1">
      <c r="B109" s="1" t="s">
        <v>10</v>
      </c>
      <c r="C109" s="23">
        <v>0.7034722222222222</v>
      </c>
      <c r="D109" s="23">
        <v>0.7076388888888888</v>
      </c>
      <c r="E109" s="23">
        <v>0.7111111111111111</v>
      </c>
      <c r="F109" s="23">
        <v>0.7152777777777778</v>
      </c>
      <c r="G109" s="23">
        <v>0.004166666666666652</v>
      </c>
      <c r="H109" s="23">
        <v>0.004166666666666652</v>
      </c>
      <c r="I109" s="23">
        <v>6.94444444444442E-4</v>
      </c>
      <c r="J109" s="23">
        <v>0.003472222222222321</v>
      </c>
    </row>
    <row r="110" ht="15.75" customHeight="1">
      <c r="B110" s="1" t="s">
        <v>9</v>
      </c>
      <c r="C110" s="22">
        <v>0.7076388888888889</v>
      </c>
      <c r="D110" s="22">
        <v>0.7118055555555556</v>
      </c>
      <c r="E110" s="22">
        <v>0.7152777777777778</v>
      </c>
      <c r="F110" s="22">
        <v>0.7194444444444444</v>
      </c>
      <c r="G110" s="22">
        <v>0.004166666666666652</v>
      </c>
      <c r="H110" s="22">
        <v>0.004166666666666652</v>
      </c>
      <c r="I110" s="22">
        <v>6.94444444444553E-4</v>
      </c>
      <c r="J110" s="22">
        <v>0.00347222222222221</v>
      </c>
    </row>
    <row r="111" ht="15.75" customHeight="1">
      <c r="B111" s="1" t="s">
        <v>6</v>
      </c>
      <c r="C111" s="19">
        <v>0.7118055555555555</v>
      </c>
      <c r="D111" s="19">
        <v>0.7159722222222221</v>
      </c>
      <c r="E111" s="19">
        <v>0.7194444444444444</v>
      </c>
      <c r="F111" s="19">
        <v>0.7236111111111111</v>
      </c>
      <c r="G111" s="19">
        <v>0.004166666666666652</v>
      </c>
      <c r="H111" s="19">
        <v>0.004166666666666652</v>
      </c>
      <c r="I111" s="19">
        <v>6.94444444444442E-4</v>
      </c>
      <c r="J111" s="19">
        <v>0.003472222222222321</v>
      </c>
    </row>
    <row r="112" ht="15.75" customHeight="1">
      <c r="B112" s="1" t="s">
        <v>10</v>
      </c>
      <c r="C112" s="23">
        <v>0.7159722222222222</v>
      </c>
      <c r="D112" s="23">
        <v>0.7201388888888889</v>
      </c>
      <c r="E112" s="23">
        <v>0.7236111111111111</v>
      </c>
      <c r="F112" s="23">
        <v>0.7277777777777777</v>
      </c>
      <c r="G112" s="23">
        <v>0.004166666666666652</v>
      </c>
      <c r="H112" s="23">
        <v>0.004166666666666652</v>
      </c>
      <c r="I112" s="23">
        <v>6.94444444444553E-4</v>
      </c>
      <c r="J112" s="23">
        <v>0.00347222222222221</v>
      </c>
    </row>
    <row r="113" ht="15.75" customHeight="1">
      <c r="B113" s="1" t="s">
        <v>9</v>
      </c>
      <c r="C113" s="22">
        <v>0.720138888888889</v>
      </c>
      <c r="D113" s="22">
        <v>0.7243055555555556</v>
      </c>
      <c r="E113" s="22">
        <v>0.7277777777777777</v>
      </c>
      <c r="F113" s="22">
        <v>0.7319444444444444</v>
      </c>
      <c r="G113" s="22">
        <v>0.004166666666666652</v>
      </c>
      <c r="H113" s="22">
        <v>0.004166666666666652</v>
      </c>
      <c r="I113" s="22">
        <v>6.94444444444442E-4</v>
      </c>
      <c r="J113" s="22">
        <v>0.003472222222222099</v>
      </c>
    </row>
    <row r="114" ht="15.75" customHeight="1">
      <c r="B114" s="1" t="s">
        <v>6</v>
      </c>
      <c r="C114" s="19">
        <v>0.7243055555555555</v>
      </c>
      <c r="D114" s="19">
        <v>0.7284722222222222</v>
      </c>
      <c r="E114" s="19">
        <v>0.7319444444444444</v>
      </c>
      <c r="F114" s="19">
        <v>0.736111111111111</v>
      </c>
      <c r="G114" s="19">
        <v>0.004166666666666652</v>
      </c>
      <c r="H114" s="19">
        <v>0.004166666666666652</v>
      </c>
      <c r="I114" s="19">
        <v>6.94444444444553E-4</v>
      </c>
      <c r="J114" s="19">
        <v>0.00347222222222221</v>
      </c>
    </row>
    <row r="115" ht="15.75" customHeight="1">
      <c r="B115" s="1" t="s">
        <v>10</v>
      </c>
      <c r="C115" s="23">
        <v>0.7284722222222223</v>
      </c>
      <c r="D115" s="23">
        <v>0.732638888888889</v>
      </c>
      <c r="E115" s="23">
        <v>0.7361111111111112</v>
      </c>
      <c r="F115" s="23">
        <v>0.7402777777777778</v>
      </c>
      <c r="G115" s="23">
        <v>0.004166666666666652</v>
      </c>
      <c r="H115" s="23">
        <v>0.004166666666666652</v>
      </c>
      <c r="I115" s="23">
        <v>6.94444444444442E-4</v>
      </c>
      <c r="J115" s="23">
        <v>0.00347222222222221</v>
      </c>
    </row>
    <row r="116" ht="15.75" customHeight="1">
      <c r="B116" s="1" t="s">
        <v>9</v>
      </c>
      <c r="C116" s="22">
        <v>0.7326388888888888</v>
      </c>
      <c r="D116" s="22">
        <v>0.7368055555555555</v>
      </c>
      <c r="E116" s="22">
        <v>0.7402777777777777</v>
      </c>
      <c r="F116" s="22">
        <v>0.7444444444444444</v>
      </c>
      <c r="G116" s="22">
        <v>0.004166666666666652</v>
      </c>
      <c r="H116" s="22">
        <v>0.004166666666666652</v>
      </c>
      <c r="I116" s="22">
        <v>6.94444444444553E-4</v>
      </c>
      <c r="J116" s="22">
        <v>0.00347222222222221</v>
      </c>
    </row>
    <row r="117" ht="15.75" customHeight="1">
      <c r="B117" s="1" t="s">
        <v>6</v>
      </c>
      <c r="C117" s="19">
        <v>0.7368055555555556</v>
      </c>
      <c r="D117" s="19">
        <v>0.7409722222222223</v>
      </c>
      <c r="E117" s="19">
        <v>0.7444444444444445</v>
      </c>
      <c r="F117" s="19">
        <v>0.7486111111111111</v>
      </c>
      <c r="G117" s="19">
        <v>0.004166666666666652</v>
      </c>
      <c r="H117" s="19">
        <v>0.004166666666666652</v>
      </c>
      <c r="I117" s="19">
        <v>0.001388888888888884</v>
      </c>
      <c r="J117" s="19">
        <v>0.00347222222222221</v>
      </c>
    </row>
    <row r="118" ht="15.75" customHeight="1">
      <c r="B118" s="1" t="s">
        <v>10</v>
      </c>
      <c r="C118" s="23">
        <v>0.7409722222222223</v>
      </c>
      <c r="D118" s="23">
        <v>0.7451388888888889</v>
      </c>
      <c r="E118" s="23">
        <v>0.748611111111111</v>
      </c>
      <c r="F118" s="23">
        <v>0.7527777777777777</v>
      </c>
      <c r="G118" s="23">
        <v>0.004166666666666652</v>
      </c>
      <c r="H118" s="23">
        <v>0.004166666666666652</v>
      </c>
      <c r="I118" s="23">
        <v>0.0</v>
      </c>
      <c r="J118" s="23">
        <v>0.003472222222222099</v>
      </c>
    </row>
    <row r="119" ht="15.75" customHeight="1">
      <c r="B119" s="1" t="s">
        <v>9</v>
      </c>
      <c r="C119" s="22">
        <v>0.7451388888888889</v>
      </c>
      <c r="D119" s="22">
        <v>0.7493055555555556</v>
      </c>
      <c r="E119" s="22">
        <v>0.751388888888889</v>
      </c>
      <c r="F119" s="22">
        <v>0.7548611111111112</v>
      </c>
      <c r="G119" s="22">
        <v>0.004166666666666652</v>
      </c>
      <c r="H119" s="22">
        <v>0.00347222222222221</v>
      </c>
      <c r="I119" s="22">
        <v>6.94444444444331E-4</v>
      </c>
      <c r="J119" s="22">
        <v>0.002083333333333437</v>
      </c>
    </row>
    <row r="120" ht="15.75" customHeight="1">
      <c r="B120" s="1" t="s">
        <v>6</v>
      </c>
      <c r="C120" s="19">
        <v>0.75</v>
      </c>
      <c r="D120" s="19">
        <v>0.7541666666666667</v>
      </c>
      <c r="E120" s="19">
        <v>0.75625</v>
      </c>
      <c r="F120" s="19">
        <v>0.7597222222222222</v>
      </c>
      <c r="G120" s="19">
        <v>0.004166666666666652</v>
      </c>
      <c r="H120" s="19">
        <v>0.00347222222222221</v>
      </c>
      <c r="I120" s="19">
        <v>6.94444444444442E-4</v>
      </c>
      <c r="J120" s="19">
        <v>0.002083333333333326</v>
      </c>
    </row>
    <row r="121" ht="15.75" customHeight="1">
      <c r="B121" s="1" t="s">
        <v>9</v>
      </c>
      <c r="C121" s="22">
        <v>0.7555555555555555</v>
      </c>
      <c r="D121" s="22">
        <v>0.7597222222222222</v>
      </c>
      <c r="E121" s="22">
        <v>0.7618055555555556</v>
      </c>
      <c r="F121" s="22">
        <v>0.7652777777777778</v>
      </c>
      <c r="G121" s="22">
        <v>0.004166666666666652</v>
      </c>
      <c r="H121" s="22">
        <v>0.00347222222222221</v>
      </c>
      <c r="I121" s="22">
        <v>6.94444444444331E-4</v>
      </c>
      <c r="J121" s="22">
        <v>0.002083333333333437</v>
      </c>
    </row>
    <row r="122" ht="15.75" customHeight="1">
      <c r="B122" s="1" t="s">
        <v>6</v>
      </c>
      <c r="C122" s="19">
        <v>0.7604166666666666</v>
      </c>
      <c r="D122" s="19">
        <v>0.7645833333333333</v>
      </c>
      <c r="E122" s="19">
        <v>0.7666666666666666</v>
      </c>
      <c r="F122" s="19">
        <v>0.7701388888888888</v>
      </c>
      <c r="G122" s="19">
        <v>0.004166666666666652</v>
      </c>
      <c r="H122" s="19">
        <v>0.00347222222222221</v>
      </c>
      <c r="I122" s="19">
        <v>6.94444444444553E-4</v>
      </c>
      <c r="J122" s="19">
        <v>0.002083333333333326</v>
      </c>
    </row>
    <row r="123" ht="15.75" customHeight="1">
      <c r="B123" s="1" t="s">
        <v>9</v>
      </c>
      <c r="C123" s="22">
        <v>0.7659722222222222</v>
      </c>
      <c r="D123" s="22">
        <v>0.7701388888888888</v>
      </c>
      <c r="E123" s="22">
        <v>0.7722222222222223</v>
      </c>
      <c r="F123" s="22">
        <v>0.7756944444444445</v>
      </c>
      <c r="G123" s="22">
        <v>0.004166666666666652</v>
      </c>
      <c r="H123" s="22">
        <v>0.00347222222222221</v>
      </c>
      <c r="I123" s="22">
        <v>6.94444444444442E-4</v>
      </c>
      <c r="J123" s="22">
        <v>0.002083333333333437</v>
      </c>
    </row>
    <row r="124" ht="15.75" customHeight="1">
      <c r="B124" s="1" t="s">
        <v>6</v>
      </c>
      <c r="C124" s="19">
        <v>0.7708333333333334</v>
      </c>
      <c r="D124" s="19">
        <v>0.775</v>
      </c>
      <c r="E124" s="19">
        <v>0.7770833333333332</v>
      </c>
      <c r="F124" s="19">
        <v>0.7805555555555554</v>
      </c>
      <c r="G124" s="19">
        <v>0.004166666666666652</v>
      </c>
      <c r="H124" s="19">
        <v>0.00347222222222221</v>
      </c>
      <c r="I124" s="19">
        <v>6.94444444444553E-4</v>
      </c>
      <c r="J124" s="19">
        <v>0.002083333333333215</v>
      </c>
    </row>
    <row r="125" ht="15.75" customHeight="1">
      <c r="B125" s="1" t="s">
        <v>9</v>
      </c>
      <c r="C125" s="22">
        <v>0.7763888888888889</v>
      </c>
      <c r="D125" s="22">
        <v>0.7805555555555556</v>
      </c>
      <c r="E125" s="22">
        <v>0.782638888888889</v>
      </c>
      <c r="F125" s="22">
        <v>0.7861111111111112</v>
      </c>
      <c r="G125" s="22">
        <v>0.004166666666666652</v>
      </c>
      <c r="H125" s="22">
        <v>0.00347222222222221</v>
      </c>
      <c r="I125" s="22">
        <v>6.94444444444331E-4</v>
      </c>
      <c r="J125" s="22">
        <v>0.002083333333333437</v>
      </c>
    </row>
    <row r="126" ht="15.75" customHeight="1">
      <c r="B126" s="1" t="s">
        <v>6</v>
      </c>
      <c r="C126" s="19">
        <v>0.78125</v>
      </c>
      <c r="D126" s="19">
        <v>0.7854166666666667</v>
      </c>
      <c r="E126" s="19">
        <v>0.7875</v>
      </c>
      <c r="F126" s="19">
        <v>0.7909722222222222</v>
      </c>
      <c r="G126" s="19">
        <v>0.004166666666666652</v>
      </c>
      <c r="H126" s="19">
        <v>0.00347222222222221</v>
      </c>
      <c r="I126" s="19">
        <v>0.0</v>
      </c>
      <c r="J126" s="19">
        <v>0.002083333333333326</v>
      </c>
    </row>
    <row r="127" ht="15.75" customHeight="1">
      <c r="B127" s="1" t="s">
        <v>9</v>
      </c>
      <c r="C127" s="22">
        <v>0.7868055555555555</v>
      </c>
      <c r="D127" s="22">
        <v>0.7909722222222222</v>
      </c>
      <c r="E127" s="22">
        <v>0.7930555555555556</v>
      </c>
      <c r="F127" s="22">
        <v>0.7965277777777778</v>
      </c>
      <c r="G127" s="22">
        <v>0.004166666666666652</v>
      </c>
      <c r="H127" s="22">
        <v>0.00347222222222221</v>
      </c>
      <c r="I127" s="22">
        <v>0.0</v>
      </c>
      <c r="J127" s="22">
        <v>0.002083333333333437</v>
      </c>
    </row>
    <row r="128" ht="15.75" customHeight="1">
      <c r="B128" s="1" t="s">
        <v>6</v>
      </c>
      <c r="C128" s="19"/>
      <c r="D128" s="19"/>
      <c r="E128" s="19">
        <v>0.7979166666666666</v>
      </c>
      <c r="F128" s="19">
        <v>0.8013888888888888</v>
      </c>
      <c r="G128" s="19"/>
      <c r="H128" s="19">
        <v>0.00347222222222221</v>
      </c>
      <c r="I128" s="19">
        <v>0.0</v>
      </c>
      <c r="J128" s="19">
        <v>0.0</v>
      </c>
    </row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9:$J$128">
    <sortState ref="B9:J128">
      <sortCondition ref="C9:C128"/>
    </sortState>
  </autoFilter>
  <mergeCells count="2">
    <mergeCell ref="C7:D7"/>
    <mergeCell ref="E7:F7"/>
  </mergeCells>
  <conditionalFormatting sqref="O10:O22">
    <cfRule type="containsText" dxfId="0" priority="1" operator="containsText" text="Continue">
      <formula>NOT(ISERROR(SEARCH(("Continue"),(O10))))</formula>
    </cfRule>
  </conditionalFormatting>
  <conditionalFormatting sqref="O10:O22">
    <cfRule type="containsText" dxfId="1" priority="2" operator="containsText" text="Charge">
      <formula>NOT(ISERROR(SEARCH(("Charge"),(O10))))</formula>
    </cfRule>
  </conditionalFormatting>
  <conditionalFormatting sqref="R10:R22">
    <cfRule type="containsText" dxfId="0" priority="3" operator="containsText" text="Continue">
      <formula>NOT(ISERROR(SEARCH(("Continue"),(R10))))</formula>
    </cfRule>
  </conditionalFormatting>
  <conditionalFormatting sqref="R10:R22">
    <cfRule type="containsText" dxfId="1" priority="4" operator="containsText" text="Charge">
      <formula>NOT(ISERROR(SEARCH(("Charge"),(R10))))</formula>
    </cfRule>
  </conditionalFormatting>
  <conditionalFormatting sqref="U10:U22">
    <cfRule type="containsText" dxfId="0" priority="5" operator="containsText" text="Continue">
      <formula>NOT(ISERROR(SEARCH(("Continue"),(U10))))</formula>
    </cfRule>
  </conditionalFormatting>
  <conditionalFormatting sqref="U10:U22">
    <cfRule type="containsText" dxfId="1" priority="6" operator="containsText" text="Charge">
      <formula>NOT(ISERROR(SEARCH(("Charge"),(U10))))</formula>
    </cfRule>
  </conditionalFormatting>
  <conditionalFormatting sqref="X6">
    <cfRule type="cellIs" dxfId="1" priority="7" operator="lessThan">
      <formula>"N24"</formula>
    </cfRule>
  </conditionalFormatting>
  <conditionalFormatting sqref="AA10:AA22">
    <cfRule type="containsText" dxfId="0" priority="8" operator="containsText" text="Continue">
      <formula>NOT(ISERROR(SEARCH(("Continue"),(AA10))))</formula>
    </cfRule>
  </conditionalFormatting>
  <conditionalFormatting sqref="AA10:AA22">
    <cfRule type="containsText" dxfId="1" priority="9" operator="containsText" text="Charge">
      <formula>NOT(ISERROR(SEARCH(("Charge"),(AA10))))</formula>
    </cfRule>
  </conditionalFormatting>
  <conditionalFormatting sqref="AE10:AE22">
    <cfRule type="containsText" dxfId="0" priority="10" operator="containsText" text="Continue">
      <formula>NOT(ISERROR(SEARCH(("Continue"),(AE10))))</formula>
    </cfRule>
  </conditionalFormatting>
  <conditionalFormatting sqref="AE10:AE22">
    <cfRule type="containsText" dxfId="1" priority="11" operator="containsText" text="Charge">
      <formula>NOT(ISERROR(SEARCH(("Charge"),(AE10))))</formula>
    </cfRule>
  </conditionalFormatting>
  <conditionalFormatting sqref="AI10:AI22">
    <cfRule type="containsText" dxfId="0" priority="12" operator="containsText" text="Continue">
      <formula>NOT(ISERROR(SEARCH(("Continue"),(AI10))))</formula>
    </cfRule>
  </conditionalFormatting>
  <conditionalFormatting sqref="AI10:AI22">
    <cfRule type="containsText" dxfId="1" priority="13" operator="containsText" text="Charge">
      <formula>NOT(ISERROR(SEARCH(("Charge"),(AI10))))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FED1A"/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" width="6.43"/>
    <col customWidth="1" min="3" max="3" width="16.86"/>
    <col customWidth="1" min="4" max="4" width="8.43"/>
    <col customWidth="1" min="5" max="5" width="16.0"/>
    <col customWidth="1" min="6" max="6" width="8.43"/>
    <col customWidth="1" min="7" max="7" width="12.0"/>
    <col customWidth="1" min="8" max="26" width="8.71"/>
  </cols>
  <sheetData>
    <row r="1">
      <c r="A1" s="24"/>
      <c r="B1" s="25"/>
      <c r="C1" s="26" t="s">
        <v>351</v>
      </c>
      <c r="D1" s="26"/>
    </row>
    <row r="2">
      <c r="A2" s="26" t="s">
        <v>352</v>
      </c>
      <c r="B2" s="26"/>
      <c r="C2" s="26" t="s">
        <v>353</v>
      </c>
      <c r="D2" s="26"/>
      <c r="E2" s="1" t="s">
        <v>354</v>
      </c>
      <c r="G2" s="1" t="s">
        <v>355</v>
      </c>
    </row>
    <row r="3">
      <c r="A3" s="26"/>
      <c r="B3" s="26"/>
      <c r="C3" s="26" t="s">
        <v>356</v>
      </c>
      <c r="D3" s="26"/>
      <c r="E3" s="1" t="s">
        <v>357</v>
      </c>
      <c r="G3" s="1" t="s">
        <v>358</v>
      </c>
    </row>
    <row r="4">
      <c r="A4" s="1" t="s">
        <v>359</v>
      </c>
      <c r="B4" s="27" t="s">
        <v>360</v>
      </c>
      <c r="C4" s="28">
        <v>25.0</v>
      </c>
      <c r="D4" s="1" t="s">
        <v>361</v>
      </c>
      <c r="E4" s="28">
        <v>25.0</v>
      </c>
      <c r="F4" s="1" t="s">
        <v>361</v>
      </c>
      <c r="G4" s="1">
        <v>25.0</v>
      </c>
    </row>
    <row r="5">
      <c r="A5" s="1" t="s">
        <v>362</v>
      </c>
      <c r="B5" s="27" t="s">
        <v>363</v>
      </c>
      <c r="C5" s="28"/>
      <c r="D5" s="1" t="s">
        <v>361</v>
      </c>
      <c r="E5" s="28">
        <v>12.0</v>
      </c>
      <c r="F5" s="1" t="s">
        <v>361</v>
      </c>
    </row>
    <row r="6">
      <c r="A6" s="1" t="s">
        <v>364</v>
      </c>
      <c r="B6" s="27" t="s">
        <v>365</v>
      </c>
      <c r="C6" s="28">
        <v>13.0</v>
      </c>
      <c r="D6" s="1" t="s">
        <v>366</v>
      </c>
      <c r="E6" s="28">
        <v>13.0</v>
      </c>
      <c r="F6" s="1" t="s">
        <v>366</v>
      </c>
    </row>
    <row r="7">
      <c r="A7" s="1" t="s">
        <v>367</v>
      </c>
      <c r="B7" s="27" t="s">
        <v>368</v>
      </c>
      <c r="C7" s="29">
        <v>6.25E7</v>
      </c>
      <c r="D7" s="30" t="s">
        <v>369</v>
      </c>
      <c r="E7" s="29">
        <v>7.75E7</v>
      </c>
      <c r="F7" s="30" t="s">
        <v>369</v>
      </c>
    </row>
    <row r="8">
      <c r="A8" s="1" t="s">
        <v>370</v>
      </c>
      <c r="B8" s="27" t="s">
        <v>371</v>
      </c>
      <c r="C8" s="29">
        <v>0.0</v>
      </c>
      <c r="D8" s="30" t="s">
        <v>369</v>
      </c>
      <c r="E8" s="29">
        <v>5556.0</v>
      </c>
      <c r="F8" s="30" t="s">
        <v>369</v>
      </c>
    </row>
    <row r="9">
      <c r="A9" s="1" t="s">
        <v>328</v>
      </c>
      <c r="B9" s="27" t="s">
        <v>372</v>
      </c>
      <c r="C9" s="31"/>
      <c r="D9" s="30" t="s">
        <v>329</v>
      </c>
      <c r="E9" s="31">
        <v>1260.0</v>
      </c>
      <c r="F9" s="30" t="s">
        <v>329</v>
      </c>
    </row>
    <row r="10">
      <c r="A10" s="1" t="s">
        <v>373</v>
      </c>
      <c r="B10" s="27" t="s">
        <v>374</v>
      </c>
      <c r="C10" s="29">
        <v>800000.0</v>
      </c>
      <c r="D10" s="30" t="s">
        <v>369</v>
      </c>
      <c r="E10" s="29">
        <v>240000.0</v>
      </c>
      <c r="F10" s="30" t="s">
        <v>369</v>
      </c>
    </row>
    <row r="11">
      <c r="A11" s="1" t="s">
        <v>375</v>
      </c>
      <c r="B11" s="27" t="s">
        <v>376</v>
      </c>
      <c r="C11" s="29">
        <v>9.0</v>
      </c>
      <c r="D11" s="30" t="s">
        <v>377</v>
      </c>
      <c r="E11" s="29">
        <v>9.0</v>
      </c>
      <c r="F11" s="30" t="s">
        <v>377</v>
      </c>
    </row>
    <row r="12">
      <c r="A12" s="1" t="s">
        <v>378</v>
      </c>
      <c r="B12" s="27" t="s">
        <v>379</v>
      </c>
      <c r="C12" s="28">
        <v>35.0</v>
      </c>
      <c r="D12" s="1" t="s">
        <v>380</v>
      </c>
      <c r="E12" s="28">
        <v>35.0</v>
      </c>
      <c r="F12" s="1" t="s">
        <v>380</v>
      </c>
    </row>
    <row r="13">
      <c r="A13" s="1" t="s">
        <v>381</v>
      </c>
      <c r="B13" s="27" t="s">
        <v>382</v>
      </c>
      <c r="C13" s="32"/>
      <c r="D13" s="30" t="s">
        <v>383</v>
      </c>
      <c r="E13" s="32">
        <v>2.0</v>
      </c>
      <c r="F13" s="30" t="s">
        <v>383</v>
      </c>
    </row>
    <row r="14">
      <c r="A14" s="1" t="s">
        <v>384</v>
      </c>
      <c r="B14" s="27" t="s">
        <v>385</v>
      </c>
      <c r="C14" s="32"/>
      <c r="D14" s="30" t="s">
        <v>329</v>
      </c>
      <c r="E14" s="28">
        <v>100.0</v>
      </c>
      <c r="F14" s="30" t="s">
        <v>329</v>
      </c>
    </row>
    <row r="15">
      <c r="A15" s="1" t="s">
        <v>386</v>
      </c>
      <c r="B15" s="27" t="s">
        <v>387</v>
      </c>
      <c r="C15" s="33"/>
      <c r="D15" s="34"/>
      <c r="E15" s="33">
        <v>0.7</v>
      </c>
      <c r="F15" s="34"/>
    </row>
    <row r="16">
      <c r="B16" s="27"/>
      <c r="C16" s="33"/>
      <c r="D16" s="34"/>
      <c r="E16" s="33"/>
      <c r="F16" s="34"/>
    </row>
    <row r="17">
      <c r="B17" s="27"/>
      <c r="C17" s="33"/>
      <c r="D17" s="34"/>
      <c r="E17" s="33"/>
      <c r="F17" s="34"/>
    </row>
    <row r="18">
      <c r="A18" s="1" t="s">
        <v>388</v>
      </c>
      <c r="B18" s="27" t="s">
        <v>389</v>
      </c>
      <c r="C18" s="35"/>
      <c r="D18" s="34"/>
      <c r="E18" s="36">
        <f>+(E15*E9)/(E14*E6)</f>
        <v>0.6784615385</v>
      </c>
      <c r="F18" s="34"/>
    </row>
    <row r="19">
      <c r="A19" s="26"/>
      <c r="B19" s="26"/>
      <c r="C19" s="26"/>
      <c r="D19" s="26"/>
    </row>
    <row r="20">
      <c r="A20" s="26"/>
      <c r="B20" s="26"/>
      <c r="C20" s="26"/>
      <c r="D20" s="26"/>
    </row>
    <row r="21" ht="15.75" customHeight="1">
      <c r="A21" s="26" t="s">
        <v>390</v>
      </c>
      <c r="B21" s="26"/>
      <c r="C21" s="26"/>
      <c r="D21" s="26"/>
    </row>
    <row r="22" ht="15.75" customHeight="1">
      <c r="A22" s="26"/>
      <c r="B22" s="26"/>
      <c r="C22" s="26"/>
      <c r="D22" s="26"/>
    </row>
    <row r="23" ht="15.75" customHeight="1">
      <c r="A23" s="26" t="s">
        <v>391</v>
      </c>
      <c r="C23" s="37">
        <f>C7/(C4*365)</f>
        <v>6849.315068</v>
      </c>
      <c r="D23" s="26"/>
      <c r="E23" s="37">
        <f>E7/(E4*365)</f>
        <v>8493.150685</v>
      </c>
    </row>
    <row r="24" ht="15.75" customHeight="1">
      <c r="A24" s="26"/>
      <c r="C24" s="26"/>
      <c r="D24" s="26"/>
      <c r="E24" s="26"/>
    </row>
    <row r="25" ht="15.75" customHeight="1">
      <c r="A25" s="26" t="s">
        <v>392</v>
      </c>
      <c r="C25" s="26"/>
      <c r="D25" s="26"/>
      <c r="E25" s="26"/>
    </row>
    <row r="26" ht="15.75" customHeight="1">
      <c r="A26" s="26"/>
      <c r="C26" s="26"/>
      <c r="D26" s="26"/>
      <c r="E26" s="26"/>
    </row>
    <row r="27" ht="15.75" customHeight="1">
      <c r="A27" s="26" t="s">
        <v>393</v>
      </c>
      <c r="C27" s="38" t="str">
        <f>((C4/C5)*(C8*C9))/(C4*365)</f>
        <v>#DIV/0!</v>
      </c>
      <c r="D27" s="26"/>
      <c r="E27" s="37">
        <f>((E4/E5)*(E8*E9))/(E4*365)</f>
        <v>1598.30137</v>
      </c>
    </row>
    <row r="28" ht="15.75" customHeight="1">
      <c r="A28" s="26"/>
      <c r="C28" s="26"/>
      <c r="D28" s="26"/>
      <c r="E28" s="26"/>
    </row>
    <row r="29" ht="15.75" customHeight="1">
      <c r="A29" s="26" t="s">
        <v>394</v>
      </c>
      <c r="C29" s="26"/>
      <c r="D29" s="26"/>
      <c r="E29" s="26"/>
    </row>
    <row r="30" ht="15.75" customHeight="1">
      <c r="A30" s="26"/>
      <c r="C30" s="26"/>
      <c r="D30" s="26"/>
      <c r="E30" s="26"/>
    </row>
    <row r="31" ht="15.75" customHeight="1">
      <c r="A31" s="39" t="s">
        <v>395</v>
      </c>
      <c r="C31" s="37">
        <f>C10/(365)</f>
        <v>2191.780822</v>
      </c>
      <c r="D31" s="26"/>
      <c r="E31" s="37">
        <f>E10/(365)</f>
        <v>657.5342466</v>
      </c>
    </row>
    <row r="32" ht="15.75" customHeight="1">
      <c r="A32" s="26"/>
      <c r="C32" s="26"/>
      <c r="D32" s="26"/>
      <c r="E32" s="26"/>
    </row>
    <row r="33" ht="15.75" customHeight="1">
      <c r="A33" s="26" t="s">
        <v>396</v>
      </c>
      <c r="C33" s="26"/>
      <c r="D33" s="26"/>
      <c r="E33" s="26"/>
    </row>
    <row r="34" ht="15.75" customHeight="1">
      <c r="A34" s="26"/>
      <c r="C34" s="26"/>
      <c r="D34" s="26"/>
      <c r="E34" s="26"/>
    </row>
    <row r="35" ht="15.75" customHeight="1">
      <c r="A35" s="26" t="s">
        <v>397</v>
      </c>
      <c r="C35" s="37">
        <f>(C13*C14*C18*C6)+(C11*C12*(1-C18)*C6)</f>
        <v>4095</v>
      </c>
      <c r="D35" s="26"/>
      <c r="E35" s="37">
        <f>(E13*E14*E18*E6)+(E11*E12*(1-E18)*E6)</f>
        <v>3080.7</v>
      </c>
    </row>
    <row r="36" ht="15.75" customHeight="1">
      <c r="A36" s="26"/>
      <c r="C36" s="26"/>
      <c r="D36" s="26"/>
      <c r="E36" s="26"/>
    </row>
    <row r="37" ht="15.75" customHeight="1">
      <c r="A37" s="26" t="s">
        <v>398</v>
      </c>
      <c r="C37" s="26"/>
      <c r="D37" s="26"/>
      <c r="E37" s="26"/>
    </row>
    <row r="38" ht="15.75" customHeight="1">
      <c r="A38" s="26"/>
      <c r="C38" s="26"/>
      <c r="D38" s="26"/>
      <c r="E38" s="26"/>
    </row>
    <row r="39" ht="15.75" customHeight="1">
      <c r="A39" s="26" t="s">
        <v>399</v>
      </c>
      <c r="C39" s="37">
        <f>C11*C12*C6</f>
        <v>4095</v>
      </c>
      <c r="D39" s="26"/>
      <c r="E39" s="40">
        <f>E11*E12*E6</f>
        <v>4095</v>
      </c>
    </row>
    <row r="40" ht="15.75" customHeight="1">
      <c r="A40" s="26"/>
      <c r="C40" s="26"/>
      <c r="D40" s="26"/>
      <c r="E40" s="26"/>
    </row>
    <row r="41" ht="15.75" customHeight="1">
      <c r="A41" s="26" t="s">
        <v>400</v>
      </c>
      <c r="C41" s="26"/>
      <c r="D41" s="26"/>
      <c r="E41" s="26"/>
    </row>
    <row r="42" ht="15.75" customHeight="1">
      <c r="A42" s="26"/>
      <c r="C42" s="26"/>
      <c r="D42" s="26"/>
      <c r="E42" s="26"/>
    </row>
    <row r="43" ht="15.75" customHeight="1">
      <c r="A43" s="26" t="s">
        <v>401</v>
      </c>
      <c r="C43" s="38">
        <f>C13*C14*C6</f>
        <v>0</v>
      </c>
      <c r="D43" s="26"/>
      <c r="E43" s="38">
        <f>E13*E14*E6</f>
        <v>2600</v>
      </c>
    </row>
    <row r="44" ht="15.75" customHeight="1">
      <c r="A44" s="26"/>
      <c r="C44" s="26"/>
      <c r="D44" s="26"/>
      <c r="E44" s="26"/>
    </row>
    <row r="45" ht="15.75" customHeight="1">
      <c r="A45" s="26" t="s">
        <v>402</v>
      </c>
      <c r="C45" s="41">
        <f>+C23+C31+C35</f>
        <v>13136.09589</v>
      </c>
      <c r="D45" s="26"/>
      <c r="E45" s="41">
        <f>+E23+E27+E31+E35</f>
        <v>13829.6863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C5FF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.43"/>
    <col customWidth="1" min="2" max="2" width="28.14"/>
    <col customWidth="1" min="3" max="4" width="8.71"/>
    <col customWidth="1" min="5" max="5" width="8.29"/>
    <col customWidth="1" min="6" max="6" width="1.86"/>
    <col customWidth="1" min="7" max="7" width="45.71"/>
    <col customWidth="1" min="8" max="9" width="14.0"/>
    <col customWidth="1" min="10" max="10" width="5.0"/>
    <col customWidth="1" min="11" max="14" width="14.0"/>
    <col customWidth="1" min="15" max="15" width="5.71"/>
    <col customWidth="1" min="16" max="19" width="14.0"/>
    <col customWidth="1" min="20" max="20" width="6.14"/>
    <col customWidth="1" min="21" max="22" width="14.0"/>
    <col customWidth="1" min="23" max="26" width="8.71"/>
  </cols>
  <sheetData>
    <row r="1" ht="7.5" customHeight="1"/>
    <row r="2">
      <c r="B2" s="1" t="s">
        <v>403</v>
      </c>
      <c r="H2" s="1" t="s">
        <v>404</v>
      </c>
      <c r="I2" s="1">
        <f>+SUM(H6:H18)</f>
        <v>12</v>
      </c>
      <c r="M2" s="1" t="s">
        <v>404</v>
      </c>
      <c r="N2" s="1">
        <f>+SUM(M6:M18)</f>
        <v>11.5</v>
      </c>
      <c r="R2" s="1" t="s">
        <v>404</v>
      </c>
      <c r="S2" s="1">
        <f>+SUM(R6:R18)</f>
        <v>9</v>
      </c>
    </row>
    <row r="3">
      <c r="B3" s="1" t="s">
        <v>405</v>
      </c>
      <c r="H3" s="1" t="s">
        <v>406</v>
      </c>
      <c r="I3" s="1">
        <f>+SUM(K6:K18)</f>
        <v>1</v>
      </c>
      <c r="M3" s="1" t="s">
        <v>406</v>
      </c>
      <c r="N3" s="1">
        <f>+SUM(P6:P18)</f>
        <v>1</v>
      </c>
      <c r="R3" s="1" t="s">
        <v>406</v>
      </c>
      <c r="S3" s="1">
        <f>+SUM(U6:U18)</f>
        <v>2</v>
      </c>
    </row>
    <row r="4">
      <c r="B4" s="1" t="s">
        <v>407</v>
      </c>
      <c r="H4" s="42" t="s">
        <v>6</v>
      </c>
      <c r="I4" s="43"/>
      <c r="J4" s="43"/>
      <c r="K4" s="43"/>
      <c r="L4" s="43"/>
      <c r="M4" s="42" t="s">
        <v>9</v>
      </c>
      <c r="N4" s="43"/>
      <c r="O4" s="43"/>
      <c r="P4" s="43"/>
      <c r="Q4" s="43"/>
      <c r="R4" s="42" t="s">
        <v>10</v>
      </c>
      <c r="S4" s="43"/>
      <c r="T4" s="43"/>
      <c r="U4" s="43"/>
      <c r="V4" s="44"/>
    </row>
    <row r="5">
      <c r="B5" s="28"/>
      <c r="H5" s="45" t="s">
        <v>408</v>
      </c>
      <c r="I5" s="45" t="s">
        <v>409</v>
      </c>
      <c r="J5" s="45" t="s">
        <v>410</v>
      </c>
      <c r="K5" s="45" t="s">
        <v>411</v>
      </c>
      <c r="L5" s="45" t="s">
        <v>412</v>
      </c>
      <c r="M5" s="45" t="s">
        <v>408</v>
      </c>
      <c r="N5" s="45" t="s">
        <v>409</v>
      </c>
      <c r="O5" s="45" t="s">
        <v>410</v>
      </c>
      <c r="P5" s="45" t="s">
        <v>411</v>
      </c>
      <c r="Q5" s="45" t="s">
        <v>412</v>
      </c>
      <c r="R5" s="45" t="s">
        <v>408</v>
      </c>
      <c r="S5" s="45" t="s">
        <v>409</v>
      </c>
      <c r="T5" s="45" t="s">
        <v>410</v>
      </c>
      <c r="U5" s="45" t="s">
        <v>411</v>
      </c>
      <c r="V5" s="46" t="s">
        <v>412</v>
      </c>
    </row>
    <row r="6">
      <c r="B6" s="1" t="s">
        <v>352</v>
      </c>
      <c r="G6" s="47" t="s">
        <v>337</v>
      </c>
      <c r="H6" s="48">
        <v>1.0</v>
      </c>
      <c r="I6" s="11">
        <f>+$C$16-(H6*$C$24)+L6</f>
        <v>1034</v>
      </c>
      <c r="J6" s="49">
        <f t="shared" ref="J6:J18" si="1">+IF(I6&gt;$C$20,1,0)</f>
        <v>1</v>
      </c>
      <c r="K6" s="11">
        <f t="shared" ref="K6:K18" si="2">+IF(H6="X",1,0)</f>
        <v>0</v>
      </c>
      <c r="L6" s="11">
        <f t="shared" ref="L6:L18" si="3">+IF(H6="X",$C$26*K6,0)</f>
        <v>0</v>
      </c>
      <c r="M6" s="48">
        <v>0.5</v>
      </c>
      <c r="N6" s="11">
        <f>+$C$17-(M6*$C$24)+Q6</f>
        <v>1084</v>
      </c>
      <c r="O6" s="50">
        <f t="shared" ref="O6:O18" si="4">+IF(N6&gt;$C$21,1,0)</f>
        <v>1</v>
      </c>
      <c r="P6" s="11">
        <f t="shared" ref="P6:P18" si="5">+IF(M6="X",1,0)</f>
        <v>0</v>
      </c>
      <c r="Q6" s="11">
        <f t="shared" ref="Q6:Q18" si="6">+IF(M6="X",$C$26*P6,0)</f>
        <v>0</v>
      </c>
      <c r="R6" s="48"/>
      <c r="S6" s="11">
        <f>+$C$18-(R6*$C$24)+V6</f>
        <v>900</v>
      </c>
      <c r="T6" s="50">
        <f t="shared" ref="T6:T18" si="7">+IF(S6&gt;$C$22,1,0)</f>
        <v>1</v>
      </c>
      <c r="U6" s="11">
        <f t="shared" ref="U6:U18" si="8">+IF(R6="X",1,0)</f>
        <v>0</v>
      </c>
      <c r="V6" s="51">
        <f t="shared" ref="V6:V18" si="9">+IF(R6="X",$C$26*U6,0)</f>
        <v>0</v>
      </c>
    </row>
    <row r="7">
      <c r="B7" s="1" t="s">
        <v>413</v>
      </c>
      <c r="C7" s="16">
        <v>3.0</v>
      </c>
      <c r="G7" s="47" t="s">
        <v>338</v>
      </c>
      <c r="H7" s="52">
        <v>1.0</v>
      </c>
      <c r="I7" s="11">
        <f t="shared" ref="I7:I18" si="10">+$C$16-(SUM(H$6:H7)*$C$24)+SUM(L$6:L7)</f>
        <v>934</v>
      </c>
      <c r="J7" s="49">
        <f t="shared" si="1"/>
        <v>1</v>
      </c>
      <c r="K7" s="11">
        <f t="shared" si="2"/>
        <v>0</v>
      </c>
      <c r="L7" s="11">
        <f t="shared" si="3"/>
        <v>0</v>
      </c>
      <c r="M7" s="52">
        <v>1.0</v>
      </c>
      <c r="N7" s="11">
        <f t="shared" ref="N7:N18" si="11">+$C$17-(SUM(M$6:M7)*$C$24)+SUM(Q$6:Q7)</f>
        <v>984</v>
      </c>
      <c r="O7" s="50">
        <f t="shared" si="4"/>
        <v>1</v>
      </c>
      <c r="P7" s="11">
        <f t="shared" si="5"/>
        <v>0</v>
      </c>
      <c r="Q7" s="11">
        <f t="shared" si="6"/>
        <v>0</v>
      </c>
      <c r="R7" s="52">
        <v>1.0</v>
      </c>
      <c r="S7" s="11">
        <f t="shared" ref="S7:S18" si="12">+$C$18-(SUM(R$6:R7)*$C$24)+SUM(V$6:V7)</f>
        <v>800</v>
      </c>
      <c r="T7" s="50">
        <f t="shared" si="7"/>
        <v>1</v>
      </c>
      <c r="U7" s="11">
        <f t="shared" si="8"/>
        <v>0</v>
      </c>
      <c r="V7" s="51">
        <f t="shared" si="9"/>
        <v>0</v>
      </c>
    </row>
    <row r="8">
      <c r="G8" s="47" t="s">
        <v>339</v>
      </c>
      <c r="H8" s="52">
        <v>1.0</v>
      </c>
      <c r="I8" s="11">
        <f t="shared" si="10"/>
        <v>834</v>
      </c>
      <c r="J8" s="49">
        <f t="shared" si="1"/>
        <v>1</v>
      </c>
      <c r="K8" s="11">
        <f t="shared" si="2"/>
        <v>0</v>
      </c>
      <c r="L8" s="11">
        <f t="shared" si="3"/>
        <v>0</v>
      </c>
      <c r="M8" s="52">
        <v>1.0</v>
      </c>
      <c r="N8" s="11">
        <f t="shared" si="11"/>
        <v>884</v>
      </c>
      <c r="O8" s="50">
        <f t="shared" si="4"/>
        <v>1</v>
      </c>
      <c r="P8" s="11">
        <f t="shared" si="5"/>
        <v>0</v>
      </c>
      <c r="Q8" s="11">
        <f t="shared" si="6"/>
        <v>0</v>
      </c>
      <c r="R8" s="52">
        <v>1.0</v>
      </c>
      <c r="S8" s="11">
        <f t="shared" si="12"/>
        <v>700</v>
      </c>
      <c r="T8" s="50">
        <f t="shared" si="7"/>
        <v>1</v>
      </c>
      <c r="U8" s="11">
        <f t="shared" si="8"/>
        <v>0</v>
      </c>
      <c r="V8" s="51">
        <f t="shared" si="9"/>
        <v>0</v>
      </c>
    </row>
    <row r="9">
      <c r="B9" s="1" t="s">
        <v>414</v>
      </c>
      <c r="C9" s="16">
        <v>1260.0</v>
      </c>
      <c r="D9" s="1" t="s">
        <v>329</v>
      </c>
      <c r="E9" s="53" t="s">
        <v>415</v>
      </c>
      <c r="G9" s="47" t="s">
        <v>340</v>
      </c>
      <c r="H9" s="52">
        <v>1.0</v>
      </c>
      <c r="I9" s="11">
        <f t="shared" si="10"/>
        <v>734</v>
      </c>
      <c r="J9" s="49">
        <f t="shared" si="1"/>
        <v>1</v>
      </c>
      <c r="K9" s="11">
        <f t="shared" si="2"/>
        <v>0</v>
      </c>
      <c r="L9" s="11">
        <f t="shared" si="3"/>
        <v>0</v>
      </c>
      <c r="M9" s="52">
        <v>1.0</v>
      </c>
      <c r="N9" s="11">
        <f t="shared" si="11"/>
        <v>784</v>
      </c>
      <c r="O9" s="50">
        <f t="shared" si="4"/>
        <v>1</v>
      </c>
      <c r="P9" s="11">
        <f t="shared" si="5"/>
        <v>0</v>
      </c>
      <c r="Q9" s="11">
        <f t="shared" si="6"/>
        <v>0</v>
      </c>
      <c r="R9" s="52">
        <v>1.0</v>
      </c>
      <c r="S9" s="11">
        <f t="shared" si="12"/>
        <v>600</v>
      </c>
      <c r="T9" s="50">
        <f t="shared" si="7"/>
        <v>1</v>
      </c>
      <c r="U9" s="11">
        <f t="shared" si="8"/>
        <v>0</v>
      </c>
      <c r="V9" s="51">
        <f t="shared" si="9"/>
        <v>0</v>
      </c>
    </row>
    <row r="10">
      <c r="B10" s="1" t="s">
        <v>416</v>
      </c>
      <c r="C10" s="16">
        <v>1260.0</v>
      </c>
      <c r="D10" s="1" t="s">
        <v>329</v>
      </c>
      <c r="E10" s="53" t="s">
        <v>417</v>
      </c>
      <c r="G10" s="47" t="s">
        <v>341</v>
      </c>
      <c r="H10" s="54" t="s">
        <v>342</v>
      </c>
      <c r="I10" s="11">
        <f t="shared" si="10"/>
        <v>934</v>
      </c>
      <c r="J10" s="49">
        <f t="shared" si="1"/>
        <v>1</v>
      </c>
      <c r="K10" s="11">
        <f t="shared" si="2"/>
        <v>1</v>
      </c>
      <c r="L10" s="11">
        <f t="shared" si="3"/>
        <v>200</v>
      </c>
      <c r="M10" s="48">
        <v>1.0</v>
      </c>
      <c r="N10" s="11">
        <f t="shared" si="11"/>
        <v>684</v>
      </c>
      <c r="O10" s="50">
        <f t="shared" si="4"/>
        <v>1</v>
      </c>
      <c r="P10" s="11">
        <f t="shared" si="5"/>
        <v>0</v>
      </c>
      <c r="Q10" s="11">
        <f t="shared" si="6"/>
        <v>0</v>
      </c>
      <c r="R10" s="48">
        <v>1.0</v>
      </c>
      <c r="S10" s="11">
        <f t="shared" si="12"/>
        <v>500</v>
      </c>
      <c r="T10" s="50">
        <f t="shared" si="7"/>
        <v>1</v>
      </c>
      <c r="U10" s="11">
        <f t="shared" si="8"/>
        <v>0</v>
      </c>
      <c r="V10" s="51">
        <f t="shared" si="9"/>
        <v>0</v>
      </c>
    </row>
    <row r="11">
      <c r="B11" s="1" t="s">
        <v>418</v>
      </c>
      <c r="C11" s="16">
        <v>1000.0</v>
      </c>
      <c r="D11" s="1" t="s">
        <v>329</v>
      </c>
      <c r="E11" s="53" t="s">
        <v>419</v>
      </c>
      <c r="G11" s="47" t="s">
        <v>343</v>
      </c>
      <c r="H11" s="48">
        <v>1.0</v>
      </c>
      <c r="I11" s="11">
        <f t="shared" si="10"/>
        <v>834</v>
      </c>
      <c r="J11" s="49">
        <f t="shared" si="1"/>
        <v>1</v>
      </c>
      <c r="K11" s="11">
        <f t="shared" si="2"/>
        <v>0</v>
      </c>
      <c r="L11" s="11">
        <f t="shared" si="3"/>
        <v>0</v>
      </c>
      <c r="M11" s="54" t="s">
        <v>342</v>
      </c>
      <c r="N11" s="11">
        <f t="shared" si="11"/>
        <v>884</v>
      </c>
      <c r="O11" s="50">
        <f t="shared" si="4"/>
        <v>1</v>
      </c>
      <c r="P11" s="11">
        <f t="shared" si="5"/>
        <v>1</v>
      </c>
      <c r="Q11" s="11">
        <f t="shared" si="6"/>
        <v>200</v>
      </c>
      <c r="R11" s="48">
        <v>1.0</v>
      </c>
      <c r="S11" s="11">
        <f t="shared" si="12"/>
        <v>400</v>
      </c>
      <c r="T11" s="50">
        <f t="shared" si="7"/>
        <v>1</v>
      </c>
      <c r="U11" s="11">
        <f t="shared" si="8"/>
        <v>0</v>
      </c>
      <c r="V11" s="51">
        <f t="shared" si="9"/>
        <v>0</v>
      </c>
    </row>
    <row r="12">
      <c r="G12" s="47" t="s">
        <v>344</v>
      </c>
      <c r="H12" s="48">
        <v>1.0</v>
      </c>
      <c r="I12" s="11">
        <f t="shared" si="10"/>
        <v>734</v>
      </c>
      <c r="J12" s="49">
        <f t="shared" si="1"/>
        <v>1</v>
      </c>
      <c r="K12" s="11">
        <f t="shared" si="2"/>
        <v>0</v>
      </c>
      <c r="L12" s="11">
        <f t="shared" si="3"/>
        <v>0</v>
      </c>
      <c r="M12" s="48">
        <v>1.0</v>
      </c>
      <c r="N12" s="11">
        <f t="shared" si="11"/>
        <v>784</v>
      </c>
      <c r="O12" s="50">
        <f t="shared" si="4"/>
        <v>1</v>
      </c>
      <c r="P12" s="11">
        <f t="shared" si="5"/>
        <v>0</v>
      </c>
      <c r="Q12" s="11">
        <f t="shared" si="6"/>
        <v>0</v>
      </c>
      <c r="R12" s="54" t="s">
        <v>342</v>
      </c>
      <c r="S12" s="11">
        <f t="shared" si="12"/>
        <v>600</v>
      </c>
      <c r="T12" s="50">
        <f t="shared" si="7"/>
        <v>1</v>
      </c>
      <c r="U12" s="11">
        <f t="shared" si="8"/>
        <v>1</v>
      </c>
      <c r="V12" s="51">
        <f t="shared" si="9"/>
        <v>200</v>
      </c>
    </row>
    <row r="13">
      <c r="B13" s="1" t="s">
        <v>420</v>
      </c>
      <c r="C13" s="15">
        <v>0.9</v>
      </c>
      <c r="G13" s="47" t="s">
        <v>345</v>
      </c>
      <c r="H13" s="48">
        <v>1.0</v>
      </c>
      <c r="I13" s="11">
        <f t="shared" si="10"/>
        <v>634</v>
      </c>
      <c r="J13" s="49">
        <f t="shared" si="1"/>
        <v>1</v>
      </c>
      <c r="K13" s="11">
        <f t="shared" si="2"/>
        <v>0</v>
      </c>
      <c r="L13" s="11">
        <f t="shared" si="3"/>
        <v>0</v>
      </c>
      <c r="M13" s="48">
        <v>1.0</v>
      </c>
      <c r="N13" s="11">
        <f t="shared" si="11"/>
        <v>684</v>
      </c>
      <c r="O13" s="50">
        <f t="shared" si="4"/>
        <v>1</v>
      </c>
      <c r="P13" s="11">
        <f t="shared" si="5"/>
        <v>0</v>
      </c>
      <c r="Q13" s="11">
        <f t="shared" si="6"/>
        <v>0</v>
      </c>
      <c r="R13" s="54" t="s">
        <v>342</v>
      </c>
      <c r="S13" s="11">
        <f t="shared" si="12"/>
        <v>800</v>
      </c>
      <c r="T13" s="50">
        <f t="shared" si="7"/>
        <v>1</v>
      </c>
      <c r="U13" s="11">
        <f t="shared" si="8"/>
        <v>1</v>
      </c>
      <c r="V13" s="51">
        <f t="shared" si="9"/>
        <v>200</v>
      </c>
    </row>
    <row r="14">
      <c r="B14" s="1" t="s">
        <v>421</v>
      </c>
      <c r="C14" s="15">
        <v>0.2</v>
      </c>
      <c r="G14" s="47" t="s">
        <v>346</v>
      </c>
      <c r="H14" s="52">
        <v>1.0</v>
      </c>
      <c r="I14" s="11">
        <f t="shared" si="10"/>
        <v>534</v>
      </c>
      <c r="J14" s="49">
        <f t="shared" si="1"/>
        <v>1</v>
      </c>
      <c r="K14" s="11">
        <f t="shared" si="2"/>
        <v>0</v>
      </c>
      <c r="L14" s="11">
        <f t="shared" si="3"/>
        <v>0</v>
      </c>
      <c r="M14" s="52">
        <v>1.0</v>
      </c>
      <c r="N14" s="11">
        <f t="shared" si="11"/>
        <v>584</v>
      </c>
      <c r="O14" s="50">
        <f t="shared" si="4"/>
        <v>1</v>
      </c>
      <c r="P14" s="11">
        <f t="shared" si="5"/>
        <v>0</v>
      </c>
      <c r="Q14" s="11">
        <f t="shared" si="6"/>
        <v>0</v>
      </c>
      <c r="R14" s="52">
        <v>1.0</v>
      </c>
      <c r="S14" s="11">
        <f t="shared" si="12"/>
        <v>700</v>
      </c>
      <c r="T14" s="50">
        <f t="shared" si="7"/>
        <v>1</v>
      </c>
      <c r="U14" s="11">
        <f t="shared" si="8"/>
        <v>0</v>
      </c>
      <c r="V14" s="51">
        <f t="shared" si="9"/>
        <v>0</v>
      </c>
    </row>
    <row r="15">
      <c r="G15" s="47" t="s">
        <v>347</v>
      </c>
      <c r="H15" s="52">
        <v>1.0</v>
      </c>
      <c r="I15" s="11">
        <f t="shared" si="10"/>
        <v>434</v>
      </c>
      <c r="J15" s="49">
        <f t="shared" si="1"/>
        <v>1</v>
      </c>
      <c r="K15" s="11">
        <f t="shared" si="2"/>
        <v>0</v>
      </c>
      <c r="L15" s="11">
        <f t="shared" si="3"/>
        <v>0</v>
      </c>
      <c r="M15" s="52">
        <v>1.0</v>
      </c>
      <c r="N15" s="11">
        <f t="shared" si="11"/>
        <v>484</v>
      </c>
      <c r="O15" s="50">
        <f t="shared" si="4"/>
        <v>1</v>
      </c>
      <c r="P15" s="11">
        <f t="shared" si="5"/>
        <v>0</v>
      </c>
      <c r="Q15" s="11">
        <f t="shared" si="6"/>
        <v>0</v>
      </c>
      <c r="R15" s="52">
        <v>1.0</v>
      </c>
      <c r="S15" s="11">
        <f t="shared" si="12"/>
        <v>600</v>
      </c>
      <c r="T15" s="50">
        <f t="shared" si="7"/>
        <v>1</v>
      </c>
      <c r="U15" s="11">
        <f t="shared" si="8"/>
        <v>0</v>
      </c>
      <c r="V15" s="51">
        <f t="shared" si="9"/>
        <v>0</v>
      </c>
    </row>
    <row r="16">
      <c r="B16" s="1" t="s">
        <v>422</v>
      </c>
      <c r="C16" s="55">
        <f t="shared" ref="C16:C18" si="13">+C9*$C$13</f>
        <v>1134</v>
      </c>
      <c r="D16" s="1" t="s">
        <v>329</v>
      </c>
      <c r="G16" s="47" t="s">
        <v>348</v>
      </c>
      <c r="H16" s="52">
        <v>1.0</v>
      </c>
      <c r="I16" s="11">
        <f t="shared" si="10"/>
        <v>334</v>
      </c>
      <c r="J16" s="49">
        <f t="shared" si="1"/>
        <v>1</v>
      </c>
      <c r="K16" s="11">
        <f t="shared" si="2"/>
        <v>0</v>
      </c>
      <c r="L16" s="11">
        <f t="shared" si="3"/>
        <v>0</v>
      </c>
      <c r="M16" s="52">
        <v>1.0</v>
      </c>
      <c r="N16" s="11">
        <f t="shared" si="11"/>
        <v>384</v>
      </c>
      <c r="O16" s="50">
        <f t="shared" si="4"/>
        <v>1</v>
      </c>
      <c r="P16" s="11">
        <f t="shared" si="5"/>
        <v>0</v>
      </c>
      <c r="Q16" s="11">
        <f t="shared" si="6"/>
        <v>0</v>
      </c>
      <c r="R16" s="52">
        <v>1.0</v>
      </c>
      <c r="S16" s="11">
        <f t="shared" si="12"/>
        <v>500</v>
      </c>
      <c r="T16" s="50">
        <f t="shared" si="7"/>
        <v>1</v>
      </c>
      <c r="U16" s="11">
        <f t="shared" si="8"/>
        <v>0</v>
      </c>
      <c r="V16" s="51">
        <f t="shared" si="9"/>
        <v>0</v>
      </c>
    </row>
    <row r="17">
      <c r="B17" s="1" t="s">
        <v>423</v>
      </c>
      <c r="C17" s="55">
        <f t="shared" si="13"/>
        <v>1134</v>
      </c>
      <c r="D17" s="1" t="s">
        <v>329</v>
      </c>
      <c r="G17" s="47" t="s">
        <v>349</v>
      </c>
      <c r="H17" s="52">
        <v>1.0</v>
      </c>
      <c r="I17" s="11">
        <f t="shared" si="10"/>
        <v>234</v>
      </c>
      <c r="J17" s="49">
        <f t="shared" si="1"/>
        <v>0</v>
      </c>
      <c r="K17" s="11">
        <f t="shared" si="2"/>
        <v>0</v>
      </c>
      <c r="L17" s="11">
        <f t="shared" si="3"/>
        <v>0</v>
      </c>
      <c r="M17" s="52">
        <v>1.0</v>
      </c>
      <c r="N17" s="11">
        <f t="shared" si="11"/>
        <v>284</v>
      </c>
      <c r="O17" s="50">
        <f t="shared" si="4"/>
        <v>1</v>
      </c>
      <c r="P17" s="11">
        <f t="shared" si="5"/>
        <v>0</v>
      </c>
      <c r="Q17" s="11">
        <f t="shared" si="6"/>
        <v>0</v>
      </c>
      <c r="R17" s="52">
        <v>1.0</v>
      </c>
      <c r="S17" s="11">
        <f t="shared" si="12"/>
        <v>400</v>
      </c>
      <c r="T17" s="50">
        <f t="shared" si="7"/>
        <v>1</v>
      </c>
      <c r="U17" s="11">
        <f t="shared" si="8"/>
        <v>0</v>
      </c>
      <c r="V17" s="51">
        <f t="shared" si="9"/>
        <v>0</v>
      </c>
    </row>
    <row r="18">
      <c r="B18" s="1" t="s">
        <v>424</v>
      </c>
      <c r="C18" s="55">
        <f t="shared" si="13"/>
        <v>900</v>
      </c>
      <c r="D18" s="1" t="s">
        <v>329</v>
      </c>
      <c r="G18" s="47" t="s">
        <v>350</v>
      </c>
      <c r="H18" s="56">
        <v>1.0</v>
      </c>
      <c r="I18" s="57">
        <f t="shared" si="10"/>
        <v>134</v>
      </c>
      <c r="J18" s="58">
        <f t="shared" si="1"/>
        <v>0</v>
      </c>
      <c r="K18" s="57">
        <f t="shared" si="2"/>
        <v>0</v>
      </c>
      <c r="L18" s="57">
        <f t="shared" si="3"/>
        <v>0</v>
      </c>
      <c r="M18" s="56">
        <v>1.0</v>
      </c>
      <c r="N18" s="57">
        <f t="shared" si="11"/>
        <v>184</v>
      </c>
      <c r="O18" s="59">
        <f t="shared" si="4"/>
        <v>0</v>
      </c>
      <c r="P18" s="57">
        <f t="shared" si="5"/>
        <v>0</v>
      </c>
      <c r="Q18" s="57">
        <f t="shared" si="6"/>
        <v>0</v>
      </c>
      <c r="R18" s="56"/>
      <c r="S18" s="57">
        <f t="shared" si="12"/>
        <v>400</v>
      </c>
      <c r="T18" s="59">
        <f t="shared" si="7"/>
        <v>1</v>
      </c>
      <c r="U18" s="57">
        <f t="shared" si="8"/>
        <v>0</v>
      </c>
      <c r="V18" s="60">
        <f t="shared" si="9"/>
        <v>0</v>
      </c>
    </row>
    <row r="20">
      <c r="B20" s="1" t="s">
        <v>425</v>
      </c>
      <c r="C20" s="55">
        <f t="shared" ref="C20:C22" si="14">+C9*$C$14</f>
        <v>252</v>
      </c>
      <c r="D20" s="1" t="s">
        <v>329</v>
      </c>
      <c r="G20" s="1" t="s">
        <v>388</v>
      </c>
      <c r="H20" s="27" t="s">
        <v>389</v>
      </c>
      <c r="I20" s="61">
        <f>+COUNTIFS(J6:J18,1,H6:H18,"&gt;0")/I2</f>
        <v>0.8333333333</v>
      </c>
      <c r="J20" s="61"/>
      <c r="K20" s="61"/>
      <c r="L20" s="61"/>
      <c r="M20" s="61"/>
      <c r="N20" s="62">
        <f>+(COUNTIFS(O6:O18,1,M6:M18,"&gt;0")-0.5)/N2</f>
        <v>0.9130434783</v>
      </c>
      <c r="O20" s="61"/>
      <c r="P20" s="61"/>
      <c r="Q20" s="61"/>
      <c r="R20" s="61"/>
      <c r="S20" s="61">
        <f>+COUNTIFS(T6:T18,1,R6:R18,"&gt;0")/S2</f>
        <v>1</v>
      </c>
      <c r="T20" s="63"/>
      <c r="U20" s="63"/>
      <c r="V20" s="63"/>
    </row>
    <row r="21" ht="15.75" customHeight="1">
      <c r="B21" s="1" t="s">
        <v>426</v>
      </c>
      <c r="C21" s="55">
        <f t="shared" si="14"/>
        <v>252</v>
      </c>
      <c r="D21" s="1" t="s">
        <v>329</v>
      </c>
      <c r="H21" s="27" t="s">
        <v>365</v>
      </c>
      <c r="I21" s="1">
        <f>+I2</f>
        <v>12</v>
      </c>
      <c r="N21" s="1">
        <f>+N2</f>
        <v>11.5</v>
      </c>
      <c r="S21" s="1">
        <f>+S2</f>
        <v>9</v>
      </c>
    </row>
    <row r="22" ht="15.75" customHeight="1">
      <c r="B22" s="1" t="s">
        <v>427</v>
      </c>
      <c r="C22" s="55">
        <f t="shared" si="14"/>
        <v>200</v>
      </c>
      <c r="D22" s="1" t="s">
        <v>329</v>
      </c>
      <c r="G22" s="1" t="s">
        <v>428</v>
      </c>
      <c r="H22" s="27" t="s">
        <v>429</v>
      </c>
      <c r="I22" s="64">
        <f>90%-(MIN(I6:I9)/C9)</f>
        <v>0.3174603175</v>
      </c>
      <c r="J22" s="64"/>
      <c r="K22" s="64"/>
      <c r="L22" s="64"/>
      <c r="M22" s="64"/>
      <c r="N22" s="64">
        <f>90%-(MIN(N6:N10)/C10)</f>
        <v>0.3571428571</v>
      </c>
      <c r="O22" s="64"/>
      <c r="P22" s="64"/>
      <c r="Q22" s="64"/>
      <c r="R22" s="64"/>
      <c r="S22" s="64">
        <f>90%-(MIN(S7:S11)/C11)</f>
        <v>0.5</v>
      </c>
    </row>
    <row r="23" ht="15.75" customHeight="1">
      <c r="G23" s="1" t="s">
        <v>430</v>
      </c>
      <c r="H23" s="27" t="s">
        <v>431</v>
      </c>
      <c r="I23" s="64">
        <f>I88-(MIN(I11:I16)/C9)</f>
        <v>0.4761904762</v>
      </c>
      <c r="J23" s="64"/>
      <c r="K23" s="64"/>
      <c r="L23" s="64"/>
      <c r="M23" s="64"/>
      <c r="N23" s="64">
        <f>N89-(MIN(N12:N17)/C10)</f>
        <v>0.4761904762</v>
      </c>
      <c r="O23" s="64"/>
      <c r="P23" s="64"/>
      <c r="Q23" s="64"/>
      <c r="R23" s="64"/>
      <c r="S23" s="64">
        <f>S91-(MIN(S14:S17)/C11)</f>
        <v>0.4</v>
      </c>
    </row>
    <row r="24" ht="15.75" customHeight="1">
      <c r="B24" s="1" t="s">
        <v>432</v>
      </c>
      <c r="C24" s="65">
        <v>100.0</v>
      </c>
      <c r="D24" s="1" t="s">
        <v>329</v>
      </c>
      <c r="G24" s="1" t="s">
        <v>428</v>
      </c>
      <c r="H24" s="27" t="s">
        <v>433</v>
      </c>
      <c r="I24" s="64">
        <f>+AVERAGE(I84:I94)</f>
        <v>0.5753246753</v>
      </c>
      <c r="N24" s="64">
        <f>+AVERAGE(N84:N95)</f>
        <v>0.5626984127</v>
      </c>
      <c r="S24" s="64">
        <f>+AVERAGE(S84:S96)</f>
        <v>0.6076923077</v>
      </c>
    </row>
    <row r="25" ht="15.75" customHeight="1"/>
    <row r="26" ht="15.75" customHeight="1">
      <c r="B26" s="1" t="s">
        <v>434</v>
      </c>
      <c r="C26" s="16">
        <v>200.0</v>
      </c>
      <c r="D26" s="1" t="s">
        <v>329</v>
      </c>
    </row>
    <row r="27" ht="15.75" customHeight="1"/>
    <row r="28" ht="15.75" customHeight="1">
      <c r="B28" s="1" t="s">
        <v>435</v>
      </c>
      <c r="C28" s="1">
        <f t="shared" ref="C28:C29" si="15">+I2+N2+S2</f>
        <v>32.5</v>
      </c>
      <c r="D28" s="1" t="s">
        <v>436</v>
      </c>
    </row>
    <row r="29" ht="15.75" customHeight="1">
      <c r="B29" s="1" t="s">
        <v>437</v>
      </c>
      <c r="C29" s="1">
        <f t="shared" si="15"/>
        <v>4</v>
      </c>
    </row>
    <row r="30" ht="15.75" customHeight="1">
      <c r="B30" s="1" t="s">
        <v>438</v>
      </c>
      <c r="C30" s="1">
        <f>+COUNTIF(J6:J18,"=0")+COUNTIF(O6:O18,"=0")+COUNTIF(T6:T18,"=0")</f>
        <v>3</v>
      </c>
    </row>
    <row r="31" ht="15.75" customHeight="1">
      <c r="B31" s="1" t="s">
        <v>439</v>
      </c>
      <c r="C31" s="1">
        <f>+C28-C30</f>
        <v>29.5</v>
      </c>
    </row>
    <row r="32" ht="15.75" customHeight="1"/>
    <row r="33" ht="15.75" customHeight="1">
      <c r="C33" s="16"/>
      <c r="D33" s="1" t="s">
        <v>440</v>
      </c>
    </row>
    <row r="34" ht="15.75" customHeight="1">
      <c r="C34" s="55"/>
      <c r="D34" s="1" t="s">
        <v>441</v>
      </c>
    </row>
    <row r="35" ht="15.75" customHeight="1">
      <c r="C35" s="65"/>
      <c r="D35" s="1" t="s">
        <v>442</v>
      </c>
    </row>
    <row r="36" ht="15.75" customHeight="1"/>
    <row r="37" ht="15.75" customHeight="1"/>
    <row r="38" ht="15.75" customHeight="1">
      <c r="B38" s="1" t="s">
        <v>443</v>
      </c>
    </row>
    <row r="39" ht="15.75" customHeight="1">
      <c r="B39" s="1" t="s">
        <v>444</v>
      </c>
    </row>
    <row r="40" ht="15.75" customHeight="1">
      <c r="B40" s="1" t="s">
        <v>445</v>
      </c>
    </row>
    <row r="41" ht="15.75" customHeight="1">
      <c r="B41" s="1" t="s">
        <v>446</v>
      </c>
    </row>
    <row r="42" ht="15.75" customHeight="1">
      <c r="B42" s="1" t="s">
        <v>447</v>
      </c>
    </row>
    <row r="43" ht="15.75" hidden="1" customHeight="1" outlineLevel="1"/>
    <row r="44" ht="15.75" hidden="1" customHeight="1" outlineLevel="1"/>
    <row r="45" ht="15.75" hidden="1" customHeight="1" outlineLevel="1"/>
    <row r="46" ht="15.75" hidden="1" customHeight="1" outlineLevel="1"/>
    <row r="47" ht="15.75" hidden="1" customHeight="1" outlineLevel="1">
      <c r="G47" s="1" t="s">
        <v>359</v>
      </c>
      <c r="H47" s="27" t="s">
        <v>360</v>
      </c>
      <c r="I47" s="16">
        <v>25.0</v>
      </c>
      <c r="K47" s="1" t="s">
        <v>361</v>
      </c>
      <c r="N47" s="16">
        <v>25.0</v>
      </c>
      <c r="P47" s="1" t="s">
        <v>361</v>
      </c>
      <c r="S47" s="16">
        <v>25.0</v>
      </c>
      <c r="U47" s="1" t="s">
        <v>361</v>
      </c>
    </row>
    <row r="48" ht="15.75" hidden="1" customHeight="1" outlineLevel="1">
      <c r="G48" s="1" t="s">
        <v>362</v>
      </c>
      <c r="H48" s="27" t="s">
        <v>363</v>
      </c>
      <c r="I48" s="16">
        <v>10.0</v>
      </c>
      <c r="K48" s="1" t="s">
        <v>361</v>
      </c>
      <c r="N48" s="16">
        <v>10.0</v>
      </c>
      <c r="P48" s="1" t="s">
        <v>361</v>
      </c>
      <c r="S48" s="16">
        <v>10.0</v>
      </c>
      <c r="U48" s="1" t="s">
        <v>361</v>
      </c>
    </row>
    <row r="49" ht="15.75" hidden="1" customHeight="1" outlineLevel="1">
      <c r="G49" s="1" t="s">
        <v>364</v>
      </c>
      <c r="H49" s="27" t="s">
        <v>365</v>
      </c>
      <c r="I49" s="16">
        <f>+I2</f>
        <v>12</v>
      </c>
      <c r="K49" s="1" t="s">
        <v>366</v>
      </c>
      <c r="N49" s="16">
        <f>+N2</f>
        <v>11.5</v>
      </c>
      <c r="P49" s="1" t="s">
        <v>366</v>
      </c>
      <c r="S49" s="16">
        <f>+S2</f>
        <v>9</v>
      </c>
      <c r="U49" s="1" t="s">
        <v>366</v>
      </c>
    </row>
    <row r="50" ht="15.75" hidden="1" customHeight="1" outlineLevel="1">
      <c r="G50" s="1" t="s">
        <v>367</v>
      </c>
      <c r="H50" s="27" t="s">
        <v>448</v>
      </c>
      <c r="I50" s="66">
        <v>7.75E7</v>
      </c>
      <c r="K50" s="30" t="s">
        <v>369</v>
      </c>
      <c r="N50" s="66">
        <v>7.75E7</v>
      </c>
      <c r="P50" s="30" t="s">
        <v>369</v>
      </c>
      <c r="S50" s="66">
        <v>7.75E7</v>
      </c>
      <c r="U50" s="30" t="s">
        <v>369</v>
      </c>
    </row>
    <row r="51" ht="15.75" hidden="1" customHeight="1" outlineLevel="1">
      <c r="G51" s="1" t="s">
        <v>370</v>
      </c>
      <c r="H51" s="27" t="s">
        <v>449</v>
      </c>
      <c r="I51" s="66">
        <v>5555.555555555556</v>
      </c>
      <c r="K51" s="30" t="s">
        <v>369</v>
      </c>
      <c r="N51" s="66">
        <v>5555.555555555556</v>
      </c>
      <c r="P51" s="30" t="s">
        <v>369</v>
      </c>
      <c r="S51" s="66">
        <v>5555.555555555556</v>
      </c>
      <c r="U51" s="30" t="s">
        <v>369</v>
      </c>
    </row>
    <row r="52" ht="15.75" hidden="1" customHeight="1" outlineLevel="1">
      <c r="G52" s="1" t="s">
        <v>328</v>
      </c>
      <c r="H52" s="27" t="s">
        <v>372</v>
      </c>
      <c r="I52" s="16">
        <f>+C9</f>
        <v>1260</v>
      </c>
      <c r="K52" s="30" t="s">
        <v>329</v>
      </c>
      <c r="N52" s="16">
        <f>+C10</f>
        <v>1260</v>
      </c>
      <c r="P52" s="30" t="s">
        <v>329</v>
      </c>
      <c r="S52" s="16">
        <f>+C11</f>
        <v>1000</v>
      </c>
      <c r="U52" s="30" t="s">
        <v>329</v>
      </c>
    </row>
    <row r="53" ht="15.75" hidden="1" customHeight="1" outlineLevel="1">
      <c r="G53" s="1" t="s">
        <v>373</v>
      </c>
      <c r="H53" s="27" t="s">
        <v>450</v>
      </c>
      <c r="I53" s="66">
        <v>700000.0</v>
      </c>
      <c r="K53" s="30" t="s">
        <v>369</v>
      </c>
      <c r="N53" s="66">
        <v>700000.0</v>
      </c>
      <c r="P53" s="30" t="s">
        <v>369</v>
      </c>
      <c r="S53" s="66">
        <v>700000.0</v>
      </c>
      <c r="U53" s="30" t="s">
        <v>369</v>
      </c>
    </row>
    <row r="54" ht="15.75" hidden="1" customHeight="1" outlineLevel="1">
      <c r="G54" s="1" t="s">
        <v>375</v>
      </c>
      <c r="H54" s="27" t="s">
        <v>451</v>
      </c>
      <c r="I54" s="16">
        <v>9.0</v>
      </c>
      <c r="K54" s="30" t="s">
        <v>377</v>
      </c>
      <c r="N54" s="16">
        <v>9.0</v>
      </c>
      <c r="P54" s="30" t="s">
        <v>377</v>
      </c>
      <c r="S54" s="16">
        <v>9.0</v>
      </c>
      <c r="U54" s="30" t="s">
        <v>377</v>
      </c>
    </row>
    <row r="55" ht="15.75" hidden="1" customHeight="1" outlineLevel="1">
      <c r="G55" s="1" t="s">
        <v>378</v>
      </c>
      <c r="H55" s="27" t="s">
        <v>379</v>
      </c>
      <c r="I55" s="16">
        <v>35.0</v>
      </c>
      <c r="K55" s="1" t="s">
        <v>380</v>
      </c>
      <c r="N55" s="16">
        <v>35.0</v>
      </c>
      <c r="P55" s="1" t="s">
        <v>380</v>
      </c>
      <c r="S55" s="16">
        <v>35.0</v>
      </c>
      <c r="U55" s="1" t="s">
        <v>380</v>
      </c>
    </row>
    <row r="56" ht="15.75" hidden="1" customHeight="1" outlineLevel="1">
      <c r="G56" s="1" t="s">
        <v>381</v>
      </c>
      <c r="H56" s="27" t="s">
        <v>452</v>
      </c>
      <c r="I56" s="16">
        <v>2.0</v>
      </c>
      <c r="K56" s="30" t="s">
        <v>383</v>
      </c>
      <c r="N56" s="16">
        <v>2.0</v>
      </c>
      <c r="P56" s="30" t="s">
        <v>383</v>
      </c>
      <c r="S56" s="16">
        <v>2.0</v>
      </c>
      <c r="U56" s="30" t="s">
        <v>383</v>
      </c>
    </row>
    <row r="57" ht="15.75" hidden="1" customHeight="1" outlineLevel="1">
      <c r="G57" s="1" t="s">
        <v>384</v>
      </c>
      <c r="H57" s="27" t="s">
        <v>385</v>
      </c>
      <c r="I57" s="16">
        <f>+C24</f>
        <v>100</v>
      </c>
      <c r="K57" s="30" t="s">
        <v>329</v>
      </c>
      <c r="N57" s="16">
        <f>+C24</f>
        <v>100</v>
      </c>
      <c r="P57" s="30" t="s">
        <v>329</v>
      </c>
      <c r="S57" s="16">
        <f>+C24</f>
        <v>100</v>
      </c>
      <c r="U57" s="30" t="s">
        <v>329</v>
      </c>
    </row>
    <row r="58" ht="15.75" hidden="1" customHeight="1" outlineLevel="1">
      <c r="G58" s="1" t="s">
        <v>453</v>
      </c>
      <c r="H58" s="27" t="s">
        <v>454</v>
      </c>
      <c r="I58" s="15">
        <f>+C13-C14</f>
        <v>0.7</v>
      </c>
      <c r="N58" s="15">
        <f>+C13-C14</f>
        <v>0.7</v>
      </c>
      <c r="S58" s="15">
        <f>+C13-C14</f>
        <v>0.7</v>
      </c>
    </row>
    <row r="59" ht="15.75" hidden="1" customHeight="1" outlineLevel="1"/>
    <row r="60" ht="15.75" hidden="1" customHeight="1" outlineLevel="1"/>
    <row r="61" ht="15.75" hidden="1" customHeight="1" outlineLevel="1">
      <c r="G61" s="67" t="s">
        <v>390</v>
      </c>
    </row>
    <row r="62" ht="15.75" hidden="1" customHeight="1" outlineLevel="1">
      <c r="G62" s="26" t="s">
        <v>391</v>
      </c>
      <c r="I62" s="68">
        <f>+I50/(I47*365)</f>
        <v>8493.150685</v>
      </c>
      <c r="N62" s="68">
        <f>+N50/(N47*365)</f>
        <v>8493.150685</v>
      </c>
      <c r="S62" s="68">
        <f>+S50/(S47*365)</f>
        <v>8493.150685</v>
      </c>
    </row>
    <row r="63" ht="15.75" hidden="1" customHeight="1" outlineLevel="1">
      <c r="I63" s="68"/>
      <c r="N63" s="68"/>
      <c r="S63" s="68"/>
    </row>
    <row r="64" ht="15.75" hidden="1" customHeight="1" outlineLevel="1">
      <c r="G64" s="67" t="s">
        <v>392</v>
      </c>
    </row>
    <row r="65" ht="15.75" hidden="1" customHeight="1" outlineLevel="1">
      <c r="G65" s="26" t="s">
        <v>393</v>
      </c>
      <c r="I65" s="68">
        <f>+((I47/I48)*(I51*I52))/(I47*365)</f>
        <v>1917.808219</v>
      </c>
      <c r="N65" s="68">
        <f>+((N47/N48)*(N51*N52))/(N47*365)</f>
        <v>1917.808219</v>
      </c>
      <c r="S65" s="68">
        <f>+((S47/S48)*(S51*S52))/(S47*365)</f>
        <v>1522.070015</v>
      </c>
    </row>
    <row r="66" ht="15.75" hidden="1" customHeight="1" outlineLevel="1">
      <c r="I66" s="68"/>
      <c r="N66" s="68"/>
      <c r="S66" s="68"/>
    </row>
    <row r="67" ht="15.75" hidden="1" customHeight="1" outlineLevel="1">
      <c r="G67" s="67" t="s">
        <v>394</v>
      </c>
      <c r="I67" s="68"/>
      <c r="N67" s="68"/>
      <c r="S67" s="68"/>
    </row>
    <row r="68" ht="15.75" hidden="1" customHeight="1" outlineLevel="1">
      <c r="G68" s="39" t="s">
        <v>395</v>
      </c>
      <c r="I68" s="68">
        <f>+I53/365</f>
        <v>1917.808219</v>
      </c>
      <c r="N68" s="68">
        <f>+N53/365</f>
        <v>1917.808219</v>
      </c>
      <c r="S68" s="68">
        <f>+S53/365</f>
        <v>1917.808219</v>
      </c>
    </row>
    <row r="69" ht="15.75" hidden="1" customHeight="1" outlineLevel="1">
      <c r="I69" s="68"/>
      <c r="N69" s="68"/>
      <c r="S69" s="68"/>
    </row>
    <row r="70" ht="15.75" hidden="1" customHeight="1" outlineLevel="1">
      <c r="G70" s="67" t="s">
        <v>396</v>
      </c>
      <c r="I70" s="68"/>
      <c r="N70" s="68"/>
      <c r="S70" s="68"/>
    </row>
    <row r="71" ht="15.75" hidden="1" customHeight="1" outlineLevel="1">
      <c r="G71" s="26" t="s">
        <v>397</v>
      </c>
      <c r="I71" s="68">
        <f>+(I56*I57*I49*I20)+(I54*I55*(1-I20)*I49)</f>
        <v>2630</v>
      </c>
      <c r="N71" s="68">
        <f>+(N56*N57*N49*N20)+(N54*N55*(1-N20)*N49)</f>
        <v>2415</v>
      </c>
      <c r="S71" s="68">
        <f>+(S56*S57*S49*S20)+(S54*S55*(1-S20)*S49)</f>
        <v>1800</v>
      </c>
    </row>
    <row r="72" ht="15.75" hidden="1" customHeight="1" outlineLevel="1">
      <c r="I72" s="68"/>
      <c r="N72" s="68"/>
      <c r="S72" s="68"/>
    </row>
    <row r="73" ht="15.75" hidden="1" customHeight="1" outlineLevel="1">
      <c r="G73" s="67" t="s">
        <v>398</v>
      </c>
      <c r="I73" s="68"/>
      <c r="N73" s="68"/>
      <c r="S73" s="68"/>
    </row>
    <row r="74" ht="15.75" hidden="1" customHeight="1" outlineLevel="1">
      <c r="G74" s="26" t="s">
        <v>399</v>
      </c>
      <c r="I74" s="68">
        <f>+(I54*I55*(1-I20)*I49)</f>
        <v>630</v>
      </c>
      <c r="N74" s="68">
        <f>+(N54*N55*(1-N20)*N49)</f>
        <v>315</v>
      </c>
      <c r="S74" s="68">
        <f>+(S54*S55*(1-S20)*S49)</f>
        <v>0</v>
      </c>
    </row>
    <row r="75" ht="15.75" hidden="1" customHeight="1" outlineLevel="1">
      <c r="I75" s="68"/>
      <c r="N75" s="68"/>
      <c r="S75" s="68"/>
    </row>
    <row r="76" ht="15.75" hidden="1" customHeight="1" outlineLevel="1">
      <c r="G76" s="67" t="s">
        <v>400</v>
      </c>
      <c r="I76" s="68"/>
      <c r="N76" s="68"/>
      <c r="S76" s="68"/>
    </row>
    <row r="77" ht="15.75" hidden="1" customHeight="1" outlineLevel="1">
      <c r="G77" s="26" t="s">
        <v>401</v>
      </c>
      <c r="I77" s="68">
        <f>+(I57*I56*I20*I49)</f>
        <v>2000</v>
      </c>
      <c r="N77" s="68">
        <f>+(N57*N56*N20*N49)</f>
        <v>2100</v>
      </c>
      <c r="S77" s="68">
        <f>+(S57*S56*S20*S49)</f>
        <v>1800</v>
      </c>
    </row>
    <row r="78" ht="15.75" hidden="1" customHeight="1" outlineLevel="1">
      <c r="I78" s="68"/>
      <c r="N78" s="68"/>
      <c r="S78" s="68"/>
    </row>
    <row r="79" ht="15.75" hidden="1" customHeight="1" outlineLevel="1">
      <c r="G79" s="67" t="s">
        <v>402</v>
      </c>
      <c r="I79" s="68">
        <f>+I62+I65+I68+I71</f>
        <v>14958.76712</v>
      </c>
      <c r="N79" s="68">
        <f>+N62+N65+N68+N71</f>
        <v>14743.76712</v>
      </c>
      <c r="S79" s="68">
        <f>+S62+S65+S68+S71</f>
        <v>13733.02892</v>
      </c>
    </row>
    <row r="80" ht="15.75" hidden="1" customHeight="1" outlineLevel="1">
      <c r="I80" s="69"/>
    </row>
    <row r="81" ht="15.75" hidden="1" customHeight="1" outlineLevel="1"/>
    <row r="82" ht="15.75" hidden="1" customHeight="1" outlineLevel="1"/>
    <row r="83" ht="15.75" customHeight="1" collapsed="1">
      <c r="H83" s="1" t="s">
        <v>455</v>
      </c>
      <c r="I83" s="1" t="s">
        <v>456</v>
      </c>
      <c r="M83" s="1" t="s">
        <v>455</v>
      </c>
      <c r="N83" s="1" t="s">
        <v>456</v>
      </c>
      <c r="R83" s="1" t="s">
        <v>455</v>
      </c>
      <c r="S83" s="1" t="s">
        <v>456</v>
      </c>
    </row>
    <row r="84" ht="15.75" customHeight="1">
      <c r="G84" s="47" t="s">
        <v>337</v>
      </c>
      <c r="H84" s="70">
        <f t="shared" ref="H84:H96" si="16">90%-I84</f>
        <v>0.07936507937</v>
      </c>
      <c r="I84" s="64">
        <f t="shared" ref="I84:I96" si="17">+I6/$C$9</f>
        <v>0.8206349206</v>
      </c>
      <c r="M84" s="70">
        <f t="shared" ref="M84:M96" si="18">90%-N84</f>
        <v>0.03968253968</v>
      </c>
      <c r="N84" s="64">
        <f t="shared" ref="N84:N96" si="19">+N6/$C$10</f>
        <v>0.8603174603</v>
      </c>
      <c r="R84" s="70">
        <f t="shared" ref="R84:R96" si="20">90%-S84</f>
        <v>0</v>
      </c>
      <c r="S84" s="64">
        <f t="shared" ref="S84:S96" si="21">+S6/$C$11</f>
        <v>0.9</v>
      </c>
    </row>
    <row r="85" ht="15.75" customHeight="1">
      <c r="G85" s="47" t="s">
        <v>338</v>
      </c>
      <c r="H85" s="70">
        <f t="shared" si="16"/>
        <v>0.1587301587</v>
      </c>
      <c r="I85" s="64">
        <f t="shared" si="17"/>
        <v>0.7412698413</v>
      </c>
      <c r="M85" s="70">
        <f t="shared" si="18"/>
        <v>0.119047619</v>
      </c>
      <c r="N85" s="64">
        <f t="shared" si="19"/>
        <v>0.780952381</v>
      </c>
      <c r="R85" s="70">
        <f t="shared" si="20"/>
        <v>0.1</v>
      </c>
      <c r="S85" s="64">
        <f t="shared" si="21"/>
        <v>0.8</v>
      </c>
    </row>
    <row r="86" ht="15.75" customHeight="1">
      <c r="G86" s="47" t="s">
        <v>339</v>
      </c>
      <c r="H86" s="70">
        <f t="shared" si="16"/>
        <v>0.2380952381</v>
      </c>
      <c r="I86" s="64">
        <f t="shared" si="17"/>
        <v>0.6619047619</v>
      </c>
      <c r="M86" s="70">
        <f t="shared" si="18"/>
        <v>0.1984126984</v>
      </c>
      <c r="N86" s="64">
        <f t="shared" si="19"/>
        <v>0.7015873016</v>
      </c>
      <c r="R86" s="70">
        <f t="shared" si="20"/>
        <v>0.2</v>
      </c>
      <c r="S86" s="64">
        <f t="shared" si="21"/>
        <v>0.7</v>
      </c>
    </row>
    <row r="87" ht="15.75" customHeight="1">
      <c r="G87" s="47" t="s">
        <v>340</v>
      </c>
      <c r="H87" s="70">
        <f t="shared" si="16"/>
        <v>0.3174603175</v>
      </c>
      <c r="I87" s="64">
        <f t="shared" si="17"/>
        <v>0.5825396825</v>
      </c>
      <c r="M87" s="70">
        <f t="shared" si="18"/>
        <v>0.2777777778</v>
      </c>
      <c r="N87" s="64">
        <f t="shared" si="19"/>
        <v>0.6222222222</v>
      </c>
      <c r="R87" s="70">
        <f t="shared" si="20"/>
        <v>0.3</v>
      </c>
      <c r="S87" s="64">
        <f t="shared" si="21"/>
        <v>0.6</v>
      </c>
    </row>
    <row r="88" ht="15.75" customHeight="1">
      <c r="G88" s="47" t="s">
        <v>341</v>
      </c>
      <c r="H88" s="70">
        <f t="shared" si="16"/>
        <v>0.1587301587</v>
      </c>
      <c r="I88" s="64">
        <f t="shared" si="17"/>
        <v>0.7412698413</v>
      </c>
      <c r="M88" s="70">
        <f t="shared" si="18"/>
        <v>0.3571428571</v>
      </c>
      <c r="N88" s="64">
        <f t="shared" si="19"/>
        <v>0.5428571429</v>
      </c>
      <c r="R88" s="70">
        <f t="shared" si="20"/>
        <v>0.4</v>
      </c>
      <c r="S88" s="64">
        <f t="shared" si="21"/>
        <v>0.5</v>
      </c>
    </row>
    <row r="89" ht="15.75" customHeight="1">
      <c r="G89" s="47" t="s">
        <v>343</v>
      </c>
      <c r="H89" s="70">
        <f t="shared" si="16"/>
        <v>0.2380952381</v>
      </c>
      <c r="I89" s="64">
        <f t="shared" si="17"/>
        <v>0.6619047619</v>
      </c>
      <c r="M89" s="70">
        <f t="shared" si="18"/>
        <v>0.1984126984</v>
      </c>
      <c r="N89" s="64">
        <f t="shared" si="19"/>
        <v>0.7015873016</v>
      </c>
      <c r="R89" s="70">
        <f t="shared" si="20"/>
        <v>0.5</v>
      </c>
      <c r="S89" s="64">
        <f t="shared" si="21"/>
        <v>0.4</v>
      </c>
    </row>
    <row r="90" ht="15.75" customHeight="1">
      <c r="G90" s="47" t="s">
        <v>344</v>
      </c>
      <c r="H90" s="70">
        <f t="shared" si="16"/>
        <v>0.3174603175</v>
      </c>
      <c r="I90" s="64">
        <f t="shared" si="17"/>
        <v>0.5825396825</v>
      </c>
      <c r="M90" s="70">
        <f t="shared" si="18"/>
        <v>0.2777777778</v>
      </c>
      <c r="N90" s="64">
        <f t="shared" si="19"/>
        <v>0.6222222222</v>
      </c>
      <c r="R90" s="70">
        <f t="shared" si="20"/>
        <v>0.3</v>
      </c>
      <c r="S90" s="64">
        <f t="shared" si="21"/>
        <v>0.6</v>
      </c>
    </row>
    <row r="91" ht="15.75" customHeight="1">
      <c r="G91" s="47" t="s">
        <v>345</v>
      </c>
      <c r="H91" s="70">
        <f t="shared" si="16"/>
        <v>0.3968253968</v>
      </c>
      <c r="I91" s="64">
        <f t="shared" si="17"/>
        <v>0.5031746032</v>
      </c>
      <c r="M91" s="70">
        <f t="shared" si="18"/>
        <v>0.3571428571</v>
      </c>
      <c r="N91" s="64">
        <f t="shared" si="19"/>
        <v>0.5428571429</v>
      </c>
      <c r="R91" s="70">
        <f t="shared" si="20"/>
        <v>0.1</v>
      </c>
      <c r="S91" s="64">
        <f t="shared" si="21"/>
        <v>0.8</v>
      </c>
    </row>
    <row r="92" ht="15.75" customHeight="1">
      <c r="G92" s="47" t="s">
        <v>346</v>
      </c>
      <c r="H92" s="70">
        <f t="shared" si="16"/>
        <v>0.4761904762</v>
      </c>
      <c r="I92" s="64">
        <f t="shared" si="17"/>
        <v>0.4238095238</v>
      </c>
      <c r="M92" s="70">
        <f t="shared" si="18"/>
        <v>0.4365079365</v>
      </c>
      <c r="N92" s="64">
        <f t="shared" si="19"/>
        <v>0.4634920635</v>
      </c>
      <c r="R92" s="70">
        <f t="shared" si="20"/>
        <v>0.2</v>
      </c>
      <c r="S92" s="64">
        <f t="shared" si="21"/>
        <v>0.7</v>
      </c>
    </row>
    <row r="93" ht="15.75" customHeight="1">
      <c r="G93" s="47" t="s">
        <v>347</v>
      </c>
      <c r="H93" s="70">
        <f t="shared" si="16"/>
        <v>0.5555555556</v>
      </c>
      <c r="I93" s="64">
        <f t="shared" si="17"/>
        <v>0.3444444444</v>
      </c>
      <c r="M93" s="70">
        <f t="shared" si="18"/>
        <v>0.5158730159</v>
      </c>
      <c r="N93" s="64">
        <f t="shared" si="19"/>
        <v>0.3841269841</v>
      </c>
      <c r="R93" s="70">
        <f t="shared" si="20"/>
        <v>0.3</v>
      </c>
      <c r="S93" s="64">
        <f t="shared" si="21"/>
        <v>0.6</v>
      </c>
    </row>
    <row r="94" ht="15.75" customHeight="1">
      <c r="G94" s="47" t="s">
        <v>348</v>
      </c>
      <c r="H94" s="70">
        <f t="shared" si="16"/>
        <v>0.6349206349</v>
      </c>
      <c r="I94" s="64">
        <f t="shared" si="17"/>
        <v>0.2650793651</v>
      </c>
      <c r="M94" s="70">
        <f t="shared" si="18"/>
        <v>0.5952380952</v>
      </c>
      <c r="N94" s="64">
        <f t="shared" si="19"/>
        <v>0.3047619048</v>
      </c>
      <c r="R94" s="70">
        <f t="shared" si="20"/>
        <v>0.4</v>
      </c>
      <c r="S94" s="64">
        <f t="shared" si="21"/>
        <v>0.5</v>
      </c>
    </row>
    <row r="95" ht="15.75" customHeight="1">
      <c r="G95" s="47" t="s">
        <v>349</v>
      </c>
      <c r="H95" s="70">
        <f t="shared" si="16"/>
        <v>0.7142857143</v>
      </c>
      <c r="I95" s="64">
        <f t="shared" si="17"/>
        <v>0.1857142857</v>
      </c>
      <c r="M95" s="70">
        <f t="shared" si="18"/>
        <v>0.6746031746</v>
      </c>
      <c r="N95" s="64">
        <f t="shared" si="19"/>
        <v>0.2253968254</v>
      </c>
      <c r="R95" s="70">
        <f t="shared" si="20"/>
        <v>0.5</v>
      </c>
      <c r="S95" s="64">
        <f t="shared" si="21"/>
        <v>0.4</v>
      </c>
    </row>
    <row r="96" ht="15.75" customHeight="1">
      <c r="G96" s="47" t="s">
        <v>350</v>
      </c>
      <c r="H96" s="70">
        <f t="shared" si="16"/>
        <v>0.7936507937</v>
      </c>
      <c r="I96" s="64">
        <f t="shared" si="17"/>
        <v>0.1063492063</v>
      </c>
      <c r="M96" s="70">
        <f t="shared" si="18"/>
        <v>0.753968254</v>
      </c>
      <c r="N96" s="64">
        <f t="shared" si="19"/>
        <v>0.146031746</v>
      </c>
      <c r="R96" s="70">
        <f t="shared" si="20"/>
        <v>0.5</v>
      </c>
      <c r="S96" s="64">
        <f t="shared" si="21"/>
        <v>0.4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H4:L4"/>
    <mergeCell ref="M4:Q4"/>
    <mergeCell ref="R4:V4"/>
  </mergeCells>
  <conditionalFormatting sqref="K6:L18">
    <cfRule type="cellIs" dxfId="2" priority="1" operator="equal">
      <formula>0</formula>
    </cfRule>
  </conditionalFormatting>
  <conditionalFormatting sqref="P6:Q18">
    <cfRule type="cellIs" dxfId="2" priority="2" operator="equal">
      <formula>0</formula>
    </cfRule>
  </conditionalFormatting>
  <conditionalFormatting sqref="U6:V18">
    <cfRule type="cellIs" dxfId="2" priority="3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44FF7"/>
    <pageSetUpPr/>
  </sheetPr>
  <sheetViews>
    <sheetView showGridLines="0" workbookViewId="0"/>
  </sheetViews>
  <sheetFormatPr customHeight="1" defaultColWidth="14.43" defaultRowHeight="15.0" outlineLevelRow="1"/>
  <cols>
    <col customWidth="1" min="1" max="1" width="1.43"/>
    <col customWidth="1" min="2" max="2" width="28.14"/>
    <col customWidth="1" min="3" max="4" width="8.71"/>
    <col customWidth="1" min="5" max="5" width="8.29"/>
    <col customWidth="1" min="6" max="6" width="1.86"/>
    <col customWidth="1" min="7" max="7" width="45.71"/>
    <col customWidth="1" min="8" max="9" width="14.0"/>
    <col customWidth="1" min="10" max="10" width="5.0"/>
    <col customWidth="1" min="11" max="14" width="14.0"/>
    <col customWidth="1" min="15" max="15" width="5.0"/>
    <col customWidth="1" min="16" max="19" width="14.0"/>
    <col customWidth="1" min="20" max="20" width="5.0"/>
    <col customWidth="1" min="21" max="24" width="14.0"/>
    <col customWidth="1" min="25" max="25" width="5.0"/>
    <col customWidth="1" min="26" max="27" width="14.0"/>
  </cols>
  <sheetData>
    <row r="1" ht="7.5" customHeight="1"/>
    <row r="2">
      <c r="B2" s="1" t="s">
        <v>403</v>
      </c>
      <c r="H2" s="1" t="s">
        <v>404</v>
      </c>
      <c r="I2" s="1">
        <f>+SUM(H6:H18)</f>
        <v>11</v>
      </c>
      <c r="M2" s="1" t="s">
        <v>404</v>
      </c>
      <c r="N2" s="1">
        <f>+SUM(M6:M18)</f>
        <v>10.5</v>
      </c>
      <c r="R2" s="1" t="s">
        <v>404</v>
      </c>
      <c r="S2" s="1">
        <f>+SUM(R6:R18)</f>
        <v>9</v>
      </c>
      <c r="W2" s="1" t="s">
        <v>404</v>
      </c>
      <c r="X2" s="1">
        <f>+SUM(W6:W18)</f>
        <v>3</v>
      </c>
    </row>
    <row r="3">
      <c r="B3" s="1" t="s">
        <v>405</v>
      </c>
      <c r="H3" s="1" t="s">
        <v>406</v>
      </c>
      <c r="I3" s="1">
        <f>+SUM(K6:K18)</f>
        <v>2</v>
      </c>
      <c r="M3" s="1" t="s">
        <v>406</v>
      </c>
      <c r="N3" s="1">
        <f>+SUM(P6:P18)</f>
        <v>2</v>
      </c>
      <c r="R3" s="1" t="s">
        <v>406</v>
      </c>
      <c r="S3" s="1">
        <f>+SUM(U6:U18)</f>
        <v>1</v>
      </c>
      <c r="W3" s="1" t="s">
        <v>406</v>
      </c>
      <c r="X3" s="1">
        <f>+SUM(Z6:Z18)</f>
        <v>0</v>
      </c>
    </row>
    <row r="4">
      <c r="B4" s="1" t="s">
        <v>407</v>
      </c>
      <c r="H4" s="42" t="s">
        <v>6</v>
      </c>
      <c r="I4" s="43"/>
      <c r="J4" s="43"/>
      <c r="K4" s="43"/>
      <c r="L4" s="43"/>
      <c r="M4" s="42" t="s">
        <v>9</v>
      </c>
      <c r="N4" s="43"/>
      <c r="O4" s="43"/>
      <c r="P4" s="43"/>
      <c r="Q4" s="43"/>
      <c r="R4" s="42" t="s">
        <v>10</v>
      </c>
      <c r="S4" s="43"/>
      <c r="T4" s="43"/>
      <c r="U4" s="43"/>
      <c r="V4" s="44"/>
      <c r="W4" s="42" t="s">
        <v>457</v>
      </c>
      <c r="X4" s="43"/>
      <c r="Y4" s="43"/>
      <c r="Z4" s="43"/>
      <c r="AA4" s="44"/>
    </row>
    <row r="5">
      <c r="B5" s="28"/>
      <c r="H5" s="45" t="s">
        <v>408</v>
      </c>
      <c r="I5" s="45" t="s">
        <v>409</v>
      </c>
      <c r="J5" s="45" t="s">
        <v>410</v>
      </c>
      <c r="K5" s="45" t="s">
        <v>411</v>
      </c>
      <c r="L5" s="45" t="s">
        <v>412</v>
      </c>
      <c r="M5" s="45" t="s">
        <v>408</v>
      </c>
      <c r="N5" s="45" t="s">
        <v>409</v>
      </c>
      <c r="O5" s="45" t="s">
        <v>410</v>
      </c>
      <c r="P5" s="45" t="s">
        <v>411</v>
      </c>
      <c r="Q5" s="45" t="s">
        <v>412</v>
      </c>
      <c r="R5" s="45" t="s">
        <v>408</v>
      </c>
      <c r="S5" s="45" t="s">
        <v>409</v>
      </c>
      <c r="T5" s="45" t="s">
        <v>410</v>
      </c>
      <c r="U5" s="45" t="s">
        <v>411</v>
      </c>
      <c r="V5" s="46" t="s">
        <v>412</v>
      </c>
      <c r="W5" s="45" t="s">
        <v>408</v>
      </c>
      <c r="X5" s="45" t="s">
        <v>409</v>
      </c>
      <c r="Y5" s="45" t="s">
        <v>410</v>
      </c>
      <c r="Z5" s="45" t="s">
        <v>411</v>
      </c>
      <c r="AA5" s="46" t="s">
        <v>412</v>
      </c>
    </row>
    <row r="6">
      <c r="B6" s="1" t="s">
        <v>352</v>
      </c>
      <c r="G6" s="47" t="s">
        <v>337</v>
      </c>
      <c r="H6" s="48">
        <v>1.0</v>
      </c>
      <c r="I6" s="11">
        <f>+$C$17-(H6*$C$27)+L6</f>
        <v>1034</v>
      </c>
      <c r="J6" s="49">
        <f t="shared" ref="J6:J18" si="1">+IF(I6&gt;$C$22,1,0)</f>
        <v>1</v>
      </c>
      <c r="K6" s="11">
        <f t="shared" ref="K6:K18" si="2">+IF(H6="X",1,0)</f>
        <v>0</v>
      </c>
      <c r="L6" s="11">
        <f t="shared" ref="L6:L18" si="3">+IF(H6="X",200,0)</f>
        <v>0</v>
      </c>
      <c r="M6" s="48">
        <v>0.5</v>
      </c>
      <c r="N6" s="11">
        <f>+$C$18-(M6*$C$27)+Q6</f>
        <v>1084</v>
      </c>
      <c r="O6" s="50">
        <f t="shared" ref="O6:O18" si="4">+IF(N6&gt;$C$23,1,0)</f>
        <v>1</v>
      </c>
      <c r="P6" s="11">
        <f t="shared" ref="P6:P18" si="5">+IF(M6="X",1,0)</f>
        <v>0</v>
      </c>
      <c r="Q6" s="11">
        <f t="shared" ref="Q6:Q18" si="6">+IF(M6="X",200,0)</f>
        <v>0</v>
      </c>
      <c r="R6" s="48"/>
      <c r="S6" s="11">
        <f>+$C$19-(R6*$C$27)+V6</f>
        <v>1134</v>
      </c>
      <c r="T6" s="50">
        <f t="shared" ref="T6:T18" si="7">+IF(S6&gt;$C$24,1,0)</f>
        <v>1</v>
      </c>
      <c r="U6" s="11">
        <f t="shared" ref="U6:U18" si="8">+IF(R6="X",1,0)</f>
        <v>0</v>
      </c>
      <c r="V6" s="51">
        <f t="shared" ref="V6:V18" si="9">+IF(R6="X",200,0)</f>
        <v>0</v>
      </c>
      <c r="W6" s="48"/>
      <c r="X6" s="11">
        <f>+$C$20-(W6*$C$27)+AA6</f>
        <v>900</v>
      </c>
      <c r="Y6" s="50">
        <f t="shared" ref="Y6:Y18" si="10">+IF(X6&gt;$C$25,1,0)</f>
        <v>1</v>
      </c>
      <c r="Z6" s="11">
        <f t="shared" ref="Z6:Z18" si="11">+IF(W6="X",1,0)</f>
        <v>0</v>
      </c>
      <c r="AA6" s="51">
        <f t="shared" ref="AA6:AA18" si="12">+IF(W6="X",200,0)</f>
        <v>0</v>
      </c>
    </row>
    <row r="7">
      <c r="B7" s="1" t="s">
        <v>413</v>
      </c>
      <c r="C7" s="16">
        <v>4.0</v>
      </c>
      <c r="G7" s="47" t="s">
        <v>338</v>
      </c>
      <c r="H7" s="52">
        <v>1.0</v>
      </c>
      <c r="I7" s="11">
        <f t="shared" ref="I7:I18" si="13">+$C$17-(SUM(H$6:H7)*$C$27)+SUM(L$6:L7)</f>
        <v>934</v>
      </c>
      <c r="J7" s="49">
        <f t="shared" si="1"/>
        <v>1</v>
      </c>
      <c r="K7" s="11">
        <f t="shared" si="2"/>
        <v>0</v>
      </c>
      <c r="L7" s="11">
        <f t="shared" si="3"/>
        <v>0</v>
      </c>
      <c r="M7" s="52">
        <v>1.0</v>
      </c>
      <c r="N7" s="11">
        <f t="shared" ref="N7:N18" si="14">+$C$18-(SUM(M$6:M7)*$C$27)+SUM(Q$6:Q7)</f>
        <v>984</v>
      </c>
      <c r="O7" s="50">
        <f t="shared" si="4"/>
        <v>1</v>
      </c>
      <c r="P7" s="11">
        <f t="shared" si="5"/>
        <v>0</v>
      </c>
      <c r="Q7" s="11">
        <f t="shared" si="6"/>
        <v>0</v>
      </c>
      <c r="R7" s="52">
        <v>1.0</v>
      </c>
      <c r="S7" s="11">
        <f t="shared" ref="S7:S18" si="15">+$C$19-(SUM(R$6:R7)*$C$27)+SUM(V$6:V7)</f>
        <v>1034</v>
      </c>
      <c r="T7" s="50">
        <f t="shared" si="7"/>
        <v>1</v>
      </c>
      <c r="U7" s="11">
        <f t="shared" si="8"/>
        <v>0</v>
      </c>
      <c r="V7" s="51">
        <f t="shared" si="9"/>
        <v>0</v>
      </c>
      <c r="W7" s="52"/>
      <c r="X7" s="11">
        <f t="shared" ref="X7:X18" si="16">+$C$20-(SUM(W$6:W7)*$C$27)+SUM(AA$6:AA7)</f>
        <v>900</v>
      </c>
      <c r="Y7" s="50">
        <f t="shared" si="10"/>
        <v>1</v>
      </c>
      <c r="Z7" s="11">
        <f t="shared" si="11"/>
        <v>0</v>
      </c>
      <c r="AA7" s="51">
        <f t="shared" si="12"/>
        <v>0</v>
      </c>
    </row>
    <row r="8">
      <c r="G8" s="47" t="s">
        <v>339</v>
      </c>
      <c r="H8" s="52">
        <v>1.0</v>
      </c>
      <c r="I8" s="11">
        <f t="shared" si="13"/>
        <v>834</v>
      </c>
      <c r="J8" s="49">
        <f t="shared" si="1"/>
        <v>1</v>
      </c>
      <c r="K8" s="11">
        <f t="shared" si="2"/>
        <v>0</v>
      </c>
      <c r="L8" s="11">
        <f t="shared" si="3"/>
        <v>0</v>
      </c>
      <c r="M8" s="52">
        <v>1.0</v>
      </c>
      <c r="N8" s="11">
        <f t="shared" si="14"/>
        <v>884</v>
      </c>
      <c r="O8" s="50">
        <f t="shared" si="4"/>
        <v>1</v>
      </c>
      <c r="P8" s="11">
        <f t="shared" si="5"/>
        <v>0</v>
      </c>
      <c r="Q8" s="11">
        <f t="shared" si="6"/>
        <v>0</v>
      </c>
      <c r="R8" s="52">
        <v>1.0</v>
      </c>
      <c r="S8" s="11">
        <f t="shared" si="15"/>
        <v>934</v>
      </c>
      <c r="T8" s="50">
        <f t="shared" si="7"/>
        <v>1</v>
      </c>
      <c r="U8" s="11">
        <f t="shared" si="8"/>
        <v>0</v>
      </c>
      <c r="V8" s="51">
        <f t="shared" si="9"/>
        <v>0</v>
      </c>
      <c r="W8" s="52"/>
      <c r="X8" s="11">
        <f t="shared" si="16"/>
        <v>900</v>
      </c>
      <c r="Y8" s="50">
        <f t="shared" si="10"/>
        <v>1</v>
      </c>
      <c r="Z8" s="11">
        <f t="shared" si="11"/>
        <v>0</v>
      </c>
      <c r="AA8" s="51">
        <f t="shared" si="12"/>
        <v>0</v>
      </c>
    </row>
    <row r="9">
      <c r="B9" s="1" t="s">
        <v>414</v>
      </c>
      <c r="C9" s="16">
        <v>1260.0</v>
      </c>
      <c r="D9" s="1" t="s">
        <v>329</v>
      </c>
      <c r="E9" s="53" t="s">
        <v>415</v>
      </c>
      <c r="G9" s="47" t="s">
        <v>340</v>
      </c>
      <c r="H9" s="52">
        <v>1.0</v>
      </c>
      <c r="I9" s="11">
        <f t="shared" si="13"/>
        <v>734</v>
      </c>
      <c r="J9" s="49">
        <f t="shared" si="1"/>
        <v>1</v>
      </c>
      <c r="K9" s="11">
        <f t="shared" si="2"/>
        <v>0</v>
      </c>
      <c r="L9" s="11">
        <f t="shared" si="3"/>
        <v>0</v>
      </c>
      <c r="M9" s="52">
        <v>1.0</v>
      </c>
      <c r="N9" s="11">
        <f t="shared" si="14"/>
        <v>784</v>
      </c>
      <c r="O9" s="50">
        <f t="shared" si="4"/>
        <v>1</v>
      </c>
      <c r="P9" s="11">
        <f t="shared" si="5"/>
        <v>0</v>
      </c>
      <c r="Q9" s="11">
        <f t="shared" si="6"/>
        <v>0</v>
      </c>
      <c r="R9" s="52">
        <v>1.0</v>
      </c>
      <c r="S9" s="11">
        <f t="shared" si="15"/>
        <v>834</v>
      </c>
      <c r="T9" s="50">
        <f t="shared" si="7"/>
        <v>1</v>
      </c>
      <c r="U9" s="11">
        <f t="shared" si="8"/>
        <v>0</v>
      </c>
      <c r="V9" s="51">
        <f t="shared" si="9"/>
        <v>0</v>
      </c>
      <c r="W9" s="52"/>
      <c r="X9" s="11">
        <f t="shared" si="16"/>
        <v>900</v>
      </c>
      <c r="Y9" s="50">
        <f t="shared" si="10"/>
        <v>1</v>
      </c>
      <c r="Z9" s="11">
        <f t="shared" si="11"/>
        <v>0</v>
      </c>
      <c r="AA9" s="51">
        <f t="shared" si="12"/>
        <v>0</v>
      </c>
    </row>
    <row r="10">
      <c r="B10" s="1" t="s">
        <v>416</v>
      </c>
      <c r="C10" s="16">
        <v>1260.0</v>
      </c>
      <c r="D10" s="1" t="s">
        <v>329</v>
      </c>
      <c r="E10" s="53" t="s">
        <v>417</v>
      </c>
      <c r="G10" s="47" t="s">
        <v>341</v>
      </c>
      <c r="H10" s="54" t="s">
        <v>342</v>
      </c>
      <c r="I10" s="11">
        <f t="shared" si="13"/>
        <v>934</v>
      </c>
      <c r="J10" s="49">
        <f t="shared" si="1"/>
        <v>1</v>
      </c>
      <c r="K10" s="11">
        <f t="shared" si="2"/>
        <v>1</v>
      </c>
      <c r="L10" s="11">
        <f t="shared" si="3"/>
        <v>200</v>
      </c>
      <c r="M10" s="48">
        <v>1.0</v>
      </c>
      <c r="N10" s="11">
        <f t="shared" si="14"/>
        <v>684</v>
      </c>
      <c r="O10" s="50">
        <f t="shared" si="4"/>
        <v>1</v>
      </c>
      <c r="P10" s="11">
        <f t="shared" si="5"/>
        <v>0</v>
      </c>
      <c r="Q10" s="11">
        <f t="shared" si="6"/>
        <v>0</v>
      </c>
      <c r="R10" s="48"/>
      <c r="S10" s="11">
        <f t="shared" si="15"/>
        <v>834</v>
      </c>
      <c r="T10" s="50">
        <f t="shared" si="7"/>
        <v>1</v>
      </c>
      <c r="U10" s="11">
        <f t="shared" si="8"/>
        <v>0</v>
      </c>
      <c r="V10" s="51">
        <f t="shared" si="9"/>
        <v>0</v>
      </c>
      <c r="W10" s="48">
        <v>1.0</v>
      </c>
      <c r="X10" s="11">
        <f t="shared" si="16"/>
        <v>800</v>
      </c>
      <c r="Y10" s="50">
        <f t="shared" si="10"/>
        <v>1</v>
      </c>
      <c r="Z10" s="11">
        <f t="shared" si="11"/>
        <v>0</v>
      </c>
      <c r="AA10" s="51">
        <f t="shared" si="12"/>
        <v>0</v>
      </c>
    </row>
    <row r="11">
      <c r="B11" s="1" t="s">
        <v>418</v>
      </c>
      <c r="C11" s="16">
        <v>1260.0</v>
      </c>
      <c r="D11" s="1" t="s">
        <v>329</v>
      </c>
      <c r="E11" s="53" t="s">
        <v>417</v>
      </c>
      <c r="G11" s="47" t="s">
        <v>343</v>
      </c>
      <c r="H11" s="54" t="s">
        <v>342</v>
      </c>
      <c r="I11" s="11">
        <f t="shared" si="13"/>
        <v>1134</v>
      </c>
      <c r="J11" s="49">
        <f t="shared" si="1"/>
        <v>1</v>
      </c>
      <c r="K11" s="11">
        <f t="shared" si="2"/>
        <v>1</v>
      </c>
      <c r="L11" s="11">
        <f t="shared" si="3"/>
        <v>200</v>
      </c>
      <c r="M11" s="54" t="s">
        <v>342</v>
      </c>
      <c r="N11" s="11">
        <f t="shared" si="14"/>
        <v>884</v>
      </c>
      <c r="O11" s="50">
        <f t="shared" si="4"/>
        <v>1</v>
      </c>
      <c r="P11" s="11">
        <f t="shared" si="5"/>
        <v>1</v>
      </c>
      <c r="Q11" s="11">
        <f t="shared" si="6"/>
        <v>200</v>
      </c>
      <c r="R11" s="48">
        <v>1.0</v>
      </c>
      <c r="S11" s="11">
        <f t="shared" si="15"/>
        <v>734</v>
      </c>
      <c r="T11" s="50">
        <f t="shared" si="7"/>
        <v>1</v>
      </c>
      <c r="U11" s="11">
        <f t="shared" si="8"/>
        <v>0</v>
      </c>
      <c r="V11" s="51">
        <f t="shared" si="9"/>
        <v>0</v>
      </c>
      <c r="W11" s="48">
        <v>1.0</v>
      </c>
      <c r="X11" s="11">
        <f t="shared" si="16"/>
        <v>700</v>
      </c>
      <c r="Y11" s="50">
        <f t="shared" si="10"/>
        <v>1</v>
      </c>
      <c r="Z11" s="11">
        <f t="shared" si="11"/>
        <v>0</v>
      </c>
      <c r="AA11" s="51">
        <f t="shared" si="12"/>
        <v>0</v>
      </c>
    </row>
    <row r="12">
      <c r="B12" s="1" t="s">
        <v>458</v>
      </c>
      <c r="C12" s="16">
        <v>1000.0</v>
      </c>
      <c r="D12" s="1" t="s">
        <v>329</v>
      </c>
      <c r="E12" s="53" t="s">
        <v>419</v>
      </c>
      <c r="G12" s="47" t="s">
        <v>344</v>
      </c>
      <c r="H12" s="48">
        <v>1.0</v>
      </c>
      <c r="I12" s="11">
        <f t="shared" si="13"/>
        <v>1034</v>
      </c>
      <c r="J12" s="49">
        <f t="shared" si="1"/>
        <v>1</v>
      </c>
      <c r="K12" s="11">
        <f t="shared" si="2"/>
        <v>0</v>
      </c>
      <c r="L12" s="11">
        <f t="shared" si="3"/>
        <v>0</v>
      </c>
      <c r="M12" s="54" t="s">
        <v>342</v>
      </c>
      <c r="N12" s="11">
        <f t="shared" si="14"/>
        <v>1084</v>
      </c>
      <c r="O12" s="50">
        <f t="shared" si="4"/>
        <v>1</v>
      </c>
      <c r="P12" s="11">
        <f t="shared" si="5"/>
        <v>1</v>
      </c>
      <c r="Q12" s="11">
        <f t="shared" si="6"/>
        <v>200</v>
      </c>
      <c r="R12" s="48">
        <v>1.0</v>
      </c>
      <c r="S12" s="11">
        <f t="shared" si="15"/>
        <v>634</v>
      </c>
      <c r="T12" s="50">
        <f t="shared" si="7"/>
        <v>1</v>
      </c>
      <c r="U12" s="11">
        <f t="shared" si="8"/>
        <v>0</v>
      </c>
      <c r="V12" s="51">
        <f t="shared" si="9"/>
        <v>0</v>
      </c>
      <c r="W12" s="48"/>
      <c r="X12" s="11">
        <f t="shared" si="16"/>
        <v>700</v>
      </c>
      <c r="Y12" s="50">
        <f t="shared" si="10"/>
        <v>1</v>
      </c>
      <c r="Z12" s="11">
        <f t="shared" si="11"/>
        <v>0</v>
      </c>
      <c r="AA12" s="51">
        <f t="shared" si="12"/>
        <v>0</v>
      </c>
    </row>
    <row r="13">
      <c r="G13" s="47" t="s">
        <v>345</v>
      </c>
      <c r="H13" s="52">
        <v>1.0</v>
      </c>
      <c r="I13" s="11">
        <f t="shared" si="13"/>
        <v>934</v>
      </c>
      <c r="J13" s="49">
        <f t="shared" si="1"/>
        <v>1</v>
      </c>
      <c r="K13" s="11">
        <f t="shared" si="2"/>
        <v>0</v>
      </c>
      <c r="L13" s="11">
        <f t="shared" si="3"/>
        <v>0</v>
      </c>
      <c r="M13" s="52">
        <v>1.0</v>
      </c>
      <c r="N13" s="11">
        <f t="shared" si="14"/>
        <v>984</v>
      </c>
      <c r="O13" s="50">
        <f t="shared" si="4"/>
        <v>1</v>
      </c>
      <c r="P13" s="11">
        <f t="shared" si="5"/>
        <v>0</v>
      </c>
      <c r="Q13" s="11">
        <f t="shared" si="6"/>
        <v>0</v>
      </c>
      <c r="R13" s="54" t="s">
        <v>342</v>
      </c>
      <c r="S13" s="11">
        <f t="shared" si="15"/>
        <v>834</v>
      </c>
      <c r="T13" s="50">
        <f t="shared" si="7"/>
        <v>1</v>
      </c>
      <c r="U13" s="11">
        <f t="shared" si="8"/>
        <v>1</v>
      </c>
      <c r="V13" s="51">
        <f t="shared" si="9"/>
        <v>200</v>
      </c>
      <c r="W13" s="52">
        <v>1.0</v>
      </c>
      <c r="X13" s="11">
        <f t="shared" si="16"/>
        <v>600</v>
      </c>
      <c r="Y13" s="50">
        <f t="shared" si="10"/>
        <v>1</v>
      </c>
      <c r="Z13" s="11">
        <f t="shared" si="11"/>
        <v>0</v>
      </c>
      <c r="AA13" s="51">
        <f t="shared" si="12"/>
        <v>0</v>
      </c>
    </row>
    <row r="14">
      <c r="B14" s="1" t="s">
        <v>420</v>
      </c>
      <c r="C14" s="15">
        <v>0.9</v>
      </c>
      <c r="G14" s="47" t="s">
        <v>346</v>
      </c>
      <c r="H14" s="52">
        <v>1.0</v>
      </c>
      <c r="I14" s="11">
        <f t="shared" si="13"/>
        <v>834</v>
      </c>
      <c r="J14" s="49">
        <f t="shared" si="1"/>
        <v>1</v>
      </c>
      <c r="K14" s="11">
        <f t="shared" si="2"/>
        <v>0</v>
      </c>
      <c r="L14" s="11">
        <f t="shared" si="3"/>
        <v>0</v>
      </c>
      <c r="M14" s="52">
        <v>1.0</v>
      </c>
      <c r="N14" s="11">
        <f t="shared" si="14"/>
        <v>884</v>
      </c>
      <c r="O14" s="50">
        <f t="shared" si="4"/>
        <v>1</v>
      </c>
      <c r="P14" s="11">
        <f t="shared" si="5"/>
        <v>0</v>
      </c>
      <c r="Q14" s="11">
        <f t="shared" si="6"/>
        <v>0</v>
      </c>
      <c r="R14" s="52">
        <v>1.0</v>
      </c>
      <c r="S14" s="11">
        <f t="shared" si="15"/>
        <v>734</v>
      </c>
      <c r="T14" s="50">
        <f t="shared" si="7"/>
        <v>1</v>
      </c>
      <c r="U14" s="11">
        <f t="shared" si="8"/>
        <v>0</v>
      </c>
      <c r="V14" s="51">
        <f t="shared" si="9"/>
        <v>0</v>
      </c>
      <c r="W14" s="52"/>
      <c r="X14" s="11">
        <f t="shared" si="16"/>
        <v>600</v>
      </c>
      <c r="Y14" s="50">
        <f t="shared" si="10"/>
        <v>1</v>
      </c>
      <c r="Z14" s="11">
        <f t="shared" si="11"/>
        <v>0</v>
      </c>
      <c r="AA14" s="51">
        <f t="shared" si="12"/>
        <v>0</v>
      </c>
    </row>
    <row r="15">
      <c r="B15" s="1" t="s">
        <v>421</v>
      </c>
      <c r="C15" s="15">
        <v>0.2</v>
      </c>
      <c r="G15" s="47" t="s">
        <v>347</v>
      </c>
      <c r="H15" s="52">
        <v>1.0</v>
      </c>
      <c r="I15" s="11">
        <f t="shared" si="13"/>
        <v>734</v>
      </c>
      <c r="J15" s="49">
        <f t="shared" si="1"/>
        <v>1</v>
      </c>
      <c r="K15" s="11">
        <f t="shared" si="2"/>
        <v>0</v>
      </c>
      <c r="L15" s="11">
        <f t="shared" si="3"/>
        <v>0</v>
      </c>
      <c r="M15" s="52">
        <v>1.0</v>
      </c>
      <c r="N15" s="11">
        <f t="shared" si="14"/>
        <v>784</v>
      </c>
      <c r="O15" s="50">
        <f t="shared" si="4"/>
        <v>1</v>
      </c>
      <c r="P15" s="11">
        <f t="shared" si="5"/>
        <v>0</v>
      </c>
      <c r="Q15" s="11">
        <f t="shared" si="6"/>
        <v>0</v>
      </c>
      <c r="R15" s="52">
        <v>1.0</v>
      </c>
      <c r="S15" s="11">
        <f t="shared" si="15"/>
        <v>634</v>
      </c>
      <c r="T15" s="50">
        <f t="shared" si="7"/>
        <v>1</v>
      </c>
      <c r="U15" s="11">
        <f t="shared" si="8"/>
        <v>0</v>
      </c>
      <c r="V15" s="51">
        <f t="shared" si="9"/>
        <v>0</v>
      </c>
      <c r="W15" s="52"/>
      <c r="X15" s="11">
        <f t="shared" si="16"/>
        <v>600</v>
      </c>
      <c r="Y15" s="50">
        <f t="shared" si="10"/>
        <v>1</v>
      </c>
      <c r="Z15" s="11">
        <f t="shared" si="11"/>
        <v>0</v>
      </c>
      <c r="AA15" s="51">
        <f t="shared" si="12"/>
        <v>0</v>
      </c>
    </row>
    <row r="16">
      <c r="G16" s="47" t="s">
        <v>348</v>
      </c>
      <c r="H16" s="52">
        <v>1.0</v>
      </c>
      <c r="I16" s="11">
        <f t="shared" si="13"/>
        <v>634</v>
      </c>
      <c r="J16" s="49">
        <f t="shared" si="1"/>
        <v>1</v>
      </c>
      <c r="K16" s="11">
        <f t="shared" si="2"/>
        <v>0</v>
      </c>
      <c r="L16" s="11">
        <f t="shared" si="3"/>
        <v>0</v>
      </c>
      <c r="M16" s="52">
        <v>1.0</v>
      </c>
      <c r="N16" s="11">
        <f t="shared" si="14"/>
        <v>684</v>
      </c>
      <c r="O16" s="50">
        <f t="shared" si="4"/>
        <v>1</v>
      </c>
      <c r="P16" s="11">
        <f t="shared" si="5"/>
        <v>0</v>
      </c>
      <c r="Q16" s="11">
        <f t="shared" si="6"/>
        <v>0</v>
      </c>
      <c r="R16" s="52">
        <v>1.0</v>
      </c>
      <c r="S16" s="11">
        <f t="shared" si="15"/>
        <v>534</v>
      </c>
      <c r="T16" s="50">
        <f t="shared" si="7"/>
        <v>1</v>
      </c>
      <c r="U16" s="11">
        <f t="shared" si="8"/>
        <v>0</v>
      </c>
      <c r="V16" s="51">
        <f t="shared" si="9"/>
        <v>0</v>
      </c>
      <c r="W16" s="52"/>
      <c r="X16" s="11">
        <f t="shared" si="16"/>
        <v>600</v>
      </c>
      <c r="Y16" s="50">
        <f t="shared" si="10"/>
        <v>1</v>
      </c>
      <c r="Z16" s="11">
        <f t="shared" si="11"/>
        <v>0</v>
      </c>
      <c r="AA16" s="51">
        <f t="shared" si="12"/>
        <v>0</v>
      </c>
    </row>
    <row r="17">
      <c r="B17" s="1" t="s">
        <v>422</v>
      </c>
      <c r="C17" s="55">
        <f t="shared" ref="C17:C20" si="17">+C9*$C$14</f>
        <v>1134</v>
      </c>
      <c r="D17" s="1" t="s">
        <v>329</v>
      </c>
      <c r="G17" s="47" t="s">
        <v>349</v>
      </c>
      <c r="H17" s="52">
        <v>1.0</v>
      </c>
      <c r="I17" s="11">
        <f t="shared" si="13"/>
        <v>534</v>
      </c>
      <c r="J17" s="49">
        <f t="shared" si="1"/>
        <v>1</v>
      </c>
      <c r="K17" s="11">
        <f t="shared" si="2"/>
        <v>0</v>
      </c>
      <c r="L17" s="11">
        <f t="shared" si="3"/>
        <v>0</v>
      </c>
      <c r="M17" s="52">
        <v>1.0</v>
      </c>
      <c r="N17" s="11">
        <f t="shared" si="14"/>
        <v>584</v>
      </c>
      <c r="O17" s="50">
        <f t="shared" si="4"/>
        <v>1</v>
      </c>
      <c r="P17" s="11">
        <f t="shared" si="5"/>
        <v>0</v>
      </c>
      <c r="Q17" s="11">
        <f t="shared" si="6"/>
        <v>0</v>
      </c>
      <c r="R17" s="52">
        <v>1.0</v>
      </c>
      <c r="S17" s="11">
        <f t="shared" si="15"/>
        <v>434</v>
      </c>
      <c r="T17" s="50">
        <f t="shared" si="7"/>
        <v>1</v>
      </c>
      <c r="U17" s="11">
        <f t="shared" si="8"/>
        <v>0</v>
      </c>
      <c r="V17" s="51">
        <f t="shared" si="9"/>
        <v>0</v>
      </c>
      <c r="W17" s="52"/>
      <c r="X17" s="11">
        <f t="shared" si="16"/>
        <v>600</v>
      </c>
      <c r="Y17" s="50">
        <f t="shared" si="10"/>
        <v>1</v>
      </c>
      <c r="Z17" s="11">
        <f t="shared" si="11"/>
        <v>0</v>
      </c>
      <c r="AA17" s="51">
        <f t="shared" si="12"/>
        <v>0</v>
      </c>
    </row>
    <row r="18">
      <c r="B18" s="1" t="s">
        <v>423</v>
      </c>
      <c r="C18" s="55">
        <f t="shared" si="17"/>
        <v>1134</v>
      </c>
      <c r="D18" s="1" t="s">
        <v>329</v>
      </c>
      <c r="G18" s="47" t="s">
        <v>350</v>
      </c>
      <c r="H18" s="56">
        <v>1.0</v>
      </c>
      <c r="I18" s="57">
        <f t="shared" si="13"/>
        <v>434</v>
      </c>
      <c r="J18" s="58">
        <f t="shared" si="1"/>
        <v>1</v>
      </c>
      <c r="K18" s="57">
        <f t="shared" si="2"/>
        <v>0</v>
      </c>
      <c r="L18" s="57">
        <f t="shared" si="3"/>
        <v>0</v>
      </c>
      <c r="M18" s="56">
        <v>1.0</v>
      </c>
      <c r="N18" s="57">
        <f t="shared" si="14"/>
        <v>484</v>
      </c>
      <c r="O18" s="59">
        <f t="shared" si="4"/>
        <v>1</v>
      </c>
      <c r="P18" s="57">
        <f t="shared" si="5"/>
        <v>0</v>
      </c>
      <c r="Q18" s="57">
        <f t="shared" si="6"/>
        <v>0</v>
      </c>
      <c r="R18" s="56"/>
      <c r="S18" s="57">
        <f t="shared" si="15"/>
        <v>434</v>
      </c>
      <c r="T18" s="59">
        <f t="shared" si="7"/>
        <v>1</v>
      </c>
      <c r="U18" s="57">
        <f t="shared" si="8"/>
        <v>0</v>
      </c>
      <c r="V18" s="60">
        <f t="shared" si="9"/>
        <v>0</v>
      </c>
      <c r="W18" s="56"/>
      <c r="X18" s="57">
        <f t="shared" si="16"/>
        <v>600</v>
      </c>
      <c r="Y18" s="59">
        <f t="shared" si="10"/>
        <v>1</v>
      </c>
      <c r="Z18" s="57">
        <f t="shared" si="11"/>
        <v>0</v>
      </c>
      <c r="AA18" s="60">
        <f t="shared" si="12"/>
        <v>0</v>
      </c>
    </row>
    <row r="19">
      <c r="B19" s="1" t="s">
        <v>424</v>
      </c>
      <c r="C19" s="55">
        <f t="shared" si="17"/>
        <v>1134</v>
      </c>
      <c r="D19" s="1" t="s">
        <v>329</v>
      </c>
    </row>
    <row r="20">
      <c r="B20" s="1" t="s">
        <v>459</v>
      </c>
      <c r="C20" s="55">
        <f t="shared" si="17"/>
        <v>900</v>
      </c>
      <c r="D20" s="1" t="s">
        <v>329</v>
      </c>
      <c r="G20" s="1" t="s">
        <v>388</v>
      </c>
      <c r="H20" s="27" t="s">
        <v>389</v>
      </c>
      <c r="I20" s="71">
        <f>+COUNTIFS(J6:J18,1,H6:H18,"&gt;0")/I2</f>
        <v>1</v>
      </c>
      <c r="J20" s="63"/>
      <c r="K20" s="63"/>
      <c r="L20" s="63"/>
      <c r="M20" s="63"/>
      <c r="N20" s="72">
        <f>+(COUNTIFS(O6:O18,1,M6:M18,"&gt;0")-0.5)/N2</f>
        <v>1</v>
      </c>
      <c r="O20" s="63"/>
      <c r="P20" s="63"/>
      <c r="Q20" s="63"/>
      <c r="R20" s="63"/>
      <c r="S20" s="71">
        <f>+COUNTIFS(T6:T18,1,R6:R18,"&gt;0")/S2</f>
        <v>1</v>
      </c>
      <c r="T20" s="63"/>
      <c r="U20" s="63"/>
      <c r="V20" s="63"/>
      <c r="W20" s="63"/>
      <c r="X20" s="71">
        <f>+COUNTIFS(Y6:Y18,1,W6:W18,"&gt;0")/X2</f>
        <v>1</v>
      </c>
      <c r="Y20" s="63"/>
      <c r="Z20" s="63"/>
      <c r="AA20" s="63"/>
    </row>
    <row r="21" ht="15.75" customHeight="1">
      <c r="H21" s="27" t="s">
        <v>365</v>
      </c>
      <c r="I21" s="1">
        <f>+I2</f>
        <v>11</v>
      </c>
      <c r="N21" s="1">
        <f>+N2</f>
        <v>10.5</v>
      </c>
      <c r="S21" s="1">
        <f>+S2</f>
        <v>9</v>
      </c>
      <c r="X21" s="1">
        <f>+X2</f>
        <v>3</v>
      </c>
    </row>
    <row r="22" ht="15.75" customHeight="1">
      <c r="B22" s="1" t="s">
        <v>425</v>
      </c>
      <c r="C22" s="55">
        <f t="shared" ref="C22:C25" si="18">+C9*$C$15</f>
        <v>252</v>
      </c>
      <c r="D22" s="1" t="s">
        <v>329</v>
      </c>
      <c r="G22" s="1" t="s">
        <v>428</v>
      </c>
      <c r="H22" s="27" t="s">
        <v>429</v>
      </c>
      <c r="I22" s="64">
        <f>90%-(MIN(I6:I9)/C9)</f>
        <v>0.3174603175</v>
      </c>
      <c r="J22" s="64"/>
      <c r="K22" s="64"/>
      <c r="L22" s="64"/>
      <c r="M22" s="64"/>
      <c r="N22" s="64">
        <f>90%-(MIN(N6:N10)/C10)</f>
        <v>0.3571428571</v>
      </c>
      <c r="O22" s="64"/>
      <c r="P22" s="64"/>
      <c r="Q22" s="64"/>
      <c r="R22" s="64"/>
      <c r="S22" s="64">
        <f>90%-(MIN(S7:S11)/C11)</f>
        <v>0.3174603175</v>
      </c>
      <c r="W22" s="64"/>
      <c r="X22" s="64">
        <f>90%-(MIN(X6:X13)/C12)</f>
        <v>0.3</v>
      </c>
    </row>
    <row r="23" ht="15.75" customHeight="1">
      <c r="B23" s="1" t="s">
        <v>426</v>
      </c>
      <c r="C23" s="55">
        <f t="shared" si="18"/>
        <v>252</v>
      </c>
      <c r="D23" s="1" t="s">
        <v>329</v>
      </c>
      <c r="G23" s="1" t="s">
        <v>428</v>
      </c>
      <c r="H23" s="27" t="s">
        <v>431</v>
      </c>
      <c r="I23" s="64">
        <f>I89-(MIN(I12:I18)/C9)</f>
        <v>0.5555555556</v>
      </c>
      <c r="J23" s="64"/>
      <c r="K23" s="64"/>
      <c r="L23" s="64"/>
      <c r="M23" s="64"/>
      <c r="N23" s="64">
        <f>N89-(MIN(N12:N17)/C10)</f>
        <v>0.2380952381</v>
      </c>
      <c r="O23" s="64"/>
      <c r="P23" s="64"/>
      <c r="Q23" s="64"/>
      <c r="R23" s="64"/>
      <c r="S23" s="64">
        <f>S91-(MIN(S14:S17)/C11)</f>
        <v>0.3174603175</v>
      </c>
      <c r="W23" s="64"/>
      <c r="X23" s="64"/>
    </row>
    <row r="24" ht="15.75" customHeight="1">
      <c r="B24" s="1" t="s">
        <v>427</v>
      </c>
      <c r="C24" s="55">
        <f t="shared" si="18"/>
        <v>252</v>
      </c>
      <c r="D24" s="1" t="s">
        <v>329</v>
      </c>
      <c r="G24" s="1" t="s">
        <v>428</v>
      </c>
      <c r="H24" s="27" t="s">
        <v>460</v>
      </c>
      <c r="I24" s="64"/>
      <c r="J24" s="64"/>
      <c r="K24" s="64"/>
      <c r="L24" s="64"/>
      <c r="M24" s="64"/>
      <c r="N24" s="64"/>
      <c r="O24" s="64"/>
      <c r="P24" s="64"/>
      <c r="Q24" s="64"/>
      <c r="R24" s="64"/>
      <c r="W24" s="64"/>
    </row>
    <row r="25" ht="15.75" customHeight="1">
      <c r="B25" s="1" t="s">
        <v>461</v>
      </c>
      <c r="C25" s="55">
        <f t="shared" si="18"/>
        <v>200</v>
      </c>
      <c r="D25" s="1" t="s">
        <v>329</v>
      </c>
      <c r="G25" s="1" t="s">
        <v>428</v>
      </c>
      <c r="H25" s="27" t="s">
        <v>433</v>
      </c>
      <c r="I25" s="64">
        <f>+AVERAGE(I84:I96)</f>
        <v>0.6557997558</v>
      </c>
      <c r="N25" s="64">
        <f>+AVERAGE(N84:N96)</f>
        <v>0.6588522589</v>
      </c>
      <c r="S25" s="64">
        <f>+AVERAGE(S84:S96)</f>
        <v>0.5947496947</v>
      </c>
      <c r="X25" s="64">
        <f>+AVERAGE(X84:X96)</f>
        <v>0.5738705739</v>
      </c>
    </row>
    <row r="26" ht="15.75" customHeight="1"/>
    <row r="27" ht="15.75" customHeight="1">
      <c r="B27" s="1" t="s">
        <v>432</v>
      </c>
      <c r="C27" s="65">
        <v>100.0</v>
      </c>
      <c r="D27" s="1" t="s">
        <v>329</v>
      </c>
    </row>
    <row r="28" ht="15.75" customHeight="1"/>
    <row r="29" ht="15.75" customHeight="1">
      <c r="B29" s="1" t="s">
        <v>434</v>
      </c>
      <c r="C29" s="16">
        <v>200.0</v>
      </c>
      <c r="D29" s="1" t="s">
        <v>329</v>
      </c>
    </row>
    <row r="30" ht="15.75" customHeight="1"/>
    <row r="31" ht="15.75" customHeight="1">
      <c r="B31" s="1" t="s">
        <v>435</v>
      </c>
      <c r="C31" s="1">
        <f t="shared" ref="C31:C32" si="19">+I2+N2+S2+X2</f>
        <v>33.5</v>
      </c>
    </row>
    <row r="32" ht="15.75" customHeight="1">
      <c r="B32" s="1" t="s">
        <v>437</v>
      </c>
      <c r="C32" s="1">
        <f t="shared" si="19"/>
        <v>5</v>
      </c>
    </row>
    <row r="33" ht="15.75" customHeight="1">
      <c r="B33" s="1" t="s">
        <v>438</v>
      </c>
      <c r="C33" s="1">
        <f>+COUNTIF(J6:J18,"=0")+COUNTIF(O6:O18,"=0")+COUNTIF(T6:T18,"=0")+COUNTIF(Y6:Y18,"=0")</f>
        <v>0</v>
      </c>
    </row>
    <row r="34" ht="15.75" customHeight="1">
      <c r="B34" s="1" t="s">
        <v>439</v>
      </c>
      <c r="C34" s="1">
        <f>+C31-C33</f>
        <v>33.5</v>
      </c>
    </row>
    <row r="35" ht="15.75" customHeight="1"/>
    <row r="36" ht="15.75" customHeight="1">
      <c r="C36" s="16"/>
      <c r="D36" s="1" t="s">
        <v>440</v>
      </c>
    </row>
    <row r="37" ht="15.75" customHeight="1">
      <c r="C37" s="55"/>
      <c r="D37" s="1" t="s">
        <v>441</v>
      </c>
    </row>
    <row r="38" ht="15.75" customHeight="1">
      <c r="C38" s="65"/>
      <c r="D38" s="1" t="s">
        <v>442</v>
      </c>
    </row>
    <row r="39" ht="15.75" customHeight="1"/>
    <row r="40" ht="15.75" customHeight="1"/>
    <row r="41" ht="15.75" customHeight="1">
      <c r="B41" s="1" t="s">
        <v>443</v>
      </c>
    </row>
    <row r="42" ht="15.75" customHeight="1">
      <c r="B42" s="1" t="s">
        <v>444</v>
      </c>
    </row>
    <row r="43" ht="15.75" customHeight="1">
      <c r="B43" s="1" t="s">
        <v>445</v>
      </c>
    </row>
    <row r="44" ht="15.75" customHeight="1">
      <c r="B44" s="1" t="s">
        <v>447</v>
      </c>
    </row>
    <row r="45" ht="15.75" customHeight="1">
      <c r="B45" s="1" t="s">
        <v>462</v>
      </c>
    </row>
    <row r="46" ht="15.75" customHeight="1"/>
    <row r="47" ht="15.75" hidden="1" customHeight="1" outlineLevel="1">
      <c r="G47" s="1" t="s">
        <v>359</v>
      </c>
      <c r="H47" s="27" t="s">
        <v>360</v>
      </c>
      <c r="I47" s="1">
        <v>25.0</v>
      </c>
      <c r="K47" s="1" t="s">
        <v>361</v>
      </c>
      <c r="N47" s="1">
        <v>25.0</v>
      </c>
      <c r="P47" s="1" t="s">
        <v>361</v>
      </c>
      <c r="S47" s="1">
        <v>25.0</v>
      </c>
      <c r="U47" s="1" t="s">
        <v>361</v>
      </c>
      <c r="X47" s="1">
        <v>25.0</v>
      </c>
      <c r="Z47" s="1" t="s">
        <v>361</v>
      </c>
    </row>
    <row r="48" ht="15.75" hidden="1" customHeight="1" outlineLevel="1">
      <c r="G48" s="1" t="s">
        <v>362</v>
      </c>
      <c r="H48" s="27" t="s">
        <v>363</v>
      </c>
      <c r="I48" s="1">
        <v>10.0</v>
      </c>
      <c r="K48" s="1" t="s">
        <v>361</v>
      </c>
      <c r="N48" s="1">
        <v>10.0</v>
      </c>
      <c r="P48" s="1" t="s">
        <v>361</v>
      </c>
      <c r="S48" s="1">
        <v>10.0</v>
      </c>
      <c r="U48" s="1" t="s">
        <v>361</v>
      </c>
      <c r="X48" s="1">
        <v>10.0</v>
      </c>
      <c r="Z48" s="1" t="s">
        <v>361</v>
      </c>
    </row>
    <row r="49" ht="15.75" hidden="1" customHeight="1" outlineLevel="1">
      <c r="G49" s="1" t="s">
        <v>364</v>
      </c>
      <c r="H49" s="27" t="s">
        <v>365</v>
      </c>
      <c r="I49" s="1">
        <f>+I2</f>
        <v>11</v>
      </c>
      <c r="K49" s="1" t="s">
        <v>366</v>
      </c>
      <c r="N49" s="1">
        <f>+N2</f>
        <v>10.5</v>
      </c>
      <c r="P49" s="1" t="s">
        <v>366</v>
      </c>
      <c r="S49" s="1">
        <f>+S2</f>
        <v>9</v>
      </c>
      <c r="U49" s="1" t="s">
        <v>366</v>
      </c>
      <c r="X49" s="1">
        <f>+X2</f>
        <v>3</v>
      </c>
      <c r="Z49" s="1" t="s">
        <v>366</v>
      </c>
    </row>
    <row r="50" ht="15.75" hidden="1" customHeight="1" outlineLevel="1">
      <c r="G50" s="1" t="s">
        <v>367</v>
      </c>
      <c r="H50" s="27" t="s">
        <v>463</v>
      </c>
      <c r="I50" s="68">
        <v>7.75E7</v>
      </c>
      <c r="K50" s="30" t="s">
        <v>369</v>
      </c>
      <c r="N50" s="68">
        <v>7.75E7</v>
      </c>
      <c r="P50" s="30" t="s">
        <v>369</v>
      </c>
      <c r="S50" s="68">
        <v>7.75E7</v>
      </c>
      <c r="U50" s="30" t="s">
        <v>369</v>
      </c>
      <c r="X50" s="68">
        <v>7.75E7</v>
      </c>
      <c r="Z50" s="30" t="s">
        <v>369</v>
      </c>
    </row>
    <row r="51" ht="15.75" hidden="1" customHeight="1" outlineLevel="1">
      <c r="G51" s="1" t="s">
        <v>370</v>
      </c>
      <c r="H51" s="27" t="s">
        <v>464</v>
      </c>
      <c r="I51" s="68">
        <v>5555.555555555556</v>
      </c>
      <c r="K51" s="30" t="s">
        <v>369</v>
      </c>
      <c r="N51" s="68">
        <v>5555.555555555556</v>
      </c>
      <c r="P51" s="30" t="s">
        <v>369</v>
      </c>
      <c r="S51" s="68">
        <v>5555.555555555556</v>
      </c>
      <c r="U51" s="30" t="s">
        <v>369</v>
      </c>
      <c r="X51" s="68">
        <v>5555.555555555556</v>
      </c>
      <c r="Z51" s="30" t="s">
        <v>369</v>
      </c>
    </row>
    <row r="52" ht="15.75" hidden="1" customHeight="1" outlineLevel="1">
      <c r="G52" s="1" t="s">
        <v>328</v>
      </c>
      <c r="H52" s="27" t="s">
        <v>372</v>
      </c>
      <c r="I52" s="1">
        <f>+C9</f>
        <v>1260</v>
      </c>
      <c r="K52" s="30" t="s">
        <v>329</v>
      </c>
      <c r="N52" s="1">
        <f>+C10</f>
        <v>1260</v>
      </c>
      <c r="P52" s="30" t="s">
        <v>329</v>
      </c>
      <c r="S52" s="1">
        <f>+C11</f>
        <v>1260</v>
      </c>
      <c r="U52" s="30" t="s">
        <v>329</v>
      </c>
      <c r="X52" s="1">
        <f>+C12</f>
        <v>1000</v>
      </c>
      <c r="Z52" s="30" t="s">
        <v>329</v>
      </c>
    </row>
    <row r="53" ht="15.75" hidden="1" customHeight="1" outlineLevel="1">
      <c r="G53" s="1" t="s">
        <v>373</v>
      </c>
      <c r="H53" s="27" t="s">
        <v>465</v>
      </c>
      <c r="I53" s="68">
        <v>700000.0</v>
      </c>
      <c r="K53" s="30" t="s">
        <v>369</v>
      </c>
      <c r="N53" s="68">
        <v>700000.0</v>
      </c>
      <c r="P53" s="30" t="s">
        <v>369</v>
      </c>
      <c r="S53" s="68">
        <v>700000.0</v>
      </c>
      <c r="U53" s="30" t="s">
        <v>369</v>
      </c>
      <c r="X53" s="68">
        <v>700000.0</v>
      </c>
      <c r="Z53" s="30" t="s">
        <v>369</v>
      </c>
    </row>
    <row r="54" ht="15.75" hidden="1" customHeight="1" outlineLevel="1">
      <c r="G54" s="1" t="s">
        <v>375</v>
      </c>
      <c r="H54" s="27" t="s">
        <v>466</v>
      </c>
      <c r="I54" s="1">
        <v>9.0</v>
      </c>
      <c r="K54" s="30" t="s">
        <v>377</v>
      </c>
      <c r="N54" s="1">
        <v>9.0</v>
      </c>
      <c r="P54" s="30" t="s">
        <v>377</v>
      </c>
      <c r="S54" s="1">
        <v>9.0</v>
      </c>
      <c r="U54" s="30" t="s">
        <v>377</v>
      </c>
      <c r="X54" s="1">
        <v>9.0</v>
      </c>
      <c r="Z54" s="30" t="s">
        <v>377</v>
      </c>
    </row>
    <row r="55" ht="15.75" hidden="1" customHeight="1" outlineLevel="1">
      <c r="G55" s="1" t="s">
        <v>378</v>
      </c>
      <c r="H55" s="27" t="s">
        <v>379</v>
      </c>
      <c r="I55" s="1">
        <v>35.0</v>
      </c>
      <c r="K55" s="1" t="s">
        <v>380</v>
      </c>
      <c r="N55" s="1">
        <v>35.0</v>
      </c>
      <c r="P55" s="1" t="s">
        <v>380</v>
      </c>
      <c r="S55" s="1">
        <v>35.0</v>
      </c>
      <c r="U55" s="1" t="s">
        <v>380</v>
      </c>
      <c r="X55" s="1">
        <v>35.0</v>
      </c>
      <c r="Z55" s="1" t="s">
        <v>380</v>
      </c>
    </row>
    <row r="56" ht="15.75" hidden="1" customHeight="1" outlineLevel="1">
      <c r="G56" s="1" t="s">
        <v>381</v>
      </c>
      <c r="H56" s="27" t="s">
        <v>467</v>
      </c>
      <c r="I56" s="1">
        <v>2.0</v>
      </c>
      <c r="K56" s="30" t="s">
        <v>383</v>
      </c>
      <c r="N56" s="1">
        <v>2.0</v>
      </c>
      <c r="P56" s="30" t="s">
        <v>383</v>
      </c>
      <c r="S56" s="1">
        <v>2.0</v>
      </c>
      <c r="U56" s="30" t="s">
        <v>383</v>
      </c>
      <c r="X56" s="1">
        <v>2.0</v>
      </c>
      <c r="Z56" s="30" t="s">
        <v>383</v>
      </c>
    </row>
    <row r="57" ht="15.75" hidden="1" customHeight="1" outlineLevel="1">
      <c r="G57" s="1" t="s">
        <v>384</v>
      </c>
      <c r="H57" s="27" t="s">
        <v>385</v>
      </c>
      <c r="I57" s="1">
        <f>+C24</f>
        <v>252</v>
      </c>
      <c r="K57" s="30" t="s">
        <v>329</v>
      </c>
      <c r="N57" s="1">
        <f>+C24</f>
        <v>252</v>
      </c>
      <c r="P57" s="30" t="s">
        <v>329</v>
      </c>
      <c r="S57" s="1">
        <f>+C24</f>
        <v>252</v>
      </c>
      <c r="U57" s="30" t="s">
        <v>329</v>
      </c>
      <c r="X57" s="1">
        <f>+C25</f>
        <v>200</v>
      </c>
      <c r="Z57" s="30" t="s">
        <v>329</v>
      </c>
    </row>
    <row r="58" ht="15.75" hidden="1" customHeight="1" outlineLevel="1">
      <c r="G58" s="1" t="s">
        <v>386</v>
      </c>
      <c r="H58" s="27" t="s">
        <v>468</v>
      </c>
      <c r="I58" s="64">
        <f>+C14-C15</f>
        <v>0.7</v>
      </c>
      <c r="N58" s="64">
        <f>+C14-C15</f>
        <v>0.7</v>
      </c>
      <c r="S58" s="64">
        <f>+C14-C15</f>
        <v>0.7</v>
      </c>
      <c r="X58" s="64">
        <f>+C14-C15</f>
        <v>0.7</v>
      </c>
    </row>
    <row r="59" ht="15.75" hidden="1" customHeight="1" outlineLevel="1"/>
    <row r="60" ht="15.75" hidden="1" customHeight="1" outlineLevel="1"/>
    <row r="61" ht="15.75" hidden="1" customHeight="1" outlineLevel="1">
      <c r="G61" s="67" t="s">
        <v>390</v>
      </c>
    </row>
    <row r="62" ht="15.75" hidden="1" customHeight="1" outlineLevel="1">
      <c r="G62" s="26" t="s">
        <v>391</v>
      </c>
      <c r="I62" s="68">
        <f>+I50/(I47*365)</f>
        <v>8493.150685</v>
      </c>
      <c r="N62" s="68">
        <f>+N50/(N47*365)</f>
        <v>8493.150685</v>
      </c>
      <c r="S62" s="68">
        <f>+S50/(S47*365)</f>
        <v>8493.150685</v>
      </c>
      <c r="X62" s="68">
        <f>+X50/(X47*365)</f>
        <v>8493.150685</v>
      </c>
    </row>
    <row r="63" ht="15.75" hidden="1" customHeight="1" outlineLevel="1">
      <c r="I63" s="68"/>
      <c r="N63" s="68"/>
      <c r="S63" s="68"/>
      <c r="X63" s="68"/>
    </row>
    <row r="64" ht="15.75" hidden="1" customHeight="1" outlineLevel="1">
      <c r="G64" s="67" t="s">
        <v>392</v>
      </c>
    </row>
    <row r="65" ht="15.75" hidden="1" customHeight="1" outlineLevel="1">
      <c r="G65" s="26" t="s">
        <v>393</v>
      </c>
      <c r="I65" s="68">
        <f>+((I47/I48)*(I51*I52))/(I47*365)</f>
        <v>1917.808219</v>
      </c>
      <c r="N65" s="68">
        <f>+((N47/N48)*(N51*N52))/(N47*365)</f>
        <v>1917.808219</v>
      </c>
      <c r="S65" s="68">
        <f>+((S47/S48)*(S51*S52))/(S47*365)</f>
        <v>1917.808219</v>
      </c>
      <c r="X65" s="68">
        <f>+((X47/X48)*(X51*X52))/(X47*365)</f>
        <v>1522.070015</v>
      </c>
    </row>
    <row r="66" ht="15.75" hidden="1" customHeight="1" outlineLevel="1">
      <c r="I66" s="68"/>
      <c r="N66" s="68"/>
      <c r="S66" s="68"/>
      <c r="X66" s="68"/>
    </row>
    <row r="67" ht="15.75" hidden="1" customHeight="1" outlineLevel="1">
      <c r="G67" s="67" t="s">
        <v>394</v>
      </c>
      <c r="I67" s="68"/>
      <c r="N67" s="68"/>
      <c r="S67" s="68"/>
      <c r="X67" s="68"/>
    </row>
    <row r="68" ht="15.75" hidden="1" customHeight="1" outlineLevel="1">
      <c r="G68" s="39" t="s">
        <v>395</v>
      </c>
      <c r="I68" s="68">
        <f>+I53/365</f>
        <v>1917.808219</v>
      </c>
      <c r="N68" s="68">
        <f>+N53/365</f>
        <v>1917.808219</v>
      </c>
      <c r="S68" s="68">
        <f>+S53/365</f>
        <v>1917.808219</v>
      </c>
      <c r="X68" s="68">
        <f>+X53/365</f>
        <v>1917.808219</v>
      </c>
    </row>
    <row r="69" ht="15.75" hidden="1" customHeight="1" outlineLevel="1">
      <c r="I69" s="68"/>
      <c r="N69" s="68"/>
      <c r="S69" s="68"/>
      <c r="X69" s="68"/>
    </row>
    <row r="70" ht="15.75" hidden="1" customHeight="1" outlineLevel="1">
      <c r="G70" s="67" t="s">
        <v>396</v>
      </c>
      <c r="I70" s="68"/>
      <c r="N70" s="68"/>
      <c r="S70" s="68"/>
      <c r="X70" s="68"/>
    </row>
    <row r="71" ht="15.75" hidden="1" customHeight="1" outlineLevel="1">
      <c r="G71" s="26" t="s">
        <v>397</v>
      </c>
      <c r="I71" s="68">
        <f>+(I56*I57*I49*I20)+(I54*I55*(1-I20)*I49)</f>
        <v>5544</v>
      </c>
      <c r="N71" s="68">
        <f>+(N56*N57*N49*N20)+(N54*N55*(1-N20)*N49)</f>
        <v>5292</v>
      </c>
      <c r="S71" s="68">
        <f>+(S56*S57*S49*S20)+(S54*S55*(1-S20)*S49)</f>
        <v>4536</v>
      </c>
      <c r="X71" s="68">
        <f>+(X56*X57*X49*X20)+(X54*X55*(1-X20)*X49)</f>
        <v>1200</v>
      </c>
    </row>
    <row r="72" ht="15.75" hidden="1" customHeight="1" outlineLevel="1">
      <c r="I72" s="68"/>
      <c r="N72" s="68"/>
      <c r="S72" s="68"/>
      <c r="X72" s="68"/>
    </row>
    <row r="73" ht="15.75" hidden="1" customHeight="1" outlineLevel="1">
      <c r="G73" s="67" t="s">
        <v>398</v>
      </c>
      <c r="I73" s="68"/>
      <c r="N73" s="68"/>
      <c r="S73" s="68"/>
      <c r="X73" s="68"/>
    </row>
    <row r="74" ht="15.75" hidden="1" customHeight="1" outlineLevel="1">
      <c r="G74" s="26" t="s">
        <v>399</v>
      </c>
      <c r="I74" s="68">
        <f>+(I54*I55*(1-I20)*I49)</f>
        <v>0</v>
      </c>
      <c r="N74" s="68">
        <f>+(N54*N55*(1-N20)*N49)</f>
        <v>0</v>
      </c>
      <c r="S74" s="68">
        <f>+(S54*S55*(1-S20)*S49)</f>
        <v>0</v>
      </c>
      <c r="X74" s="68">
        <f>+(X54*X55*(1-X20)*X49)</f>
        <v>0</v>
      </c>
    </row>
    <row r="75" ht="15.75" hidden="1" customHeight="1" outlineLevel="1">
      <c r="I75" s="68"/>
      <c r="N75" s="68"/>
      <c r="S75" s="68"/>
      <c r="X75" s="68"/>
    </row>
    <row r="76" ht="15.75" hidden="1" customHeight="1" outlineLevel="1">
      <c r="G76" s="67" t="s">
        <v>400</v>
      </c>
      <c r="I76" s="68"/>
      <c r="N76" s="68"/>
      <c r="S76" s="68"/>
      <c r="X76" s="68"/>
    </row>
    <row r="77" ht="15.75" hidden="1" customHeight="1" outlineLevel="1">
      <c r="G77" s="26" t="s">
        <v>401</v>
      </c>
      <c r="I77" s="68">
        <f>+(I57*I56*I20*I49)</f>
        <v>5544</v>
      </c>
      <c r="N77" s="68">
        <f>+(N57*N56*N20*N49)</f>
        <v>5292</v>
      </c>
      <c r="S77" s="68">
        <f>+(S57*S56*S20*S49)</f>
        <v>4536</v>
      </c>
      <c r="X77" s="68">
        <f>+(X57*X56*X20*X49)</f>
        <v>1200</v>
      </c>
    </row>
    <row r="78" ht="15.75" hidden="1" customHeight="1" outlineLevel="1">
      <c r="I78" s="68"/>
      <c r="N78" s="68"/>
      <c r="S78" s="68"/>
      <c r="X78" s="68"/>
    </row>
    <row r="79" ht="15.75" hidden="1" customHeight="1" outlineLevel="1">
      <c r="G79" s="67" t="s">
        <v>402</v>
      </c>
      <c r="I79" s="68">
        <f>+I62+I65+I68+I71</f>
        <v>17872.76712</v>
      </c>
      <c r="N79" s="68">
        <f>+N62+N65+N68+N71</f>
        <v>17620.76712</v>
      </c>
      <c r="S79" s="68">
        <f>+S62+S65+S68+S71</f>
        <v>16864.76712</v>
      </c>
      <c r="X79" s="68">
        <f>+X62+X65+X68+X71</f>
        <v>13133.02892</v>
      </c>
    </row>
    <row r="80" ht="15.75" hidden="1" customHeight="1" outlineLevel="1">
      <c r="I80" s="69"/>
    </row>
    <row r="81" ht="15.75" hidden="1" customHeight="1" outlineLevel="1"/>
    <row r="82" ht="15.75" hidden="1" customHeight="1" outlineLevel="1"/>
    <row r="83" ht="15.75" customHeight="1" collapsed="1">
      <c r="H83" s="1" t="s">
        <v>455</v>
      </c>
      <c r="I83" s="1" t="s">
        <v>456</v>
      </c>
      <c r="M83" s="1" t="s">
        <v>455</v>
      </c>
      <c r="N83" s="1" t="s">
        <v>456</v>
      </c>
      <c r="R83" s="1" t="s">
        <v>455</v>
      </c>
      <c r="S83" s="1" t="s">
        <v>456</v>
      </c>
      <c r="W83" s="1" t="s">
        <v>455</v>
      </c>
      <c r="X83" s="1" t="s">
        <v>456</v>
      </c>
    </row>
    <row r="84" ht="15.75" customHeight="1">
      <c r="G84" s="47" t="s">
        <v>337</v>
      </c>
      <c r="H84" s="70">
        <f t="shared" ref="H84:H96" si="20">90%-I84</f>
        <v>0.07936507937</v>
      </c>
      <c r="I84" s="64">
        <f t="shared" ref="I84:I96" si="21">+I6/$C$9</f>
        <v>0.8206349206</v>
      </c>
      <c r="M84" s="70">
        <f t="shared" ref="M84:M96" si="22">90%-N84</f>
        <v>0.03968253968</v>
      </c>
      <c r="N84" s="64">
        <f t="shared" ref="N84:N96" si="23">+N6/$C$10</f>
        <v>0.8603174603</v>
      </c>
      <c r="R84" s="70">
        <f t="shared" ref="R84:R96" si="24">90%-S84</f>
        <v>0</v>
      </c>
      <c r="S84" s="64">
        <f t="shared" ref="S84:S96" si="25">+S6/$C$11</f>
        <v>0.9</v>
      </c>
      <c r="W84" s="70">
        <f t="shared" ref="W84:W96" si="26">90%-X84</f>
        <v>0.1857142857</v>
      </c>
      <c r="X84" s="64">
        <f t="shared" ref="X84:X96" si="27">+X6/$C$11</f>
        <v>0.7142857143</v>
      </c>
    </row>
    <row r="85" ht="15.75" customHeight="1">
      <c r="G85" s="47" t="s">
        <v>338</v>
      </c>
      <c r="H85" s="70">
        <f t="shared" si="20"/>
        <v>0.1587301587</v>
      </c>
      <c r="I85" s="64">
        <f t="shared" si="21"/>
        <v>0.7412698413</v>
      </c>
      <c r="M85" s="70">
        <f t="shared" si="22"/>
        <v>0.119047619</v>
      </c>
      <c r="N85" s="64">
        <f t="shared" si="23"/>
        <v>0.780952381</v>
      </c>
      <c r="R85" s="70">
        <f t="shared" si="24"/>
        <v>0.07936507937</v>
      </c>
      <c r="S85" s="64">
        <f t="shared" si="25"/>
        <v>0.8206349206</v>
      </c>
      <c r="W85" s="70">
        <f t="shared" si="26"/>
        <v>0.1857142857</v>
      </c>
      <c r="X85" s="64">
        <f t="shared" si="27"/>
        <v>0.7142857143</v>
      </c>
    </row>
    <row r="86" ht="15.75" customHeight="1">
      <c r="G86" s="47" t="s">
        <v>339</v>
      </c>
      <c r="H86" s="70">
        <f t="shared" si="20"/>
        <v>0.2380952381</v>
      </c>
      <c r="I86" s="64">
        <f t="shared" si="21"/>
        <v>0.6619047619</v>
      </c>
      <c r="M86" s="70">
        <f t="shared" si="22"/>
        <v>0.1984126984</v>
      </c>
      <c r="N86" s="64">
        <f t="shared" si="23"/>
        <v>0.7015873016</v>
      </c>
      <c r="R86" s="70">
        <f t="shared" si="24"/>
        <v>0.1587301587</v>
      </c>
      <c r="S86" s="64">
        <f t="shared" si="25"/>
        <v>0.7412698413</v>
      </c>
      <c r="W86" s="70">
        <f t="shared" si="26"/>
        <v>0.1857142857</v>
      </c>
      <c r="X86" s="64">
        <f t="shared" si="27"/>
        <v>0.7142857143</v>
      </c>
    </row>
    <row r="87" ht="15.75" customHeight="1">
      <c r="G87" s="47" t="s">
        <v>340</v>
      </c>
      <c r="H87" s="70">
        <f t="shared" si="20"/>
        <v>0.3174603175</v>
      </c>
      <c r="I87" s="64">
        <f t="shared" si="21"/>
        <v>0.5825396825</v>
      </c>
      <c r="M87" s="70">
        <f t="shared" si="22"/>
        <v>0.2777777778</v>
      </c>
      <c r="N87" s="64">
        <f t="shared" si="23"/>
        <v>0.6222222222</v>
      </c>
      <c r="R87" s="70">
        <f t="shared" si="24"/>
        <v>0.2380952381</v>
      </c>
      <c r="S87" s="64">
        <f t="shared" si="25"/>
        <v>0.6619047619</v>
      </c>
      <c r="W87" s="70">
        <f t="shared" si="26"/>
        <v>0.1857142857</v>
      </c>
      <c r="X87" s="64">
        <f t="shared" si="27"/>
        <v>0.7142857143</v>
      </c>
    </row>
    <row r="88" ht="15.75" customHeight="1">
      <c r="G88" s="47" t="s">
        <v>341</v>
      </c>
      <c r="H88" s="70">
        <f t="shared" si="20"/>
        <v>0.1587301587</v>
      </c>
      <c r="I88" s="64">
        <f t="shared" si="21"/>
        <v>0.7412698413</v>
      </c>
      <c r="M88" s="70">
        <f t="shared" si="22"/>
        <v>0.3571428571</v>
      </c>
      <c r="N88" s="64">
        <f t="shared" si="23"/>
        <v>0.5428571429</v>
      </c>
      <c r="R88" s="70">
        <f t="shared" si="24"/>
        <v>0.2380952381</v>
      </c>
      <c r="S88" s="64">
        <f t="shared" si="25"/>
        <v>0.6619047619</v>
      </c>
      <c r="W88" s="70">
        <f t="shared" si="26"/>
        <v>0.2650793651</v>
      </c>
      <c r="X88" s="64">
        <f t="shared" si="27"/>
        <v>0.6349206349</v>
      </c>
    </row>
    <row r="89" ht="15.75" customHeight="1">
      <c r="G89" s="47" t="s">
        <v>343</v>
      </c>
      <c r="H89" s="70">
        <f t="shared" si="20"/>
        <v>0</v>
      </c>
      <c r="I89" s="64">
        <f t="shared" si="21"/>
        <v>0.9</v>
      </c>
      <c r="M89" s="70">
        <f t="shared" si="22"/>
        <v>0.1984126984</v>
      </c>
      <c r="N89" s="64">
        <f t="shared" si="23"/>
        <v>0.7015873016</v>
      </c>
      <c r="R89" s="70">
        <f t="shared" si="24"/>
        <v>0.3174603175</v>
      </c>
      <c r="S89" s="64">
        <f t="shared" si="25"/>
        <v>0.5825396825</v>
      </c>
      <c r="W89" s="70">
        <f t="shared" si="26"/>
        <v>0.3444444444</v>
      </c>
      <c r="X89" s="64">
        <f t="shared" si="27"/>
        <v>0.5555555556</v>
      </c>
    </row>
    <row r="90" ht="15.75" customHeight="1">
      <c r="G90" s="47" t="s">
        <v>344</v>
      </c>
      <c r="H90" s="70">
        <f t="shared" si="20"/>
        <v>0.07936507937</v>
      </c>
      <c r="I90" s="64">
        <f t="shared" si="21"/>
        <v>0.8206349206</v>
      </c>
      <c r="M90" s="70">
        <f t="shared" si="22"/>
        <v>0.03968253968</v>
      </c>
      <c r="N90" s="64">
        <f t="shared" si="23"/>
        <v>0.8603174603</v>
      </c>
      <c r="R90" s="70">
        <f t="shared" si="24"/>
        <v>0.3968253968</v>
      </c>
      <c r="S90" s="64">
        <f t="shared" si="25"/>
        <v>0.5031746032</v>
      </c>
      <c r="W90" s="70">
        <f t="shared" si="26"/>
        <v>0.3444444444</v>
      </c>
      <c r="X90" s="64">
        <f t="shared" si="27"/>
        <v>0.5555555556</v>
      </c>
    </row>
    <row r="91" ht="15.75" customHeight="1">
      <c r="G91" s="47" t="s">
        <v>345</v>
      </c>
      <c r="H91" s="70">
        <f t="shared" si="20"/>
        <v>0.1587301587</v>
      </c>
      <c r="I91" s="64">
        <f t="shared" si="21"/>
        <v>0.7412698413</v>
      </c>
      <c r="M91" s="70">
        <f t="shared" si="22"/>
        <v>0.119047619</v>
      </c>
      <c r="N91" s="64">
        <f t="shared" si="23"/>
        <v>0.780952381</v>
      </c>
      <c r="R91" s="70">
        <f t="shared" si="24"/>
        <v>0.2380952381</v>
      </c>
      <c r="S91" s="64">
        <f t="shared" si="25"/>
        <v>0.6619047619</v>
      </c>
      <c r="W91" s="70">
        <f t="shared" si="26"/>
        <v>0.4238095238</v>
      </c>
      <c r="X91" s="64">
        <f t="shared" si="27"/>
        <v>0.4761904762</v>
      </c>
    </row>
    <row r="92" ht="15.75" customHeight="1">
      <c r="G92" s="47" t="s">
        <v>346</v>
      </c>
      <c r="H92" s="70">
        <f t="shared" si="20"/>
        <v>0.2380952381</v>
      </c>
      <c r="I92" s="64">
        <f t="shared" si="21"/>
        <v>0.6619047619</v>
      </c>
      <c r="M92" s="70">
        <f t="shared" si="22"/>
        <v>0.1984126984</v>
      </c>
      <c r="N92" s="64">
        <f t="shared" si="23"/>
        <v>0.7015873016</v>
      </c>
      <c r="R92" s="70">
        <f t="shared" si="24"/>
        <v>0.3174603175</v>
      </c>
      <c r="S92" s="64">
        <f t="shared" si="25"/>
        <v>0.5825396825</v>
      </c>
      <c r="W92" s="70">
        <f t="shared" si="26"/>
        <v>0.4238095238</v>
      </c>
      <c r="X92" s="64">
        <f t="shared" si="27"/>
        <v>0.4761904762</v>
      </c>
    </row>
    <row r="93" ht="15.75" customHeight="1">
      <c r="G93" s="47" t="s">
        <v>347</v>
      </c>
      <c r="H93" s="70">
        <f t="shared" si="20"/>
        <v>0.3174603175</v>
      </c>
      <c r="I93" s="64">
        <f t="shared" si="21"/>
        <v>0.5825396825</v>
      </c>
      <c r="M93" s="70">
        <f t="shared" si="22"/>
        <v>0.2777777778</v>
      </c>
      <c r="N93" s="64">
        <f t="shared" si="23"/>
        <v>0.6222222222</v>
      </c>
      <c r="R93" s="70">
        <f t="shared" si="24"/>
        <v>0.3968253968</v>
      </c>
      <c r="S93" s="64">
        <f t="shared" si="25"/>
        <v>0.5031746032</v>
      </c>
      <c r="W93" s="70">
        <f t="shared" si="26"/>
        <v>0.4238095238</v>
      </c>
      <c r="X93" s="64">
        <f t="shared" si="27"/>
        <v>0.4761904762</v>
      </c>
    </row>
    <row r="94" ht="15.75" customHeight="1">
      <c r="G94" s="47" t="s">
        <v>348</v>
      </c>
      <c r="H94" s="70">
        <f t="shared" si="20"/>
        <v>0.3968253968</v>
      </c>
      <c r="I94" s="64">
        <f t="shared" si="21"/>
        <v>0.5031746032</v>
      </c>
      <c r="M94" s="70">
        <f t="shared" si="22"/>
        <v>0.3571428571</v>
      </c>
      <c r="N94" s="64">
        <f t="shared" si="23"/>
        <v>0.5428571429</v>
      </c>
      <c r="R94" s="70">
        <f t="shared" si="24"/>
        <v>0.4761904762</v>
      </c>
      <c r="S94" s="64">
        <f t="shared" si="25"/>
        <v>0.4238095238</v>
      </c>
      <c r="W94" s="70">
        <f t="shared" si="26"/>
        <v>0.4238095238</v>
      </c>
      <c r="X94" s="64">
        <f t="shared" si="27"/>
        <v>0.4761904762</v>
      </c>
    </row>
    <row r="95" ht="15.75" customHeight="1">
      <c r="G95" s="47" t="s">
        <v>349</v>
      </c>
      <c r="H95" s="70">
        <f t="shared" si="20"/>
        <v>0.4761904762</v>
      </c>
      <c r="I95" s="64">
        <f t="shared" si="21"/>
        <v>0.4238095238</v>
      </c>
      <c r="M95" s="70">
        <f t="shared" si="22"/>
        <v>0.4365079365</v>
      </c>
      <c r="N95" s="64">
        <f t="shared" si="23"/>
        <v>0.4634920635</v>
      </c>
      <c r="R95" s="70">
        <f t="shared" si="24"/>
        <v>0.5555555556</v>
      </c>
      <c r="S95" s="64">
        <f t="shared" si="25"/>
        <v>0.3444444444</v>
      </c>
      <c r="W95" s="70">
        <f t="shared" si="26"/>
        <v>0.4238095238</v>
      </c>
      <c r="X95" s="64">
        <f t="shared" si="27"/>
        <v>0.4761904762</v>
      </c>
    </row>
    <row r="96" ht="15.75" customHeight="1">
      <c r="G96" s="47" t="s">
        <v>350</v>
      </c>
      <c r="H96" s="70">
        <f t="shared" si="20"/>
        <v>0.5555555556</v>
      </c>
      <c r="I96" s="64">
        <f t="shared" si="21"/>
        <v>0.3444444444</v>
      </c>
      <c r="M96" s="70">
        <f t="shared" si="22"/>
        <v>0.5158730159</v>
      </c>
      <c r="N96" s="64">
        <f t="shared" si="23"/>
        <v>0.3841269841</v>
      </c>
      <c r="R96" s="70">
        <f t="shared" si="24"/>
        <v>0.5555555556</v>
      </c>
      <c r="S96" s="64">
        <f t="shared" si="25"/>
        <v>0.3444444444</v>
      </c>
      <c r="W96" s="70">
        <f t="shared" si="26"/>
        <v>0.4238095238</v>
      </c>
      <c r="X96" s="64">
        <f t="shared" si="27"/>
        <v>0.4761904762</v>
      </c>
    </row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H4:L4"/>
    <mergeCell ref="M4:Q4"/>
    <mergeCell ref="R4:V4"/>
    <mergeCell ref="W4:AA4"/>
  </mergeCells>
  <conditionalFormatting sqref="K6:L18">
    <cfRule type="cellIs" dxfId="2" priority="1" operator="equal">
      <formula>0</formula>
    </cfRule>
  </conditionalFormatting>
  <conditionalFormatting sqref="P6:Q18">
    <cfRule type="cellIs" dxfId="2" priority="2" operator="equal">
      <formula>0</formula>
    </cfRule>
  </conditionalFormatting>
  <conditionalFormatting sqref="U6:V18">
    <cfRule type="cellIs" dxfId="2" priority="3" operator="equal">
      <formula>0</formula>
    </cfRule>
  </conditionalFormatting>
  <conditionalFormatting sqref="Z6:AA18">
    <cfRule type="cellIs" dxfId="2" priority="4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2023-03-03T14:01:15Z</dcterms:created>
</cp:coreProperties>
</file>