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80A26B35-A83A-4DAC-A04B-D3FCE5F74140}" xr6:coauthVersionLast="47" xr6:coauthVersionMax="47" xr10:uidLastSave="{00000000-0000-0000-0000-000000000000}"/>
  <bookViews>
    <workbookView xWindow="240" yWindow="105" windowWidth="14805" windowHeight="8010" firstSheet="12" activeTab="5" xr2:uid="{00000000-000D-0000-FFFF-FFFF00000000}"/>
  </bookViews>
  <sheets>
    <sheet name="Time Tables" sheetId="2" state="hidden" r:id="rId1"/>
    <sheet name="Time Tables 2" sheetId="3" state="hidden" r:id="rId2"/>
    <sheet name="Ferry 1" sheetId="4" state="hidden" r:id="rId3"/>
    <sheet name="Ferry 2" sheetId="5" state="hidden" r:id="rId4"/>
    <sheet name="Ferry 3" sheetId="6" state="hidden" r:id="rId5"/>
    <sheet name="Schedule" sheetId="7" r:id="rId6"/>
    <sheet name="Cost Calculations" sheetId="1" state="hidden" r:id="rId7"/>
    <sheet name="Simulation 2" sheetId="10" state="hidden" r:id="rId8"/>
    <sheet name="Simulation 4" sheetId="12" state="hidden" r:id="rId9"/>
    <sheet name="Simulation 5" sheetId="13" state="hidden" r:id="rId10"/>
    <sheet name="Simulation 6" sheetId="14" state="hidden" r:id="rId11"/>
    <sheet name="BASE" sheetId="16" r:id="rId12"/>
    <sheet name="BB" sheetId="17" r:id="rId13"/>
    <sheet name="OBS" sheetId="18" r:id="rId14"/>
  </sheets>
  <definedNames>
    <definedName name="_xlnm._FilterDatabase" localSheetId="5" hidden="1">Schedule!$B$9:$J$128</definedName>
    <definedName name="_xlnm._FilterDatabase" localSheetId="0" hidden="1">'Time Tables'!$A$2:$F$146</definedName>
    <definedName name="_xlnm._FilterDatabase" localSheetId="1" hidden="1">'Time Tables 2'!$A$5:$O$124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17" l="1"/>
  <c r="I23" i="17"/>
  <c r="X68" i="18"/>
  <c r="S68" i="18"/>
  <c r="N68" i="18"/>
  <c r="I68" i="18"/>
  <c r="X62" i="18"/>
  <c r="S62" i="18"/>
  <c r="N62" i="18"/>
  <c r="I62" i="18"/>
  <c r="X58" i="18"/>
  <c r="S58" i="18"/>
  <c r="N58" i="18"/>
  <c r="I58" i="18"/>
  <c r="X52" i="18"/>
  <c r="X65" i="18" s="1"/>
  <c r="S52" i="18"/>
  <c r="S65" i="18" s="1"/>
  <c r="N52" i="18"/>
  <c r="N65" i="18" s="1"/>
  <c r="I52" i="18"/>
  <c r="I65" i="18" s="1"/>
  <c r="C25" i="18"/>
  <c r="X57" i="18" s="1"/>
  <c r="C24" i="18"/>
  <c r="C23" i="18"/>
  <c r="C22" i="18"/>
  <c r="C20" i="18"/>
  <c r="C19" i="18"/>
  <c r="AB18" i="18"/>
  <c r="AA18" i="18"/>
  <c r="Z18" i="18"/>
  <c r="V18" i="18"/>
  <c r="U18" i="18"/>
  <c r="Q18" i="18"/>
  <c r="P18" i="18"/>
  <c r="L18" i="18"/>
  <c r="K18" i="18"/>
  <c r="C18" i="18"/>
  <c r="AB17" i="18"/>
  <c r="AA17" i="18"/>
  <c r="Z17" i="18"/>
  <c r="V17" i="18"/>
  <c r="U17" i="18"/>
  <c r="Q17" i="18"/>
  <c r="P17" i="18"/>
  <c r="L17" i="18"/>
  <c r="C17" i="18"/>
  <c r="AB16" i="18"/>
  <c r="Z16" i="18"/>
  <c r="AA16" i="18" s="1"/>
  <c r="V16" i="18"/>
  <c r="U16" i="18"/>
  <c r="Q16" i="18"/>
  <c r="P16" i="18"/>
  <c r="L16" i="18"/>
  <c r="K16" i="18"/>
  <c r="AB15" i="18"/>
  <c r="AA15" i="18"/>
  <c r="Z15" i="18"/>
  <c r="U15" i="18"/>
  <c r="V15" i="18" s="1"/>
  <c r="Q15" i="18"/>
  <c r="P15" i="18"/>
  <c r="L15" i="18"/>
  <c r="AB14" i="18"/>
  <c r="AA14" i="18"/>
  <c r="Z14" i="18"/>
  <c r="V14" i="18"/>
  <c r="U14" i="18"/>
  <c r="P14" i="18"/>
  <c r="Q14" i="18" s="1"/>
  <c r="L14" i="18"/>
  <c r="AB13" i="18"/>
  <c r="AA13" i="18"/>
  <c r="Z13" i="18"/>
  <c r="V13" i="18"/>
  <c r="U13" i="18"/>
  <c r="Q13" i="18"/>
  <c r="P13" i="18"/>
  <c r="L13" i="18"/>
  <c r="AB12" i="18"/>
  <c r="AA12" i="18"/>
  <c r="V12" i="18"/>
  <c r="Q12" i="18"/>
  <c r="P12" i="18"/>
  <c r="L12" i="18"/>
  <c r="AB11" i="18"/>
  <c r="AA11" i="18"/>
  <c r="Z11" i="18"/>
  <c r="V11" i="18"/>
  <c r="U11" i="18"/>
  <c r="Q11" i="18"/>
  <c r="L11" i="18"/>
  <c r="AB10" i="18"/>
  <c r="Z10" i="18"/>
  <c r="AA10" i="18" s="1"/>
  <c r="V10" i="18"/>
  <c r="Q10" i="18"/>
  <c r="L10" i="18"/>
  <c r="AB9" i="18"/>
  <c r="AA9" i="18"/>
  <c r="Z9" i="18"/>
  <c r="V9" i="18"/>
  <c r="U9" i="18"/>
  <c r="Q9" i="18"/>
  <c r="L9" i="18"/>
  <c r="AB8" i="18"/>
  <c r="AA8" i="18"/>
  <c r="Z8" i="18"/>
  <c r="V8" i="18"/>
  <c r="U8" i="18"/>
  <c r="Q8" i="18"/>
  <c r="P8" i="18"/>
  <c r="L8" i="18"/>
  <c r="AB7" i="18"/>
  <c r="AA7" i="18"/>
  <c r="Z7" i="18"/>
  <c r="V7" i="18"/>
  <c r="U7" i="18"/>
  <c r="Q7" i="18"/>
  <c r="P7" i="18"/>
  <c r="L7" i="18"/>
  <c r="K7" i="18"/>
  <c r="AB6" i="18"/>
  <c r="AA6" i="18"/>
  <c r="Z6" i="18"/>
  <c r="X6" i="18"/>
  <c r="V6" i="18"/>
  <c r="U6" i="18"/>
  <c r="S6" i="18"/>
  <c r="Q6" i="18"/>
  <c r="P6" i="18"/>
  <c r="N6" i="18"/>
  <c r="L6" i="18"/>
  <c r="K6" i="18"/>
  <c r="I6" i="18"/>
  <c r="X3" i="18"/>
  <c r="S3" i="18"/>
  <c r="N3" i="18"/>
  <c r="I3" i="18"/>
  <c r="C32" i="18" s="1"/>
  <c r="X2" i="18"/>
  <c r="S2" i="18"/>
  <c r="N2" i="18"/>
  <c r="I2" i="18"/>
  <c r="N26" i="17"/>
  <c r="S26" i="17"/>
  <c r="X26" i="17"/>
  <c r="X22" i="17"/>
  <c r="X23" i="17"/>
  <c r="S22" i="17"/>
  <c r="N23" i="17"/>
  <c r="I26" i="17"/>
  <c r="I22" i="17"/>
  <c r="X68" i="17"/>
  <c r="S68" i="17"/>
  <c r="N68" i="17"/>
  <c r="I68" i="17"/>
  <c r="X62" i="17"/>
  <c r="S62" i="17"/>
  <c r="N62" i="17"/>
  <c r="I62" i="17"/>
  <c r="X58" i="17"/>
  <c r="S58" i="17"/>
  <c r="N58" i="17"/>
  <c r="I58" i="17"/>
  <c r="X52" i="17"/>
  <c r="X65" i="17" s="1"/>
  <c r="S52" i="17"/>
  <c r="S65" i="17" s="1"/>
  <c r="N52" i="17"/>
  <c r="N65" i="17" s="1"/>
  <c r="I52" i="17"/>
  <c r="I65" i="17" s="1"/>
  <c r="C25" i="17"/>
  <c r="X57" i="17" s="1"/>
  <c r="C24" i="17"/>
  <c r="C23" i="17"/>
  <c r="C22" i="17"/>
  <c r="C20" i="17"/>
  <c r="C19" i="17"/>
  <c r="AB18" i="17"/>
  <c r="AA18" i="17"/>
  <c r="Z18" i="17"/>
  <c r="Y18" i="17"/>
  <c r="V18" i="17"/>
  <c r="U18" i="17"/>
  <c r="T18" i="17"/>
  <c r="Q18" i="17"/>
  <c r="P18" i="17"/>
  <c r="L18" i="17"/>
  <c r="K18" i="17"/>
  <c r="C18" i="17"/>
  <c r="AB17" i="17"/>
  <c r="AA17" i="17"/>
  <c r="Z17" i="17"/>
  <c r="Y17" i="17"/>
  <c r="V17" i="17"/>
  <c r="U17" i="17"/>
  <c r="Q17" i="17"/>
  <c r="P17" i="17"/>
  <c r="L17" i="17"/>
  <c r="K17" i="17"/>
  <c r="C17" i="17"/>
  <c r="AB16" i="17"/>
  <c r="AA16" i="17"/>
  <c r="Z16" i="17"/>
  <c r="Y16" i="17"/>
  <c r="V16" i="17"/>
  <c r="U16" i="17"/>
  <c r="Q16" i="17"/>
  <c r="P16" i="17"/>
  <c r="L16" i="17"/>
  <c r="K16" i="17"/>
  <c r="AB15" i="17"/>
  <c r="AA15" i="17"/>
  <c r="Z15" i="17"/>
  <c r="Y15" i="17"/>
  <c r="V15" i="17"/>
  <c r="U15" i="17"/>
  <c r="Q15" i="17"/>
  <c r="P15" i="17"/>
  <c r="L15" i="17"/>
  <c r="K15" i="17"/>
  <c r="AB14" i="17"/>
  <c r="AA14" i="17"/>
  <c r="Z14" i="17"/>
  <c r="Y14" i="17"/>
  <c r="V14" i="17"/>
  <c r="U14" i="17"/>
  <c r="Q14" i="17"/>
  <c r="P14" i="17"/>
  <c r="L14" i="17"/>
  <c r="K14" i="17"/>
  <c r="AB13" i="17"/>
  <c r="AA13" i="17"/>
  <c r="Z13" i="17"/>
  <c r="U13" i="17"/>
  <c r="V13" i="17" s="1"/>
  <c r="Q13" i="17"/>
  <c r="P13" i="17"/>
  <c r="L13" i="17"/>
  <c r="K13" i="17"/>
  <c r="AB12" i="17"/>
  <c r="Z12" i="17"/>
  <c r="AA12" i="17" s="1"/>
  <c r="U12" i="17"/>
  <c r="V12" i="17" s="1"/>
  <c r="P12" i="17"/>
  <c r="Q12" i="17" s="1"/>
  <c r="K12" i="17"/>
  <c r="L12" i="17" s="1"/>
  <c r="AB11" i="17"/>
  <c r="AA11" i="17"/>
  <c r="Z11" i="17"/>
  <c r="V11" i="17"/>
  <c r="U11" i="17"/>
  <c r="P11" i="17"/>
  <c r="Q11" i="17" s="1"/>
  <c r="K11" i="17"/>
  <c r="L11" i="17" s="1"/>
  <c r="AB10" i="17"/>
  <c r="AA10" i="17"/>
  <c r="Z10" i="17"/>
  <c r="Y10" i="17"/>
  <c r="V10" i="17"/>
  <c r="U10" i="17"/>
  <c r="Q10" i="17"/>
  <c r="P10" i="17"/>
  <c r="K10" i="17"/>
  <c r="L10" i="17" s="1"/>
  <c r="AB9" i="17"/>
  <c r="AA9" i="17"/>
  <c r="Z9" i="17"/>
  <c r="Y9" i="17"/>
  <c r="V9" i="17"/>
  <c r="U9" i="17"/>
  <c r="Q9" i="17"/>
  <c r="P9" i="17"/>
  <c r="L9" i="17"/>
  <c r="K9" i="17"/>
  <c r="AB8" i="17"/>
  <c r="AA8" i="17"/>
  <c r="Z8" i="17"/>
  <c r="Y8" i="17"/>
  <c r="V8" i="17"/>
  <c r="U8" i="17"/>
  <c r="Q8" i="17"/>
  <c r="P8" i="17"/>
  <c r="L8" i="17"/>
  <c r="K8" i="17"/>
  <c r="AB7" i="17"/>
  <c r="AA7" i="17"/>
  <c r="Z7" i="17"/>
  <c r="Y7" i="17"/>
  <c r="V7" i="17"/>
  <c r="U7" i="17"/>
  <c r="Q7" i="17"/>
  <c r="P7" i="17"/>
  <c r="L7" i="17"/>
  <c r="K7" i="17"/>
  <c r="AB6" i="17"/>
  <c r="AA6" i="17"/>
  <c r="Z6" i="17"/>
  <c r="Y6" i="17"/>
  <c r="X6" i="17"/>
  <c r="V6" i="17"/>
  <c r="U6" i="17"/>
  <c r="T6" i="17"/>
  <c r="S6" i="17"/>
  <c r="S84" i="17" s="1"/>
  <c r="Q6" i="17"/>
  <c r="P6" i="17"/>
  <c r="N6" i="17"/>
  <c r="L6" i="17"/>
  <c r="K6" i="17"/>
  <c r="I6" i="17"/>
  <c r="X3" i="17"/>
  <c r="S3" i="17"/>
  <c r="N3" i="17"/>
  <c r="I3" i="17"/>
  <c r="C32" i="17" s="1"/>
  <c r="X2" i="17"/>
  <c r="S2" i="17"/>
  <c r="N2" i="17"/>
  <c r="I2" i="17"/>
  <c r="N26" i="16"/>
  <c r="N22" i="16"/>
  <c r="I26" i="16"/>
  <c r="I22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AA18" i="16"/>
  <c r="Z18" i="16"/>
  <c r="AA17" i="16"/>
  <c r="Z17" i="16"/>
  <c r="AA16" i="16"/>
  <c r="Z16" i="16"/>
  <c r="AA15" i="16"/>
  <c r="Z15" i="16"/>
  <c r="AA14" i="16"/>
  <c r="Z14" i="16"/>
  <c r="AA13" i="16"/>
  <c r="Z13" i="16"/>
  <c r="AA12" i="16"/>
  <c r="Z12" i="16"/>
  <c r="AA11" i="16"/>
  <c r="Z11" i="16"/>
  <c r="AA10" i="16"/>
  <c r="Z10" i="16"/>
  <c r="AA9" i="16"/>
  <c r="Z9" i="16"/>
  <c r="AA8" i="16"/>
  <c r="Z8" i="16"/>
  <c r="AA7" i="16"/>
  <c r="Z7" i="16"/>
  <c r="AA6" i="16"/>
  <c r="Z6" i="16"/>
  <c r="V18" i="16"/>
  <c r="U18" i="16"/>
  <c r="V17" i="16"/>
  <c r="U17" i="16"/>
  <c r="V16" i="16"/>
  <c r="U16" i="16"/>
  <c r="V15" i="16"/>
  <c r="U15" i="16"/>
  <c r="V14" i="16"/>
  <c r="U14" i="16"/>
  <c r="V13" i="16"/>
  <c r="U13" i="16"/>
  <c r="V12" i="16"/>
  <c r="U12" i="16"/>
  <c r="V11" i="16"/>
  <c r="U11" i="16"/>
  <c r="V10" i="16"/>
  <c r="U10" i="16"/>
  <c r="V9" i="16"/>
  <c r="U9" i="16"/>
  <c r="V8" i="16"/>
  <c r="U8" i="16"/>
  <c r="V7" i="16"/>
  <c r="U7" i="16"/>
  <c r="V6" i="16"/>
  <c r="U6" i="16"/>
  <c r="Q18" i="16"/>
  <c r="P18" i="16"/>
  <c r="Q17" i="16"/>
  <c r="P17" i="16"/>
  <c r="Q16" i="16"/>
  <c r="P16" i="16"/>
  <c r="Q15" i="16"/>
  <c r="P15" i="16"/>
  <c r="Q14" i="16"/>
  <c r="P14" i="16"/>
  <c r="Q13" i="16"/>
  <c r="P13" i="16"/>
  <c r="Q12" i="16"/>
  <c r="P12" i="16"/>
  <c r="Q11" i="16"/>
  <c r="P11" i="16"/>
  <c r="Q10" i="16"/>
  <c r="P10" i="16"/>
  <c r="Q9" i="16"/>
  <c r="P9" i="16"/>
  <c r="Q8" i="16"/>
  <c r="P8" i="16"/>
  <c r="Q7" i="16"/>
  <c r="P7" i="16"/>
  <c r="Q6" i="16"/>
  <c r="P6" i="16"/>
  <c r="L18" i="16"/>
  <c r="K18" i="16"/>
  <c r="L17" i="16"/>
  <c r="K17" i="16"/>
  <c r="L16" i="16"/>
  <c r="K16" i="16"/>
  <c r="L15" i="16"/>
  <c r="K15" i="16"/>
  <c r="L14" i="16"/>
  <c r="K14" i="16"/>
  <c r="L13" i="16"/>
  <c r="K13" i="16"/>
  <c r="L12" i="16"/>
  <c r="K12" i="16"/>
  <c r="L11" i="16"/>
  <c r="K11" i="16"/>
  <c r="K10" i="16"/>
  <c r="L10" i="16" s="1"/>
  <c r="L9" i="16"/>
  <c r="K9" i="16"/>
  <c r="L8" i="16"/>
  <c r="K8" i="16"/>
  <c r="L7" i="16"/>
  <c r="K7" i="16"/>
  <c r="X68" i="16"/>
  <c r="S68" i="16"/>
  <c r="N68" i="16"/>
  <c r="I68" i="16"/>
  <c r="X62" i="16"/>
  <c r="S62" i="16"/>
  <c r="N62" i="16"/>
  <c r="I62" i="16"/>
  <c r="X58" i="16"/>
  <c r="S58" i="16"/>
  <c r="N58" i="16"/>
  <c r="I58" i="16"/>
  <c r="X52" i="16"/>
  <c r="X65" i="16" s="1"/>
  <c r="S52" i="16"/>
  <c r="S65" i="16" s="1"/>
  <c r="N52" i="16"/>
  <c r="N65" i="16" s="1"/>
  <c r="I52" i="16"/>
  <c r="I65" i="16" s="1"/>
  <c r="C25" i="16"/>
  <c r="X57" i="16" s="1"/>
  <c r="C24" i="16"/>
  <c r="C23" i="16"/>
  <c r="C22" i="16"/>
  <c r="C20" i="16"/>
  <c r="C19" i="16"/>
  <c r="AB18" i="16"/>
  <c r="C18" i="16"/>
  <c r="AB17" i="16"/>
  <c r="C17" i="16"/>
  <c r="AB16" i="16"/>
  <c r="AB15" i="16"/>
  <c r="AB14" i="16"/>
  <c r="AB13" i="16"/>
  <c r="AB12" i="16"/>
  <c r="AB11" i="16"/>
  <c r="AB10" i="16"/>
  <c r="AB9" i="16"/>
  <c r="AB8" i="16"/>
  <c r="AB7" i="16"/>
  <c r="AB6" i="16"/>
  <c r="X6" i="16"/>
  <c r="S6" i="16"/>
  <c r="N6" i="16"/>
  <c r="L6" i="16"/>
  <c r="K6" i="16"/>
  <c r="I6" i="16"/>
  <c r="X3" i="16"/>
  <c r="S3" i="16"/>
  <c r="N3" i="16"/>
  <c r="I3" i="16"/>
  <c r="C32" i="16" s="1"/>
  <c r="X2" i="16"/>
  <c r="S2" i="16"/>
  <c r="N2" i="16"/>
  <c r="I2" i="16"/>
  <c r="I22" i="14"/>
  <c r="X68" i="14"/>
  <c r="S68" i="14"/>
  <c r="N68" i="14"/>
  <c r="I68" i="14"/>
  <c r="X62" i="14"/>
  <c r="S62" i="14"/>
  <c r="N62" i="14"/>
  <c r="I62" i="14"/>
  <c r="X58" i="14"/>
  <c r="S58" i="14"/>
  <c r="N58" i="14"/>
  <c r="I58" i="14"/>
  <c r="X52" i="14"/>
  <c r="X65" i="14" s="1"/>
  <c r="S52" i="14"/>
  <c r="S65" i="14" s="1"/>
  <c r="N52" i="14"/>
  <c r="N65" i="14" s="1"/>
  <c r="I52" i="14"/>
  <c r="I65" i="14" s="1"/>
  <c r="AA6" i="14"/>
  <c r="V7" i="14"/>
  <c r="V8" i="14"/>
  <c r="V10" i="14"/>
  <c r="V11" i="14"/>
  <c r="V13" i="14"/>
  <c r="V14" i="14"/>
  <c r="V16" i="14"/>
  <c r="V17" i="14"/>
  <c r="V18" i="14"/>
  <c r="V6" i="14"/>
  <c r="X68" i="13"/>
  <c r="S68" i="13"/>
  <c r="N68" i="13"/>
  <c r="I68" i="13"/>
  <c r="X62" i="13"/>
  <c r="S62" i="13"/>
  <c r="N62" i="13"/>
  <c r="I62" i="13"/>
  <c r="X58" i="13"/>
  <c r="S58" i="13"/>
  <c r="N58" i="13"/>
  <c r="I58" i="13"/>
  <c r="X52" i="13"/>
  <c r="X65" i="13" s="1"/>
  <c r="S52" i="13"/>
  <c r="S65" i="13" s="1"/>
  <c r="N52" i="13"/>
  <c r="N65" i="13" s="1"/>
  <c r="I52" i="13"/>
  <c r="I65" i="13" s="1"/>
  <c r="X58" i="12"/>
  <c r="S58" i="12"/>
  <c r="N58" i="12"/>
  <c r="I58" i="12"/>
  <c r="X52" i="12"/>
  <c r="I62" i="10"/>
  <c r="X68" i="12"/>
  <c r="X62" i="12"/>
  <c r="X65" i="12"/>
  <c r="S68" i="12"/>
  <c r="N68" i="12"/>
  <c r="I68" i="12"/>
  <c r="S62" i="12"/>
  <c r="N62" i="12"/>
  <c r="I62" i="12"/>
  <c r="S52" i="12"/>
  <c r="S65" i="12" s="1"/>
  <c r="N52" i="12"/>
  <c r="N65" i="12" s="1"/>
  <c r="I52" i="12"/>
  <c r="I65" i="12" s="1"/>
  <c r="S68" i="10"/>
  <c r="N68" i="10"/>
  <c r="I68" i="10"/>
  <c r="S62" i="10"/>
  <c r="N62" i="10"/>
  <c r="S58" i="10"/>
  <c r="N58" i="10"/>
  <c r="I58" i="10"/>
  <c r="S57" i="10"/>
  <c r="N57" i="10"/>
  <c r="I57" i="10"/>
  <c r="S52" i="10"/>
  <c r="S65" i="10" s="1"/>
  <c r="N52" i="10"/>
  <c r="N65" i="10" s="1"/>
  <c r="I52" i="10"/>
  <c r="I65" i="10" s="1"/>
  <c r="C45" i="1"/>
  <c r="Q18" i="14"/>
  <c r="Q16" i="14"/>
  <c r="Q10" i="14"/>
  <c r="Q9" i="14"/>
  <c r="Q6" i="14"/>
  <c r="L18" i="14"/>
  <c r="L17" i="14"/>
  <c r="L15" i="14"/>
  <c r="L14" i="14"/>
  <c r="L13" i="14"/>
  <c r="L11" i="14"/>
  <c r="L10" i="14"/>
  <c r="L6" i="14"/>
  <c r="L8" i="14"/>
  <c r="AB18" i="14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C25" i="14"/>
  <c r="X57" i="14" s="1"/>
  <c r="C24" i="14"/>
  <c r="C23" i="14"/>
  <c r="C22" i="14"/>
  <c r="C20" i="14"/>
  <c r="C19" i="14"/>
  <c r="AA18" i="14"/>
  <c r="Z18" i="14"/>
  <c r="U18" i="14"/>
  <c r="P18" i="14"/>
  <c r="K18" i="14"/>
  <c r="C18" i="14"/>
  <c r="AA17" i="14"/>
  <c r="Z17" i="14"/>
  <c r="U17" i="14"/>
  <c r="P17" i="14"/>
  <c r="Q17" i="14" s="1"/>
  <c r="C17" i="14"/>
  <c r="AA16" i="14"/>
  <c r="Z16" i="14"/>
  <c r="U16" i="14"/>
  <c r="P16" i="14"/>
  <c r="K16" i="14"/>
  <c r="L16" i="14" s="1"/>
  <c r="AA15" i="14"/>
  <c r="Z15" i="14"/>
  <c r="U15" i="14"/>
  <c r="V15" i="14" s="1"/>
  <c r="P15" i="14"/>
  <c r="Q15" i="14" s="1"/>
  <c r="AA14" i="14"/>
  <c r="Z14" i="14"/>
  <c r="U14" i="14"/>
  <c r="P14" i="14"/>
  <c r="Q14" i="14" s="1"/>
  <c r="AA13" i="14"/>
  <c r="Z13" i="14"/>
  <c r="U13" i="14"/>
  <c r="P13" i="14"/>
  <c r="Q13" i="14" s="1"/>
  <c r="AA12" i="14"/>
  <c r="Z12" i="14"/>
  <c r="U12" i="14"/>
  <c r="V12" i="14" s="1"/>
  <c r="P12" i="14"/>
  <c r="Q12" i="14" s="1"/>
  <c r="L12" i="14"/>
  <c r="AA11" i="14"/>
  <c r="Z11" i="14"/>
  <c r="U11" i="14"/>
  <c r="P11" i="14"/>
  <c r="Q11" i="14" s="1"/>
  <c r="AA10" i="14"/>
  <c r="Z10" i="14"/>
  <c r="U10" i="14"/>
  <c r="AA9" i="14"/>
  <c r="Z9" i="14"/>
  <c r="U9" i="14"/>
  <c r="V9" i="14" s="1"/>
  <c r="L9" i="14"/>
  <c r="AA8" i="14"/>
  <c r="Z8" i="14"/>
  <c r="U8" i="14"/>
  <c r="P8" i="14"/>
  <c r="Q8" i="14" s="1"/>
  <c r="AA7" i="14"/>
  <c r="Z7" i="14"/>
  <c r="U7" i="14"/>
  <c r="P7" i="14"/>
  <c r="Q7" i="14" s="1"/>
  <c r="K7" i="14"/>
  <c r="L7" i="14" s="1"/>
  <c r="Z6" i="14"/>
  <c r="X6" i="14"/>
  <c r="U6" i="14"/>
  <c r="S6" i="14"/>
  <c r="S84" i="14" s="1"/>
  <c r="P6" i="14"/>
  <c r="N6" i="14"/>
  <c r="K6" i="14"/>
  <c r="I6" i="14"/>
  <c r="X3" i="14"/>
  <c r="S3" i="14"/>
  <c r="N3" i="14"/>
  <c r="I3" i="14"/>
  <c r="C32" i="14" s="1"/>
  <c r="X2" i="14"/>
  <c r="S2" i="14"/>
  <c r="N2" i="14"/>
  <c r="I2" i="14"/>
  <c r="C24" i="13"/>
  <c r="C23" i="13"/>
  <c r="C22" i="13"/>
  <c r="C19" i="13"/>
  <c r="AA18" i="13"/>
  <c r="Z18" i="13"/>
  <c r="V18" i="13"/>
  <c r="U18" i="13"/>
  <c r="Q18" i="13"/>
  <c r="P18" i="13"/>
  <c r="L18" i="13"/>
  <c r="K18" i="13"/>
  <c r="C18" i="13"/>
  <c r="AA17" i="13"/>
  <c r="Z17" i="13"/>
  <c r="V17" i="13"/>
  <c r="U17" i="13"/>
  <c r="Q17" i="13"/>
  <c r="P17" i="13"/>
  <c r="L17" i="13"/>
  <c r="K17" i="13"/>
  <c r="C17" i="13"/>
  <c r="AA16" i="13"/>
  <c r="Z16" i="13"/>
  <c r="V16" i="13"/>
  <c r="U16" i="13"/>
  <c r="Q16" i="13"/>
  <c r="P16" i="13"/>
  <c r="L16" i="13"/>
  <c r="K16" i="13"/>
  <c r="AA15" i="13"/>
  <c r="Z15" i="13"/>
  <c r="V15" i="13"/>
  <c r="U15" i="13"/>
  <c r="Q15" i="13"/>
  <c r="P15" i="13"/>
  <c r="L15" i="13"/>
  <c r="K15" i="13"/>
  <c r="AA14" i="13"/>
  <c r="Z14" i="13"/>
  <c r="V14" i="13"/>
  <c r="U14" i="13"/>
  <c r="Q14" i="13"/>
  <c r="P14" i="13"/>
  <c r="L14" i="13"/>
  <c r="K14" i="13"/>
  <c r="AA13" i="13"/>
  <c r="Z13" i="13"/>
  <c r="V13" i="13"/>
  <c r="U13" i="13"/>
  <c r="Q13" i="13"/>
  <c r="P13" i="13"/>
  <c r="L13" i="13"/>
  <c r="K13" i="13"/>
  <c r="AA12" i="13"/>
  <c r="Z12" i="13"/>
  <c r="V12" i="13"/>
  <c r="U12" i="13"/>
  <c r="Q12" i="13"/>
  <c r="P12" i="13"/>
  <c r="L12" i="13"/>
  <c r="K12" i="13"/>
  <c r="AA11" i="13"/>
  <c r="Z11" i="13"/>
  <c r="V11" i="13"/>
  <c r="U11" i="13"/>
  <c r="Q11" i="13"/>
  <c r="P11" i="13"/>
  <c r="L11" i="13"/>
  <c r="K11" i="13"/>
  <c r="AA10" i="13"/>
  <c r="Z10" i="13"/>
  <c r="V10" i="13"/>
  <c r="U10" i="13"/>
  <c r="Q10" i="13"/>
  <c r="P10" i="13"/>
  <c r="L10" i="13"/>
  <c r="K10" i="13"/>
  <c r="AA9" i="13"/>
  <c r="Z9" i="13"/>
  <c r="V9" i="13"/>
  <c r="U9" i="13"/>
  <c r="Q9" i="13"/>
  <c r="P9" i="13"/>
  <c r="L9" i="13"/>
  <c r="K9" i="13"/>
  <c r="AA8" i="13"/>
  <c r="Z8" i="13"/>
  <c r="V8" i="13"/>
  <c r="U8" i="13"/>
  <c r="Q8" i="13"/>
  <c r="P8" i="13"/>
  <c r="L8" i="13"/>
  <c r="K8" i="13"/>
  <c r="AA7" i="13"/>
  <c r="Z7" i="13"/>
  <c r="V7" i="13"/>
  <c r="U7" i="13"/>
  <c r="Q7" i="13"/>
  <c r="P7" i="13"/>
  <c r="L7" i="13"/>
  <c r="K7" i="13"/>
  <c r="AA6" i="13"/>
  <c r="Z6" i="13"/>
  <c r="V6" i="13"/>
  <c r="U6" i="13"/>
  <c r="S6" i="13"/>
  <c r="S84" i="13" s="1"/>
  <c r="Q6" i="13"/>
  <c r="P6" i="13"/>
  <c r="N6" i="13"/>
  <c r="L6" i="13"/>
  <c r="K6" i="13"/>
  <c r="I6" i="13"/>
  <c r="X3" i="13"/>
  <c r="S3" i="13"/>
  <c r="N3" i="13"/>
  <c r="I3" i="13"/>
  <c r="C32" i="13" s="1"/>
  <c r="X2" i="13"/>
  <c r="S2" i="13"/>
  <c r="N2" i="13"/>
  <c r="I2" i="13"/>
  <c r="C20" i="12"/>
  <c r="X2" i="12"/>
  <c r="AA6" i="12"/>
  <c r="Z6" i="12"/>
  <c r="C25" i="12"/>
  <c r="X57" i="12" s="1"/>
  <c r="X6" i="12"/>
  <c r="AA18" i="12"/>
  <c r="Z18" i="12"/>
  <c r="AA17" i="12"/>
  <c r="Z17" i="12"/>
  <c r="AA16" i="12"/>
  <c r="Z16" i="12"/>
  <c r="AA15" i="12"/>
  <c r="Z15" i="12"/>
  <c r="AA14" i="12"/>
  <c r="Z14" i="12"/>
  <c r="AA13" i="12"/>
  <c r="Z13" i="12"/>
  <c r="AA12" i="12"/>
  <c r="Z12" i="12"/>
  <c r="AA11" i="12"/>
  <c r="Z11" i="12"/>
  <c r="AA10" i="12"/>
  <c r="Z10" i="12"/>
  <c r="AA9" i="12"/>
  <c r="Z9" i="12"/>
  <c r="AA8" i="12"/>
  <c r="Z8" i="12"/>
  <c r="AA7" i="12"/>
  <c r="Z7" i="12"/>
  <c r="C23" i="12"/>
  <c r="C22" i="12"/>
  <c r="V18" i="12"/>
  <c r="U18" i="12"/>
  <c r="Q18" i="12"/>
  <c r="P18" i="12"/>
  <c r="L18" i="12"/>
  <c r="K18" i="12"/>
  <c r="V17" i="12"/>
  <c r="U17" i="12"/>
  <c r="Q17" i="12"/>
  <c r="P17" i="12"/>
  <c r="L17" i="12"/>
  <c r="K17" i="12"/>
  <c r="C18" i="12"/>
  <c r="V16" i="12"/>
  <c r="U16" i="12"/>
  <c r="Q16" i="12"/>
  <c r="P16" i="12"/>
  <c r="L16" i="12"/>
  <c r="K16" i="12"/>
  <c r="C17" i="12"/>
  <c r="V15" i="12"/>
  <c r="U15" i="12"/>
  <c r="Q15" i="12"/>
  <c r="P15" i="12"/>
  <c r="L15" i="12"/>
  <c r="K15" i="12"/>
  <c r="V14" i="12"/>
  <c r="U14" i="12"/>
  <c r="Q14" i="12"/>
  <c r="P14" i="12"/>
  <c r="L14" i="12"/>
  <c r="K14" i="12"/>
  <c r="V13" i="12"/>
  <c r="U13" i="12"/>
  <c r="Q13" i="12"/>
  <c r="P13" i="12"/>
  <c r="L13" i="12"/>
  <c r="K13" i="12"/>
  <c r="V12" i="12"/>
  <c r="U12" i="12"/>
  <c r="Q12" i="12"/>
  <c r="P12" i="12"/>
  <c r="L12" i="12"/>
  <c r="K12" i="12"/>
  <c r="V11" i="12"/>
  <c r="U11" i="12"/>
  <c r="Q11" i="12"/>
  <c r="P11" i="12"/>
  <c r="L11" i="12"/>
  <c r="K11" i="12"/>
  <c r="V10" i="12"/>
  <c r="U10" i="12"/>
  <c r="Q10" i="12"/>
  <c r="P10" i="12"/>
  <c r="L10" i="12"/>
  <c r="K10" i="12"/>
  <c r="V9" i="12"/>
  <c r="U9" i="12"/>
  <c r="Q9" i="12"/>
  <c r="P9" i="12"/>
  <c r="L9" i="12"/>
  <c r="K9" i="12"/>
  <c r="V8" i="12"/>
  <c r="U8" i="12"/>
  <c r="Q8" i="12"/>
  <c r="P8" i="12"/>
  <c r="L8" i="12"/>
  <c r="K8" i="12"/>
  <c r="V7" i="12"/>
  <c r="U7" i="12"/>
  <c r="Q7" i="12"/>
  <c r="P7" i="12"/>
  <c r="L7" i="12"/>
  <c r="K7" i="12"/>
  <c r="V6" i="12"/>
  <c r="U6" i="12"/>
  <c r="Q6" i="12"/>
  <c r="P6" i="12"/>
  <c r="N6" i="12"/>
  <c r="L6" i="12"/>
  <c r="K6" i="12"/>
  <c r="I6" i="12"/>
  <c r="S3" i="12"/>
  <c r="N3" i="12"/>
  <c r="I3" i="12"/>
  <c r="S2" i="12"/>
  <c r="N2" i="12"/>
  <c r="I2" i="12"/>
  <c r="O31" i="7"/>
  <c r="O30" i="7"/>
  <c r="K10" i="10"/>
  <c r="V18" i="10"/>
  <c r="V17" i="10"/>
  <c r="V16" i="10"/>
  <c r="V15" i="10"/>
  <c r="V14" i="10"/>
  <c r="V11" i="10"/>
  <c r="V10" i="10"/>
  <c r="V9" i="10"/>
  <c r="V8" i="10"/>
  <c r="V7" i="10"/>
  <c r="V6" i="10"/>
  <c r="Q18" i="10"/>
  <c r="Q17" i="10"/>
  <c r="Q16" i="10"/>
  <c r="Q15" i="10"/>
  <c r="Q14" i="10"/>
  <c r="Q13" i="10"/>
  <c r="Q12" i="10"/>
  <c r="Q10" i="10"/>
  <c r="Q9" i="10"/>
  <c r="Q8" i="10"/>
  <c r="Q7" i="10"/>
  <c r="Q6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C21" i="10"/>
  <c r="C20" i="10"/>
  <c r="U18" i="10"/>
  <c r="P18" i="10"/>
  <c r="K18" i="10"/>
  <c r="U17" i="10"/>
  <c r="P17" i="10"/>
  <c r="K17" i="10"/>
  <c r="C17" i="10"/>
  <c r="U16" i="10"/>
  <c r="P16" i="10"/>
  <c r="K16" i="10"/>
  <c r="C16" i="10"/>
  <c r="U15" i="10"/>
  <c r="P15" i="10"/>
  <c r="K15" i="10"/>
  <c r="U14" i="10"/>
  <c r="P14" i="10"/>
  <c r="K14" i="10"/>
  <c r="U13" i="10"/>
  <c r="V13" i="10" s="1"/>
  <c r="P13" i="10"/>
  <c r="K13" i="10"/>
  <c r="U12" i="10"/>
  <c r="V12" i="10" s="1"/>
  <c r="P12" i="10"/>
  <c r="K12" i="10"/>
  <c r="U11" i="10"/>
  <c r="P11" i="10"/>
  <c r="Q11" i="10" s="1"/>
  <c r="K11" i="10"/>
  <c r="U10" i="10"/>
  <c r="P10" i="10"/>
  <c r="U9" i="10"/>
  <c r="P9" i="10"/>
  <c r="K9" i="10"/>
  <c r="U8" i="10"/>
  <c r="P8" i="10"/>
  <c r="K8" i="10"/>
  <c r="U7" i="10"/>
  <c r="P7" i="10"/>
  <c r="K7" i="10"/>
  <c r="U6" i="10"/>
  <c r="P6" i="10"/>
  <c r="N6" i="10"/>
  <c r="K6" i="10"/>
  <c r="I6" i="10"/>
  <c r="S3" i="10"/>
  <c r="N3" i="10"/>
  <c r="I3" i="10"/>
  <c r="C29" i="10" s="1"/>
  <c r="S2" i="10"/>
  <c r="N2" i="10"/>
  <c r="I2" i="10"/>
  <c r="Y10" i="7"/>
  <c r="AH22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X6" i="7"/>
  <c r="K7" i="7"/>
  <c r="K4" i="7"/>
  <c r="E18" i="1"/>
  <c r="E35" i="1"/>
  <c r="E31" i="1"/>
  <c r="C31" i="1"/>
  <c r="E43" i="1"/>
  <c r="E39" i="1"/>
  <c r="E27" i="1"/>
  <c r="E23" i="1"/>
  <c r="E45" i="1" s="1"/>
  <c r="C35" i="1"/>
  <c r="C27" i="1"/>
  <c r="N3" i="6"/>
  <c r="K31" i="6"/>
  <c r="H31" i="6"/>
  <c r="G31" i="6"/>
  <c r="K30" i="6"/>
  <c r="J30" i="6"/>
  <c r="H30" i="6"/>
  <c r="G30" i="6"/>
  <c r="K29" i="6"/>
  <c r="J29" i="6"/>
  <c r="H29" i="6"/>
  <c r="G29" i="6"/>
  <c r="K28" i="6"/>
  <c r="J28" i="6"/>
  <c r="H28" i="6"/>
  <c r="G28" i="6"/>
  <c r="K27" i="6"/>
  <c r="J27" i="6"/>
  <c r="H27" i="6"/>
  <c r="G27" i="6"/>
  <c r="K26" i="6"/>
  <c r="J26" i="6"/>
  <c r="H26" i="6"/>
  <c r="G26" i="6"/>
  <c r="K25" i="6"/>
  <c r="J25" i="6"/>
  <c r="H25" i="6"/>
  <c r="G25" i="6"/>
  <c r="K24" i="6"/>
  <c r="J24" i="6"/>
  <c r="H24" i="6"/>
  <c r="G24" i="6"/>
  <c r="K23" i="6"/>
  <c r="J23" i="6"/>
  <c r="H23" i="6"/>
  <c r="G23" i="6"/>
  <c r="K22" i="6"/>
  <c r="J22" i="6"/>
  <c r="H22" i="6"/>
  <c r="G22" i="6"/>
  <c r="K21" i="6"/>
  <c r="J21" i="6"/>
  <c r="H21" i="6"/>
  <c r="G21" i="6"/>
  <c r="K20" i="6"/>
  <c r="J20" i="6"/>
  <c r="H20" i="6"/>
  <c r="G20" i="6"/>
  <c r="K19" i="6"/>
  <c r="J19" i="6"/>
  <c r="H19" i="6"/>
  <c r="G19" i="6"/>
  <c r="K18" i="6"/>
  <c r="J18" i="6"/>
  <c r="H18" i="6"/>
  <c r="G18" i="6"/>
  <c r="K17" i="6"/>
  <c r="J17" i="6"/>
  <c r="H17" i="6"/>
  <c r="G17" i="6"/>
  <c r="K16" i="6"/>
  <c r="J16" i="6"/>
  <c r="H16" i="6"/>
  <c r="G16" i="6"/>
  <c r="K15" i="6"/>
  <c r="J15" i="6"/>
  <c r="H15" i="6"/>
  <c r="G15" i="6"/>
  <c r="K14" i="6"/>
  <c r="J14" i="6"/>
  <c r="H14" i="6"/>
  <c r="G14" i="6"/>
  <c r="K13" i="6"/>
  <c r="J13" i="6"/>
  <c r="H13" i="6"/>
  <c r="G13" i="6"/>
  <c r="K12" i="6"/>
  <c r="J12" i="6"/>
  <c r="H12" i="6"/>
  <c r="G12" i="6"/>
  <c r="K11" i="6"/>
  <c r="J11" i="6"/>
  <c r="H11" i="6"/>
  <c r="G11" i="6"/>
  <c r="K10" i="6"/>
  <c r="J10" i="6"/>
  <c r="H10" i="6"/>
  <c r="G10" i="6"/>
  <c r="K9" i="6"/>
  <c r="J9" i="6"/>
  <c r="H9" i="6"/>
  <c r="G9" i="6"/>
  <c r="K8" i="6"/>
  <c r="J8" i="6"/>
  <c r="H8" i="6"/>
  <c r="G8" i="6"/>
  <c r="K7" i="6"/>
  <c r="J7" i="6"/>
  <c r="H7" i="6"/>
  <c r="G7" i="6"/>
  <c r="K6" i="6"/>
  <c r="J6" i="6"/>
  <c r="H6" i="6"/>
  <c r="G6" i="6"/>
  <c r="K5" i="6"/>
  <c r="J5" i="6"/>
  <c r="H5" i="6"/>
  <c r="G5" i="6"/>
  <c r="N2" i="6"/>
  <c r="K49" i="5"/>
  <c r="H49" i="5"/>
  <c r="G49" i="5"/>
  <c r="K48" i="5"/>
  <c r="J48" i="5"/>
  <c r="H48" i="5"/>
  <c r="G48" i="5"/>
  <c r="K47" i="5"/>
  <c r="J47" i="5"/>
  <c r="H47" i="5"/>
  <c r="G47" i="5"/>
  <c r="K46" i="5"/>
  <c r="J46" i="5"/>
  <c r="H46" i="5"/>
  <c r="G46" i="5"/>
  <c r="K45" i="5"/>
  <c r="J45" i="5"/>
  <c r="H45" i="5"/>
  <c r="G45" i="5"/>
  <c r="K44" i="5"/>
  <c r="J44" i="5"/>
  <c r="H44" i="5"/>
  <c r="G44" i="5"/>
  <c r="K43" i="5"/>
  <c r="J43" i="5"/>
  <c r="H43" i="5"/>
  <c r="G43" i="5"/>
  <c r="K42" i="5"/>
  <c r="J42" i="5"/>
  <c r="H42" i="5"/>
  <c r="G42" i="5"/>
  <c r="K41" i="5"/>
  <c r="J41" i="5"/>
  <c r="H41" i="5"/>
  <c r="G41" i="5"/>
  <c r="K40" i="5"/>
  <c r="J40" i="5"/>
  <c r="H40" i="5"/>
  <c r="G40" i="5"/>
  <c r="K39" i="5"/>
  <c r="J39" i="5"/>
  <c r="H39" i="5"/>
  <c r="G39" i="5"/>
  <c r="K38" i="5"/>
  <c r="J38" i="5"/>
  <c r="H38" i="5"/>
  <c r="G38" i="5"/>
  <c r="K37" i="5"/>
  <c r="J37" i="5"/>
  <c r="H37" i="5"/>
  <c r="G37" i="5"/>
  <c r="K36" i="5"/>
  <c r="J36" i="5"/>
  <c r="H36" i="5"/>
  <c r="G36" i="5"/>
  <c r="K35" i="5"/>
  <c r="J35" i="5"/>
  <c r="H35" i="5"/>
  <c r="G35" i="5"/>
  <c r="K34" i="5"/>
  <c r="J34" i="5"/>
  <c r="H34" i="5"/>
  <c r="G34" i="5"/>
  <c r="K33" i="5"/>
  <c r="J33" i="5"/>
  <c r="H33" i="5"/>
  <c r="G33" i="5"/>
  <c r="K32" i="5"/>
  <c r="J32" i="5"/>
  <c r="H32" i="5"/>
  <c r="G32" i="5"/>
  <c r="K31" i="5"/>
  <c r="J31" i="5"/>
  <c r="H31" i="5"/>
  <c r="G31" i="5"/>
  <c r="K30" i="5"/>
  <c r="J30" i="5"/>
  <c r="H30" i="5"/>
  <c r="G30" i="5"/>
  <c r="K29" i="5"/>
  <c r="J29" i="5"/>
  <c r="H29" i="5"/>
  <c r="G29" i="5"/>
  <c r="K28" i="5"/>
  <c r="J28" i="5"/>
  <c r="H28" i="5"/>
  <c r="G28" i="5"/>
  <c r="K27" i="5"/>
  <c r="J27" i="5"/>
  <c r="H27" i="5"/>
  <c r="G27" i="5"/>
  <c r="K26" i="5"/>
  <c r="J26" i="5"/>
  <c r="H26" i="5"/>
  <c r="G26" i="5"/>
  <c r="K25" i="5"/>
  <c r="J25" i="5"/>
  <c r="H25" i="5"/>
  <c r="G25" i="5"/>
  <c r="K24" i="5"/>
  <c r="J24" i="5"/>
  <c r="H24" i="5"/>
  <c r="G24" i="5"/>
  <c r="K23" i="5"/>
  <c r="J23" i="5"/>
  <c r="H23" i="5"/>
  <c r="G23" i="5"/>
  <c r="K22" i="5"/>
  <c r="J22" i="5"/>
  <c r="H22" i="5"/>
  <c r="G22" i="5"/>
  <c r="K21" i="5"/>
  <c r="J21" i="5"/>
  <c r="H21" i="5"/>
  <c r="G21" i="5"/>
  <c r="K20" i="5"/>
  <c r="J20" i="5"/>
  <c r="H20" i="5"/>
  <c r="G20" i="5"/>
  <c r="K19" i="5"/>
  <c r="J19" i="5"/>
  <c r="H19" i="5"/>
  <c r="G19" i="5"/>
  <c r="K18" i="5"/>
  <c r="J18" i="5"/>
  <c r="H18" i="5"/>
  <c r="G18" i="5"/>
  <c r="K17" i="5"/>
  <c r="J17" i="5"/>
  <c r="H17" i="5"/>
  <c r="G17" i="5"/>
  <c r="K16" i="5"/>
  <c r="J16" i="5"/>
  <c r="H16" i="5"/>
  <c r="G16" i="5"/>
  <c r="K15" i="5"/>
  <c r="J15" i="5"/>
  <c r="H15" i="5"/>
  <c r="G15" i="5"/>
  <c r="K14" i="5"/>
  <c r="J14" i="5"/>
  <c r="H14" i="5"/>
  <c r="G14" i="5"/>
  <c r="K13" i="5"/>
  <c r="J13" i="5"/>
  <c r="H13" i="5"/>
  <c r="G13" i="5"/>
  <c r="K12" i="5"/>
  <c r="J12" i="5"/>
  <c r="H12" i="5"/>
  <c r="G12" i="5"/>
  <c r="K11" i="5"/>
  <c r="J11" i="5"/>
  <c r="H11" i="5"/>
  <c r="G11" i="5"/>
  <c r="K10" i="5"/>
  <c r="J10" i="5"/>
  <c r="H10" i="5"/>
  <c r="G10" i="5"/>
  <c r="K9" i="5"/>
  <c r="J9" i="5"/>
  <c r="H9" i="5"/>
  <c r="G9" i="5"/>
  <c r="K8" i="5"/>
  <c r="J8" i="5"/>
  <c r="H8" i="5"/>
  <c r="G8" i="5"/>
  <c r="K7" i="5"/>
  <c r="J7" i="5"/>
  <c r="H7" i="5"/>
  <c r="G7" i="5"/>
  <c r="K6" i="5"/>
  <c r="J6" i="5"/>
  <c r="H6" i="5"/>
  <c r="G6" i="5"/>
  <c r="K5" i="5"/>
  <c r="J5" i="5"/>
  <c r="H5" i="5"/>
  <c r="G5" i="5"/>
  <c r="N3" i="5"/>
  <c r="N2" i="5"/>
  <c r="N3" i="4"/>
  <c r="N2" i="4"/>
  <c r="K7" i="4"/>
  <c r="K6" i="4"/>
  <c r="K5" i="4"/>
  <c r="K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J7" i="4"/>
  <c r="J6" i="4"/>
  <c r="J5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O256" i="3"/>
  <c r="M256" i="3"/>
  <c r="L256" i="3"/>
  <c r="F256" i="3"/>
  <c r="E256" i="3"/>
  <c r="O255" i="3"/>
  <c r="M255" i="3"/>
  <c r="L255" i="3"/>
  <c r="F255" i="3"/>
  <c r="E255" i="3"/>
  <c r="O254" i="3"/>
  <c r="M254" i="3"/>
  <c r="L254" i="3"/>
  <c r="F254" i="3"/>
  <c r="E254" i="3"/>
  <c r="O253" i="3"/>
  <c r="M253" i="3"/>
  <c r="L253" i="3"/>
  <c r="F253" i="3"/>
  <c r="E253" i="3"/>
  <c r="O252" i="3"/>
  <c r="M252" i="3"/>
  <c r="L252" i="3"/>
  <c r="F252" i="3"/>
  <c r="E252" i="3"/>
  <c r="O251" i="3"/>
  <c r="M251" i="3"/>
  <c r="L251" i="3"/>
  <c r="F251" i="3"/>
  <c r="E251" i="3"/>
  <c r="O250" i="3"/>
  <c r="M250" i="3"/>
  <c r="L250" i="3"/>
  <c r="F250" i="3"/>
  <c r="E250" i="3"/>
  <c r="O249" i="3"/>
  <c r="M249" i="3"/>
  <c r="L249" i="3"/>
  <c r="F249" i="3"/>
  <c r="E249" i="3"/>
  <c r="O248" i="3"/>
  <c r="M248" i="3"/>
  <c r="L248" i="3"/>
  <c r="F248" i="3"/>
  <c r="E248" i="3"/>
  <c r="O247" i="3"/>
  <c r="M247" i="3"/>
  <c r="L247" i="3"/>
  <c r="F247" i="3"/>
  <c r="E247" i="3"/>
  <c r="O246" i="3"/>
  <c r="M246" i="3"/>
  <c r="L246" i="3"/>
  <c r="F246" i="3"/>
  <c r="E246" i="3"/>
  <c r="O245" i="3"/>
  <c r="M245" i="3"/>
  <c r="L245" i="3"/>
  <c r="F245" i="3"/>
  <c r="E245" i="3"/>
  <c r="O244" i="3"/>
  <c r="M244" i="3"/>
  <c r="L244" i="3"/>
  <c r="F244" i="3"/>
  <c r="E244" i="3"/>
  <c r="O243" i="3"/>
  <c r="M243" i="3"/>
  <c r="L243" i="3"/>
  <c r="F243" i="3"/>
  <c r="E243" i="3"/>
  <c r="O242" i="3"/>
  <c r="M242" i="3"/>
  <c r="L242" i="3"/>
  <c r="F242" i="3"/>
  <c r="E242" i="3"/>
  <c r="O241" i="3"/>
  <c r="M241" i="3"/>
  <c r="L241" i="3"/>
  <c r="F241" i="3"/>
  <c r="E241" i="3"/>
  <c r="O240" i="3"/>
  <c r="M240" i="3"/>
  <c r="L240" i="3"/>
  <c r="F240" i="3"/>
  <c r="E240" i="3"/>
  <c r="O239" i="3"/>
  <c r="M239" i="3"/>
  <c r="L239" i="3"/>
  <c r="F239" i="3"/>
  <c r="E239" i="3"/>
  <c r="O238" i="3"/>
  <c r="M238" i="3"/>
  <c r="L238" i="3"/>
  <c r="F238" i="3"/>
  <c r="E238" i="3"/>
  <c r="O237" i="3"/>
  <c r="M237" i="3"/>
  <c r="L237" i="3"/>
  <c r="F237" i="3"/>
  <c r="E237" i="3"/>
  <c r="O236" i="3"/>
  <c r="M236" i="3"/>
  <c r="L236" i="3"/>
  <c r="F236" i="3"/>
  <c r="E236" i="3"/>
  <c r="O235" i="3"/>
  <c r="M235" i="3"/>
  <c r="L235" i="3"/>
  <c r="F235" i="3"/>
  <c r="E235" i="3"/>
  <c r="O234" i="3"/>
  <c r="M234" i="3"/>
  <c r="L234" i="3"/>
  <c r="F234" i="3"/>
  <c r="E234" i="3"/>
  <c r="O233" i="3"/>
  <c r="M233" i="3"/>
  <c r="L233" i="3"/>
  <c r="F233" i="3"/>
  <c r="E233" i="3"/>
  <c r="O232" i="3"/>
  <c r="M232" i="3"/>
  <c r="L232" i="3"/>
  <c r="F232" i="3"/>
  <c r="E232" i="3"/>
  <c r="O231" i="3"/>
  <c r="M231" i="3"/>
  <c r="L231" i="3"/>
  <c r="F231" i="3"/>
  <c r="E231" i="3"/>
  <c r="O230" i="3"/>
  <c r="M230" i="3"/>
  <c r="L230" i="3"/>
  <c r="F230" i="3"/>
  <c r="E230" i="3"/>
  <c r="O224" i="3"/>
  <c r="M224" i="3"/>
  <c r="L224" i="3"/>
  <c r="E224" i="3"/>
  <c r="O223" i="3"/>
  <c r="M223" i="3"/>
  <c r="L223" i="3"/>
  <c r="F223" i="3"/>
  <c r="E223" i="3"/>
  <c r="O222" i="3"/>
  <c r="M222" i="3"/>
  <c r="L222" i="3"/>
  <c r="F222" i="3"/>
  <c r="E222" i="3"/>
  <c r="O221" i="3"/>
  <c r="M221" i="3"/>
  <c r="L221" i="3"/>
  <c r="F221" i="3"/>
  <c r="E221" i="3"/>
  <c r="O220" i="3"/>
  <c r="M220" i="3"/>
  <c r="L220" i="3"/>
  <c r="E220" i="3"/>
  <c r="O219" i="3"/>
  <c r="M219" i="3"/>
  <c r="L219" i="3"/>
  <c r="F219" i="3"/>
  <c r="E219" i="3"/>
  <c r="O218" i="3"/>
  <c r="M218" i="3"/>
  <c r="L218" i="3"/>
  <c r="F218" i="3"/>
  <c r="E218" i="3"/>
  <c r="O217" i="3"/>
  <c r="M217" i="3"/>
  <c r="L217" i="3"/>
  <c r="F217" i="3"/>
  <c r="E217" i="3"/>
  <c r="O216" i="3"/>
  <c r="M216" i="3"/>
  <c r="L216" i="3"/>
  <c r="F216" i="3"/>
  <c r="E216" i="3"/>
  <c r="O215" i="3"/>
  <c r="M215" i="3"/>
  <c r="L215" i="3"/>
  <c r="F215" i="3"/>
  <c r="E215" i="3"/>
  <c r="O214" i="3"/>
  <c r="M214" i="3"/>
  <c r="L214" i="3"/>
  <c r="F214" i="3"/>
  <c r="E214" i="3"/>
  <c r="O213" i="3"/>
  <c r="M213" i="3"/>
  <c r="L213" i="3"/>
  <c r="F213" i="3"/>
  <c r="E213" i="3"/>
  <c r="O212" i="3"/>
  <c r="M212" i="3"/>
  <c r="L212" i="3"/>
  <c r="F212" i="3"/>
  <c r="E212" i="3"/>
  <c r="O211" i="3"/>
  <c r="M211" i="3"/>
  <c r="L211" i="3"/>
  <c r="F211" i="3"/>
  <c r="E211" i="3"/>
  <c r="O210" i="3"/>
  <c r="M210" i="3"/>
  <c r="L210" i="3"/>
  <c r="F210" i="3"/>
  <c r="E210" i="3"/>
  <c r="O209" i="3"/>
  <c r="M209" i="3"/>
  <c r="L209" i="3"/>
  <c r="F209" i="3"/>
  <c r="E209" i="3"/>
  <c r="O208" i="3"/>
  <c r="M208" i="3"/>
  <c r="L208" i="3"/>
  <c r="F208" i="3"/>
  <c r="E208" i="3"/>
  <c r="O207" i="3"/>
  <c r="M207" i="3"/>
  <c r="L207" i="3"/>
  <c r="F207" i="3"/>
  <c r="E207" i="3"/>
  <c r="O206" i="3"/>
  <c r="M206" i="3"/>
  <c r="L206" i="3"/>
  <c r="F206" i="3"/>
  <c r="E206" i="3"/>
  <c r="O205" i="3"/>
  <c r="M205" i="3"/>
  <c r="L205" i="3"/>
  <c r="F205" i="3"/>
  <c r="E205" i="3"/>
  <c r="O204" i="3"/>
  <c r="M204" i="3"/>
  <c r="L204" i="3"/>
  <c r="F204" i="3"/>
  <c r="E204" i="3"/>
  <c r="O203" i="3"/>
  <c r="M203" i="3"/>
  <c r="L203" i="3"/>
  <c r="F203" i="3"/>
  <c r="E203" i="3"/>
  <c r="O202" i="3"/>
  <c r="M202" i="3"/>
  <c r="L202" i="3"/>
  <c r="F202" i="3"/>
  <c r="E202" i="3"/>
  <c r="O201" i="3"/>
  <c r="M201" i="3"/>
  <c r="L201" i="3"/>
  <c r="F201" i="3"/>
  <c r="E201" i="3"/>
  <c r="O200" i="3"/>
  <c r="M200" i="3"/>
  <c r="L200" i="3"/>
  <c r="F200" i="3"/>
  <c r="E200" i="3"/>
  <c r="O199" i="3"/>
  <c r="M199" i="3"/>
  <c r="L199" i="3"/>
  <c r="F199" i="3"/>
  <c r="E199" i="3"/>
  <c r="O198" i="3"/>
  <c r="M198" i="3"/>
  <c r="L198" i="3"/>
  <c r="F198" i="3"/>
  <c r="E198" i="3"/>
  <c r="O197" i="3"/>
  <c r="M197" i="3"/>
  <c r="L197" i="3"/>
  <c r="F197" i="3"/>
  <c r="E197" i="3"/>
  <c r="O196" i="3"/>
  <c r="M196" i="3"/>
  <c r="L196" i="3"/>
  <c r="F196" i="3"/>
  <c r="E196" i="3"/>
  <c r="O195" i="3"/>
  <c r="M195" i="3"/>
  <c r="L195" i="3"/>
  <c r="F195" i="3"/>
  <c r="E195" i="3"/>
  <c r="O194" i="3"/>
  <c r="M194" i="3"/>
  <c r="L194" i="3"/>
  <c r="F194" i="3"/>
  <c r="E194" i="3"/>
  <c r="O193" i="3"/>
  <c r="M193" i="3"/>
  <c r="L193" i="3"/>
  <c r="F193" i="3"/>
  <c r="E193" i="3"/>
  <c r="O192" i="3"/>
  <c r="M192" i="3"/>
  <c r="L192" i="3"/>
  <c r="F192" i="3"/>
  <c r="E192" i="3"/>
  <c r="O191" i="3"/>
  <c r="M191" i="3"/>
  <c r="L191" i="3"/>
  <c r="F191" i="3"/>
  <c r="E191" i="3"/>
  <c r="O190" i="3"/>
  <c r="M190" i="3"/>
  <c r="L190" i="3"/>
  <c r="F190" i="3"/>
  <c r="E190" i="3"/>
  <c r="O189" i="3"/>
  <c r="M189" i="3"/>
  <c r="L189" i="3"/>
  <c r="F189" i="3"/>
  <c r="E189" i="3"/>
  <c r="O188" i="3"/>
  <c r="M188" i="3"/>
  <c r="L188" i="3"/>
  <c r="F188" i="3"/>
  <c r="E188" i="3"/>
  <c r="O187" i="3"/>
  <c r="M187" i="3"/>
  <c r="L187" i="3"/>
  <c r="F187" i="3"/>
  <c r="E187" i="3"/>
  <c r="O186" i="3"/>
  <c r="M186" i="3"/>
  <c r="L186" i="3"/>
  <c r="F186" i="3"/>
  <c r="E186" i="3"/>
  <c r="O185" i="3"/>
  <c r="M185" i="3"/>
  <c r="L185" i="3"/>
  <c r="F185" i="3"/>
  <c r="E185" i="3"/>
  <c r="O184" i="3"/>
  <c r="M184" i="3"/>
  <c r="L184" i="3"/>
  <c r="F184" i="3"/>
  <c r="E184" i="3"/>
  <c r="O183" i="3"/>
  <c r="M183" i="3"/>
  <c r="L183" i="3"/>
  <c r="F183" i="3"/>
  <c r="E183" i="3"/>
  <c r="O182" i="3"/>
  <c r="M182" i="3"/>
  <c r="L182" i="3"/>
  <c r="F182" i="3"/>
  <c r="E182" i="3"/>
  <c r="O181" i="3"/>
  <c r="M181" i="3"/>
  <c r="L181" i="3"/>
  <c r="F181" i="3"/>
  <c r="E181" i="3"/>
  <c r="O180" i="3"/>
  <c r="M180" i="3"/>
  <c r="L180" i="3"/>
  <c r="F180" i="3"/>
  <c r="E180" i="3"/>
  <c r="O175" i="3"/>
  <c r="L175" i="3"/>
  <c r="O174" i="3"/>
  <c r="L174" i="3"/>
  <c r="F174" i="3"/>
  <c r="E174" i="3"/>
  <c r="O173" i="3"/>
  <c r="M173" i="3"/>
  <c r="L173" i="3"/>
  <c r="F173" i="3"/>
  <c r="E173" i="3"/>
  <c r="O172" i="3"/>
  <c r="M172" i="3"/>
  <c r="L172" i="3"/>
  <c r="F172" i="3"/>
  <c r="E172" i="3"/>
  <c r="O171" i="3"/>
  <c r="M171" i="3"/>
  <c r="L171" i="3"/>
  <c r="F171" i="3"/>
  <c r="E171" i="3"/>
  <c r="O170" i="3"/>
  <c r="M170" i="3"/>
  <c r="L170" i="3"/>
  <c r="F170" i="3"/>
  <c r="E170" i="3"/>
  <c r="O169" i="3"/>
  <c r="M169" i="3"/>
  <c r="L169" i="3"/>
  <c r="F169" i="3"/>
  <c r="E169" i="3"/>
  <c r="O168" i="3"/>
  <c r="M168" i="3"/>
  <c r="L168" i="3"/>
  <c r="F168" i="3"/>
  <c r="E168" i="3"/>
  <c r="O167" i="3"/>
  <c r="M167" i="3"/>
  <c r="L167" i="3"/>
  <c r="F167" i="3"/>
  <c r="E167" i="3"/>
  <c r="O166" i="3"/>
  <c r="M166" i="3"/>
  <c r="L166" i="3"/>
  <c r="F166" i="3"/>
  <c r="E166" i="3"/>
  <c r="O165" i="3"/>
  <c r="M165" i="3"/>
  <c r="L165" i="3"/>
  <c r="F165" i="3"/>
  <c r="E165" i="3"/>
  <c r="O164" i="3"/>
  <c r="M164" i="3"/>
  <c r="L164" i="3"/>
  <c r="F164" i="3"/>
  <c r="E164" i="3"/>
  <c r="O163" i="3"/>
  <c r="M163" i="3"/>
  <c r="L163" i="3"/>
  <c r="F163" i="3"/>
  <c r="E163" i="3"/>
  <c r="O162" i="3"/>
  <c r="M162" i="3"/>
  <c r="L162" i="3"/>
  <c r="F162" i="3"/>
  <c r="E162" i="3"/>
  <c r="O161" i="3"/>
  <c r="M161" i="3"/>
  <c r="L161" i="3"/>
  <c r="F161" i="3"/>
  <c r="E161" i="3"/>
  <c r="O160" i="3"/>
  <c r="M160" i="3"/>
  <c r="L160" i="3"/>
  <c r="F160" i="3"/>
  <c r="E160" i="3"/>
  <c r="O159" i="3"/>
  <c r="M159" i="3"/>
  <c r="L159" i="3"/>
  <c r="F159" i="3"/>
  <c r="E159" i="3"/>
  <c r="O158" i="3"/>
  <c r="M158" i="3"/>
  <c r="L158" i="3"/>
  <c r="F158" i="3"/>
  <c r="E158" i="3"/>
  <c r="O157" i="3"/>
  <c r="M157" i="3"/>
  <c r="L157" i="3"/>
  <c r="F157" i="3"/>
  <c r="E157" i="3"/>
  <c r="O156" i="3"/>
  <c r="M156" i="3"/>
  <c r="L156" i="3"/>
  <c r="F156" i="3"/>
  <c r="E156" i="3"/>
  <c r="O155" i="3"/>
  <c r="M155" i="3"/>
  <c r="L155" i="3"/>
  <c r="F155" i="3"/>
  <c r="E155" i="3"/>
  <c r="O154" i="3"/>
  <c r="M154" i="3"/>
  <c r="L154" i="3"/>
  <c r="E154" i="3"/>
  <c r="O153" i="3"/>
  <c r="M153" i="3"/>
  <c r="L153" i="3"/>
  <c r="F153" i="3"/>
  <c r="E153" i="3"/>
  <c r="O152" i="3"/>
  <c r="M152" i="3"/>
  <c r="L152" i="3"/>
  <c r="F152" i="3"/>
  <c r="E152" i="3"/>
  <c r="O151" i="3"/>
  <c r="M151" i="3"/>
  <c r="L151" i="3"/>
  <c r="F151" i="3"/>
  <c r="E151" i="3"/>
  <c r="O150" i="3"/>
  <c r="M150" i="3"/>
  <c r="L150" i="3"/>
  <c r="F150" i="3"/>
  <c r="E150" i="3"/>
  <c r="O149" i="3"/>
  <c r="M149" i="3"/>
  <c r="L149" i="3"/>
  <c r="F149" i="3"/>
  <c r="E149" i="3"/>
  <c r="O148" i="3"/>
  <c r="M148" i="3"/>
  <c r="L148" i="3"/>
  <c r="F148" i="3"/>
  <c r="E148" i="3"/>
  <c r="O147" i="3"/>
  <c r="M147" i="3"/>
  <c r="L147" i="3"/>
  <c r="F147" i="3"/>
  <c r="E147" i="3"/>
  <c r="O146" i="3"/>
  <c r="M146" i="3"/>
  <c r="L146" i="3"/>
  <c r="F146" i="3"/>
  <c r="E146" i="3"/>
  <c r="O145" i="3"/>
  <c r="M145" i="3"/>
  <c r="L145" i="3"/>
  <c r="F145" i="3"/>
  <c r="E145" i="3"/>
  <c r="O144" i="3"/>
  <c r="M144" i="3"/>
  <c r="L144" i="3"/>
  <c r="F144" i="3"/>
  <c r="E144" i="3"/>
  <c r="O143" i="3"/>
  <c r="M143" i="3"/>
  <c r="L143" i="3"/>
  <c r="F143" i="3"/>
  <c r="E143" i="3"/>
  <c r="O142" i="3"/>
  <c r="M142" i="3"/>
  <c r="L142" i="3"/>
  <c r="F142" i="3"/>
  <c r="E142" i="3"/>
  <c r="O141" i="3"/>
  <c r="M141" i="3"/>
  <c r="L141" i="3"/>
  <c r="F141" i="3"/>
  <c r="E141" i="3"/>
  <c r="O140" i="3"/>
  <c r="M140" i="3"/>
  <c r="L140" i="3"/>
  <c r="F140" i="3"/>
  <c r="E140" i="3"/>
  <c r="O139" i="3"/>
  <c r="M139" i="3"/>
  <c r="L139" i="3"/>
  <c r="F139" i="3"/>
  <c r="E139" i="3"/>
  <c r="O138" i="3"/>
  <c r="M138" i="3"/>
  <c r="L138" i="3"/>
  <c r="F138" i="3"/>
  <c r="E138" i="3"/>
  <c r="O137" i="3"/>
  <c r="M137" i="3"/>
  <c r="L137" i="3"/>
  <c r="F137" i="3"/>
  <c r="E137" i="3"/>
  <c r="O136" i="3"/>
  <c r="M136" i="3"/>
  <c r="L136" i="3"/>
  <c r="F136" i="3"/>
  <c r="E136" i="3"/>
  <c r="O135" i="3"/>
  <c r="M135" i="3"/>
  <c r="L135" i="3"/>
  <c r="F135" i="3"/>
  <c r="E135" i="3"/>
  <c r="O134" i="3"/>
  <c r="M134" i="3"/>
  <c r="L134" i="3"/>
  <c r="F134" i="3"/>
  <c r="E134" i="3"/>
  <c r="O133" i="3"/>
  <c r="M133" i="3"/>
  <c r="L133" i="3"/>
  <c r="F133" i="3"/>
  <c r="E133" i="3"/>
  <c r="O132" i="3"/>
  <c r="M132" i="3"/>
  <c r="L132" i="3"/>
  <c r="E132" i="3"/>
  <c r="O131" i="3"/>
  <c r="M131" i="3"/>
  <c r="L131" i="3"/>
  <c r="F131" i="3"/>
  <c r="E131" i="3"/>
  <c r="O130" i="3"/>
  <c r="M130" i="3"/>
  <c r="L130" i="3"/>
  <c r="F130" i="3"/>
  <c r="E130" i="3"/>
  <c r="O129" i="3"/>
  <c r="M129" i="3"/>
  <c r="L129" i="3"/>
  <c r="F129" i="3"/>
  <c r="E129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M114" i="3"/>
  <c r="M10" i="3"/>
  <c r="M9" i="3"/>
  <c r="M8" i="3"/>
  <c r="M7" i="3"/>
  <c r="L124" i="3"/>
  <c r="M123" i="3"/>
  <c r="M121" i="3"/>
  <c r="M120" i="3"/>
  <c r="M119" i="3"/>
  <c r="M118" i="3"/>
  <c r="M117" i="3"/>
  <c r="M116" i="3"/>
  <c r="M115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M6" i="3"/>
  <c r="L6" i="3"/>
  <c r="F66" i="3"/>
  <c r="F42" i="3"/>
  <c r="F41" i="3"/>
  <c r="F40" i="3"/>
  <c r="F122" i="3"/>
  <c r="F121" i="3"/>
  <c r="F120" i="3"/>
  <c r="F119" i="3"/>
  <c r="F118" i="3"/>
  <c r="F117" i="3"/>
  <c r="F116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6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F7" i="3"/>
  <c r="F8" i="3"/>
  <c r="F9" i="3"/>
  <c r="F10" i="3"/>
  <c r="F12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F13" i="3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I171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O167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C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D174" i="2"/>
  <c r="A174" i="2"/>
  <c r="D173" i="2"/>
  <c r="A173" i="2"/>
  <c r="D172" i="2"/>
  <c r="A172" i="2"/>
  <c r="D171" i="2"/>
  <c r="A171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74" i="2"/>
  <c r="C73" i="2"/>
  <c r="C72" i="2"/>
  <c r="C71" i="2"/>
  <c r="C70" i="2"/>
  <c r="C68" i="2"/>
  <c r="C67" i="2"/>
  <c r="C66" i="2"/>
  <c r="C65" i="2"/>
  <c r="C63" i="2"/>
  <c r="C62" i="2"/>
  <c r="C61" i="2"/>
  <c r="C60" i="2"/>
  <c r="C59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23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69" i="2"/>
  <c r="C64" i="2"/>
  <c r="C58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2" i="2"/>
  <c r="C21" i="2"/>
  <c r="C20" i="2"/>
  <c r="C43" i="1"/>
  <c r="C39" i="1"/>
  <c r="C23" i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I49" i="18" l="1"/>
  <c r="C31" i="18"/>
  <c r="I21" i="18"/>
  <c r="N49" i="18"/>
  <c r="N21" i="18"/>
  <c r="S49" i="18"/>
  <c r="S21" i="18"/>
  <c r="X49" i="18"/>
  <c r="X21" i="18"/>
  <c r="I84" i="18"/>
  <c r="J6" i="18"/>
  <c r="I16" i="18"/>
  <c r="I15" i="18"/>
  <c r="I14" i="18"/>
  <c r="I13" i="18"/>
  <c r="I12" i="18"/>
  <c r="I11" i="18"/>
  <c r="I10" i="18"/>
  <c r="I9" i="18"/>
  <c r="I8" i="18"/>
  <c r="I7" i="18"/>
  <c r="I22" i="18" s="1"/>
  <c r="N84" i="18"/>
  <c r="O6" i="18"/>
  <c r="N17" i="18"/>
  <c r="N16" i="18"/>
  <c r="N15" i="18"/>
  <c r="N14" i="18"/>
  <c r="N13" i="18"/>
  <c r="N12" i="18"/>
  <c r="N11" i="18"/>
  <c r="N10" i="18"/>
  <c r="N9" i="18"/>
  <c r="N8" i="18"/>
  <c r="N7" i="18"/>
  <c r="N22" i="18" s="1"/>
  <c r="S84" i="18"/>
  <c r="T6" i="18"/>
  <c r="S18" i="18"/>
  <c r="S17" i="18"/>
  <c r="S16" i="18"/>
  <c r="S15" i="18"/>
  <c r="S14" i="18"/>
  <c r="S13" i="18"/>
  <c r="S12" i="18"/>
  <c r="S11" i="18"/>
  <c r="S10" i="18"/>
  <c r="S9" i="18"/>
  <c r="S8" i="18"/>
  <c r="S7" i="18"/>
  <c r="X84" i="18"/>
  <c r="Y6" i="18"/>
  <c r="X18" i="18"/>
  <c r="X17" i="18"/>
  <c r="X16" i="18"/>
  <c r="X15" i="18"/>
  <c r="X14" i="18"/>
  <c r="X13" i="18"/>
  <c r="X12" i="18"/>
  <c r="X11" i="18"/>
  <c r="X10" i="18"/>
  <c r="X9" i="18"/>
  <c r="X8" i="18"/>
  <c r="X7" i="18"/>
  <c r="I18" i="18"/>
  <c r="I17" i="18"/>
  <c r="N18" i="18"/>
  <c r="S57" i="18"/>
  <c r="N57" i="18"/>
  <c r="I57" i="18"/>
  <c r="I49" i="17"/>
  <c r="C31" i="17"/>
  <c r="I21" i="17"/>
  <c r="N49" i="17"/>
  <c r="N21" i="17"/>
  <c r="S49" i="17"/>
  <c r="S21" i="17"/>
  <c r="X49" i="17"/>
  <c r="X21" i="17"/>
  <c r="I84" i="17"/>
  <c r="J6" i="17"/>
  <c r="I16" i="17"/>
  <c r="I15" i="17"/>
  <c r="I14" i="17"/>
  <c r="I13" i="17"/>
  <c r="I12" i="17"/>
  <c r="I11" i="17"/>
  <c r="I10" i="17"/>
  <c r="I9" i="17"/>
  <c r="I8" i="17"/>
  <c r="I7" i="17"/>
  <c r="N84" i="17"/>
  <c r="O6" i="17"/>
  <c r="N17" i="17"/>
  <c r="N16" i="17"/>
  <c r="N15" i="17"/>
  <c r="N14" i="17"/>
  <c r="N13" i="17"/>
  <c r="N12" i="17"/>
  <c r="N11" i="17"/>
  <c r="N10" i="17"/>
  <c r="N9" i="17"/>
  <c r="N8" i="17"/>
  <c r="N7" i="17"/>
  <c r="R84" i="17"/>
  <c r="S18" i="17"/>
  <c r="S96" i="17" s="1"/>
  <c r="R96" i="17" s="1"/>
  <c r="S17" i="17"/>
  <c r="S16" i="17"/>
  <c r="S15" i="17"/>
  <c r="S14" i="17"/>
  <c r="S13" i="17"/>
  <c r="S12" i="17"/>
  <c r="S11" i="17"/>
  <c r="S10" i="17"/>
  <c r="S9" i="17"/>
  <c r="S8" i="17"/>
  <c r="S7" i="17"/>
  <c r="X84" i="17"/>
  <c r="X18" i="17"/>
  <c r="X96" i="17" s="1"/>
  <c r="W96" i="17" s="1"/>
  <c r="X17" i="17"/>
  <c r="X95" i="17" s="1"/>
  <c r="W95" i="17" s="1"/>
  <c r="X16" i="17"/>
  <c r="X94" i="17" s="1"/>
  <c r="X15" i="17"/>
  <c r="X93" i="17" s="1"/>
  <c r="W93" i="17" s="1"/>
  <c r="X14" i="17"/>
  <c r="X92" i="17" s="1"/>
  <c r="W92" i="17" s="1"/>
  <c r="X13" i="17"/>
  <c r="X12" i="17"/>
  <c r="X11" i="17"/>
  <c r="X10" i="17"/>
  <c r="X88" i="17" s="1"/>
  <c r="X9" i="17"/>
  <c r="X87" i="17" s="1"/>
  <c r="W87" i="17" s="1"/>
  <c r="X8" i="17"/>
  <c r="X86" i="17" s="1"/>
  <c r="W86" i="17" s="1"/>
  <c r="X7" i="17"/>
  <c r="I18" i="17"/>
  <c r="I17" i="17"/>
  <c r="N18" i="17"/>
  <c r="S57" i="17"/>
  <c r="N57" i="17"/>
  <c r="I57" i="17"/>
  <c r="O6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I49" i="16"/>
  <c r="C31" i="16"/>
  <c r="I21" i="16"/>
  <c r="N49" i="16"/>
  <c r="N21" i="16"/>
  <c r="S49" i="16"/>
  <c r="S21" i="16"/>
  <c r="X49" i="16"/>
  <c r="X21" i="16"/>
  <c r="I84" i="16"/>
  <c r="I16" i="16"/>
  <c r="I15" i="16"/>
  <c r="I14" i="16"/>
  <c r="I13" i="16"/>
  <c r="I12" i="16"/>
  <c r="I11" i="16"/>
  <c r="I10" i="16"/>
  <c r="I9" i="16"/>
  <c r="I8" i="16"/>
  <c r="I7" i="16"/>
  <c r="N84" i="16"/>
  <c r="N17" i="16"/>
  <c r="O17" i="16" s="1"/>
  <c r="N16" i="16"/>
  <c r="O16" i="16" s="1"/>
  <c r="N15" i="16"/>
  <c r="O15" i="16" s="1"/>
  <c r="N14" i="16"/>
  <c r="O14" i="16" s="1"/>
  <c r="N13" i="16"/>
  <c r="O13" i="16" s="1"/>
  <c r="N12" i="16"/>
  <c r="O12" i="16" s="1"/>
  <c r="N11" i="16"/>
  <c r="O11" i="16" s="1"/>
  <c r="N10" i="16"/>
  <c r="O10" i="16" s="1"/>
  <c r="N9" i="16"/>
  <c r="O9" i="16" s="1"/>
  <c r="N8" i="16"/>
  <c r="O8" i="16" s="1"/>
  <c r="N7" i="16"/>
  <c r="S84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X84" i="16"/>
  <c r="X18" i="16"/>
  <c r="X17" i="16"/>
  <c r="X16" i="16"/>
  <c r="X15" i="16"/>
  <c r="X14" i="16"/>
  <c r="X13" i="16"/>
  <c r="X12" i="16"/>
  <c r="X11" i="16"/>
  <c r="X10" i="16"/>
  <c r="X9" i="16"/>
  <c r="X8" i="16"/>
  <c r="X7" i="16"/>
  <c r="I18" i="16"/>
  <c r="I17" i="16"/>
  <c r="N18" i="16"/>
  <c r="O18" i="16" s="1"/>
  <c r="S57" i="16"/>
  <c r="N57" i="16"/>
  <c r="I57" i="16"/>
  <c r="C28" i="10"/>
  <c r="I49" i="10"/>
  <c r="I21" i="10"/>
  <c r="N49" i="10"/>
  <c r="N21" i="10"/>
  <c r="S49" i="10"/>
  <c r="S21" i="10"/>
  <c r="J6" i="10"/>
  <c r="I84" i="10"/>
  <c r="N84" i="10"/>
  <c r="I49" i="12"/>
  <c r="I21" i="12"/>
  <c r="N49" i="12"/>
  <c r="N21" i="12"/>
  <c r="S49" i="12"/>
  <c r="S21" i="12"/>
  <c r="J6" i="12"/>
  <c r="I84" i="12"/>
  <c r="O6" i="12"/>
  <c r="N84" i="12"/>
  <c r="X84" i="12"/>
  <c r="X49" i="12"/>
  <c r="X21" i="12"/>
  <c r="C31" i="13"/>
  <c r="I49" i="13"/>
  <c r="I21" i="13"/>
  <c r="N49" i="13"/>
  <c r="N21" i="13"/>
  <c r="S49" i="13"/>
  <c r="S21" i="13"/>
  <c r="X49" i="13"/>
  <c r="X21" i="13"/>
  <c r="I84" i="13"/>
  <c r="N84" i="13"/>
  <c r="R84" i="13"/>
  <c r="S57" i="13"/>
  <c r="N57" i="13"/>
  <c r="I57" i="13"/>
  <c r="C31" i="14"/>
  <c r="I49" i="14"/>
  <c r="I21" i="14"/>
  <c r="N49" i="14"/>
  <c r="N21" i="14"/>
  <c r="S49" i="14"/>
  <c r="S21" i="14"/>
  <c r="X49" i="14"/>
  <c r="X21" i="14"/>
  <c r="I84" i="14"/>
  <c r="N84" i="14"/>
  <c r="R84" i="14"/>
  <c r="X84" i="14"/>
  <c r="S57" i="14"/>
  <c r="N57" i="14"/>
  <c r="I57" i="14"/>
  <c r="Y6" i="12"/>
  <c r="O6" i="10"/>
  <c r="J6" i="14"/>
  <c r="I16" i="14"/>
  <c r="I94" i="14" s="1"/>
  <c r="H94" i="14" s="1"/>
  <c r="I15" i="14"/>
  <c r="I93" i="14" s="1"/>
  <c r="H93" i="14" s="1"/>
  <c r="I14" i="14"/>
  <c r="I92" i="14" s="1"/>
  <c r="H92" i="14" s="1"/>
  <c r="I13" i="14"/>
  <c r="I91" i="14" s="1"/>
  <c r="I12" i="14"/>
  <c r="I90" i="14" s="1"/>
  <c r="H90" i="14" s="1"/>
  <c r="I11" i="14"/>
  <c r="I89" i="14" s="1"/>
  <c r="I10" i="14"/>
  <c r="I88" i="14" s="1"/>
  <c r="H88" i="14" s="1"/>
  <c r="I9" i="14"/>
  <c r="I87" i="14" s="1"/>
  <c r="H87" i="14" s="1"/>
  <c r="I8" i="14"/>
  <c r="I86" i="14" s="1"/>
  <c r="I7" i="14"/>
  <c r="O6" i="14"/>
  <c r="N17" i="14"/>
  <c r="N95" i="14" s="1"/>
  <c r="M95" i="14" s="1"/>
  <c r="N16" i="14"/>
  <c r="N94" i="14" s="1"/>
  <c r="M94" i="14" s="1"/>
  <c r="N15" i="14"/>
  <c r="N93" i="14" s="1"/>
  <c r="M93" i="14" s="1"/>
  <c r="N14" i="14"/>
  <c r="N92" i="14" s="1"/>
  <c r="N13" i="14"/>
  <c r="N91" i="14" s="1"/>
  <c r="M91" i="14" s="1"/>
  <c r="N12" i="14"/>
  <c r="N90" i="14" s="1"/>
  <c r="M90" i="14" s="1"/>
  <c r="N11" i="14"/>
  <c r="N89" i="14" s="1"/>
  <c r="N10" i="14"/>
  <c r="N88" i="14" s="1"/>
  <c r="M88" i="14" s="1"/>
  <c r="N9" i="14"/>
  <c r="N87" i="14" s="1"/>
  <c r="N8" i="14"/>
  <c r="N86" i="14" s="1"/>
  <c r="M86" i="14" s="1"/>
  <c r="N7" i="14"/>
  <c r="T6" i="14"/>
  <c r="S18" i="14"/>
  <c r="S96" i="14" s="1"/>
  <c r="R96" i="14" s="1"/>
  <c r="S17" i="14"/>
  <c r="S95" i="14" s="1"/>
  <c r="R95" i="14" s="1"/>
  <c r="S16" i="14"/>
  <c r="S94" i="14" s="1"/>
  <c r="R94" i="14" s="1"/>
  <c r="S15" i="14"/>
  <c r="S93" i="14" s="1"/>
  <c r="S14" i="14"/>
  <c r="S92" i="14" s="1"/>
  <c r="R92" i="14" s="1"/>
  <c r="S13" i="14"/>
  <c r="S91" i="14" s="1"/>
  <c r="R91" i="14" s="1"/>
  <c r="S12" i="14"/>
  <c r="S90" i="14" s="1"/>
  <c r="S11" i="14"/>
  <c r="S89" i="14" s="1"/>
  <c r="R89" i="14" s="1"/>
  <c r="S10" i="14"/>
  <c r="S88" i="14" s="1"/>
  <c r="S9" i="14"/>
  <c r="S87" i="14" s="1"/>
  <c r="R87" i="14" s="1"/>
  <c r="S8" i="14"/>
  <c r="S86" i="14" s="1"/>
  <c r="R86" i="14" s="1"/>
  <c r="S7" i="14"/>
  <c r="Y6" i="14"/>
  <c r="X18" i="14"/>
  <c r="X96" i="14" s="1"/>
  <c r="W96" i="14" s="1"/>
  <c r="X17" i="14"/>
  <c r="X95" i="14" s="1"/>
  <c r="W95" i="14" s="1"/>
  <c r="X16" i="14"/>
  <c r="X94" i="14" s="1"/>
  <c r="X15" i="14"/>
  <c r="X93" i="14" s="1"/>
  <c r="W93" i="14" s="1"/>
  <c r="X14" i="14"/>
  <c r="X92" i="14" s="1"/>
  <c r="W92" i="14" s="1"/>
  <c r="X13" i="14"/>
  <c r="X91" i="14" s="1"/>
  <c r="W91" i="14" s="1"/>
  <c r="X12" i="14"/>
  <c r="X90" i="14" s="1"/>
  <c r="X11" i="14"/>
  <c r="X89" i="14" s="1"/>
  <c r="W89" i="14" s="1"/>
  <c r="X10" i="14"/>
  <c r="X88" i="14" s="1"/>
  <c r="X9" i="14"/>
  <c r="X87" i="14" s="1"/>
  <c r="W87" i="14" s="1"/>
  <c r="X8" i="14"/>
  <c r="X86" i="14" s="1"/>
  <c r="W86" i="14" s="1"/>
  <c r="X7" i="14"/>
  <c r="I18" i="14"/>
  <c r="I96" i="14" s="1"/>
  <c r="H96" i="14" s="1"/>
  <c r="I17" i="14"/>
  <c r="I95" i="14" s="1"/>
  <c r="H95" i="14" s="1"/>
  <c r="N18" i="14"/>
  <c r="N96" i="14" s="1"/>
  <c r="M96" i="14" s="1"/>
  <c r="J6" i="13"/>
  <c r="I16" i="13"/>
  <c r="I94" i="13" s="1"/>
  <c r="H94" i="13" s="1"/>
  <c r="I15" i="13"/>
  <c r="I93" i="13" s="1"/>
  <c r="H93" i="13" s="1"/>
  <c r="I14" i="13"/>
  <c r="I92" i="13" s="1"/>
  <c r="H92" i="13" s="1"/>
  <c r="I13" i="13"/>
  <c r="I91" i="13" s="1"/>
  <c r="H91" i="13" s="1"/>
  <c r="I12" i="13"/>
  <c r="I90" i="13" s="1"/>
  <c r="H90" i="13" s="1"/>
  <c r="I11" i="13"/>
  <c r="I89" i="13" s="1"/>
  <c r="I10" i="13"/>
  <c r="I88" i="13" s="1"/>
  <c r="H88" i="13" s="1"/>
  <c r="I9" i="13"/>
  <c r="I87" i="13" s="1"/>
  <c r="H87" i="13" s="1"/>
  <c r="I8" i="13"/>
  <c r="I86" i="13" s="1"/>
  <c r="H86" i="13" s="1"/>
  <c r="I7" i="13"/>
  <c r="O6" i="13"/>
  <c r="N17" i="13"/>
  <c r="N95" i="13" s="1"/>
  <c r="M95" i="13" s="1"/>
  <c r="N16" i="13"/>
  <c r="N94" i="13" s="1"/>
  <c r="M94" i="13" s="1"/>
  <c r="N15" i="13"/>
  <c r="N93" i="13" s="1"/>
  <c r="M93" i="13" s="1"/>
  <c r="N14" i="13"/>
  <c r="N92" i="13" s="1"/>
  <c r="M92" i="13" s="1"/>
  <c r="N13" i="13"/>
  <c r="N91" i="13" s="1"/>
  <c r="M91" i="13" s="1"/>
  <c r="N12" i="13"/>
  <c r="N90" i="13" s="1"/>
  <c r="N11" i="13"/>
  <c r="N89" i="13" s="1"/>
  <c r="M89" i="13" s="1"/>
  <c r="N10" i="13"/>
  <c r="N88" i="13" s="1"/>
  <c r="M88" i="13" s="1"/>
  <c r="N9" i="13"/>
  <c r="N87" i="13" s="1"/>
  <c r="M87" i="13" s="1"/>
  <c r="N8" i="13"/>
  <c r="N86" i="13" s="1"/>
  <c r="M86" i="13" s="1"/>
  <c r="N7" i="13"/>
  <c r="T6" i="13"/>
  <c r="S18" i="13"/>
  <c r="S96" i="13" s="1"/>
  <c r="R96" i="13" s="1"/>
  <c r="S17" i="13"/>
  <c r="S95" i="13" s="1"/>
  <c r="R95" i="13" s="1"/>
  <c r="S16" i="13"/>
  <c r="S94" i="13" s="1"/>
  <c r="R94" i="13" s="1"/>
  <c r="S15" i="13"/>
  <c r="S93" i="13" s="1"/>
  <c r="R93" i="13" s="1"/>
  <c r="S14" i="13"/>
  <c r="S92" i="13" s="1"/>
  <c r="R92" i="13" s="1"/>
  <c r="S13" i="13"/>
  <c r="S91" i="13" s="1"/>
  <c r="S12" i="13"/>
  <c r="S90" i="13" s="1"/>
  <c r="R90" i="13" s="1"/>
  <c r="S11" i="13"/>
  <c r="S89" i="13" s="1"/>
  <c r="R89" i="13" s="1"/>
  <c r="S10" i="13"/>
  <c r="S88" i="13" s="1"/>
  <c r="S9" i="13"/>
  <c r="S87" i="13" s="1"/>
  <c r="R87" i="13" s="1"/>
  <c r="S8" i="13"/>
  <c r="S86" i="13" s="1"/>
  <c r="R86" i="13" s="1"/>
  <c r="S7" i="13"/>
  <c r="C25" i="13"/>
  <c r="X57" i="13" s="1"/>
  <c r="C20" i="13"/>
  <c r="I18" i="13"/>
  <c r="I96" i="13" s="1"/>
  <c r="H96" i="13" s="1"/>
  <c r="I17" i="13"/>
  <c r="I95" i="13" s="1"/>
  <c r="H95" i="13" s="1"/>
  <c r="N18" i="13"/>
  <c r="N96" i="13" s="1"/>
  <c r="M96" i="13" s="1"/>
  <c r="X11" i="12"/>
  <c r="X89" i="12" s="1"/>
  <c r="W89" i="12" s="1"/>
  <c r="X10" i="12"/>
  <c r="X88" i="12" s="1"/>
  <c r="W88" i="12" s="1"/>
  <c r="X9" i="12"/>
  <c r="X87" i="12" s="1"/>
  <c r="W87" i="12" s="1"/>
  <c r="X8" i="12"/>
  <c r="X86" i="12" s="1"/>
  <c r="W86" i="12" s="1"/>
  <c r="X7" i="12"/>
  <c r="X3" i="12"/>
  <c r="C32" i="12"/>
  <c r="C31" i="12"/>
  <c r="X18" i="12"/>
  <c r="X96" i="12" s="1"/>
  <c r="W96" i="12" s="1"/>
  <c r="X17" i="12"/>
  <c r="X95" i="12" s="1"/>
  <c r="W95" i="12" s="1"/>
  <c r="X16" i="12"/>
  <c r="X94" i="12" s="1"/>
  <c r="W94" i="12" s="1"/>
  <c r="X15" i="12"/>
  <c r="X93" i="12" s="1"/>
  <c r="W93" i="12" s="1"/>
  <c r="X14" i="12"/>
  <c r="X92" i="12" s="1"/>
  <c r="W92" i="12" s="1"/>
  <c r="X13" i="12"/>
  <c r="X91" i="12" s="1"/>
  <c r="W91" i="12" s="1"/>
  <c r="X12" i="12"/>
  <c r="X90" i="12" s="1"/>
  <c r="W90" i="12" s="1"/>
  <c r="I15" i="12"/>
  <c r="I14" i="12"/>
  <c r="I13" i="12"/>
  <c r="I12" i="12"/>
  <c r="I11" i="12"/>
  <c r="I10" i="12"/>
  <c r="I9" i="12"/>
  <c r="I8" i="12"/>
  <c r="I7" i="12"/>
  <c r="N16" i="12"/>
  <c r="N15" i="12"/>
  <c r="N14" i="12"/>
  <c r="N13" i="12"/>
  <c r="N12" i="12"/>
  <c r="N11" i="12"/>
  <c r="N10" i="12"/>
  <c r="N9" i="12"/>
  <c r="N8" i="12"/>
  <c r="N7" i="12"/>
  <c r="C24" i="12"/>
  <c r="C19" i="12"/>
  <c r="I18" i="12"/>
  <c r="I17" i="12"/>
  <c r="I16" i="12"/>
  <c r="N18" i="12"/>
  <c r="N17" i="12"/>
  <c r="I15" i="10"/>
  <c r="I14" i="10"/>
  <c r="I13" i="10"/>
  <c r="I12" i="10"/>
  <c r="I11" i="10"/>
  <c r="I10" i="10"/>
  <c r="I9" i="10"/>
  <c r="I8" i="10"/>
  <c r="I7" i="10"/>
  <c r="N16" i="10"/>
  <c r="N94" i="10" s="1"/>
  <c r="M94" i="10" s="1"/>
  <c r="N15" i="10"/>
  <c r="N93" i="10" s="1"/>
  <c r="M93" i="10" s="1"/>
  <c r="N14" i="10"/>
  <c r="N92" i="10" s="1"/>
  <c r="M92" i="10" s="1"/>
  <c r="N13" i="10"/>
  <c r="N91" i="10" s="1"/>
  <c r="M91" i="10" s="1"/>
  <c r="N12" i="10"/>
  <c r="N90" i="10" s="1"/>
  <c r="M90" i="10" s="1"/>
  <c r="N11" i="10"/>
  <c r="N89" i="10" s="1"/>
  <c r="N10" i="10"/>
  <c r="N88" i="10" s="1"/>
  <c r="M88" i="10" s="1"/>
  <c r="N9" i="10"/>
  <c r="N87" i="10" s="1"/>
  <c r="M87" i="10" s="1"/>
  <c r="N8" i="10"/>
  <c r="N86" i="10" s="1"/>
  <c r="M86" i="10" s="1"/>
  <c r="N7" i="10"/>
  <c r="C22" i="10"/>
  <c r="C18" i="10"/>
  <c r="I18" i="10"/>
  <c r="I17" i="10"/>
  <c r="I16" i="10"/>
  <c r="N18" i="10"/>
  <c r="N96" i="10" s="1"/>
  <c r="M96" i="10" s="1"/>
  <c r="N17" i="10"/>
  <c r="N95" i="10" s="1"/>
  <c r="M95" i="10" s="1"/>
  <c r="AG15" i="7"/>
  <c r="AG14" i="7"/>
  <c r="AG13" i="7"/>
  <c r="AG12" i="7"/>
  <c r="AG11" i="7"/>
  <c r="AC21" i="7"/>
  <c r="AC20" i="7"/>
  <c r="AC19" i="7"/>
  <c r="AC18" i="7"/>
  <c r="AC17" i="7"/>
  <c r="AC16" i="7"/>
  <c r="AC14" i="7"/>
  <c r="AC13" i="7"/>
  <c r="AC12" i="7"/>
  <c r="AC11" i="7"/>
  <c r="AC15" i="7"/>
  <c r="AC10" i="7"/>
  <c r="Y14" i="7"/>
  <c r="Y13" i="7"/>
  <c r="Y12" i="7"/>
  <c r="Y11" i="7"/>
  <c r="Q22" i="7"/>
  <c r="Q21" i="7"/>
  <c r="Q20" i="7"/>
  <c r="Q19" i="7"/>
  <c r="N22" i="7"/>
  <c r="N21" i="7"/>
  <c r="N20" i="7"/>
  <c r="N19" i="7"/>
  <c r="N18" i="7"/>
  <c r="AC22" i="7"/>
  <c r="AG22" i="7"/>
  <c r="AG21" i="7"/>
  <c r="AG20" i="7"/>
  <c r="AG19" i="7"/>
  <c r="AG18" i="7"/>
  <c r="AG17" i="7"/>
  <c r="AG16" i="7"/>
  <c r="Y22" i="7"/>
  <c r="Y21" i="7"/>
  <c r="Y20" i="7"/>
  <c r="Y19" i="7"/>
  <c r="Y18" i="7"/>
  <c r="Y17" i="7"/>
  <c r="Y16" i="7"/>
  <c r="Y15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E10" i="7"/>
  <c r="AA10" i="7"/>
  <c r="T22" i="7"/>
  <c r="U22" i="7" s="1"/>
  <c r="T21" i="7"/>
  <c r="U21" i="7" s="1"/>
  <c r="T20" i="7"/>
  <c r="U20" i="7" s="1"/>
  <c r="T19" i="7"/>
  <c r="U19" i="7" s="1"/>
  <c r="T18" i="7"/>
  <c r="U18" i="7" s="1"/>
  <c r="T17" i="7"/>
  <c r="U17" i="7" s="1"/>
  <c r="T16" i="7"/>
  <c r="U16" i="7" s="1"/>
  <c r="T15" i="7"/>
  <c r="U15" i="7" s="1"/>
  <c r="T14" i="7"/>
  <c r="U14" i="7" s="1"/>
  <c r="T13" i="7"/>
  <c r="U13" i="7" s="1"/>
  <c r="T12" i="7"/>
  <c r="U12" i="7" s="1"/>
  <c r="T11" i="7"/>
  <c r="U11" i="7" s="1"/>
  <c r="Q18" i="7"/>
  <c r="R18" i="7" s="1"/>
  <c r="Q17" i="7"/>
  <c r="R17" i="7" s="1"/>
  <c r="Q16" i="7"/>
  <c r="R16" i="7" s="1"/>
  <c r="Q15" i="7"/>
  <c r="R15" i="7" s="1"/>
  <c r="Q14" i="7"/>
  <c r="R14" i="7" s="1"/>
  <c r="Q13" i="7"/>
  <c r="R13" i="7" s="1"/>
  <c r="Q12" i="7"/>
  <c r="R12" i="7" s="1"/>
  <c r="R22" i="7"/>
  <c r="R21" i="7"/>
  <c r="R20" i="7"/>
  <c r="R19" i="7"/>
  <c r="Q10" i="7"/>
  <c r="R10" i="7" s="1"/>
  <c r="N10" i="7"/>
  <c r="O10" i="7" s="1"/>
  <c r="Q11" i="7"/>
  <c r="R11" i="7" s="1"/>
  <c r="N17" i="7"/>
  <c r="O17" i="7" s="1"/>
  <c r="N16" i="7"/>
  <c r="O16" i="7" s="1"/>
  <c r="N15" i="7"/>
  <c r="O15" i="7" s="1"/>
  <c r="N14" i="7"/>
  <c r="O14" i="7" s="1"/>
  <c r="N13" i="7"/>
  <c r="O13" i="7" s="1"/>
  <c r="N12" i="7"/>
  <c r="O12" i="7" s="1"/>
  <c r="N11" i="7"/>
  <c r="O11" i="7" s="1"/>
  <c r="O22" i="7"/>
  <c r="O21" i="7"/>
  <c r="O20" i="7"/>
  <c r="O19" i="7"/>
  <c r="O18" i="7"/>
  <c r="M185" i="2"/>
  <c r="I185" i="2"/>
  <c r="M186" i="2"/>
  <c r="I186" i="2"/>
  <c r="M187" i="2"/>
  <c r="I187" i="2"/>
  <c r="M188" i="2"/>
  <c r="I188" i="2"/>
  <c r="M189" i="2"/>
  <c r="I189" i="2"/>
  <c r="M190" i="2"/>
  <c r="I190" i="2"/>
  <c r="M191" i="2"/>
  <c r="I191" i="2"/>
  <c r="M192" i="2"/>
  <c r="I192" i="2"/>
  <c r="M193" i="2"/>
  <c r="I193" i="2"/>
  <c r="M194" i="2"/>
  <c r="I194" i="2"/>
  <c r="M195" i="2"/>
  <c r="I195" i="2"/>
  <c r="M196" i="2"/>
  <c r="I196" i="2"/>
  <c r="M197" i="2"/>
  <c r="I197" i="2"/>
  <c r="M198" i="2"/>
  <c r="I198" i="2"/>
  <c r="M199" i="2"/>
  <c r="I199" i="2"/>
  <c r="M200" i="2"/>
  <c r="I200" i="2"/>
  <c r="M201" i="2"/>
  <c r="I201" i="2"/>
  <c r="M202" i="2"/>
  <c r="I202" i="2"/>
  <c r="M203" i="2"/>
  <c r="I203" i="2"/>
  <c r="I204" i="2"/>
  <c r="M204" i="2"/>
  <c r="M205" i="2"/>
  <c r="I205" i="2"/>
  <c r="M206" i="2"/>
  <c r="I206" i="2"/>
  <c r="M207" i="2"/>
  <c r="I207" i="2"/>
  <c r="M208" i="2"/>
  <c r="I208" i="2"/>
  <c r="M209" i="2"/>
  <c r="I209" i="2"/>
  <c r="M210" i="2"/>
  <c r="I210" i="2"/>
  <c r="M211" i="2"/>
  <c r="I211" i="2"/>
  <c r="M212" i="2"/>
  <c r="I212" i="2"/>
  <c r="M213" i="2"/>
  <c r="I213" i="2"/>
  <c r="M214" i="2"/>
  <c r="I214" i="2"/>
  <c r="M215" i="2"/>
  <c r="I215" i="2"/>
  <c r="M216" i="2"/>
  <c r="I216" i="2"/>
  <c r="M217" i="2"/>
  <c r="I217" i="2"/>
  <c r="M218" i="2"/>
  <c r="I218" i="2"/>
  <c r="M219" i="2"/>
  <c r="I219" i="2"/>
  <c r="M220" i="2"/>
  <c r="I220" i="2"/>
  <c r="M221" i="2"/>
  <c r="I221" i="2"/>
  <c r="M222" i="2"/>
  <c r="I222" i="2"/>
  <c r="M223" i="2"/>
  <c r="I223" i="2"/>
  <c r="M224" i="2"/>
  <c r="I224" i="2"/>
  <c r="M225" i="2"/>
  <c r="I225" i="2"/>
  <c r="M226" i="2"/>
  <c r="I226" i="2"/>
  <c r="M227" i="2"/>
  <c r="I227" i="2"/>
  <c r="M228" i="2"/>
  <c r="I228" i="2"/>
  <c r="M229" i="2"/>
  <c r="I229" i="2"/>
  <c r="M230" i="2"/>
  <c r="I230" i="2"/>
  <c r="M231" i="2"/>
  <c r="I231" i="2"/>
  <c r="M232" i="2"/>
  <c r="I232" i="2"/>
  <c r="M233" i="2"/>
  <c r="I233" i="2"/>
  <c r="M234" i="2"/>
  <c r="I234" i="2"/>
  <c r="M235" i="2"/>
  <c r="I235" i="2"/>
  <c r="M236" i="2"/>
  <c r="I236" i="2"/>
  <c r="M237" i="2"/>
  <c r="I237" i="2"/>
  <c r="M238" i="2"/>
  <c r="I238" i="2"/>
  <c r="M239" i="2"/>
  <c r="I239" i="2"/>
  <c r="M240" i="2"/>
  <c r="I240" i="2"/>
  <c r="M241" i="2"/>
  <c r="I241" i="2"/>
  <c r="M242" i="2"/>
  <c r="I242" i="2"/>
  <c r="M243" i="2"/>
  <c r="I243" i="2"/>
  <c r="M244" i="2"/>
  <c r="I244" i="2"/>
  <c r="M245" i="2"/>
  <c r="I245" i="2"/>
  <c r="M246" i="2"/>
  <c r="I246" i="2"/>
  <c r="M247" i="2"/>
  <c r="I247" i="2"/>
  <c r="M248" i="2"/>
  <c r="I248" i="2"/>
  <c r="M249" i="2"/>
  <c r="I249" i="2"/>
  <c r="M250" i="2"/>
  <c r="I250" i="2"/>
  <c r="M251" i="2"/>
  <c r="I251" i="2"/>
  <c r="M252" i="2"/>
  <c r="I252" i="2"/>
  <c r="M253" i="2"/>
  <c r="I253" i="2"/>
  <c r="M254" i="2"/>
  <c r="I254" i="2"/>
  <c r="M255" i="2"/>
  <c r="I255" i="2"/>
  <c r="M256" i="2"/>
  <c r="I256" i="2"/>
  <c r="M257" i="2"/>
  <c r="I257" i="2"/>
  <c r="M258" i="2"/>
  <c r="I258" i="2"/>
  <c r="M259" i="2"/>
  <c r="I259" i="2"/>
  <c r="M260" i="2"/>
  <c r="I260" i="2"/>
  <c r="M261" i="2"/>
  <c r="I261" i="2"/>
  <c r="M262" i="2"/>
  <c r="I262" i="2"/>
  <c r="M263" i="2"/>
  <c r="I263" i="2"/>
  <c r="M264" i="2"/>
  <c r="I264" i="2"/>
  <c r="M265" i="2"/>
  <c r="I265" i="2"/>
  <c r="M266" i="2"/>
  <c r="I266" i="2"/>
  <c r="M267" i="2"/>
  <c r="I267" i="2"/>
  <c r="M268" i="2"/>
  <c r="I268" i="2"/>
  <c r="M269" i="2"/>
  <c r="I269" i="2"/>
  <c r="M270" i="2"/>
  <c r="I270" i="2"/>
  <c r="M271" i="2"/>
  <c r="I271" i="2"/>
  <c r="M272" i="2"/>
  <c r="I272" i="2"/>
  <c r="M273" i="2"/>
  <c r="I273" i="2"/>
  <c r="M274" i="2"/>
  <c r="I274" i="2"/>
  <c r="M275" i="2"/>
  <c r="I275" i="2"/>
  <c r="M276" i="2"/>
  <c r="I276" i="2"/>
  <c r="M277" i="2"/>
  <c r="I277" i="2"/>
  <c r="M278" i="2"/>
  <c r="I278" i="2"/>
  <c r="M279" i="2"/>
  <c r="I279" i="2"/>
  <c r="M280" i="2"/>
  <c r="I280" i="2"/>
  <c r="M281" i="2"/>
  <c r="I281" i="2"/>
  <c r="M282" i="2"/>
  <c r="I282" i="2"/>
  <c r="M283" i="2"/>
  <c r="I283" i="2"/>
  <c r="M284" i="2"/>
  <c r="I284" i="2"/>
  <c r="M285" i="2"/>
  <c r="I285" i="2"/>
  <c r="M286" i="2"/>
  <c r="I286" i="2"/>
  <c r="M287" i="2"/>
  <c r="I287" i="2"/>
  <c r="M288" i="2"/>
  <c r="I288" i="2"/>
  <c r="M289" i="2"/>
  <c r="I289" i="2"/>
  <c r="AE15" i="7"/>
  <c r="AE22" i="7"/>
  <c r="AE21" i="7"/>
  <c r="AE20" i="7"/>
  <c r="AE19" i="7"/>
  <c r="AE18" i="7"/>
  <c r="AE17" i="7"/>
  <c r="AE16" i="7"/>
  <c r="AE14" i="7"/>
  <c r="AE13" i="7"/>
  <c r="AE11" i="7"/>
  <c r="AE12" i="7"/>
  <c r="AI12" i="7"/>
  <c r="AI13" i="7"/>
  <c r="AI14" i="7"/>
  <c r="AI15" i="7"/>
  <c r="AI16" i="7"/>
  <c r="AI17" i="7"/>
  <c r="AI18" i="7"/>
  <c r="AI19" i="7"/>
  <c r="AI20" i="7"/>
  <c r="AI21" i="7"/>
  <c r="AI22" i="7"/>
  <c r="AI11" i="7"/>
  <c r="N96" i="18" l="1"/>
  <c r="M96" i="18" s="1"/>
  <c r="O18" i="18"/>
  <c r="I95" i="18"/>
  <c r="H95" i="18" s="1"/>
  <c r="J17" i="18"/>
  <c r="I96" i="18"/>
  <c r="H96" i="18" s="1"/>
  <c r="J18" i="18"/>
  <c r="X85" i="18"/>
  <c r="W85" i="18" s="1"/>
  <c r="Y7" i="18"/>
  <c r="X22" i="18"/>
  <c r="X86" i="18"/>
  <c r="W86" i="18" s="1"/>
  <c r="Y8" i="18"/>
  <c r="X87" i="18"/>
  <c r="W87" i="18" s="1"/>
  <c r="Y9" i="18"/>
  <c r="X88" i="18"/>
  <c r="Y10" i="18"/>
  <c r="X89" i="18"/>
  <c r="W89" i="18" s="1"/>
  <c r="Y11" i="18"/>
  <c r="X90" i="18"/>
  <c r="Y12" i="18"/>
  <c r="X91" i="18"/>
  <c r="W91" i="18" s="1"/>
  <c r="Y13" i="18"/>
  <c r="X92" i="18"/>
  <c r="W92" i="18" s="1"/>
  <c r="Y14" i="18"/>
  <c r="X93" i="18"/>
  <c r="W93" i="18" s="1"/>
  <c r="Y15" i="18"/>
  <c r="X94" i="18"/>
  <c r="Y16" i="18"/>
  <c r="X95" i="18"/>
  <c r="W95" i="18" s="1"/>
  <c r="Y17" i="18"/>
  <c r="X96" i="18"/>
  <c r="W96" i="18" s="1"/>
  <c r="Y18" i="18"/>
  <c r="X20" i="18"/>
  <c r="W84" i="18"/>
  <c r="X26" i="18"/>
  <c r="S85" i="18"/>
  <c r="R85" i="18" s="1"/>
  <c r="S22" i="18"/>
  <c r="T7" i="18"/>
  <c r="S86" i="18"/>
  <c r="R86" i="18" s="1"/>
  <c r="T8" i="18"/>
  <c r="S87" i="18"/>
  <c r="R87" i="18" s="1"/>
  <c r="T9" i="18"/>
  <c r="S88" i="18"/>
  <c r="T10" i="18"/>
  <c r="S89" i="18"/>
  <c r="R89" i="18" s="1"/>
  <c r="T11" i="18"/>
  <c r="S90" i="18"/>
  <c r="T12" i="18"/>
  <c r="S91" i="18"/>
  <c r="R91" i="18" s="1"/>
  <c r="T13" i="18"/>
  <c r="S92" i="18"/>
  <c r="R92" i="18" s="1"/>
  <c r="T14" i="18"/>
  <c r="S93" i="18"/>
  <c r="T15" i="18"/>
  <c r="S94" i="18"/>
  <c r="R94" i="18" s="1"/>
  <c r="T16" i="18"/>
  <c r="S95" i="18"/>
  <c r="R95" i="18" s="1"/>
  <c r="T17" i="18"/>
  <c r="S96" i="18"/>
  <c r="R96" i="18" s="1"/>
  <c r="T18" i="18"/>
  <c r="S20" i="18"/>
  <c r="R84" i="18"/>
  <c r="S26" i="18"/>
  <c r="N85" i="18"/>
  <c r="M85" i="18" s="1"/>
  <c r="O7" i="18"/>
  <c r="N86" i="18"/>
  <c r="M86" i="18" s="1"/>
  <c r="O8" i="18"/>
  <c r="N87" i="18"/>
  <c r="O9" i="18"/>
  <c r="N88" i="18"/>
  <c r="M88" i="18" s="1"/>
  <c r="O10" i="18"/>
  <c r="N89" i="18"/>
  <c r="O11" i="18"/>
  <c r="N90" i="18"/>
  <c r="M90" i="18" s="1"/>
  <c r="O12" i="18"/>
  <c r="N91" i="18"/>
  <c r="M91" i="18" s="1"/>
  <c r="O13" i="18"/>
  <c r="N92" i="18"/>
  <c r="O14" i="18"/>
  <c r="N93" i="18"/>
  <c r="M93" i="18" s="1"/>
  <c r="O15" i="18"/>
  <c r="N94" i="18"/>
  <c r="M94" i="18" s="1"/>
  <c r="O16" i="18"/>
  <c r="N95" i="18"/>
  <c r="M95" i="18" s="1"/>
  <c r="O17" i="18"/>
  <c r="N20" i="18"/>
  <c r="M84" i="18"/>
  <c r="N26" i="18"/>
  <c r="I85" i="18"/>
  <c r="H85" i="18" s="1"/>
  <c r="J7" i="18"/>
  <c r="I86" i="18"/>
  <c r="I23" i="18" s="1"/>
  <c r="J8" i="18"/>
  <c r="I87" i="18"/>
  <c r="H87" i="18" s="1"/>
  <c r="J9" i="18"/>
  <c r="I88" i="18"/>
  <c r="H88" i="18" s="1"/>
  <c r="J10" i="18"/>
  <c r="I89" i="18"/>
  <c r="J11" i="18"/>
  <c r="I90" i="18"/>
  <c r="H90" i="18" s="1"/>
  <c r="J12" i="18"/>
  <c r="I91" i="18"/>
  <c r="J13" i="18"/>
  <c r="I92" i="18"/>
  <c r="H92" i="18" s="1"/>
  <c r="J14" i="18"/>
  <c r="I93" i="18"/>
  <c r="H93" i="18" s="1"/>
  <c r="J15" i="18"/>
  <c r="I94" i="18"/>
  <c r="H94" i="18" s="1"/>
  <c r="J16" i="18"/>
  <c r="C33" i="18"/>
  <c r="I20" i="18"/>
  <c r="H84" i="18"/>
  <c r="I26" i="18"/>
  <c r="C34" i="18"/>
  <c r="X91" i="17"/>
  <c r="W91" i="17" s="1"/>
  <c r="Y13" i="17"/>
  <c r="S90" i="17"/>
  <c r="T12" i="17"/>
  <c r="X90" i="17"/>
  <c r="Y12" i="17"/>
  <c r="X89" i="17"/>
  <c r="W89" i="17" s="1"/>
  <c r="Y11" i="17"/>
  <c r="X20" i="17" s="1"/>
  <c r="S89" i="17"/>
  <c r="R89" i="17" s="1"/>
  <c r="T11" i="17"/>
  <c r="S88" i="17"/>
  <c r="T10" i="17"/>
  <c r="N96" i="17"/>
  <c r="M96" i="17" s="1"/>
  <c r="O18" i="17"/>
  <c r="I95" i="17"/>
  <c r="H95" i="17" s="1"/>
  <c r="J17" i="17"/>
  <c r="I96" i="17"/>
  <c r="H96" i="17" s="1"/>
  <c r="J18" i="17"/>
  <c r="X85" i="17"/>
  <c r="W85" i="17" s="1"/>
  <c r="W88" i="17"/>
  <c r="W90" i="17"/>
  <c r="X24" i="17"/>
  <c r="W94" i="17"/>
  <c r="X25" i="17"/>
  <c r="W84" i="17"/>
  <c r="S85" i="17"/>
  <c r="T7" i="17"/>
  <c r="S86" i="17"/>
  <c r="R86" i="17" s="1"/>
  <c r="T8" i="17"/>
  <c r="S87" i="17"/>
  <c r="R87" i="17" s="1"/>
  <c r="T9" i="17"/>
  <c r="R88" i="17"/>
  <c r="R90" i="17"/>
  <c r="S24" i="17"/>
  <c r="S91" i="17"/>
  <c r="R91" i="17" s="1"/>
  <c r="T13" i="17"/>
  <c r="S92" i="17"/>
  <c r="R92" i="17" s="1"/>
  <c r="T14" i="17"/>
  <c r="S93" i="17"/>
  <c r="T15" i="17"/>
  <c r="S94" i="17"/>
  <c r="R94" i="17" s="1"/>
  <c r="T16" i="17"/>
  <c r="S95" i="17"/>
  <c r="R95" i="17" s="1"/>
  <c r="T17" i="17"/>
  <c r="N85" i="17"/>
  <c r="M85" i="17" s="1"/>
  <c r="O7" i="17"/>
  <c r="N22" i="17"/>
  <c r="N86" i="17"/>
  <c r="M86" i="17" s="1"/>
  <c r="O8" i="17"/>
  <c r="N87" i="17"/>
  <c r="M87" i="17" s="1"/>
  <c r="O9" i="17"/>
  <c r="N88" i="17"/>
  <c r="M88" i="17" s="1"/>
  <c r="O10" i="17"/>
  <c r="N89" i="17"/>
  <c r="M89" i="17" s="1"/>
  <c r="O11" i="17"/>
  <c r="N90" i="17"/>
  <c r="M90" i="17" s="1"/>
  <c r="O12" i="17"/>
  <c r="N91" i="17"/>
  <c r="M91" i="17" s="1"/>
  <c r="O13" i="17"/>
  <c r="N92" i="17"/>
  <c r="M92" i="17" s="1"/>
  <c r="O14" i="17"/>
  <c r="N93" i="17"/>
  <c r="M93" i="17" s="1"/>
  <c r="O15" i="17"/>
  <c r="N94" i="17"/>
  <c r="M94" i="17" s="1"/>
  <c r="O16" i="17"/>
  <c r="N95" i="17"/>
  <c r="M95" i="17" s="1"/>
  <c r="O17" i="17"/>
  <c r="N20" i="17"/>
  <c r="M84" i="17"/>
  <c r="I85" i="17"/>
  <c r="H85" i="17" s="1"/>
  <c r="J7" i="17"/>
  <c r="I86" i="17"/>
  <c r="H86" i="17" s="1"/>
  <c r="J8" i="17"/>
  <c r="I87" i="17"/>
  <c r="H87" i="17" s="1"/>
  <c r="J9" i="17"/>
  <c r="I88" i="17"/>
  <c r="H88" i="17" s="1"/>
  <c r="J10" i="17"/>
  <c r="I89" i="17"/>
  <c r="H89" i="17" s="1"/>
  <c r="J11" i="17"/>
  <c r="I90" i="17"/>
  <c r="H90" i="17" s="1"/>
  <c r="J12" i="17"/>
  <c r="I91" i="17"/>
  <c r="H91" i="17" s="1"/>
  <c r="J13" i="17"/>
  <c r="I92" i="17"/>
  <c r="H92" i="17" s="1"/>
  <c r="J14" i="17"/>
  <c r="I93" i="17"/>
  <c r="H93" i="17" s="1"/>
  <c r="J15" i="17"/>
  <c r="I94" i="17"/>
  <c r="H94" i="17" s="1"/>
  <c r="J16" i="17"/>
  <c r="C33" i="17"/>
  <c r="I20" i="17"/>
  <c r="H84" i="17"/>
  <c r="C34" i="17"/>
  <c r="O7" i="16"/>
  <c r="N96" i="16"/>
  <c r="M96" i="16" s="1"/>
  <c r="I95" i="16"/>
  <c r="H95" i="16" s="1"/>
  <c r="I96" i="16"/>
  <c r="H96" i="16" s="1"/>
  <c r="X85" i="16"/>
  <c r="W85" i="16" s="1"/>
  <c r="X22" i="16"/>
  <c r="X86" i="16"/>
  <c r="W86" i="16" s="1"/>
  <c r="X87" i="16"/>
  <c r="W87" i="16" s="1"/>
  <c r="X88" i="16"/>
  <c r="X89" i="16"/>
  <c r="W89" i="16" s="1"/>
  <c r="X90" i="16"/>
  <c r="X91" i="16"/>
  <c r="W91" i="16" s="1"/>
  <c r="X92" i="16"/>
  <c r="W92" i="16" s="1"/>
  <c r="X93" i="16"/>
  <c r="W93" i="16" s="1"/>
  <c r="X94" i="16"/>
  <c r="X95" i="16"/>
  <c r="W95" i="16" s="1"/>
  <c r="X96" i="16"/>
  <c r="W96" i="16" s="1"/>
  <c r="X20" i="16"/>
  <c r="W84" i="16"/>
  <c r="X26" i="16"/>
  <c r="S85" i="16"/>
  <c r="R85" i="16" s="1"/>
  <c r="S22" i="16"/>
  <c r="S86" i="16"/>
  <c r="R86" i="16" s="1"/>
  <c r="S87" i="16"/>
  <c r="R87" i="16" s="1"/>
  <c r="S88" i="16"/>
  <c r="S89" i="16"/>
  <c r="R89" i="16" s="1"/>
  <c r="S90" i="16"/>
  <c r="S91" i="16"/>
  <c r="R91" i="16" s="1"/>
  <c r="S92" i="16"/>
  <c r="R92" i="16" s="1"/>
  <c r="S93" i="16"/>
  <c r="S94" i="16"/>
  <c r="R94" i="16" s="1"/>
  <c r="S95" i="16"/>
  <c r="R95" i="16" s="1"/>
  <c r="S96" i="16"/>
  <c r="R96" i="16" s="1"/>
  <c r="S20" i="16"/>
  <c r="R84" i="16"/>
  <c r="S26" i="16"/>
  <c r="N85" i="16"/>
  <c r="M85" i="16" s="1"/>
  <c r="N86" i="16"/>
  <c r="M86" i="16" s="1"/>
  <c r="N87" i="16"/>
  <c r="N88" i="16"/>
  <c r="M88" i="16" s="1"/>
  <c r="N89" i="16"/>
  <c r="N90" i="16"/>
  <c r="M90" i="16" s="1"/>
  <c r="N91" i="16"/>
  <c r="M91" i="16" s="1"/>
  <c r="N92" i="16"/>
  <c r="N93" i="16"/>
  <c r="M93" i="16" s="1"/>
  <c r="N94" i="16"/>
  <c r="M94" i="16" s="1"/>
  <c r="N95" i="16"/>
  <c r="M95" i="16" s="1"/>
  <c r="N20" i="16"/>
  <c r="M84" i="16"/>
  <c r="I85" i="16"/>
  <c r="H85" i="16" s="1"/>
  <c r="I86" i="16"/>
  <c r="I87" i="16"/>
  <c r="H87" i="16" s="1"/>
  <c r="I88" i="16"/>
  <c r="H88" i="16" s="1"/>
  <c r="I89" i="16"/>
  <c r="I90" i="16"/>
  <c r="H90" i="16" s="1"/>
  <c r="I91" i="16"/>
  <c r="I92" i="16"/>
  <c r="H92" i="16" s="1"/>
  <c r="I93" i="16"/>
  <c r="H93" i="16" s="1"/>
  <c r="I94" i="16"/>
  <c r="H94" i="16" s="1"/>
  <c r="C33" i="16"/>
  <c r="I20" i="16"/>
  <c r="H84" i="16"/>
  <c r="C34" i="16"/>
  <c r="J16" i="10"/>
  <c r="I94" i="10"/>
  <c r="H94" i="10" s="1"/>
  <c r="J17" i="10"/>
  <c r="I95" i="10"/>
  <c r="H95" i="10" s="1"/>
  <c r="J18" i="10"/>
  <c r="I96" i="10"/>
  <c r="H96" i="10" s="1"/>
  <c r="N85" i="10"/>
  <c r="M85" i="10" s="1"/>
  <c r="N22" i="10"/>
  <c r="N23" i="10"/>
  <c r="M89" i="10"/>
  <c r="J7" i="10"/>
  <c r="I85" i="10"/>
  <c r="H85" i="10" s="1"/>
  <c r="I22" i="10"/>
  <c r="J8" i="10"/>
  <c r="I86" i="10"/>
  <c r="H86" i="10" s="1"/>
  <c r="J9" i="10"/>
  <c r="I87" i="10"/>
  <c r="H87" i="10" s="1"/>
  <c r="J10" i="10"/>
  <c r="I88" i="10"/>
  <c r="J11" i="10"/>
  <c r="I89" i="10"/>
  <c r="H89" i="10" s="1"/>
  <c r="J12" i="10"/>
  <c r="I90" i="10"/>
  <c r="H90" i="10" s="1"/>
  <c r="J13" i="10"/>
  <c r="I91" i="10"/>
  <c r="H91" i="10" s="1"/>
  <c r="J14" i="10"/>
  <c r="I92" i="10"/>
  <c r="H92" i="10" s="1"/>
  <c r="J15" i="10"/>
  <c r="I93" i="10"/>
  <c r="H93" i="10" s="1"/>
  <c r="N24" i="10"/>
  <c r="M84" i="10"/>
  <c r="I24" i="10"/>
  <c r="H84" i="10"/>
  <c r="I20" i="10"/>
  <c r="O17" i="12"/>
  <c r="N95" i="12"/>
  <c r="M95" i="12" s="1"/>
  <c r="O18" i="12"/>
  <c r="N96" i="12"/>
  <c r="M96" i="12" s="1"/>
  <c r="J16" i="12"/>
  <c r="I94" i="12"/>
  <c r="H94" i="12" s="1"/>
  <c r="J17" i="12"/>
  <c r="I95" i="12"/>
  <c r="H95" i="12" s="1"/>
  <c r="J18" i="12"/>
  <c r="I96" i="12"/>
  <c r="H96" i="12" s="1"/>
  <c r="S57" i="12"/>
  <c r="N57" i="12"/>
  <c r="I57" i="12"/>
  <c r="O7" i="12"/>
  <c r="N85" i="12"/>
  <c r="M85" i="12" s="1"/>
  <c r="N22" i="12"/>
  <c r="O8" i="12"/>
  <c r="N86" i="12"/>
  <c r="M86" i="12" s="1"/>
  <c r="O9" i="12"/>
  <c r="N87" i="12"/>
  <c r="M87" i="12" s="1"/>
  <c r="O10" i="12"/>
  <c r="N88" i="12"/>
  <c r="M88" i="12" s="1"/>
  <c r="O11" i="12"/>
  <c r="N89" i="12"/>
  <c r="O12" i="12"/>
  <c r="N90" i="12"/>
  <c r="M90" i="12" s="1"/>
  <c r="O13" i="12"/>
  <c r="N91" i="12"/>
  <c r="M91" i="12" s="1"/>
  <c r="O14" i="12"/>
  <c r="N92" i="12"/>
  <c r="M92" i="12" s="1"/>
  <c r="O15" i="12"/>
  <c r="N93" i="12"/>
  <c r="M93" i="12" s="1"/>
  <c r="O16" i="12"/>
  <c r="N94" i="12"/>
  <c r="M94" i="12" s="1"/>
  <c r="J7" i="12"/>
  <c r="I85" i="12"/>
  <c r="H85" i="12" s="1"/>
  <c r="I22" i="12"/>
  <c r="J8" i="12"/>
  <c r="I86" i="12"/>
  <c r="H86" i="12" s="1"/>
  <c r="J9" i="12"/>
  <c r="I87" i="12"/>
  <c r="H87" i="12" s="1"/>
  <c r="J10" i="12"/>
  <c r="I88" i="12"/>
  <c r="H88" i="12" s="1"/>
  <c r="J11" i="12"/>
  <c r="I89" i="12"/>
  <c r="J12" i="12"/>
  <c r="I90" i="12"/>
  <c r="H90" i="12" s="1"/>
  <c r="J13" i="12"/>
  <c r="I91" i="12"/>
  <c r="H91" i="12" s="1"/>
  <c r="J14" i="12"/>
  <c r="I92" i="12"/>
  <c r="H92" i="12" s="1"/>
  <c r="J15" i="12"/>
  <c r="I93" i="12"/>
  <c r="H93" i="12" s="1"/>
  <c r="X85" i="12"/>
  <c r="W85" i="12" s="1"/>
  <c r="X22" i="12"/>
  <c r="W84" i="12"/>
  <c r="X25" i="12"/>
  <c r="M84" i="12"/>
  <c r="N25" i="12"/>
  <c r="N20" i="12"/>
  <c r="N74" i="12" s="1"/>
  <c r="H84" i="12"/>
  <c r="I25" i="12"/>
  <c r="I20" i="12"/>
  <c r="I74" i="12" s="1"/>
  <c r="S22" i="13"/>
  <c r="S85" i="13"/>
  <c r="S23" i="13"/>
  <c r="R88" i="13"/>
  <c r="S24" i="13"/>
  <c r="R91" i="13"/>
  <c r="N85" i="13"/>
  <c r="M85" i="13" s="1"/>
  <c r="N22" i="13"/>
  <c r="N23" i="13"/>
  <c r="M90" i="13"/>
  <c r="I85" i="13"/>
  <c r="H85" i="13" s="1"/>
  <c r="I22" i="13"/>
  <c r="I23" i="13"/>
  <c r="H89" i="13"/>
  <c r="M84" i="13"/>
  <c r="N25" i="13"/>
  <c r="H84" i="13"/>
  <c r="I25" i="13"/>
  <c r="X85" i="14"/>
  <c r="W85" i="14" s="1"/>
  <c r="X22" i="14"/>
  <c r="W88" i="14"/>
  <c r="X23" i="14"/>
  <c r="W90" i="14"/>
  <c r="X24" i="14"/>
  <c r="W94" i="14"/>
  <c r="X25" i="14"/>
  <c r="S85" i="14"/>
  <c r="S22" i="14"/>
  <c r="R88" i="14"/>
  <c r="S23" i="14"/>
  <c r="R90" i="14"/>
  <c r="S24" i="14"/>
  <c r="R93" i="14"/>
  <c r="S25" i="14"/>
  <c r="N85" i="14"/>
  <c r="M85" i="14" s="1"/>
  <c r="N22" i="14"/>
  <c r="M87" i="14"/>
  <c r="N23" i="14"/>
  <c r="M89" i="14"/>
  <c r="N24" i="14"/>
  <c r="M92" i="14"/>
  <c r="N25" i="14"/>
  <c r="I85" i="14"/>
  <c r="H85" i="14" s="1"/>
  <c r="H86" i="14"/>
  <c r="I23" i="14"/>
  <c r="H89" i="14"/>
  <c r="I24" i="14"/>
  <c r="H91" i="14"/>
  <c r="I25" i="14"/>
  <c r="W84" i="14"/>
  <c r="X26" i="14"/>
  <c r="M84" i="14"/>
  <c r="N26" i="14"/>
  <c r="H84" i="14"/>
  <c r="I26" i="14"/>
  <c r="Y7" i="12"/>
  <c r="Y8" i="12"/>
  <c r="Y9" i="12"/>
  <c r="Y10" i="12"/>
  <c r="Y11" i="12"/>
  <c r="O17" i="10"/>
  <c r="O18" i="10"/>
  <c r="O7" i="10"/>
  <c r="O8" i="10"/>
  <c r="O9" i="10"/>
  <c r="O10" i="10"/>
  <c r="O11" i="10"/>
  <c r="O12" i="10"/>
  <c r="O13" i="10"/>
  <c r="O14" i="10"/>
  <c r="O15" i="10"/>
  <c r="O16" i="10"/>
  <c r="O18" i="14"/>
  <c r="J17" i="14"/>
  <c r="J18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O7" i="14"/>
  <c r="O8" i="14"/>
  <c r="O9" i="14"/>
  <c r="O10" i="14"/>
  <c r="O11" i="14"/>
  <c r="O12" i="14"/>
  <c r="O13" i="14"/>
  <c r="O14" i="14"/>
  <c r="O15" i="14"/>
  <c r="O16" i="14"/>
  <c r="O17" i="14"/>
  <c r="J7" i="14"/>
  <c r="J8" i="14"/>
  <c r="J9" i="14"/>
  <c r="J10" i="14"/>
  <c r="J11" i="14"/>
  <c r="J12" i="14"/>
  <c r="J13" i="14"/>
  <c r="J14" i="14"/>
  <c r="J15" i="14"/>
  <c r="J16" i="14"/>
  <c r="C33" i="14"/>
  <c r="C34" i="14" s="1"/>
  <c r="O18" i="13"/>
  <c r="J17" i="13"/>
  <c r="J18" i="13"/>
  <c r="X18" i="13"/>
  <c r="X96" i="13" s="1"/>
  <c r="W96" i="13" s="1"/>
  <c r="X17" i="13"/>
  <c r="X95" i="13" s="1"/>
  <c r="W95" i="13" s="1"/>
  <c r="X16" i="13"/>
  <c r="X94" i="13" s="1"/>
  <c r="W94" i="13" s="1"/>
  <c r="X15" i="13"/>
  <c r="X93" i="13" s="1"/>
  <c r="W93" i="13" s="1"/>
  <c r="X14" i="13"/>
  <c r="X92" i="13" s="1"/>
  <c r="W92" i="13" s="1"/>
  <c r="X13" i="13"/>
  <c r="X91" i="13" s="1"/>
  <c r="W91" i="13" s="1"/>
  <c r="X12" i="13"/>
  <c r="X90" i="13" s="1"/>
  <c r="W90" i="13" s="1"/>
  <c r="X11" i="13"/>
  <c r="X89" i="13" s="1"/>
  <c r="W89" i="13" s="1"/>
  <c r="X10" i="13"/>
  <c r="X88" i="13" s="1"/>
  <c r="W88" i="13" s="1"/>
  <c r="X9" i="13"/>
  <c r="X87" i="13" s="1"/>
  <c r="W87" i="13" s="1"/>
  <c r="X8" i="13"/>
  <c r="X86" i="13" s="1"/>
  <c r="W86" i="13" s="1"/>
  <c r="X7" i="13"/>
  <c r="X85" i="13" s="1"/>
  <c r="W85" i="13" s="1"/>
  <c r="X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O7" i="13"/>
  <c r="O8" i="13"/>
  <c r="O9" i="13"/>
  <c r="O10" i="13"/>
  <c r="O11" i="13"/>
  <c r="O12" i="13"/>
  <c r="O13" i="13"/>
  <c r="O14" i="13"/>
  <c r="O15" i="13"/>
  <c r="O16" i="13"/>
  <c r="O17" i="13"/>
  <c r="J7" i="13"/>
  <c r="J8" i="13"/>
  <c r="J9" i="13"/>
  <c r="J10" i="13"/>
  <c r="J11" i="13"/>
  <c r="J12" i="13"/>
  <c r="J13" i="13"/>
  <c r="J14" i="13"/>
  <c r="J15" i="13"/>
  <c r="J16" i="13"/>
  <c r="Y12" i="12"/>
  <c r="Y13" i="12"/>
  <c r="Y14" i="12"/>
  <c r="Y15" i="12"/>
  <c r="Y16" i="12"/>
  <c r="Y17" i="12"/>
  <c r="Y18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I74" i="18" l="1"/>
  <c r="I77" i="18"/>
  <c r="I71" i="18"/>
  <c r="I79" i="18" s="1"/>
  <c r="H91" i="18"/>
  <c r="I25" i="18"/>
  <c r="H89" i="18"/>
  <c r="I24" i="18"/>
  <c r="H86" i="18"/>
  <c r="N74" i="18"/>
  <c r="N77" i="18"/>
  <c r="N71" i="18"/>
  <c r="N79" i="18" s="1"/>
  <c r="M92" i="18"/>
  <c r="N25" i="18"/>
  <c r="M89" i="18"/>
  <c r="N24" i="18"/>
  <c r="M87" i="18"/>
  <c r="N23" i="18"/>
  <c r="S74" i="18"/>
  <c r="S77" i="18"/>
  <c r="S71" i="18"/>
  <c r="S79" i="18" s="1"/>
  <c r="R93" i="18"/>
  <c r="S25" i="18"/>
  <c r="R90" i="18"/>
  <c r="S24" i="18"/>
  <c r="R88" i="18"/>
  <c r="S23" i="18"/>
  <c r="X74" i="18"/>
  <c r="X77" i="18"/>
  <c r="X71" i="18"/>
  <c r="X79" i="18" s="1"/>
  <c r="W94" i="18"/>
  <c r="X25" i="18"/>
  <c r="W90" i="18"/>
  <c r="X24" i="18"/>
  <c r="W88" i="18"/>
  <c r="X23" i="18"/>
  <c r="X74" i="17"/>
  <c r="X77" i="17"/>
  <c r="X71" i="17"/>
  <c r="X79" i="17" s="1"/>
  <c r="R85" i="17"/>
  <c r="I74" i="17"/>
  <c r="I77" i="17"/>
  <c r="I71" i="17"/>
  <c r="I79" i="17" s="1"/>
  <c r="N74" i="17"/>
  <c r="N77" i="17"/>
  <c r="N71" i="17"/>
  <c r="N79" i="17" s="1"/>
  <c r="R93" i="17"/>
  <c r="S25" i="17"/>
  <c r="S20" i="17"/>
  <c r="I74" i="16"/>
  <c r="I77" i="16"/>
  <c r="I71" i="16"/>
  <c r="I79" i="16" s="1"/>
  <c r="H91" i="16"/>
  <c r="H89" i="16"/>
  <c r="H86" i="16"/>
  <c r="N74" i="16"/>
  <c r="N77" i="16"/>
  <c r="N71" i="16"/>
  <c r="N79" i="16" s="1"/>
  <c r="M92" i="16"/>
  <c r="M89" i="16"/>
  <c r="M87" i="16"/>
  <c r="S74" i="16"/>
  <c r="S77" i="16"/>
  <c r="S71" i="16"/>
  <c r="S79" i="16" s="1"/>
  <c r="R93" i="16"/>
  <c r="S25" i="16"/>
  <c r="R90" i="16"/>
  <c r="S24" i="16"/>
  <c r="R88" i="16"/>
  <c r="S23" i="16"/>
  <c r="X74" i="16"/>
  <c r="X77" i="16"/>
  <c r="X71" i="16"/>
  <c r="X79" i="16" s="1"/>
  <c r="W94" i="16"/>
  <c r="X25" i="16"/>
  <c r="W90" i="16"/>
  <c r="X24" i="16"/>
  <c r="W88" i="16"/>
  <c r="X23" i="16"/>
  <c r="N20" i="10"/>
  <c r="I74" i="10"/>
  <c r="I77" i="10"/>
  <c r="I71" i="10"/>
  <c r="I79" i="10" s="1"/>
  <c r="I23" i="10"/>
  <c r="H88" i="10"/>
  <c r="T6" i="12"/>
  <c r="S84" i="12"/>
  <c r="T7" i="12"/>
  <c r="S85" i="12"/>
  <c r="R85" i="12" s="1"/>
  <c r="S22" i="12"/>
  <c r="T8" i="12"/>
  <c r="S86" i="12"/>
  <c r="R86" i="12" s="1"/>
  <c r="T9" i="12"/>
  <c r="S87" i="12"/>
  <c r="R87" i="12" s="1"/>
  <c r="T10" i="12"/>
  <c r="S88" i="12"/>
  <c r="R88" i="12" s="1"/>
  <c r="T11" i="12"/>
  <c r="S89" i="12"/>
  <c r="R89" i="12" s="1"/>
  <c r="T12" i="12"/>
  <c r="S90" i="12"/>
  <c r="R90" i="12" s="1"/>
  <c r="T13" i="12"/>
  <c r="S91" i="12"/>
  <c r="T14" i="12"/>
  <c r="S92" i="12"/>
  <c r="R92" i="12" s="1"/>
  <c r="T15" i="12"/>
  <c r="S93" i="12"/>
  <c r="R93" i="12" s="1"/>
  <c r="T16" i="12"/>
  <c r="S94" i="12"/>
  <c r="R94" i="12" s="1"/>
  <c r="T17" i="12"/>
  <c r="S95" i="12"/>
  <c r="R95" i="12" s="1"/>
  <c r="T18" i="12"/>
  <c r="S96" i="12"/>
  <c r="R96" i="12" s="1"/>
  <c r="X20" i="12"/>
  <c r="I23" i="12"/>
  <c r="H89" i="12"/>
  <c r="M89" i="12"/>
  <c r="N23" i="12"/>
  <c r="I77" i="12"/>
  <c r="I71" i="12"/>
  <c r="I79" i="12" s="1"/>
  <c r="N77" i="12"/>
  <c r="N71" i="12"/>
  <c r="N79" i="12" s="1"/>
  <c r="I20" i="13"/>
  <c r="N20" i="13"/>
  <c r="S20" i="13"/>
  <c r="X84" i="13"/>
  <c r="X22" i="13"/>
  <c r="R85" i="13"/>
  <c r="S25" i="13"/>
  <c r="I20" i="14"/>
  <c r="N20" i="14"/>
  <c r="S20" i="14"/>
  <c r="X20" i="14"/>
  <c r="R85" i="14"/>
  <c r="S26" i="14"/>
  <c r="T6" i="10"/>
  <c r="S84" i="10"/>
  <c r="T7" i="10"/>
  <c r="S22" i="10"/>
  <c r="S85" i="10"/>
  <c r="R85" i="10" s="1"/>
  <c r="T8" i="10"/>
  <c r="S86" i="10"/>
  <c r="R86" i="10" s="1"/>
  <c r="T9" i="10"/>
  <c r="S87" i="10"/>
  <c r="R87" i="10" s="1"/>
  <c r="T10" i="10"/>
  <c r="S88" i="10"/>
  <c r="R88" i="10" s="1"/>
  <c r="T11" i="10"/>
  <c r="S89" i="10"/>
  <c r="R89" i="10" s="1"/>
  <c r="T12" i="10"/>
  <c r="S90" i="10"/>
  <c r="R90" i="10" s="1"/>
  <c r="T13" i="10"/>
  <c r="S91" i="10"/>
  <c r="T14" i="10"/>
  <c r="S92" i="10"/>
  <c r="R92" i="10" s="1"/>
  <c r="T15" i="10"/>
  <c r="S93" i="10"/>
  <c r="R93" i="10" s="1"/>
  <c r="T16" i="10"/>
  <c r="S94" i="10"/>
  <c r="R94" i="10" s="1"/>
  <c r="T17" i="10"/>
  <c r="S95" i="10"/>
  <c r="R95" i="10" s="1"/>
  <c r="T18" i="10"/>
  <c r="S96" i="10"/>
  <c r="R96" i="10" s="1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S74" i="17" l="1"/>
  <c r="S77" i="17"/>
  <c r="S71" i="17"/>
  <c r="S79" i="17" s="1"/>
  <c r="N74" i="10"/>
  <c r="N77" i="10"/>
  <c r="N71" i="10"/>
  <c r="N79" i="10" s="1"/>
  <c r="X74" i="12"/>
  <c r="X77" i="12"/>
  <c r="X71" i="12"/>
  <c r="X79" i="12" s="1"/>
  <c r="R91" i="12"/>
  <c r="S23" i="12"/>
  <c r="R84" i="12"/>
  <c r="S25" i="12"/>
  <c r="C33" i="12"/>
  <c r="C34" i="12" s="1"/>
  <c r="S20" i="12"/>
  <c r="X20" i="13"/>
  <c r="W84" i="13"/>
  <c r="X25" i="13"/>
  <c r="S74" i="13"/>
  <c r="S77" i="13"/>
  <c r="S71" i="13"/>
  <c r="S79" i="13" s="1"/>
  <c r="N74" i="13"/>
  <c r="N77" i="13"/>
  <c r="N71" i="13"/>
  <c r="N79" i="13" s="1"/>
  <c r="I74" i="13"/>
  <c r="I77" i="13"/>
  <c r="I71" i="13"/>
  <c r="I79" i="13" s="1"/>
  <c r="X74" i="14"/>
  <c r="X77" i="14"/>
  <c r="X71" i="14"/>
  <c r="X79" i="14" s="1"/>
  <c r="S74" i="14"/>
  <c r="S77" i="14"/>
  <c r="S71" i="14"/>
  <c r="S79" i="14" s="1"/>
  <c r="N74" i="14"/>
  <c r="N77" i="14"/>
  <c r="N71" i="14"/>
  <c r="N79" i="14" s="1"/>
  <c r="I74" i="14"/>
  <c r="I77" i="14"/>
  <c r="I71" i="14"/>
  <c r="I79" i="14" s="1"/>
  <c r="S23" i="10"/>
  <c r="R91" i="10"/>
  <c r="S24" i="10"/>
  <c r="R84" i="10"/>
  <c r="S20" i="10"/>
  <c r="C30" i="10"/>
  <c r="C31" i="10" s="1"/>
  <c r="C33" i="13"/>
  <c r="C34" i="13" s="1"/>
  <c r="S74" i="12" l="1"/>
  <c r="S77" i="12"/>
  <c r="S71" i="12"/>
  <c r="S79" i="12" s="1"/>
  <c r="X74" i="13"/>
  <c r="X77" i="13"/>
  <c r="X71" i="13"/>
  <c r="X79" i="13" s="1"/>
  <c r="S74" i="10"/>
  <c r="S77" i="10"/>
  <c r="S71" i="10"/>
  <c r="S79" i="10" s="1"/>
</calcChain>
</file>

<file path=xl/sharedStrings.xml><?xml version="1.0" encoding="utf-8"?>
<sst xmlns="http://schemas.openxmlformats.org/spreadsheetml/2006/main" count="3093" uniqueCount="466">
  <si>
    <t>Stenpiren</t>
  </si>
  <si>
    <t>Lindholmen</t>
  </si>
  <si>
    <t>Trip duration [m]</t>
  </si>
  <si>
    <t>x</t>
  </si>
  <si>
    <t>H</t>
  </si>
  <si>
    <t>M</t>
  </si>
  <si>
    <t>Ferry 1</t>
  </si>
  <si>
    <t>Lindholmspiren - Stenpiren</t>
  </si>
  <si>
    <t>Stenpiren - Lindholmspiren</t>
  </si>
  <si>
    <t>Ferry 2</t>
  </si>
  <si>
    <t>Ferry 3</t>
  </si>
  <si>
    <t>Departure</t>
  </si>
  <si>
    <t>Arrival</t>
  </si>
  <si>
    <t>Trip duration</t>
  </si>
  <si>
    <t>Docking time</t>
  </si>
  <si>
    <t>06.10</t>
  </si>
  <si>
    <t>06.16</t>
  </si>
  <si>
    <t>06.19</t>
  </si>
  <si>
    <t>06.24</t>
  </si>
  <si>
    <t>06.25</t>
  </si>
  <si>
    <t>06.31</t>
  </si>
  <si>
    <t>06.34</t>
  </si>
  <si>
    <t>06.39</t>
  </si>
  <si>
    <t>06.33</t>
  </si>
  <si>
    <t>06.42</t>
  </si>
  <si>
    <t>06.47</t>
  </si>
  <si>
    <t>06.40</t>
  </si>
  <si>
    <t>06.46</t>
  </si>
  <si>
    <t>06.49</t>
  </si>
  <si>
    <t>06.54</t>
  </si>
  <si>
    <t>06.48</t>
  </si>
  <si>
    <t>06.57</t>
  </si>
  <si>
    <t>07.03</t>
  </si>
  <si>
    <t>06.55</t>
  </si>
  <si>
    <t>07.01</t>
  </si>
  <si>
    <t>07.04</t>
  </si>
  <si>
    <t>07.10</t>
  </si>
  <si>
    <t>06.59</t>
  </si>
  <si>
    <t>07.05</t>
  </si>
  <si>
    <t>07.16</t>
  </si>
  <si>
    <t>07.11</t>
  </si>
  <si>
    <t>07.22</t>
  </si>
  <si>
    <t>07.17</t>
  </si>
  <si>
    <t>07.28</t>
  </si>
  <si>
    <t>07.23</t>
  </si>
  <si>
    <t>07.34</t>
  </si>
  <si>
    <t>07.29</t>
  </si>
  <si>
    <t>07.40</t>
  </si>
  <si>
    <t>07.35</t>
  </si>
  <si>
    <t>07.46</t>
  </si>
  <si>
    <t>07.41</t>
  </si>
  <si>
    <t>07.52</t>
  </si>
  <si>
    <t>07.47</t>
  </si>
  <si>
    <t>07.58</t>
  </si>
  <si>
    <t>07.53</t>
  </si>
  <si>
    <t>08.04</t>
  </si>
  <si>
    <t>07.59</t>
  </si>
  <si>
    <t>08.10</t>
  </si>
  <si>
    <t>08.05</t>
  </si>
  <si>
    <t>08.16</t>
  </si>
  <si>
    <t>08.11</t>
  </si>
  <si>
    <t>08.22</t>
  </si>
  <si>
    <t>08.17</t>
  </si>
  <si>
    <t>08.28</t>
  </si>
  <si>
    <t>08.23</t>
  </si>
  <si>
    <t>08.34</t>
  </si>
  <si>
    <t>08.29</t>
  </si>
  <si>
    <t>08.40</t>
  </si>
  <si>
    <t>08.35</t>
  </si>
  <si>
    <t>08.46</t>
  </si>
  <si>
    <t>08.41</t>
  </si>
  <si>
    <t>08.52</t>
  </si>
  <si>
    <t>08.47</t>
  </si>
  <si>
    <t>08.58</t>
  </si>
  <si>
    <t>08.53</t>
  </si>
  <si>
    <t>09.04</t>
  </si>
  <si>
    <t>08.59</t>
  </si>
  <si>
    <t>09.10</t>
  </si>
  <si>
    <t>09.05</t>
  </si>
  <si>
    <t>09.16</t>
  </si>
  <si>
    <t>09.11</t>
  </si>
  <si>
    <t>09.22</t>
  </si>
  <si>
    <t>09.17</t>
  </si>
  <si>
    <t>09.28</t>
  </si>
  <si>
    <t>09.23</t>
  </si>
  <si>
    <t>09.34</t>
  </si>
  <si>
    <t>09.29</t>
  </si>
  <si>
    <t>09.40</t>
  </si>
  <si>
    <t>09.35</t>
  </si>
  <si>
    <t>09.46</t>
  </si>
  <si>
    <t>09.41</t>
  </si>
  <si>
    <t>09.52</t>
  </si>
  <si>
    <t>09.47</t>
  </si>
  <si>
    <t>09.58</t>
  </si>
  <si>
    <t>09.53</t>
  </si>
  <si>
    <t>09.57</t>
  </si>
  <si>
    <t>10.02</t>
  </si>
  <si>
    <t>09.55</t>
  </si>
  <si>
    <t>10.01</t>
  </si>
  <si>
    <t>10.04</t>
  </si>
  <si>
    <t>10.09</t>
  </si>
  <si>
    <t>10.03</t>
  </si>
  <si>
    <t>10.12</t>
  </si>
  <si>
    <t>10.17</t>
  </si>
  <si>
    <t>10.10</t>
  </si>
  <si>
    <t>10.16</t>
  </si>
  <si>
    <t>10.19</t>
  </si>
  <si>
    <t>10.24</t>
  </si>
  <si>
    <t>10.18</t>
  </si>
  <si>
    <t>10.27</t>
  </si>
  <si>
    <t>10.32</t>
  </si>
  <si>
    <t>10.25</t>
  </si>
  <si>
    <t>10.31</t>
  </si>
  <si>
    <t>10.34</t>
  </si>
  <si>
    <t>10.39</t>
  </si>
  <si>
    <t>10.33</t>
  </si>
  <si>
    <t>10.42</t>
  </si>
  <si>
    <t>10.47</t>
  </si>
  <si>
    <t>10.40</t>
  </si>
  <si>
    <t>10.46</t>
  </si>
  <si>
    <t>10.49</t>
  </si>
  <si>
    <t>10.54</t>
  </si>
  <si>
    <t>10.48</t>
  </si>
  <si>
    <t>10.57</t>
  </si>
  <si>
    <t>11.02</t>
  </si>
  <si>
    <t>10.55</t>
  </si>
  <si>
    <t>11.01</t>
  </si>
  <si>
    <t>11.04</t>
  </si>
  <si>
    <t>11.09</t>
  </si>
  <si>
    <t>11.03</t>
  </si>
  <si>
    <t>11.12</t>
  </si>
  <si>
    <t>11.17</t>
  </si>
  <si>
    <t>11.10</t>
  </si>
  <si>
    <t>11.16</t>
  </si>
  <si>
    <t>11.19</t>
  </si>
  <si>
    <t>11.24</t>
  </si>
  <si>
    <t>11.18</t>
  </si>
  <si>
    <t>11.27</t>
  </si>
  <si>
    <t>11.32</t>
  </si>
  <si>
    <t>11.25</t>
  </si>
  <si>
    <t>11.31</t>
  </si>
  <si>
    <t>11.34</t>
  </si>
  <si>
    <t>11.39</t>
  </si>
  <si>
    <t>11.33</t>
  </si>
  <si>
    <t>11.42</t>
  </si>
  <si>
    <t>11.47</t>
  </si>
  <si>
    <t>11.40</t>
  </si>
  <si>
    <t>11.46</t>
  </si>
  <si>
    <t>11.49</t>
  </si>
  <si>
    <t>11.54</t>
  </si>
  <si>
    <t>11.48</t>
  </si>
  <si>
    <t>11.57</t>
  </si>
  <si>
    <t>12.02</t>
  </si>
  <si>
    <t>11.55</t>
  </si>
  <si>
    <t>12.01</t>
  </si>
  <si>
    <t>12.04</t>
  </si>
  <si>
    <t>12.09</t>
  </si>
  <si>
    <t>12.03</t>
  </si>
  <si>
    <t>12.12</t>
  </si>
  <si>
    <t>12.17</t>
  </si>
  <si>
    <t>12.10</t>
  </si>
  <si>
    <t>12.16</t>
  </si>
  <si>
    <t>12.19</t>
  </si>
  <si>
    <t>12.24</t>
  </si>
  <si>
    <t>12.18</t>
  </si>
  <si>
    <t>12.27</t>
  </si>
  <si>
    <t>12.32</t>
  </si>
  <si>
    <t>12.25</t>
  </si>
  <si>
    <t>12.31</t>
  </si>
  <si>
    <t>12.34</t>
  </si>
  <si>
    <t>12.39</t>
  </si>
  <si>
    <t>12.33</t>
  </si>
  <si>
    <t>12.42</t>
  </si>
  <si>
    <t>12.47</t>
  </si>
  <si>
    <t>12.40</t>
  </si>
  <si>
    <t>12.46</t>
  </si>
  <si>
    <t>12.49</t>
  </si>
  <si>
    <t>12.54</t>
  </si>
  <si>
    <t>12.48</t>
  </si>
  <si>
    <t>12.57</t>
  </si>
  <si>
    <t>13.02</t>
  </si>
  <si>
    <t>12.55</t>
  </si>
  <si>
    <t>13.01</t>
  </si>
  <si>
    <t>13.04</t>
  </si>
  <si>
    <t>13.10</t>
  </si>
  <si>
    <t>12.59</t>
  </si>
  <si>
    <t>13.05</t>
  </si>
  <si>
    <t>13.16</t>
  </si>
  <si>
    <t>13.11</t>
  </si>
  <si>
    <t>13.22</t>
  </si>
  <si>
    <t>13.17</t>
  </si>
  <si>
    <t>13.28</t>
  </si>
  <si>
    <t>13.23</t>
  </si>
  <si>
    <t>13.34</t>
  </si>
  <si>
    <t>13.29</t>
  </si>
  <si>
    <t>13.40</t>
  </si>
  <si>
    <t>13.35</t>
  </si>
  <si>
    <t>13.46</t>
  </si>
  <si>
    <t>13.41</t>
  </si>
  <si>
    <t>13.52</t>
  </si>
  <si>
    <t>13.47</t>
  </si>
  <si>
    <t>13.58</t>
  </si>
  <si>
    <t>13.53</t>
  </si>
  <si>
    <t>14.04</t>
  </si>
  <si>
    <t>13.59</t>
  </si>
  <si>
    <t>14.10</t>
  </si>
  <si>
    <t>14.05</t>
  </si>
  <si>
    <t>14.16</t>
  </si>
  <si>
    <t>14.11</t>
  </si>
  <si>
    <t>14.22</t>
  </si>
  <si>
    <t>14.17</t>
  </si>
  <si>
    <t>14.28</t>
  </si>
  <si>
    <t>14.23</t>
  </si>
  <si>
    <t>14.34</t>
  </si>
  <si>
    <t>14.29</t>
  </si>
  <si>
    <t>14.40</t>
  </si>
  <si>
    <t>14.35</t>
  </si>
  <si>
    <t>14.46</t>
  </si>
  <si>
    <t>14.41</t>
  </si>
  <si>
    <t>14.52</t>
  </si>
  <si>
    <t>14.47</t>
  </si>
  <si>
    <t>14.58</t>
  </si>
  <si>
    <t>14.53</t>
  </si>
  <si>
    <t>15.04</t>
  </si>
  <si>
    <t>14.59</t>
  </si>
  <si>
    <t>15.10</t>
  </si>
  <si>
    <t>15.05</t>
  </si>
  <si>
    <t>15.16</t>
  </si>
  <si>
    <t>15.11</t>
  </si>
  <si>
    <t>15.22</t>
  </si>
  <si>
    <t>15.17</t>
  </si>
  <si>
    <t>15.28</t>
  </si>
  <si>
    <t>15.23</t>
  </si>
  <si>
    <t>15.34</t>
  </si>
  <si>
    <t>15.29</t>
  </si>
  <si>
    <t>15.40</t>
  </si>
  <si>
    <t>15.35</t>
  </si>
  <si>
    <t>15.46</t>
  </si>
  <si>
    <t>15.41</t>
  </si>
  <si>
    <t>15.52</t>
  </si>
  <si>
    <t>15.47</t>
  </si>
  <si>
    <t>15.58</t>
  </si>
  <si>
    <t>15.53</t>
  </si>
  <si>
    <t>16.04</t>
  </si>
  <si>
    <t>15.59</t>
  </si>
  <si>
    <t>16.10</t>
  </si>
  <si>
    <t>16.05</t>
  </si>
  <si>
    <t>16.16</t>
  </si>
  <si>
    <t>16.11</t>
  </si>
  <si>
    <t>16.22</t>
  </si>
  <si>
    <t>16.17</t>
  </si>
  <si>
    <t>16.28</t>
  </si>
  <si>
    <t>16.23</t>
  </si>
  <si>
    <t>16.34</t>
  </si>
  <si>
    <t>16.29</t>
  </si>
  <si>
    <t>16.40</t>
  </si>
  <si>
    <t>16.35</t>
  </si>
  <si>
    <t>16.46</t>
  </si>
  <si>
    <t>16.41</t>
  </si>
  <si>
    <t>16.52</t>
  </si>
  <si>
    <t>16.47</t>
  </si>
  <si>
    <t>16.58</t>
  </si>
  <si>
    <t>16.53</t>
  </si>
  <si>
    <t>17.04</t>
  </si>
  <si>
    <t>16.59</t>
  </si>
  <si>
    <t>17.10</t>
  </si>
  <si>
    <t>17.05</t>
  </si>
  <si>
    <t>17.16</t>
  </si>
  <si>
    <t>17.11</t>
  </si>
  <si>
    <t>17.22</t>
  </si>
  <si>
    <t>17.17</t>
  </si>
  <si>
    <t>17.28</t>
  </si>
  <si>
    <t>17.23</t>
  </si>
  <si>
    <t>17.34</t>
  </si>
  <si>
    <t>17.29</t>
  </si>
  <si>
    <t>17.40</t>
  </si>
  <si>
    <t>17.46</t>
  </si>
  <si>
    <t>17.35</t>
  </si>
  <si>
    <t>17.41</t>
  </si>
  <si>
    <t>17.52</t>
  </si>
  <si>
    <t>17.47</t>
  </si>
  <si>
    <t>18.58</t>
  </si>
  <si>
    <t>17.53</t>
  </si>
  <si>
    <t>17.58</t>
  </si>
  <si>
    <t>18.04</t>
  </si>
  <si>
    <t>17.59</t>
  </si>
  <si>
    <t>18.02</t>
  </si>
  <si>
    <t>18.07</t>
  </si>
  <si>
    <t>18.00</t>
  </si>
  <si>
    <t>18.06</t>
  </si>
  <si>
    <t>18.09</t>
  </si>
  <si>
    <t>18.14</t>
  </si>
  <si>
    <t>18.08</t>
  </si>
  <si>
    <t>18.17</t>
  </si>
  <si>
    <t>18.22</t>
  </si>
  <si>
    <t>18.15</t>
  </si>
  <si>
    <t>18.21</t>
  </si>
  <si>
    <t>18.24</t>
  </si>
  <si>
    <t>18.29</t>
  </si>
  <si>
    <t>18.23</t>
  </si>
  <si>
    <t>18.32</t>
  </si>
  <si>
    <t>18.37</t>
  </si>
  <si>
    <t>18.30</t>
  </si>
  <si>
    <t>18.36</t>
  </si>
  <si>
    <t>18.39</t>
  </si>
  <si>
    <t>18.44</t>
  </si>
  <si>
    <t>18.38</t>
  </si>
  <si>
    <t>18.47</t>
  </si>
  <si>
    <t>18.52</t>
  </si>
  <si>
    <t>18.45</t>
  </si>
  <si>
    <t>18.51</t>
  </si>
  <si>
    <t>18.54</t>
  </si>
  <si>
    <t>18.59</t>
  </si>
  <si>
    <t>18.53</t>
  </si>
  <si>
    <t>19.02</t>
  </si>
  <si>
    <t>19.07</t>
  </si>
  <si>
    <t>19.09</t>
  </si>
  <si>
    <t>19.14</t>
  </si>
  <si>
    <t>Number of trips per day</t>
  </si>
  <si>
    <t xml:space="preserve">Arrival </t>
  </si>
  <si>
    <t>Hours of operation</t>
  </si>
  <si>
    <t>Lindholmspiren</t>
  </si>
  <si>
    <t>Trip duration (L-&gt;S)</t>
  </si>
  <si>
    <t>Trip duration (S-&gt;L)</t>
  </si>
  <si>
    <t>Docking time (L)</t>
  </si>
  <si>
    <t>Docking time (S)</t>
  </si>
  <si>
    <t>Initial SOC</t>
  </si>
  <si>
    <t>Case Assuming All 3 Ferries Have the same battery Capacity</t>
  </si>
  <si>
    <t>Total Battery Capacity</t>
  </si>
  <si>
    <t>kWh</t>
  </si>
  <si>
    <t>Charger Power</t>
  </si>
  <si>
    <t>Initial Energy Available</t>
  </si>
  <si>
    <t>Battery Consumption</t>
  </si>
  <si>
    <t>Operational hours</t>
  </si>
  <si>
    <t>Final SOC</t>
  </si>
  <si>
    <t># Ferry</t>
  </si>
  <si>
    <t>Charge</t>
  </si>
  <si>
    <t>06-07</t>
  </si>
  <si>
    <t>07-08</t>
  </si>
  <si>
    <t>08-09</t>
  </si>
  <si>
    <t>09-10</t>
  </si>
  <si>
    <t>10-11</t>
  </si>
  <si>
    <t>X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</si>
  <si>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</si>
  <si>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</si>
  <si>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</si>
  <si>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</si>
  <si>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</si>
  <si>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</si>
  <si>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</si>
  <si>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</si>
  <si>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 xml:space="preserve">Base Cases </t>
  </si>
  <si>
    <t>Variables</t>
  </si>
  <si>
    <t>Diesel Electric</t>
  </si>
  <si>
    <t>Hybrid</t>
  </si>
  <si>
    <t>Fully Electric</t>
  </si>
  <si>
    <t>Case 1</t>
  </si>
  <si>
    <t>Case 2</t>
  </si>
  <si>
    <t>Case 3</t>
  </si>
  <si>
    <t>Life time of ferry</t>
  </si>
  <si>
    <t>tF</t>
  </si>
  <si>
    <t>years</t>
  </si>
  <si>
    <t>Lifetime of battery</t>
  </si>
  <si>
    <t>tB</t>
  </si>
  <si>
    <t>Daily Operating Time</t>
  </si>
  <si>
    <t>top</t>
  </si>
  <si>
    <t>hours</t>
  </si>
  <si>
    <t>Ferry Cost</t>
  </si>
  <si>
    <r>
      <rPr>
        <b/>
        <i/>
        <sz val="8"/>
        <color rgb="FF000000"/>
        <rFont val="MathJax_Math-Italic"/>
      </rPr>
      <t>F</t>
    </r>
    <r>
      <rPr>
        <b/>
        <i/>
        <sz val="8"/>
        <color rgb="FF000000"/>
        <rFont val="MathJax_Main"/>
      </rPr>
      <t>cos</t>
    </r>
    <r>
      <rPr>
        <b/>
        <i/>
        <sz val="8"/>
        <color rgb="FF000000"/>
        <rFont val="MathJax_Math-Italic"/>
      </rPr>
      <t>t</t>
    </r>
  </si>
  <si>
    <t>kr</t>
  </si>
  <si>
    <t>Battery Cost</t>
  </si>
  <si>
    <r>
      <rPr>
        <b/>
        <i/>
        <sz val="8"/>
        <color rgb="FF000000"/>
        <rFont val="MathJax_Math-Italic"/>
      </rPr>
      <t>B</t>
    </r>
    <r>
      <rPr>
        <b/>
        <i/>
        <sz val="8"/>
        <color rgb="FF000000"/>
        <rFont val="MathJax_Main"/>
      </rPr>
      <t>cos</t>
    </r>
    <r>
      <rPr>
        <b/>
        <i/>
        <sz val="8"/>
        <color rgb="FF000000"/>
        <rFont val="MathJax_Math-Italic"/>
      </rPr>
      <t>t</t>
    </r>
  </si>
  <si>
    <t>Btot</t>
  </si>
  <si>
    <t>Maintenance cost</t>
  </si>
  <si>
    <r>
      <rPr>
        <b/>
        <i/>
        <sz val="8"/>
        <color rgb="FF000000"/>
        <rFont val="MathJax_Math-Italic"/>
      </rPr>
      <t>M</t>
    </r>
    <r>
      <rPr>
        <b/>
        <i/>
        <sz val="8"/>
        <color rgb="FF000000"/>
        <rFont val="MathJax_Main"/>
      </rPr>
      <t>cos</t>
    </r>
    <r>
      <rPr>
        <b/>
        <i/>
        <sz val="8"/>
        <color rgb="FF000000"/>
        <rFont val="MathJax_Math-Italic"/>
      </rPr>
      <t>t</t>
    </r>
  </si>
  <si>
    <t>Diesel Cost</t>
  </si>
  <si>
    <r>
      <rPr>
        <b/>
        <i/>
        <sz val="8"/>
        <color rgb="FF000000"/>
        <rFont val="MathJax_Math-Italic"/>
      </rPr>
      <t>D</t>
    </r>
    <r>
      <rPr>
        <b/>
        <i/>
        <sz val="8"/>
        <color rgb="FF000000"/>
        <rFont val="MathJax_Main"/>
      </rPr>
      <t>cos</t>
    </r>
    <r>
      <rPr>
        <b/>
        <i/>
        <sz val="8"/>
        <color rgb="FF000000"/>
        <rFont val="MathJax_Math-Italic"/>
      </rPr>
      <t>t</t>
    </r>
  </si>
  <si>
    <t>kr/l</t>
  </si>
  <si>
    <t>Diesel Consumption</t>
  </si>
  <si>
    <t>Dcons</t>
  </si>
  <si>
    <t>l/h</t>
  </si>
  <si>
    <t>Electricity Cost</t>
  </si>
  <si>
    <r>
      <rPr>
        <b/>
        <i/>
        <sz val="8"/>
        <color rgb="FF000000"/>
        <rFont val="MathJax_Main"/>
      </rPr>
      <t>Ecos</t>
    </r>
    <r>
      <rPr>
        <b/>
        <i/>
        <sz val="8"/>
        <color rgb="FF000000"/>
        <rFont val="MathJax_Math-Italic"/>
      </rPr>
      <t>t</t>
    </r>
  </si>
  <si>
    <t>kr/kWh</t>
  </si>
  <si>
    <t>Electricity Consumption</t>
  </si>
  <si>
    <t>Econs</t>
  </si>
  <si>
    <t>Depth of Discharge</t>
  </si>
  <si>
    <r>
      <rPr>
        <b/>
        <i/>
        <sz val="8"/>
        <color rgb="FF000000"/>
        <rFont val="MathJax_Math-Italic"/>
      </rPr>
      <t>DoD</t>
    </r>
    <r>
      <rPr>
        <b/>
        <i/>
        <sz val="8"/>
        <color rgb="FF000000"/>
        <rFont val="MathJax_Main"/>
      </rPr>
      <t> </t>
    </r>
  </si>
  <si>
    <t>Share of time on electric drive</t>
  </si>
  <si>
    <t>eF</t>
  </si>
  <si>
    <t>Aquisition cost</t>
  </si>
  <si>
    <t>Ca=Fcost/(Tf*365)</t>
  </si>
  <si>
    <t>Battery replacement cost</t>
  </si>
  <si>
    <t>Cr= ((Tf/Tb)*(Bcost*Btot))/Tf*365</t>
  </si>
  <si>
    <t>Maintenance Cost</t>
  </si>
  <si>
    <t>Cm=Mcost/(Tf*365)</t>
  </si>
  <si>
    <t>Fuel cost</t>
  </si>
  <si>
    <t>Cf=(Ecost*Econs*Ef*Top)+(Dcost*Dcons*(1-Ef)*Top)</t>
  </si>
  <si>
    <t>Only Diesel</t>
  </si>
  <si>
    <t>Cf=(Dcost*Dcons*Top)</t>
  </si>
  <si>
    <t>Only Electric</t>
  </si>
  <si>
    <t>Cf=(Ecost*Econs*Top)</t>
  </si>
  <si>
    <t>Total</t>
  </si>
  <si>
    <t>Constrains</t>
  </si>
  <si>
    <t>Operating hours:</t>
  </si>
  <si>
    <t>Time Table is kept as it currently is ( 2022-12-11 / 2023-07-18)</t>
  </si>
  <si>
    <t>Charging hours:</t>
  </si>
  <si>
    <t>Charging Infrastructure is kept as it is</t>
  </si>
  <si>
    <t xml:space="preserve">Hours of operation [h] </t>
  </si>
  <si>
    <t>Remaining kWh [kWh]</t>
  </si>
  <si>
    <t>Flag</t>
  </si>
  <si>
    <t>Time charging [h]</t>
  </si>
  <si>
    <t>kWh charged [kWh]</t>
  </si>
  <si>
    <t>Number of electric ferries:</t>
  </si>
  <si>
    <t>Battery Capacity Ferry 1:</t>
  </si>
  <si>
    <t>Eloise</t>
  </si>
  <si>
    <t>Battery Capacity Ferry 2:</t>
  </si>
  <si>
    <t>*</t>
  </si>
  <si>
    <t>Battery Capacity Ferry 3:</t>
  </si>
  <si>
    <t>Elvy</t>
  </si>
  <si>
    <t>Initial SOC:</t>
  </si>
  <si>
    <t>Final SOC:</t>
  </si>
  <si>
    <t>Initial Energy Available Ferry 1:</t>
  </si>
  <si>
    <t>Initial Energy Available Ferry 2:</t>
  </si>
  <si>
    <t>Initial Energy Available Ferry 3:</t>
  </si>
  <si>
    <t>Energy at Final SOC Ferry 1:</t>
  </si>
  <si>
    <t>Energy at Final SOC Ferry 2:</t>
  </si>
  <si>
    <t>Energy at Final SOC Ferry 3:</t>
  </si>
  <si>
    <t>*change range to calculate</t>
  </si>
  <si>
    <t>DoD1</t>
  </si>
  <si>
    <t>*change range to calculate and initial SOC after charge</t>
  </si>
  <si>
    <t>DoD2</t>
  </si>
  <si>
    <t xml:space="preserve">Energy consumption: </t>
  </si>
  <si>
    <t>SoCavg</t>
  </si>
  <si>
    <t>Charger power:</t>
  </si>
  <si>
    <t>Total operating hours:</t>
  </si>
  <si>
    <t>**</t>
  </si>
  <si>
    <t>Total charging hours:</t>
  </si>
  <si>
    <t>Hours runned on diesel:</t>
  </si>
  <si>
    <t>Hours runned on electricity:</t>
  </si>
  <si>
    <t>Data input</t>
  </si>
  <si>
    <t xml:space="preserve">Formula </t>
  </si>
  <si>
    <t>Fixed value</t>
  </si>
  <si>
    <t>Notes:</t>
  </si>
  <si>
    <t>Would requiere investment in a third charger</t>
  </si>
  <si>
    <t>*Hypothetical Ferry with Eloise's battery capacity</t>
  </si>
  <si>
    <t xml:space="preserve">**Change in the amount of hours (13-14) with 3 ferries running at the same time (According to Tobjörn Cederberg insights) </t>
  </si>
  <si>
    <t>Rotation of ferries in operation</t>
  </si>
  <si>
    <t>Desired Depth of Discharge</t>
  </si>
  <si>
    <t xml:space="preserve">DoD </t>
  </si>
  <si>
    <t>SOC</t>
  </si>
  <si>
    <t>Ferry 4</t>
  </si>
  <si>
    <t>Battery Capacity Ferry 4:</t>
  </si>
  <si>
    <t>Initial Energy Available Ferry 4:</t>
  </si>
  <si>
    <t>DoD3</t>
  </si>
  <si>
    <t>Energy at Final SOC Ferry 4:</t>
  </si>
  <si>
    <t>Same battery capacity on 3 ferries and one smaller one</t>
  </si>
  <si>
    <t>Eloise, Elvy, One Ferry with same battery capacity as Eloise and another ferry with a smaller battery capcity</t>
  </si>
  <si>
    <t>DoD4</t>
  </si>
  <si>
    <t>Älvfrida</t>
  </si>
  <si>
    <t>Älveli</t>
  </si>
  <si>
    <t>Diesel</t>
  </si>
  <si>
    <t>E1</t>
  </si>
  <si>
    <t>E2</t>
  </si>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</sst>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k_r_-;\-* #,##0.00\ _k_r_-;_-* &quot;-&quot;??\ _k_r_-;_-@_-"/>
    <numFmt numFmtId="165" formatCode="hh:mm;@"/>
    <numFmt numFmtId="166" formatCode="hh:mm:ss;@"/>
    <numFmt numFmtId="167" formatCode="_-[$kr-414]\ * #,##0.00_-;\-[$kr-414]\ * #,##0.00_-;_-[$kr-414]\ * &quot;-&quot;??_-;_-@_-"/>
    <numFmt numFmtId="168" formatCode="_-* #,##0.00\ [$kr-41D]_-;\-* #,##0.00\ [$kr-41D]_-;_-* &quot;-&quot;??\ [$kr-41D]_-;_-@_-"/>
    <numFmt numFmtId="169" formatCode="0.0"/>
    <numFmt numFmtId="170" formatCode="0.0%"/>
    <numFmt numFmtId="171" formatCode="[$-409]hh:mm:ss\ AM/PM;@"/>
    <numFmt numFmtId="172" formatCode="_-* #,##0\ _k_r_-;\-* #,##0\ _k_r_-;_-* &quot;-&quot;??\ _k_r_-;_-@_-"/>
  </numFmts>
  <fonts count="15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8"/>
      <color rgb="FF000000"/>
      <name val="MathJax_Math-Italic"/>
    </font>
    <font>
      <b/>
      <i/>
      <sz val="8"/>
      <color rgb="FF000000"/>
      <name val="MathJax_Math-Italic"/>
      <charset val="1"/>
    </font>
    <font>
      <b/>
      <i/>
      <sz val="8"/>
      <color rgb="FF000000"/>
      <name val="MathJax_Main"/>
    </font>
    <font>
      <sz val="11"/>
      <color theme="0"/>
      <name val="Calibri"/>
      <family val="2"/>
      <scheme val="minor"/>
    </font>
    <font>
      <sz val="10"/>
      <color theme="0"/>
      <name val="Arial"/>
      <charset val="1"/>
    </font>
    <font>
      <sz val="11"/>
      <color theme="9" tint="-0.249977111117893"/>
      <name val="Calibri"/>
      <family val="2"/>
      <scheme val="minor"/>
    </font>
    <font>
      <b/>
      <sz val="10"/>
      <color theme="9" tint="-0.249977111117893"/>
      <name val="Arial"/>
      <charset val="1"/>
    </font>
    <font>
      <i/>
      <sz val="11"/>
      <color theme="2" tint="-9.9978637043366805E-2"/>
      <name val="Calibri"/>
      <family val="2"/>
      <scheme val="minor"/>
    </font>
    <font>
      <b/>
      <sz val="10"/>
      <color theme="1"/>
      <name val="Arial"/>
      <charset val="1"/>
    </font>
    <font>
      <sz val="11"/>
      <color theme="2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20" fontId="0" fillId="0" borderId="0" xfId="0" applyNumberFormat="1"/>
    <xf numFmtId="0" fontId="1" fillId="0" borderId="0" xfId="0" applyFont="1" applyAlignment="1">
      <alignment readingOrder="1"/>
    </xf>
    <xf numFmtId="0" fontId="1" fillId="0" borderId="1" xfId="0" applyFont="1" applyBorder="1" applyAlignment="1">
      <alignment readingOrder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4" borderId="0" xfId="0" applyNumberFormat="1" applyFill="1"/>
    <xf numFmtId="166" fontId="0" fillId="0" borderId="0" xfId="0" applyNumberFormat="1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2" borderId="0" xfId="0" applyNumberFormat="1" applyFill="1"/>
    <xf numFmtId="165" fontId="0" fillId="3" borderId="0" xfId="0" applyNumberFormat="1" applyFill="1"/>
    <xf numFmtId="165" fontId="0" fillId="4" borderId="0" xfId="0" applyNumberFormat="1" applyFill="1"/>
    <xf numFmtId="0" fontId="4" fillId="0" borderId="0" xfId="0" applyFont="1"/>
    <xf numFmtId="0" fontId="5" fillId="0" borderId="0" xfId="0" applyFont="1"/>
    <xf numFmtId="0" fontId="1" fillId="2" borderId="0" xfId="0" applyFont="1" applyFill="1" applyAlignment="1">
      <alignment readingOrder="1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7" fillId="0" borderId="0" xfId="0" applyNumberFormat="1" applyFont="1"/>
    <xf numFmtId="0" fontId="8" fillId="0" borderId="0" xfId="0" applyFont="1" applyAlignment="1">
      <alignment readingOrder="1"/>
    </xf>
    <xf numFmtId="0" fontId="1" fillId="0" borderId="2" xfId="0" applyFont="1" applyBorder="1" applyAlignment="1">
      <alignment readingOrder="1"/>
    </xf>
    <xf numFmtId="170" fontId="9" fillId="0" borderId="0" xfId="0" applyNumberFormat="1" applyFont="1" applyAlignment="1">
      <alignment horizontal="right"/>
    </xf>
    <xf numFmtId="168" fontId="9" fillId="0" borderId="0" xfId="0" applyNumberFormat="1" applyFont="1"/>
    <xf numFmtId="168" fontId="10" fillId="0" borderId="0" xfId="0" applyNumberFormat="1" applyFont="1" applyAlignment="1">
      <alignment readingOrder="1"/>
    </xf>
    <xf numFmtId="171" fontId="0" fillId="0" borderId="0" xfId="0" applyNumberFormat="1"/>
    <xf numFmtId="49" fontId="0" fillId="0" borderId="0" xfId="0" applyNumberFormat="1"/>
    <xf numFmtId="9" fontId="0" fillId="5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3" xfId="0" applyBorder="1"/>
    <xf numFmtId="0" fontId="11" fillId="0" borderId="0" xfId="0" applyFont="1"/>
    <xf numFmtId="0" fontId="7" fillId="0" borderId="0" xfId="0" applyFont="1"/>
    <xf numFmtId="0" fontId="0" fillId="0" borderId="4" xfId="0" applyBorder="1" applyAlignment="1">
      <alignment horizontal="center" vertical="center" wrapText="1"/>
    </xf>
    <xf numFmtId="0" fontId="7" fillId="0" borderId="11" xfId="0" applyFont="1" applyBorder="1"/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Border="1"/>
    <xf numFmtId="0" fontId="7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0" borderId="0" xfId="0" applyFill="1"/>
    <xf numFmtId="9" fontId="0" fillId="10" borderId="0" xfId="0" applyNumberFormat="1" applyFill="1"/>
    <xf numFmtId="49" fontId="0" fillId="0" borderId="0" xfId="0" applyNumberFormat="1" applyAlignment="1">
      <alignment horizontal="right"/>
    </xf>
    <xf numFmtId="0" fontId="12" fillId="0" borderId="0" xfId="0" applyFont="1" applyAlignment="1">
      <alignment readingOrder="1"/>
    </xf>
    <xf numFmtId="164" fontId="0" fillId="0" borderId="0" xfId="0" applyNumberFormat="1"/>
    <xf numFmtId="172" fontId="0" fillId="0" borderId="0" xfId="0" applyNumberFormat="1"/>
    <xf numFmtId="9" fontId="0" fillId="11" borderId="0" xfId="0" applyNumberFormat="1" applyFill="1"/>
    <xf numFmtId="172" fontId="0" fillId="5" borderId="0" xfId="0" applyNumberFormat="1" applyFill="1"/>
    <xf numFmtId="9" fontId="0" fillId="12" borderId="0" xfId="0" applyNumberFormat="1" applyFill="1"/>
    <xf numFmtId="10" fontId="0" fillId="10" borderId="0" xfId="0" applyNumberFormat="1" applyFill="1"/>
    <xf numFmtId="10" fontId="0" fillId="12" borderId="0" xfId="0" applyNumberFormat="1" applyFill="1"/>
    <xf numFmtId="0" fontId="0" fillId="13" borderId="8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13" fontId="0" fillId="0" borderId="0" xfId="0" applyNumberFormat="1"/>
    <xf numFmtId="0" fontId="0" fillId="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9" fontId="7" fillId="0" borderId="0" xfId="0" applyNumberFormat="1" applyFont="1"/>
    <xf numFmtId="9" fontId="13" fillId="10" borderId="0" xfId="0" applyNumberFormat="1" applyFont="1" applyFill="1"/>
    <xf numFmtId="0" fontId="14" fillId="0" borderId="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9" fontId="14" fillId="10" borderId="0" xfId="0" applyNumberFormat="1" applyFont="1" applyFill="1"/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DFED1A"/>
      <color rgb="FFDB1F80"/>
      <color rgb="FFB44FF7"/>
      <color rgb="FF3DC5FF"/>
      <color rgb="FF3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7BB7-8EAC-47CD-AD56-883E9689CDFF}">
  <dimension ref="A1:W289"/>
  <sheetViews>
    <sheetView topLeftCell="B163" workbookViewId="0">
      <selection activeCell="U188" sqref="U188"/>
    </sheetView>
  </sheetViews>
  <sheetFormatPr defaultRowHeight="15"/>
  <cols>
    <col min="1" max="1" width="13.85546875" customWidth="1"/>
    <col min="2" max="3" width="12.42578125" bestFit="1" customWidth="1"/>
    <col min="4" max="4" width="16.5703125" customWidth="1"/>
  </cols>
  <sheetData>
    <row r="1" spans="1:11">
      <c r="B1">
        <v>286</v>
      </c>
      <c r="K1">
        <v>285</v>
      </c>
    </row>
    <row r="2" spans="1:11">
      <c r="B2" t="s">
        <v>0</v>
      </c>
      <c r="C2" t="s">
        <v>1</v>
      </c>
      <c r="D2" t="s">
        <v>2</v>
      </c>
      <c r="E2">
        <v>285</v>
      </c>
      <c r="F2">
        <v>286</v>
      </c>
    </row>
    <row r="3" spans="1:11">
      <c r="A3" s="1">
        <f>+B4-B3</f>
        <v>1.041666666666663E-2</v>
      </c>
      <c r="B3" s="1">
        <v>0.26319444444444445</v>
      </c>
      <c r="C3" s="1">
        <v>0.26666666666666666</v>
      </c>
      <c r="D3" s="1">
        <f>+C3-B3</f>
        <v>3.4722222222222099E-3</v>
      </c>
      <c r="F3" t="s">
        <v>3</v>
      </c>
    </row>
    <row r="4" spans="1:11">
      <c r="A4" s="1">
        <f>+B5-B4</f>
        <v>5.5555555555555913E-3</v>
      </c>
      <c r="B4" s="1">
        <v>0.27361111111111108</v>
      </c>
      <c r="C4" s="1">
        <v>0.27708333333333335</v>
      </c>
      <c r="D4" s="1">
        <f t="shared" ref="D4:D19" si="0">+C4-B4</f>
        <v>3.4722222222222654E-3</v>
      </c>
      <c r="F4" t="s">
        <v>3</v>
      </c>
    </row>
    <row r="5" spans="1:11">
      <c r="A5" s="1">
        <f>+B6-B5</f>
        <v>2.7777777777777679E-3</v>
      </c>
      <c r="B5" s="1">
        <v>0.27916666666666667</v>
      </c>
      <c r="C5" s="1">
        <v>0.28263888888888888</v>
      </c>
      <c r="D5" s="1">
        <f t="shared" si="0"/>
        <v>3.4722222222222099E-3</v>
      </c>
      <c r="F5" t="s">
        <v>3</v>
      </c>
    </row>
    <row r="6" spans="1:11">
      <c r="A6" s="1">
        <f>+B7-B6</f>
        <v>2.0833333333333259E-3</v>
      </c>
      <c r="B6" s="1">
        <v>0.28194444444444444</v>
      </c>
      <c r="C6" s="1">
        <v>0.28611111111111115</v>
      </c>
      <c r="D6" s="1">
        <f t="shared" si="0"/>
        <v>4.1666666666667074E-3</v>
      </c>
      <c r="E6" t="s">
        <v>3</v>
      </c>
    </row>
    <row r="7" spans="1:11">
      <c r="A7" s="1">
        <f>+B8-B7</f>
        <v>5.5555555555555913E-3</v>
      </c>
      <c r="B7" s="1">
        <v>0.28402777777777777</v>
      </c>
      <c r="C7" s="1">
        <v>0.28750000000000003</v>
      </c>
      <c r="D7" s="1">
        <f t="shared" si="0"/>
        <v>3.4722222222222654E-3</v>
      </c>
      <c r="F7" t="s">
        <v>3</v>
      </c>
    </row>
    <row r="8" spans="1:11">
      <c r="A8" s="1">
        <f t="shared" ref="A8:A71" si="1">+B9-B8</f>
        <v>4.8611111111110938E-3</v>
      </c>
      <c r="B8" s="1">
        <v>0.28958333333333336</v>
      </c>
      <c r="C8" s="1">
        <v>0.29375000000000001</v>
      </c>
      <c r="D8" s="1">
        <f t="shared" si="0"/>
        <v>4.1666666666666519E-3</v>
      </c>
      <c r="F8" t="s">
        <v>3</v>
      </c>
    </row>
    <row r="9" spans="1:11">
      <c r="A9" s="1">
        <f t="shared" si="1"/>
        <v>2.7777777777777679E-3</v>
      </c>
      <c r="B9" s="1">
        <v>0.29444444444444445</v>
      </c>
      <c r="C9" s="1">
        <v>0.2986111111111111</v>
      </c>
      <c r="D9" s="1">
        <f t="shared" si="0"/>
        <v>4.1666666666666519E-3</v>
      </c>
      <c r="F9" t="s">
        <v>3</v>
      </c>
    </row>
    <row r="10" spans="1:11">
      <c r="A10" s="1">
        <f t="shared" si="1"/>
        <v>1.388888888888884E-3</v>
      </c>
      <c r="B10" s="1">
        <v>0.29722222222222222</v>
      </c>
      <c r="C10" s="1">
        <v>0.30138888888888887</v>
      </c>
      <c r="D10" s="1">
        <f t="shared" si="0"/>
        <v>4.1666666666666519E-3</v>
      </c>
      <c r="E10" t="s">
        <v>3</v>
      </c>
    </row>
    <row r="11" spans="1:11">
      <c r="A11" s="1">
        <f t="shared" si="1"/>
        <v>4.1666666666666519E-3</v>
      </c>
      <c r="B11" s="1">
        <v>0.2986111111111111</v>
      </c>
      <c r="C11" s="1">
        <v>0.30277777777777776</v>
      </c>
      <c r="D11" s="1">
        <f t="shared" si="0"/>
        <v>4.1666666666666519E-3</v>
      </c>
      <c r="F11" t="s">
        <v>3</v>
      </c>
    </row>
    <row r="12" spans="1:11">
      <c r="A12" s="1">
        <f t="shared" si="1"/>
        <v>4.1666666666666519E-3</v>
      </c>
      <c r="B12" s="1">
        <v>0.30277777777777776</v>
      </c>
      <c r="C12" s="1">
        <v>0.30694444444444441</v>
      </c>
      <c r="D12" s="1">
        <f t="shared" si="0"/>
        <v>4.1666666666666519E-3</v>
      </c>
      <c r="F12" t="s">
        <v>3</v>
      </c>
    </row>
    <row r="13" spans="1:11">
      <c r="A13" s="1">
        <f t="shared" si="1"/>
        <v>4.1666666666667074E-3</v>
      </c>
      <c r="B13" s="1">
        <v>0.30694444444444441</v>
      </c>
      <c r="C13" s="1">
        <v>0.31111111111111112</v>
      </c>
      <c r="D13" s="1">
        <f t="shared" si="0"/>
        <v>4.1666666666667074E-3</v>
      </c>
      <c r="F13" t="s">
        <v>3</v>
      </c>
    </row>
    <row r="14" spans="1:11">
      <c r="A14" s="1">
        <f t="shared" si="1"/>
        <v>1.388888888888884E-3</v>
      </c>
      <c r="B14" s="1">
        <v>0.31111111111111112</v>
      </c>
      <c r="C14" s="1">
        <v>0.31527777777777777</v>
      </c>
      <c r="D14" s="1">
        <f t="shared" si="0"/>
        <v>4.1666666666666519E-3</v>
      </c>
      <c r="F14" t="s">
        <v>3</v>
      </c>
    </row>
    <row r="15" spans="1:11">
      <c r="A15" s="1">
        <f t="shared" si="1"/>
        <v>2.7777777777777679E-3</v>
      </c>
      <c r="B15" s="1">
        <v>0.3125</v>
      </c>
      <c r="C15" s="1">
        <v>0.31666666666666665</v>
      </c>
      <c r="D15" s="1">
        <f t="shared" si="0"/>
        <v>4.1666666666666519E-3</v>
      </c>
      <c r="E15" t="s">
        <v>3</v>
      </c>
    </row>
    <row r="16" spans="1:11">
      <c r="A16" s="1">
        <f t="shared" si="1"/>
        <v>4.1666666666667074E-3</v>
      </c>
      <c r="B16" s="1">
        <v>0.31527777777777777</v>
      </c>
      <c r="C16" s="1">
        <v>0.31944444444444448</v>
      </c>
      <c r="D16" s="1">
        <f t="shared" si="0"/>
        <v>4.1666666666667074E-3</v>
      </c>
      <c r="F16" t="s">
        <v>3</v>
      </c>
    </row>
    <row r="17" spans="1:6">
      <c r="A17" s="1">
        <f t="shared" si="1"/>
        <v>4.1666666666666519E-3</v>
      </c>
      <c r="B17" s="1">
        <v>0.31944444444444448</v>
      </c>
      <c r="C17" s="1">
        <v>0.32361111111111113</v>
      </c>
      <c r="D17" s="1">
        <f t="shared" si="0"/>
        <v>4.1666666666666519E-3</v>
      </c>
      <c r="F17" t="s">
        <v>3</v>
      </c>
    </row>
    <row r="18" spans="1:6">
      <c r="A18" s="1">
        <f t="shared" si="1"/>
        <v>4.1666666666666519E-3</v>
      </c>
      <c r="B18" s="1">
        <v>0.32361111111111113</v>
      </c>
      <c r="C18" s="1">
        <v>0.32777777777777778</v>
      </c>
      <c r="D18" s="1">
        <f t="shared" si="0"/>
        <v>4.1666666666666519E-3</v>
      </c>
      <c r="F18" t="s">
        <v>3</v>
      </c>
    </row>
    <row r="19" spans="1:6">
      <c r="A19" s="1">
        <f t="shared" si="1"/>
        <v>4.1666666666666519E-3</v>
      </c>
      <c r="B19" s="1">
        <v>0.32777777777777778</v>
      </c>
      <c r="C19" s="1">
        <v>0.33194444444444443</v>
      </c>
      <c r="D19" s="1">
        <f t="shared" si="0"/>
        <v>4.1666666666666519E-3</v>
      </c>
      <c r="E19" t="s">
        <v>3</v>
      </c>
      <c r="F19" t="s">
        <v>3</v>
      </c>
    </row>
    <row r="20" spans="1:6">
      <c r="A20" s="1">
        <f t="shared" si="1"/>
        <v>4.1666666666666519E-3</v>
      </c>
      <c r="B20" s="1">
        <v>0.33194444444444443</v>
      </c>
      <c r="C20" s="1">
        <f>+B20+(6*60)/86400</f>
        <v>0.33611111111111108</v>
      </c>
      <c r="D20" s="1"/>
      <c r="F20" t="s">
        <v>3</v>
      </c>
    </row>
    <row r="21" spans="1:6">
      <c r="A21" s="1">
        <f t="shared" si="1"/>
        <v>4.1666666666666519E-3</v>
      </c>
      <c r="B21" s="1">
        <v>0.33611111111111108</v>
      </c>
      <c r="C21" s="1">
        <f t="shared" ref="C21:C84" si="2">+B21+(6*60)/86400</f>
        <v>0.34027777777777773</v>
      </c>
      <c r="D21" s="1"/>
      <c r="F21" t="s">
        <v>3</v>
      </c>
    </row>
    <row r="22" spans="1:6">
      <c r="A22" s="1">
        <f t="shared" si="1"/>
        <v>3.4722222222222654E-3</v>
      </c>
      <c r="B22" s="1">
        <v>0.34027777777777773</v>
      </c>
      <c r="C22" s="1">
        <f t="shared" si="2"/>
        <v>0.34444444444444439</v>
      </c>
      <c r="D22" s="1"/>
      <c r="F22" t="s">
        <v>3</v>
      </c>
    </row>
    <row r="23" spans="1:6">
      <c r="A23" s="1">
        <f t="shared" si="1"/>
        <v>6.9444444444449749E-4</v>
      </c>
      <c r="B23" s="1">
        <v>0.34375</v>
      </c>
      <c r="C23" s="1">
        <f>+B23+(6*60)/86400</f>
        <v>0.34791666666666665</v>
      </c>
      <c r="D23" s="1"/>
      <c r="E23" t="s">
        <v>3</v>
      </c>
    </row>
    <row r="24" spans="1:6">
      <c r="A24" s="1">
        <f t="shared" si="1"/>
        <v>4.1666666666666519E-3</v>
      </c>
      <c r="B24" s="1">
        <v>0.3444444444444445</v>
      </c>
      <c r="C24" s="1">
        <f t="shared" si="2"/>
        <v>0.34861111111111115</v>
      </c>
      <c r="D24" s="1"/>
      <c r="F24" t="s">
        <v>3</v>
      </c>
    </row>
    <row r="25" spans="1:6">
      <c r="A25" s="1">
        <f t="shared" si="1"/>
        <v>4.1666666666666519E-3</v>
      </c>
      <c r="B25" s="1">
        <v>0.34861111111111115</v>
      </c>
      <c r="C25" s="1">
        <f t="shared" si="2"/>
        <v>0.3527777777777778</v>
      </c>
      <c r="D25" s="1"/>
      <c r="F25" t="s">
        <v>3</v>
      </c>
    </row>
    <row r="26" spans="1:6">
      <c r="A26" s="1">
        <f t="shared" si="1"/>
        <v>4.1666666666666519E-3</v>
      </c>
      <c r="B26" s="1">
        <v>0.3527777777777778</v>
      </c>
      <c r="C26" s="1">
        <f t="shared" si="2"/>
        <v>0.35694444444444445</v>
      </c>
      <c r="D26" s="1"/>
      <c r="F26" t="s">
        <v>3</v>
      </c>
    </row>
    <row r="27" spans="1:6">
      <c r="A27" s="1">
        <f t="shared" si="1"/>
        <v>4.1666666666666519E-3</v>
      </c>
      <c r="B27" s="1">
        <v>0.35694444444444445</v>
      </c>
      <c r="C27" s="1">
        <f t="shared" si="2"/>
        <v>0.3611111111111111</v>
      </c>
      <c r="D27" s="1"/>
      <c r="F27" t="s">
        <v>3</v>
      </c>
    </row>
    <row r="28" spans="1:6">
      <c r="A28" s="1">
        <f t="shared" si="1"/>
        <v>4.1666666666667074E-3</v>
      </c>
      <c r="B28" s="1">
        <v>0.3611111111111111</v>
      </c>
      <c r="C28" s="1">
        <f t="shared" si="2"/>
        <v>0.36527777777777776</v>
      </c>
      <c r="D28" s="1"/>
      <c r="F28" t="s">
        <v>3</v>
      </c>
    </row>
    <row r="29" spans="1:6">
      <c r="A29" s="1">
        <f t="shared" si="1"/>
        <v>1.388888888888884E-3</v>
      </c>
      <c r="B29" s="1">
        <v>0.36527777777777781</v>
      </c>
      <c r="C29" s="1">
        <f t="shared" si="2"/>
        <v>0.36944444444444446</v>
      </c>
      <c r="D29" s="1"/>
      <c r="F29" t="s">
        <v>3</v>
      </c>
    </row>
    <row r="30" spans="1:6">
      <c r="A30" s="1">
        <f t="shared" si="1"/>
        <v>2.7777777777777679E-3</v>
      </c>
      <c r="B30" s="1">
        <v>0.3666666666666667</v>
      </c>
      <c r="C30" s="1">
        <f t="shared" si="2"/>
        <v>0.37083333333333335</v>
      </c>
      <c r="D30" s="1"/>
      <c r="E30" t="s">
        <v>3</v>
      </c>
    </row>
    <row r="31" spans="1:6">
      <c r="A31" s="1">
        <f t="shared" si="1"/>
        <v>4.1666666666666519E-3</v>
      </c>
      <c r="B31" s="1">
        <v>0.36944444444444446</v>
      </c>
      <c r="C31" s="1">
        <f t="shared" si="2"/>
        <v>0.37361111111111112</v>
      </c>
      <c r="D31" s="1"/>
      <c r="F31" t="s">
        <v>3</v>
      </c>
    </row>
    <row r="32" spans="1:6">
      <c r="A32" s="1">
        <f t="shared" si="1"/>
        <v>4.1666666666666519E-3</v>
      </c>
      <c r="B32" s="1">
        <v>0.37361111111111112</v>
      </c>
      <c r="C32" s="1">
        <f t="shared" si="2"/>
        <v>0.37777777777777777</v>
      </c>
      <c r="D32" s="1"/>
      <c r="F32" t="s">
        <v>3</v>
      </c>
    </row>
    <row r="33" spans="1:6">
      <c r="A33" s="1">
        <f t="shared" si="1"/>
        <v>4.1666666666666519E-3</v>
      </c>
      <c r="B33" s="1">
        <v>0.37777777777777777</v>
      </c>
      <c r="C33" s="1">
        <f t="shared" si="2"/>
        <v>0.38194444444444442</v>
      </c>
      <c r="D33" s="1"/>
      <c r="F33" t="s">
        <v>3</v>
      </c>
    </row>
    <row r="34" spans="1:6">
      <c r="A34" s="1">
        <f t="shared" si="1"/>
        <v>4.1666666666667074E-3</v>
      </c>
      <c r="B34" s="1">
        <v>0.38194444444444442</v>
      </c>
      <c r="C34" s="1">
        <f t="shared" si="2"/>
        <v>0.38611111111111107</v>
      </c>
      <c r="D34" s="1"/>
      <c r="F34" t="s">
        <v>3</v>
      </c>
    </row>
    <row r="35" spans="1:6">
      <c r="A35" s="1">
        <f t="shared" si="1"/>
        <v>3.4722222222222099E-3</v>
      </c>
      <c r="B35" s="1">
        <v>0.38611111111111113</v>
      </c>
      <c r="C35" s="1">
        <f t="shared" si="2"/>
        <v>0.39027777777777778</v>
      </c>
      <c r="D35" s="1"/>
      <c r="F35" t="s">
        <v>3</v>
      </c>
    </row>
    <row r="36" spans="1:6">
      <c r="A36" s="1">
        <f t="shared" si="1"/>
        <v>6.9444444444444198E-4</v>
      </c>
      <c r="B36" s="1">
        <v>0.38958333333333334</v>
      </c>
      <c r="C36" s="1">
        <f t="shared" si="2"/>
        <v>0.39374999999999999</v>
      </c>
      <c r="D36" s="1"/>
      <c r="E36" t="s">
        <v>3</v>
      </c>
    </row>
    <row r="37" spans="1:6">
      <c r="A37" s="1">
        <f t="shared" si="1"/>
        <v>4.1666666666666519E-3</v>
      </c>
      <c r="B37" s="1">
        <v>0.39027777777777778</v>
      </c>
      <c r="C37" s="1">
        <f t="shared" si="2"/>
        <v>0.39444444444444443</v>
      </c>
      <c r="D37" s="1"/>
      <c r="F37" t="s">
        <v>3</v>
      </c>
    </row>
    <row r="38" spans="1:6">
      <c r="A38" s="1">
        <f t="shared" si="1"/>
        <v>4.1666666666666519E-3</v>
      </c>
      <c r="B38" s="1">
        <v>0.39444444444444443</v>
      </c>
      <c r="C38" s="1">
        <f t="shared" si="2"/>
        <v>0.39861111111111108</v>
      </c>
      <c r="D38" s="1"/>
      <c r="F38" t="s">
        <v>3</v>
      </c>
    </row>
    <row r="39" spans="1:6">
      <c r="A39" s="1">
        <f t="shared" si="1"/>
        <v>4.1666666666666519E-3</v>
      </c>
      <c r="B39" s="1">
        <v>0.39861111111111108</v>
      </c>
      <c r="C39" s="1">
        <f t="shared" si="2"/>
        <v>0.40277777777777773</v>
      </c>
      <c r="D39" s="1"/>
      <c r="F39" t="s">
        <v>3</v>
      </c>
    </row>
    <row r="40" spans="1:6">
      <c r="A40" s="1">
        <f t="shared" si="1"/>
        <v>4.1666666666667629E-3</v>
      </c>
      <c r="B40" s="1">
        <v>0.40277777777777773</v>
      </c>
      <c r="C40" s="1">
        <f t="shared" si="2"/>
        <v>0.40694444444444439</v>
      </c>
      <c r="D40" s="1"/>
      <c r="F40" t="s">
        <v>3</v>
      </c>
    </row>
    <row r="41" spans="1:6">
      <c r="A41" s="1">
        <f t="shared" si="1"/>
        <v>4.1666666666666519E-3</v>
      </c>
      <c r="B41" s="1">
        <v>0.4069444444444445</v>
      </c>
      <c r="C41" s="1">
        <f t="shared" si="2"/>
        <v>0.41111111111111115</v>
      </c>
      <c r="D41" s="1"/>
      <c r="F41" t="s">
        <v>3</v>
      </c>
    </row>
    <row r="42" spans="1:6">
      <c r="A42" s="1">
        <f t="shared" si="1"/>
        <v>1.388888888888884E-3</v>
      </c>
      <c r="B42" s="1">
        <v>0.41111111111111115</v>
      </c>
      <c r="C42" s="1">
        <f t="shared" si="2"/>
        <v>0.4152777777777778</v>
      </c>
      <c r="D42" s="1"/>
      <c r="F42" t="s">
        <v>3</v>
      </c>
    </row>
    <row r="43" spans="1:6">
      <c r="A43" s="1">
        <f t="shared" si="1"/>
        <v>2.0833333333332704E-3</v>
      </c>
      <c r="B43" s="1">
        <v>0.41250000000000003</v>
      </c>
      <c r="C43" s="1">
        <f t="shared" si="2"/>
        <v>0.41666666666666669</v>
      </c>
      <c r="D43" s="1"/>
      <c r="E43" t="s">
        <v>3</v>
      </c>
    </row>
    <row r="44" spans="1:6">
      <c r="A44" s="1">
        <f t="shared" si="1"/>
        <v>4.8611111111111494E-3</v>
      </c>
      <c r="B44" s="1">
        <v>0.4145833333333333</v>
      </c>
      <c r="C44" s="1">
        <f>+B44+(5*60)/86400</f>
        <v>0.41805555555555551</v>
      </c>
      <c r="D44" s="1"/>
      <c r="F44" t="s">
        <v>3</v>
      </c>
    </row>
    <row r="45" spans="1:6">
      <c r="A45" s="1">
        <f t="shared" si="1"/>
        <v>5.5555555555555358E-3</v>
      </c>
      <c r="B45" s="1">
        <v>0.41944444444444445</v>
      </c>
      <c r="C45" s="1">
        <f>+B45+(5*60)/86400</f>
        <v>0.42291666666666666</v>
      </c>
      <c r="D45" s="1"/>
      <c r="F45" t="s">
        <v>3</v>
      </c>
    </row>
    <row r="46" spans="1:6">
      <c r="A46" s="1">
        <f t="shared" si="1"/>
        <v>4.8611111111110938E-3</v>
      </c>
      <c r="B46" s="1">
        <v>0.42499999999999999</v>
      </c>
      <c r="C46" s="1">
        <f>+B46+(5*60)/86400</f>
        <v>0.4284722222222222</v>
      </c>
      <c r="D46" s="1"/>
      <c r="F46" t="s">
        <v>3</v>
      </c>
    </row>
    <row r="47" spans="1:6">
      <c r="A47" s="1">
        <f t="shared" si="1"/>
        <v>5.5555555555555358E-3</v>
      </c>
      <c r="B47" s="1">
        <v>0.42986111111111108</v>
      </c>
      <c r="C47" s="1">
        <f>+B47+(5*60)/86400</f>
        <v>0.43333333333333329</v>
      </c>
      <c r="D47" s="1"/>
      <c r="F47" t="s">
        <v>3</v>
      </c>
    </row>
    <row r="48" spans="1:6">
      <c r="A48" s="1">
        <f t="shared" si="1"/>
        <v>4.8611111111111494E-3</v>
      </c>
      <c r="B48" s="1">
        <v>0.43541666666666662</v>
      </c>
      <c r="C48" s="1">
        <f>+B48+(5*60)/86400</f>
        <v>0.43888888888888883</v>
      </c>
      <c r="D48" s="1"/>
      <c r="E48" t="s">
        <v>3</v>
      </c>
      <c r="F48" t="s">
        <v>3</v>
      </c>
    </row>
    <row r="49" spans="1:6">
      <c r="A49" s="1">
        <f t="shared" si="1"/>
        <v>5.5555555555555358E-3</v>
      </c>
      <c r="B49" s="1">
        <v>0.44027777777777777</v>
      </c>
      <c r="C49" s="1">
        <f>+B49+(5*60)/86400</f>
        <v>0.44374999999999998</v>
      </c>
      <c r="D49" s="1"/>
      <c r="F49" t="s">
        <v>3</v>
      </c>
    </row>
    <row r="50" spans="1:6">
      <c r="A50" s="1">
        <f t="shared" si="1"/>
        <v>4.8611111111111494E-3</v>
      </c>
      <c r="B50" s="1">
        <v>0.4458333333333333</v>
      </c>
      <c r="C50" s="1">
        <f>+B50+(5*60)/86400</f>
        <v>0.44930555555555551</v>
      </c>
      <c r="D50" s="1"/>
      <c r="F50" t="s">
        <v>3</v>
      </c>
    </row>
    <row r="51" spans="1:6">
      <c r="A51" s="1">
        <f t="shared" si="1"/>
        <v>5.5555555555555358E-3</v>
      </c>
      <c r="B51" s="1">
        <v>0.45069444444444445</v>
      </c>
      <c r="C51" s="1">
        <f>+B51+(5*60)/86400</f>
        <v>0.45416666666666666</v>
      </c>
      <c r="D51" s="1"/>
      <c r="F51" t="s">
        <v>3</v>
      </c>
    </row>
    <row r="52" spans="1:6">
      <c r="A52" s="1">
        <f t="shared" si="1"/>
        <v>2.0833333333333259E-3</v>
      </c>
      <c r="B52" s="1">
        <v>0.45624999999999999</v>
      </c>
      <c r="C52" s="1">
        <f>+B52+(5*60)/86400</f>
        <v>0.4597222222222222</v>
      </c>
      <c r="D52" s="1"/>
      <c r="F52" t="s">
        <v>3</v>
      </c>
    </row>
    <row r="53" spans="1:6">
      <c r="A53" s="1">
        <f t="shared" si="1"/>
        <v>2.7777777777777679E-3</v>
      </c>
      <c r="B53" s="1">
        <v>0.45833333333333331</v>
      </c>
      <c r="C53" s="1">
        <f>+B53+(6*60)/86400</f>
        <v>0.46249999999999997</v>
      </c>
      <c r="D53" s="1"/>
      <c r="E53" t="s">
        <v>3</v>
      </c>
    </row>
    <row r="54" spans="1:6">
      <c r="A54" s="1">
        <f t="shared" si="1"/>
        <v>5.5555555555555358E-3</v>
      </c>
      <c r="B54" s="1">
        <v>0.46111111111111108</v>
      </c>
      <c r="C54" s="1">
        <f t="shared" ref="C54:C68" si="3">+B54+(5*60)/86400</f>
        <v>0.46458333333333329</v>
      </c>
      <c r="D54" s="1"/>
      <c r="F54" t="s">
        <v>3</v>
      </c>
    </row>
    <row r="55" spans="1:6">
      <c r="A55" s="1">
        <f t="shared" si="1"/>
        <v>4.8611111111111494E-3</v>
      </c>
      <c r="B55" s="1">
        <v>0.46666666666666662</v>
      </c>
      <c r="C55" s="1">
        <f t="shared" si="3"/>
        <v>0.47013888888888883</v>
      </c>
      <c r="D55" s="1"/>
      <c r="F55" t="s">
        <v>3</v>
      </c>
    </row>
    <row r="56" spans="1:6">
      <c r="A56" s="1">
        <f t="shared" si="1"/>
        <v>5.5555555555555358E-3</v>
      </c>
      <c r="B56" s="1">
        <v>0.47152777777777777</v>
      </c>
      <c r="C56" s="1">
        <f t="shared" si="3"/>
        <v>0.47499999999999998</v>
      </c>
      <c r="D56" s="1"/>
      <c r="F56" t="s">
        <v>3</v>
      </c>
    </row>
    <row r="57" spans="1:6">
      <c r="A57" s="1">
        <f t="shared" si="1"/>
        <v>4.1666666666667074E-3</v>
      </c>
      <c r="B57" s="1">
        <v>0.4770833333333333</v>
      </c>
      <c r="C57" s="1">
        <f t="shared" si="3"/>
        <v>0.48055555555555551</v>
      </c>
      <c r="D57" s="1"/>
      <c r="F57" t="s">
        <v>3</v>
      </c>
    </row>
    <row r="58" spans="1:6">
      <c r="A58" s="1">
        <f t="shared" si="1"/>
        <v>6.9444444444444198E-4</v>
      </c>
      <c r="B58" s="1">
        <v>0.48125000000000001</v>
      </c>
      <c r="C58" s="1">
        <f t="shared" si="2"/>
        <v>0.48541666666666666</v>
      </c>
      <c r="D58" s="1"/>
      <c r="E58" t="s">
        <v>3</v>
      </c>
    </row>
    <row r="59" spans="1:6">
      <c r="A59" s="1">
        <f t="shared" si="1"/>
        <v>5.5555555555555358E-3</v>
      </c>
      <c r="B59" s="1">
        <v>0.48194444444444445</v>
      </c>
      <c r="C59" s="1">
        <f t="shared" si="3"/>
        <v>0.48541666666666666</v>
      </c>
      <c r="D59" s="1"/>
      <c r="F59" t="s">
        <v>3</v>
      </c>
    </row>
    <row r="60" spans="1:6">
      <c r="A60" s="1">
        <f t="shared" si="1"/>
        <v>4.8611111111110938E-3</v>
      </c>
      <c r="B60" s="1">
        <v>0.48749999999999999</v>
      </c>
      <c r="C60" s="1">
        <f t="shared" si="3"/>
        <v>0.4909722222222222</v>
      </c>
      <c r="D60" s="1"/>
      <c r="F60" t="s">
        <v>3</v>
      </c>
    </row>
    <row r="61" spans="1:6">
      <c r="A61" s="1">
        <f t="shared" si="1"/>
        <v>5.5555555555555358E-3</v>
      </c>
      <c r="B61" s="1">
        <v>0.49236111111111108</v>
      </c>
      <c r="C61" s="1">
        <f t="shared" si="3"/>
        <v>0.49583333333333329</v>
      </c>
      <c r="D61" s="1"/>
      <c r="F61" t="s">
        <v>3</v>
      </c>
    </row>
    <row r="62" spans="1:6">
      <c r="A62" s="1">
        <f t="shared" si="1"/>
        <v>4.8611111111111494E-3</v>
      </c>
      <c r="B62" s="1">
        <v>0.49791666666666662</v>
      </c>
      <c r="C62" s="1">
        <f t="shared" si="3"/>
        <v>0.50138888888888888</v>
      </c>
      <c r="D62" s="1"/>
      <c r="F62" t="s">
        <v>3</v>
      </c>
    </row>
    <row r="63" spans="1:6">
      <c r="A63" s="1">
        <f t="shared" si="1"/>
        <v>1.388888888888884E-3</v>
      </c>
      <c r="B63" s="1">
        <v>0.50277777777777777</v>
      </c>
      <c r="C63" s="1">
        <f t="shared" si="3"/>
        <v>0.50624999999999998</v>
      </c>
      <c r="D63" s="1"/>
      <c r="F63" t="s">
        <v>3</v>
      </c>
    </row>
    <row r="64" spans="1:6">
      <c r="A64" s="1">
        <f t="shared" si="1"/>
        <v>4.1666666666666519E-3</v>
      </c>
      <c r="B64" s="1">
        <v>0.50416666666666665</v>
      </c>
      <c r="C64" s="1">
        <f t="shared" si="2"/>
        <v>0.5083333333333333</v>
      </c>
      <c r="D64" s="1"/>
      <c r="E64" t="s">
        <v>3</v>
      </c>
    </row>
    <row r="65" spans="1:6">
      <c r="A65" s="1">
        <f t="shared" si="1"/>
        <v>4.8611111111110938E-3</v>
      </c>
      <c r="B65" s="1">
        <v>0.5083333333333333</v>
      </c>
      <c r="C65" s="1">
        <f t="shared" si="3"/>
        <v>0.51180555555555551</v>
      </c>
      <c r="D65" s="1"/>
      <c r="F65" t="s">
        <v>3</v>
      </c>
    </row>
    <row r="66" spans="1:6">
      <c r="A66" s="1">
        <f t="shared" si="1"/>
        <v>5.5555555555555358E-3</v>
      </c>
      <c r="B66" s="1">
        <v>0.5131944444444444</v>
      </c>
      <c r="C66" s="1">
        <f t="shared" si="3"/>
        <v>0.51666666666666661</v>
      </c>
      <c r="D66" s="1"/>
      <c r="F66" t="s">
        <v>3</v>
      </c>
    </row>
    <row r="67" spans="1:6">
      <c r="A67" s="1">
        <f t="shared" si="1"/>
        <v>4.8611111111112049E-3</v>
      </c>
      <c r="B67" s="1">
        <v>0.51874999999999993</v>
      </c>
      <c r="C67" s="1">
        <f t="shared" si="3"/>
        <v>0.52222222222222214</v>
      </c>
      <c r="D67" s="1"/>
      <c r="F67" t="s">
        <v>3</v>
      </c>
    </row>
    <row r="68" spans="1:6">
      <c r="A68" s="1">
        <f t="shared" si="1"/>
        <v>3.4722222222222099E-3</v>
      </c>
      <c r="B68" s="1">
        <v>0.52361111111111114</v>
      </c>
      <c r="C68" s="1">
        <f t="shared" si="3"/>
        <v>0.52708333333333335</v>
      </c>
      <c r="D68" s="1"/>
      <c r="F68" t="s">
        <v>3</v>
      </c>
    </row>
    <row r="69" spans="1:6">
      <c r="A69" s="1">
        <f t="shared" si="1"/>
        <v>2.0833333333333259E-3</v>
      </c>
      <c r="B69" s="1">
        <v>0.52708333333333335</v>
      </c>
      <c r="C69" s="1">
        <f t="shared" si="2"/>
        <v>0.53125</v>
      </c>
      <c r="D69" s="1"/>
      <c r="E69" t="s">
        <v>3</v>
      </c>
    </row>
    <row r="70" spans="1:6">
      <c r="A70" s="1">
        <f t="shared" si="1"/>
        <v>4.8611111111110938E-3</v>
      </c>
      <c r="B70" s="1">
        <v>0.52916666666666667</v>
      </c>
      <c r="C70" s="1">
        <f>+B70+(5*60)/86400</f>
        <v>0.53263888888888888</v>
      </c>
      <c r="D70" s="1"/>
      <c r="F70" t="s">
        <v>3</v>
      </c>
    </row>
    <row r="71" spans="1:6">
      <c r="A71" s="1">
        <f t="shared" si="1"/>
        <v>5.5555555555555358E-3</v>
      </c>
      <c r="B71" s="1">
        <v>0.53402777777777777</v>
      </c>
      <c r="C71" s="1">
        <f t="shared" ref="C71:C74" si="4">+B71+(5*60)/86400</f>
        <v>0.53749999999999998</v>
      </c>
      <c r="D71" s="1"/>
      <c r="F71" t="s">
        <v>3</v>
      </c>
    </row>
    <row r="72" spans="1:6">
      <c r="A72" s="1">
        <f t="shared" ref="A72:A135" si="5">+B73-B72</f>
        <v>4.8611111111110938E-3</v>
      </c>
      <c r="B72" s="1">
        <v>0.5395833333333333</v>
      </c>
      <c r="C72" s="1">
        <f t="shared" si="4"/>
        <v>0.54305555555555551</v>
      </c>
      <c r="D72" s="1"/>
      <c r="F72" t="s">
        <v>3</v>
      </c>
    </row>
    <row r="73" spans="1:6">
      <c r="A73" s="1">
        <f t="shared" si="5"/>
        <v>4.1666666666666519E-3</v>
      </c>
      <c r="B73" s="1">
        <v>0.5444444444444444</v>
      </c>
      <c r="C73" s="1">
        <f>+B73+(6*60)/86400</f>
        <v>0.54861111111111105</v>
      </c>
      <c r="D73" s="1"/>
      <c r="F73" t="s">
        <v>3</v>
      </c>
    </row>
    <row r="74" spans="1:6">
      <c r="A74" s="1">
        <f t="shared" si="5"/>
        <v>1.388888888888884E-3</v>
      </c>
      <c r="B74" s="1">
        <v>0.54861111111111105</v>
      </c>
      <c r="C74" s="1">
        <f>+B74+(6*60)/86400</f>
        <v>0.5527777777777777</v>
      </c>
      <c r="D74" s="1"/>
      <c r="F74" t="s">
        <v>3</v>
      </c>
    </row>
    <row r="75" spans="1:6">
      <c r="A75" s="1">
        <f t="shared" si="5"/>
        <v>2.7777777777778789E-3</v>
      </c>
      <c r="B75" s="1">
        <v>0.54999999999999993</v>
      </c>
      <c r="C75" s="1">
        <f t="shared" si="2"/>
        <v>0.55416666666666659</v>
      </c>
      <c r="D75" s="1"/>
      <c r="E75" t="s">
        <v>3</v>
      </c>
    </row>
    <row r="76" spans="1:6">
      <c r="A76" s="1">
        <f t="shared" si="5"/>
        <v>4.1666666666666519E-3</v>
      </c>
      <c r="B76" s="1">
        <v>0.55277777777777781</v>
      </c>
      <c r="C76" s="1">
        <f t="shared" si="2"/>
        <v>0.55694444444444446</v>
      </c>
      <c r="D76" s="1"/>
      <c r="F76" t="s">
        <v>3</v>
      </c>
    </row>
    <row r="77" spans="1:6">
      <c r="A77" s="1">
        <f t="shared" si="5"/>
        <v>4.1666666666666519E-3</v>
      </c>
      <c r="B77" s="1">
        <v>0.55694444444444446</v>
      </c>
      <c r="C77" s="1">
        <f t="shared" si="2"/>
        <v>0.56111111111111112</v>
      </c>
      <c r="D77" s="1"/>
      <c r="F77" t="s">
        <v>3</v>
      </c>
    </row>
    <row r="78" spans="1:6">
      <c r="A78" s="1">
        <f t="shared" si="5"/>
        <v>4.1666666666666519E-3</v>
      </c>
      <c r="B78" s="1">
        <v>0.56111111111111112</v>
      </c>
      <c r="C78" s="1">
        <f t="shared" si="2"/>
        <v>0.56527777777777777</v>
      </c>
      <c r="D78" s="1"/>
      <c r="F78" t="s">
        <v>3</v>
      </c>
    </row>
    <row r="79" spans="1:6">
      <c r="A79" s="1">
        <f t="shared" si="5"/>
        <v>4.1666666666666519E-3</v>
      </c>
      <c r="B79" s="1">
        <v>0.56527777777777777</v>
      </c>
      <c r="C79" s="1">
        <f t="shared" si="2"/>
        <v>0.56944444444444442</v>
      </c>
      <c r="D79" s="1"/>
      <c r="F79" t="s">
        <v>3</v>
      </c>
    </row>
    <row r="80" spans="1:6">
      <c r="A80" s="1">
        <f t="shared" si="5"/>
        <v>3.4722222222222099E-3</v>
      </c>
      <c r="B80" s="1">
        <v>0.56944444444444442</v>
      </c>
      <c r="C80" s="1">
        <f t="shared" si="2"/>
        <v>0.57361111111111107</v>
      </c>
      <c r="D80" s="1"/>
      <c r="F80" t="s">
        <v>3</v>
      </c>
    </row>
    <row r="81" spans="1:6">
      <c r="A81" s="1">
        <f t="shared" si="5"/>
        <v>6.94444444444553E-4</v>
      </c>
      <c r="B81" s="1">
        <v>0.57291666666666663</v>
      </c>
      <c r="C81" s="1">
        <f t="shared" si="2"/>
        <v>0.57708333333333328</v>
      </c>
      <c r="D81" s="1"/>
      <c r="E81" t="s">
        <v>3</v>
      </c>
    </row>
    <row r="82" spans="1:6">
      <c r="A82" s="1">
        <f t="shared" si="5"/>
        <v>4.1666666666666519E-3</v>
      </c>
      <c r="B82" s="1">
        <v>0.57361111111111118</v>
      </c>
      <c r="C82" s="1">
        <f t="shared" si="2"/>
        <v>0.57777777777777783</v>
      </c>
      <c r="D82" s="1"/>
      <c r="F82" t="s">
        <v>3</v>
      </c>
    </row>
    <row r="83" spans="1:6">
      <c r="A83" s="1">
        <f t="shared" si="5"/>
        <v>4.1666666666666519E-3</v>
      </c>
      <c r="B83" s="1">
        <v>0.57777777777777783</v>
      </c>
      <c r="C83" s="1">
        <f t="shared" si="2"/>
        <v>0.58194444444444449</v>
      </c>
      <c r="D83" s="1"/>
      <c r="F83" t="s">
        <v>3</v>
      </c>
    </row>
    <row r="84" spans="1:6">
      <c r="A84" s="1">
        <f t="shared" si="5"/>
        <v>4.1666666666666519E-3</v>
      </c>
      <c r="B84" s="1">
        <v>0.58194444444444449</v>
      </c>
      <c r="C84" s="1">
        <f t="shared" si="2"/>
        <v>0.58611111111111114</v>
      </c>
      <c r="D84" s="1"/>
      <c r="F84" t="s">
        <v>3</v>
      </c>
    </row>
    <row r="85" spans="1:6">
      <c r="A85" s="1">
        <f t="shared" si="5"/>
        <v>4.1666666666666519E-3</v>
      </c>
      <c r="B85" s="1">
        <v>0.58611111111111114</v>
      </c>
      <c r="C85" s="1">
        <f t="shared" ref="C85:C146" si="6">+B85+(6*60)/86400</f>
        <v>0.59027777777777779</v>
      </c>
      <c r="D85" s="1"/>
      <c r="F85" t="s">
        <v>3</v>
      </c>
    </row>
    <row r="86" spans="1:6">
      <c r="A86" s="1">
        <f t="shared" si="5"/>
        <v>4.1666666666666519E-3</v>
      </c>
      <c r="B86" s="1">
        <v>0.59027777777777779</v>
      </c>
      <c r="C86" s="1">
        <f t="shared" si="6"/>
        <v>0.59444444444444444</v>
      </c>
      <c r="D86" s="1"/>
      <c r="F86" t="s">
        <v>3</v>
      </c>
    </row>
    <row r="87" spans="1:6">
      <c r="A87" s="1">
        <f t="shared" si="5"/>
        <v>1.388888888888884E-3</v>
      </c>
      <c r="B87" s="1">
        <v>0.59444444444444444</v>
      </c>
      <c r="C87" s="1">
        <f t="shared" si="6"/>
        <v>0.59861111111111109</v>
      </c>
      <c r="D87" s="1"/>
      <c r="F87" t="s">
        <v>3</v>
      </c>
    </row>
    <row r="88" spans="1:6">
      <c r="A88" s="1">
        <f t="shared" si="5"/>
        <v>2.7777777777777679E-3</v>
      </c>
      <c r="B88" s="1">
        <v>0.59583333333333333</v>
      </c>
      <c r="C88" s="1">
        <f t="shared" si="6"/>
        <v>0.6</v>
      </c>
      <c r="D88" s="1"/>
      <c r="E88" t="s">
        <v>3</v>
      </c>
    </row>
    <row r="89" spans="1:6">
      <c r="A89" s="1">
        <f t="shared" si="5"/>
        <v>4.1666666666666519E-3</v>
      </c>
      <c r="B89" s="1">
        <v>0.59861111111111109</v>
      </c>
      <c r="C89" s="1">
        <f t="shared" si="6"/>
        <v>0.60277777777777775</v>
      </c>
      <c r="D89" s="1"/>
      <c r="F89" t="s">
        <v>3</v>
      </c>
    </row>
    <row r="90" spans="1:6">
      <c r="A90" s="1">
        <f t="shared" si="5"/>
        <v>4.1666666666666519E-3</v>
      </c>
      <c r="B90" s="1">
        <v>0.60277777777777775</v>
      </c>
      <c r="C90" s="1">
        <f t="shared" si="6"/>
        <v>0.6069444444444444</v>
      </c>
      <c r="D90" s="1"/>
      <c r="F90" t="s">
        <v>3</v>
      </c>
    </row>
    <row r="91" spans="1:6">
      <c r="A91" s="1">
        <f t="shared" si="5"/>
        <v>4.1666666666666519E-3</v>
      </c>
      <c r="B91" s="1">
        <v>0.6069444444444444</v>
      </c>
      <c r="C91" s="1">
        <f t="shared" si="6"/>
        <v>0.61111111111111105</v>
      </c>
      <c r="D91" s="1"/>
      <c r="F91" t="s">
        <v>3</v>
      </c>
    </row>
    <row r="92" spans="1:6">
      <c r="A92" s="1">
        <f t="shared" si="5"/>
        <v>4.1666666666667629E-3</v>
      </c>
      <c r="B92" s="1">
        <v>0.61111111111111105</v>
      </c>
      <c r="C92" s="1">
        <f t="shared" si="6"/>
        <v>0.6152777777777777</v>
      </c>
      <c r="D92" s="1"/>
      <c r="F92" t="s">
        <v>3</v>
      </c>
    </row>
    <row r="93" spans="1:6">
      <c r="A93" s="1">
        <f t="shared" si="5"/>
        <v>3.4722222222222099E-3</v>
      </c>
      <c r="B93" s="1">
        <v>0.61527777777777781</v>
      </c>
      <c r="C93" s="1">
        <f t="shared" si="6"/>
        <v>0.61944444444444446</v>
      </c>
      <c r="D93" s="1"/>
      <c r="F93" t="s">
        <v>3</v>
      </c>
    </row>
    <row r="94" spans="1:6">
      <c r="A94" s="1">
        <f t="shared" si="5"/>
        <v>6.9444444444444198E-4</v>
      </c>
      <c r="B94" s="1">
        <v>0.61875000000000002</v>
      </c>
      <c r="C94" s="1">
        <f t="shared" si="6"/>
        <v>0.62291666666666667</v>
      </c>
      <c r="D94" s="1"/>
      <c r="E94" t="s">
        <v>3</v>
      </c>
    </row>
    <row r="95" spans="1:6">
      <c r="A95" s="1">
        <f t="shared" si="5"/>
        <v>4.1666666666666519E-3</v>
      </c>
      <c r="B95" s="1">
        <v>0.61944444444444446</v>
      </c>
      <c r="C95" s="1">
        <f t="shared" si="6"/>
        <v>0.62361111111111112</v>
      </c>
      <c r="D95" s="1"/>
      <c r="F95" t="s">
        <v>3</v>
      </c>
    </row>
    <row r="96" spans="1:6">
      <c r="A96" s="1">
        <f t="shared" si="5"/>
        <v>4.1666666666666519E-3</v>
      </c>
      <c r="B96" s="1">
        <v>0.62361111111111112</v>
      </c>
      <c r="C96" s="1">
        <f t="shared" si="6"/>
        <v>0.62777777777777777</v>
      </c>
      <c r="D96" s="1"/>
      <c r="F96" t="s">
        <v>3</v>
      </c>
    </row>
    <row r="97" spans="1:6">
      <c r="A97" s="1">
        <f t="shared" si="5"/>
        <v>4.1666666666666519E-3</v>
      </c>
      <c r="B97" s="1">
        <v>0.62777777777777777</v>
      </c>
      <c r="C97" s="1">
        <f t="shared" si="6"/>
        <v>0.63194444444444442</v>
      </c>
      <c r="D97" s="1"/>
      <c r="F97" t="s">
        <v>3</v>
      </c>
    </row>
    <row r="98" spans="1:6">
      <c r="A98" s="1">
        <f t="shared" si="5"/>
        <v>2.0833333333333259E-3</v>
      </c>
      <c r="B98" s="1">
        <v>0.63194444444444442</v>
      </c>
      <c r="C98" s="1">
        <f t="shared" si="6"/>
        <v>0.63611111111111107</v>
      </c>
      <c r="D98" s="1"/>
      <c r="F98" t="s">
        <v>3</v>
      </c>
    </row>
    <row r="99" spans="1:6">
      <c r="A99" s="1">
        <f t="shared" si="5"/>
        <v>2.083333333333437E-3</v>
      </c>
      <c r="B99" s="1">
        <v>0.63402777777777775</v>
      </c>
      <c r="C99" s="1">
        <f t="shared" si="6"/>
        <v>0.6381944444444444</v>
      </c>
      <c r="D99" s="1"/>
      <c r="E99" t="s">
        <v>3</v>
      </c>
    </row>
    <row r="100" spans="1:6">
      <c r="A100" s="1">
        <f t="shared" si="5"/>
        <v>4.1666666666666519E-3</v>
      </c>
      <c r="B100" s="1">
        <v>0.63611111111111118</v>
      </c>
      <c r="C100" s="1">
        <f t="shared" si="6"/>
        <v>0.64027777777777783</v>
      </c>
      <c r="D100" s="1"/>
      <c r="F100" t="s">
        <v>3</v>
      </c>
    </row>
    <row r="101" spans="1:6">
      <c r="A101" s="1">
        <f t="shared" si="5"/>
        <v>4.1666666666666519E-3</v>
      </c>
      <c r="B101" s="1">
        <v>0.64027777777777783</v>
      </c>
      <c r="C101" s="1">
        <f t="shared" si="6"/>
        <v>0.64444444444444449</v>
      </c>
      <c r="D101" s="1"/>
      <c r="F101" t="s">
        <v>3</v>
      </c>
    </row>
    <row r="102" spans="1:6">
      <c r="A102" s="1">
        <f t="shared" si="5"/>
        <v>4.1666666666666519E-3</v>
      </c>
      <c r="B102" s="1">
        <v>0.64444444444444449</v>
      </c>
      <c r="C102" s="1">
        <f t="shared" si="6"/>
        <v>0.64861111111111114</v>
      </c>
      <c r="D102" s="1"/>
      <c r="F102" t="s">
        <v>3</v>
      </c>
    </row>
    <row r="103" spans="1:6">
      <c r="A103" s="1">
        <f t="shared" si="5"/>
        <v>6.9444444444444198E-4</v>
      </c>
      <c r="B103" s="1">
        <v>0.64861111111111114</v>
      </c>
      <c r="C103" s="1">
        <f t="shared" si="6"/>
        <v>0.65277777777777779</v>
      </c>
      <c r="D103" s="1"/>
      <c r="F103" t="s">
        <v>3</v>
      </c>
    </row>
    <row r="104" spans="1:6">
      <c r="A104" s="1">
        <f t="shared" si="5"/>
        <v>3.4722222222222099E-3</v>
      </c>
      <c r="B104" s="1">
        <v>0.64930555555555558</v>
      </c>
      <c r="C104" s="1">
        <f t="shared" si="6"/>
        <v>0.65347222222222223</v>
      </c>
      <c r="D104" s="1"/>
      <c r="E104" t="s">
        <v>3</v>
      </c>
    </row>
    <row r="105" spans="1:6">
      <c r="A105" s="1">
        <f t="shared" si="5"/>
        <v>4.1666666666666519E-3</v>
      </c>
      <c r="B105" s="1">
        <v>0.65277777777777779</v>
      </c>
      <c r="C105" s="1">
        <f t="shared" si="6"/>
        <v>0.65694444444444444</v>
      </c>
      <c r="D105" s="1"/>
      <c r="F105" t="s">
        <v>3</v>
      </c>
    </row>
    <row r="106" spans="1:6">
      <c r="A106" s="1">
        <f t="shared" si="5"/>
        <v>4.1666666666666519E-3</v>
      </c>
      <c r="B106" s="1">
        <v>0.65694444444444444</v>
      </c>
      <c r="C106" s="1">
        <f t="shared" si="6"/>
        <v>0.66111111111111109</v>
      </c>
      <c r="D106" s="1"/>
      <c r="F106" t="s">
        <v>3</v>
      </c>
    </row>
    <row r="107" spans="1:6">
      <c r="A107" s="1">
        <f t="shared" si="5"/>
        <v>3.4722222222222099E-3</v>
      </c>
      <c r="B107" s="1">
        <v>0.66111111111111109</v>
      </c>
      <c r="C107" s="1">
        <f t="shared" si="6"/>
        <v>0.66527777777777775</v>
      </c>
      <c r="D107" s="1"/>
      <c r="F107" t="s">
        <v>3</v>
      </c>
    </row>
    <row r="108" spans="1:6">
      <c r="A108" s="1">
        <f t="shared" si="5"/>
        <v>6.9444444444444198E-4</v>
      </c>
      <c r="B108" s="1">
        <v>0.6645833333333333</v>
      </c>
      <c r="C108" s="1">
        <f t="shared" si="6"/>
        <v>0.66874999999999996</v>
      </c>
      <c r="D108" s="1"/>
      <c r="E108" t="s">
        <v>3</v>
      </c>
    </row>
    <row r="109" spans="1:6">
      <c r="A109" s="1">
        <f t="shared" si="5"/>
        <v>4.1666666666666519E-3</v>
      </c>
      <c r="B109" s="1">
        <v>0.66527777777777775</v>
      </c>
      <c r="C109" s="1">
        <f t="shared" si="6"/>
        <v>0.6694444444444444</v>
      </c>
      <c r="D109" s="1"/>
      <c r="F109" t="s">
        <v>3</v>
      </c>
    </row>
    <row r="110" spans="1:6">
      <c r="A110" s="1">
        <f t="shared" si="5"/>
        <v>4.1666666666667629E-3</v>
      </c>
      <c r="B110" s="1">
        <v>0.6694444444444444</v>
      </c>
      <c r="C110" s="1">
        <f t="shared" si="6"/>
        <v>0.67361111111111105</v>
      </c>
      <c r="D110" s="1"/>
      <c r="F110" t="s">
        <v>3</v>
      </c>
    </row>
    <row r="111" spans="1:6">
      <c r="A111" s="1">
        <f t="shared" si="5"/>
        <v>4.1666666666665408E-3</v>
      </c>
      <c r="B111" s="1">
        <v>0.67361111111111116</v>
      </c>
      <c r="C111" s="1">
        <f t="shared" si="6"/>
        <v>0.67777777777777781</v>
      </c>
      <c r="D111" s="1"/>
      <c r="F111" t="s">
        <v>3</v>
      </c>
    </row>
    <row r="112" spans="1:6">
      <c r="A112" s="1">
        <f t="shared" si="5"/>
        <v>2.083333333333437E-3</v>
      </c>
      <c r="B112" s="1">
        <v>0.6777777777777777</v>
      </c>
      <c r="C112" s="1">
        <f t="shared" si="6"/>
        <v>0.68194444444444435</v>
      </c>
      <c r="D112" s="1"/>
      <c r="F112" t="s">
        <v>3</v>
      </c>
    </row>
    <row r="113" spans="1:6">
      <c r="A113" s="1">
        <f t="shared" si="5"/>
        <v>2.0833333333333259E-3</v>
      </c>
      <c r="B113" s="1">
        <v>0.67986111111111114</v>
      </c>
      <c r="C113" s="1">
        <f t="shared" si="6"/>
        <v>0.68402777777777779</v>
      </c>
      <c r="D113" s="1"/>
      <c r="E113" t="s">
        <v>3</v>
      </c>
    </row>
    <row r="114" spans="1:6">
      <c r="A114" s="1">
        <f t="shared" si="5"/>
        <v>4.1666666666665408E-3</v>
      </c>
      <c r="B114" s="1">
        <v>0.68194444444444446</v>
      </c>
      <c r="C114" s="1">
        <f t="shared" si="6"/>
        <v>0.68611111111111112</v>
      </c>
      <c r="D114" s="1"/>
      <c r="F114" t="s">
        <v>3</v>
      </c>
    </row>
    <row r="115" spans="1:6">
      <c r="A115" s="1">
        <f t="shared" si="5"/>
        <v>4.1666666666667629E-3</v>
      </c>
      <c r="B115" s="1">
        <v>0.68611111111111101</v>
      </c>
      <c r="C115" s="1">
        <f t="shared" si="6"/>
        <v>0.69027777777777766</v>
      </c>
      <c r="D115" s="1"/>
      <c r="F115" t="s">
        <v>3</v>
      </c>
    </row>
    <row r="116" spans="1:6">
      <c r="A116" s="1">
        <f t="shared" si="5"/>
        <v>4.1666666666667629E-3</v>
      </c>
      <c r="B116" s="1">
        <v>0.69027777777777777</v>
      </c>
      <c r="C116" s="1">
        <f t="shared" si="6"/>
        <v>0.69444444444444442</v>
      </c>
      <c r="D116" s="1"/>
      <c r="F116" t="s">
        <v>3</v>
      </c>
    </row>
    <row r="117" spans="1:6">
      <c r="A117" s="1">
        <f t="shared" si="5"/>
        <v>6.9444444444433095E-4</v>
      </c>
      <c r="B117" s="1">
        <v>0.69444444444444453</v>
      </c>
      <c r="C117" s="1">
        <f t="shared" si="6"/>
        <v>0.69861111111111118</v>
      </c>
      <c r="D117" s="1"/>
      <c r="F117" t="s">
        <v>3</v>
      </c>
    </row>
    <row r="118" spans="1:6">
      <c r="A118" s="1">
        <f t="shared" si="5"/>
        <v>3.4722222222222099E-3</v>
      </c>
      <c r="B118" s="1">
        <v>0.69513888888888886</v>
      </c>
      <c r="C118" s="1">
        <f t="shared" si="6"/>
        <v>0.69930555555555551</v>
      </c>
      <c r="D118" s="1"/>
      <c r="E118" t="s">
        <v>3</v>
      </c>
    </row>
    <row r="119" spans="1:6">
      <c r="A119" s="1">
        <f t="shared" si="5"/>
        <v>4.1666666666667629E-3</v>
      </c>
      <c r="B119" s="1">
        <v>0.69861111111111107</v>
      </c>
      <c r="C119" s="1">
        <f t="shared" si="6"/>
        <v>0.70277777777777772</v>
      </c>
      <c r="D119" s="1"/>
      <c r="F119" t="s">
        <v>3</v>
      </c>
    </row>
    <row r="120" spans="1:6">
      <c r="A120" s="1">
        <f t="shared" si="5"/>
        <v>4.1666666666665408E-3</v>
      </c>
      <c r="B120" s="1">
        <v>0.70277777777777783</v>
      </c>
      <c r="C120" s="1">
        <f t="shared" si="6"/>
        <v>0.70694444444444449</v>
      </c>
      <c r="D120" s="1"/>
      <c r="F120" t="s">
        <v>3</v>
      </c>
    </row>
    <row r="121" spans="1:6">
      <c r="A121" s="1">
        <f t="shared" si="5"/>
        <v>3.4722222222223209E-3</v>
      </c>
      <c r="B121" s="1">
        <v>0.70694444444444438</v>
      </c>
      <c r="C121" s="1">
        <f t="shared" si="6"/>
        <v>0.71111111111111103</v>
      </c>
      <c r="D121" s="1"/>
      <c r="F121" t="s">
        <v>3</v>
      </c>
    </row>
    <row r="122" spans="1:6">
      <c r="A122" s="1">
        <f t="shared" si="5"/>
        <v>6.9444444444444198E-4</v>
      </c>
      <c r="B122" s="1">
        <v>0.7104166666666667</v>
      </c>
      <c r="C122" s="1">
        <f t="shared" si="6"/>
        <v>0.71458333333333335</v>
      </c>
      <c r="D122" s="1"/>
      <c r="E122" t="s">
        <v>3</v>
      </c>
    </row>
    <row r="123" spans="1:6">
      <c r="A123" s="1">
        <f t="shared" si="5"/>
        <v>4.1666666666666519E-3</v>
      </c>
      <c r="B123" s="1">
        <v>0.71111111111111114</v>
      </c>
      <c r="C123" s="1">
        <f t="shared" si="6"/>
        <v>0.71527777777777779</v>
      </c>
      <c r="D123" s="1"/>
      <c r="F123" t="s">
        <v>3</v>
      </c>
    </row>
    <row r="124" spans="1:6">
      <c r="A124" s="1">
        <f t="shared" si="5"/>
        <v>4.1666666666666519E-3</v>
      </c>
      <c r="B124" s="1">
        <v>0.71527777777777779</v>
      </c>
      <c r="C124" s="1">
        <f t="shared" si="6"/>
        <v>0.71944444444444444</v>
      </c>
      <c r="D124" s="1"/>
      <c r="F124" t="s">
        <v>3</v>
      </c>
    </row>
    <row r="125" spans="1:6">
      <c r="A125" s="1">
        <f t="shared" si="5"/>
        <v>4.1666666666666519E-3</v>
      </c>
      <c r="B125" s="1">
        <v>0.71944444444444444</v>
      </c>
      <c r="C125" s="1">
        <f t="shared" si="6"/>
        <v>0.72361111111111109</v>
      </c>
      <c r="D125" s="1"/>
      <c r="F125" t="s">
        <v>3</v>
      </c>
    </row>
    <row r="126" spans="1:6">
      <c r="A126" s="1">
        <f t="shared" si="5"/>
        <v>2.083333333333437E-3</v>
      </c>
      <c r="B126" s="1">
        <v>0.72361111111111109</v>
      </c>
      <c r="C126" s="1">
        <f t="shared" si="6"/>
        <v>0.72777777777777775</v>
      </c>
      <c r="D126" s="1"/>
      <c r="F126" t="s">
        <v>3</v>
      </c>
    </row>
    <row r="127" spans="1:6">
      <c r="A127" s="1">
        <f t="shared" si="5"/>
        <v>2.0833333333332149E-3</v>
      </c>
      <c r="B127" s="1">
        <v>0.72569444444444453</v>
      </c>
      <c r="C127" s="1">
        <f t="shared" si="6"/>
        <v>0.72986111111111118</v>
      </c>
      <c r="D127" s="1"/>
      <c r="E127" t="s">
        <v>3</v>
      </c>
    </row>
    <row r="128" spans="1:6">
      <c r="A128" s="1">
        <f t="shared" si="5"/>
        <v>4.1666666666666519E-3</v>
      </c>
      <c r="B128" s="1">
        <v>0.72777777777777775</v>
      </c>
      <c r="C128" s="1">
        <f t="shared" si="6"/>
        <v>0.7319444444444444</v>
      </c>
      <c r="D128" s="1"/>
      <c r="F128" t="s">
        <v>3</v>
      </c>
    </row>
    <row r="129" spans="1:6">
      <c r="A129" s="1">
        <f t="shared" si="5"/>
        <v>4.1666666666667629E-3</v>
      </c>
      <c r="B129" s="1">
        <v>0.7319444444444444</v>
      </c>
      <c r="C129" s="1">
        <f t="shared" si="6"/>
        <v>0.73611111111111105</v>
      </c>
      <c r="D129" s="1"/>
      <c r="F129" t="s">
        <v>3</v>
      </c>
    </row>
    <row r="130" spans="1:6">
      <c r="A130" s="1">
        <f t="shared" si="5"/>
        <v>4.1666666666665408E-3</v>
      </c>
      <c r="B130" s="1">
        <v>0.73611111111111116</v>
      </c>
      <c r="C130" s="1">
        <f t="shared" si="6"/>
        <v>0.74027777777777781</v>
      </c>
      <c r="D130" s="1"/>
      <c r="F130" t="s">
        <v>3</v>
      </c>
    </row>
    <row r="131" spans="1:6">
      <c r="A131" s="1">
        <f t="shared" si="5"/>
        <v>6.94444444444553E-4</v>
      </c>
      <c r="B131" s="1">
        <v>0.7402777777777777</v>
      </c>
      <c r="C131" s="1">
        <f t="shared" si="6"/>
        <v>0.74444444444444435</v>
      </c>
      <c r="D131" s="1"/>
      <c r="F131" t="s">
        <v>3</v>
      </c>
    </row>
    <row r="132" spans="1:6">
      <c r="A132" s="1">
        <f t="shared" si="5"/>
        <v>3.4722222222222099E-3</v>
      </c>
      <c r="B132" s="1">
        <v>0.74097222222222225</v>
      </c>
      <c r="C132" s="1">
        <f t="shared" si="6"/>
        <v>0.74513888888888891</v>
      </c>
      <c r="D132" s="1"/>
    </row>
    <row r="133" spans="1:6">
      <c r="A133" s="1">
        <f t="shared" si="5"/>
        <v>4.1666666666665408E-3</v>
      </c>
      <c r="B133" s="1">
        <v>0.74444444444444446</v>
      </c>
      <c r="C133" s="1">
        <f t="shared" si="6"/>
        <v>0.74861111111111112</v>
      </c>
      <c r="D133" s="1"/>
      <c r="F133" t="s">
        <v>3</v>
      </c>
    </row>
    <row r="134" spans="1:6">
      <c r="A134" s="1">
        <f t="shared" si="5"/>
        <v>2.77777777777799E-3</v>
      </c>
      <c r="B134" s="1">
        <v>0.74861111111111101</v>
      </c>
      <c r="C134" s="1">
        <f t="shared" si="6"/>
        <v>0.75277777777777766</v>
      </c>
      <c r="D134" s="1"/>
      <c r="F134" t="s">
        <v>3</v>
      </c>
    </row>
    <row r="135" spans="1:6">
      <c r="A135" s="1">
        <f t="shared" si="5"/>
        <v>4.8611111111109828E-3</v>
      </c>
      <c r="B135" s="1">
        <v>0.75138888888888899</v>
      </c>
      <c r="C135" s="1">
        <f t="shared" si="6"/>
        <v>0.75555555555555565</v>
      </c>
      <c r="D135" s="1"/>
      <c r="F135" t="s">
        <v>3</v>
      </c>
    </row>
    <row r="136" spans="1:6">
      <c r="A136" s="1">
        <f t="shared" ref="A136:A145" si="7">+B137-B136</f>
        <v>5.5555555555556468E-3</v>
      </c>
      <c r="B136" s="1">
        <v>0.75624999999999998</v>
      </c>
      <c r="C136" s="1">
        <f t="shared" si="6"/>
        <v>0.76041666666666663</v>
      </c>
      <c r="D136" s="1"/>
      <c r="E136" t="s">
        <v>3</v>
      </c>
      <c r="F136" t="s">
        <v>3</v>
      </c>
    </row>
    <row r="137" spans="1:6">
      <c r="A137" s="1">
        <f t="shared" si="7"/>
        <v>4.8611111111109828E-3</v>
      </c>
      <c r="B137" s="1">
        <v>0.76180555555555562</v>
      </c>
      <c r="C137" s="1">
        <f t="shared" si="6"/>
        <v>0.76597222222222228</v>
      </c>
      <c r="D137" s="1"/>
      <c r="F137" t="s">
        <v>3</v>
      </c>
    </row>
    <row r="138" spans="1:6">
      <c r="A138" s="1">
        <f t="shared" si="7"/>
        <v>5.5555555555556468E-3</v>
      </c>
      <c r="B138" s="1">
        <v>0.76666666666666661</v>
      </c>
      <c r="C138" s="1">
        <f t="shared" si="6"/>
        <v>0.77083333333333326</v>
      </c>
      <c r="D138" s="1"/>
      <c r="F138" t="s">
        <v>3</v>
      </c>
    </row>
    <row r="139" spans="1:6">
      <c r="A139" s="1">
        <f t="shared" si="7"/>
        <v>4.8611111111109828E-3</v>
      </c>
      <c r="B139" s="1">
        <v>0.77222222222222225</v>
      </c>
      <c r="C139" s="1">
        <f t="shared" si="6"/>
        <v>0.77638888888888891</v>
      </c>
      <c r="D139" s="1"/>
      <c r="F139" t="s">
        <v>3</v>
      </c>
    </row>
    <row r="140" spans="1:6">
      <c r="A140" s="1">
        <f t="shared" si="7"/>
        <v>2.083333333333437E-3</v>
      </c>
      <c r="B140" s="1">
        <v>0.77708333333333324</v>
      </c>
      <c r="C140" s="1">
        <f t="shared" si="6"/>
        <v>0.78124999999999989</v>
      </c>
      <c r="D140" s="1"/>
      <c r="F140" t="s">
        <v>3</v>
      </c>
    </row>
    <row r="141" spans="1:6">
      <c r="A141" s="1">
        <f t="shared" si="7"/>
        <v>3.4722222222223209E-3</v>
      </c>
      <c r="B141" s="1">
        <v>0.77916666666666667</v>
      </c>
      <c r="C141" s="1">
        <f t="shared" si="6"/>
        <v>0.78333333333333333</v>
      </c>
      <c r="D141" s="1"/>
      <c r="E141" t="s">
        <v>3</v>
      </c>
    </row>
    <row r="142" spans="1:6">
      <c r="A142" s="1">
        <f t="shared" si="7"/>
        <v>4.8611111111109828E-3</v>
      </c>
      <c r="B142" s="1">
        <v>0.78263888888888899</v>
      </c>
      <c r="C142" s="1">
        <f t="shared" si="6"/>
        <v>0.78680555555555565</v>
      </c>
      <c r="D142" s="1"/>
      <c r="F142" t="s">
        <v>3</v>
      </c>
    </row>
    <row r="143" spans="1:6">
      <c r="A143" s="1">
        <f t="shared" si="7"/>
        <v>5.5555555555556468E-3</v>
      </c>
      <c r="B143" s="1">
        <v>0.78749999999999998</v>
      </c>
      <c r="C143" s="1">
        <f t="shared" si="6"/>
        <v>0.79166666666666663</v>
      </c>
      <c r="D143" s="1"/>
      <c r="F143" t="s">
        <v>3</v>
      </c>
    </row>
    <row r="144" spans="1:6">
      <c r="A144" s="1">
        <f t="shared" si="7"/>
        <v>4.8611111111109828E-3</v>
      </c>
      <c r="B144" s="1">
        <v>0.79305555555555562</v>
      </c>
      <c r="C144" s="1">
        <f t="shared" si="6"/>
        <v>0.79722222222222228</v>
      </c>
      <c r="D144" s="1"/>
      <c r="F144" t="s">
        <v>3</v>
      </c>
    </row>
    <row r="145" spans="1:6">
      <c r="A145" s="1">
        <f t="shared" si="7"/>
        <v>4.1666666666667629E-3</v>
      </c>
      <c r="B145" s="1">
        <v>0.79791666666666661</v>
      </c>
      <c r="C145" s="1">
        <f t="shared" si="6"/>
        <v>0.80208333333333326</v>
      </c>
      <c r="D145" s="1"/>
      <c r="F145" t="s">
        <v>3</v>
      </c>
    </row>
    <row r="146" spans="1:6">
      <c r="A146" s="1"/>
      <c r="B146" s="1">
        <v>0.80208333333333337</v>
      </c>
      <c r="C146" s="1">
        <f t="shared" si="6"/>
        <v>0.80625000000000002</v>
      </c>
      <c r="D146" s="1"/>
      <c r="E146" t="s">
        <v>3</v>
      </c>
    </row>
    <row r="166" spans="1:23">
      <c r="B166">
        <v>285</v>
      </c>
      <c r="K166">
        <v>286</v>
      </c>
    </row>
    <row r="167" spans="1:23">
      <c r="M167">
        <v>3.4722222222222099E-3</v>
      </c>
      <c r="O167">
        <f>+(M167*86400)/60</f>
        <v>4.9999999999999822</v>
      </c>
    </row>
    <row r="169" spans="1:23">
      <c r="V169" t="s">
        <v>0</v>
      </c>
    </row>
    <row r="170" spans="1:23">
      <c r="B170" t="s">
        <v>0</v>
      </c>
      <c r="C170" t="s">
        <v>1</v>
      </c>
      <c r="D170" t="s">
        <v>2</v>
      </c>
      <c r="E170">
        <v>285</v>
      </c>
      <c r="F170">
        <v>286</v>
      </c>
      <c r="K170" t="s">
        <v>0</v>
      </c>
      <c r="L170" t="s">
        <v>1</v>
      </c>
      <c r="M170" t="s">
        <v>2</v>
      </c>
      <c r="O170">
        <v>285</v>
      </c>
      <c r="P170">
        <v>286</v>
      </c>
      <c r="V170" t="s">
        <v>4</v>
      </c>
      <c r="W170" t="s">
        <v>5</v>
      </c>
    </row>
    <row r="171" spans="1:23">
      <c r="A171" s="1">
        <f>+B172-B171</f>
        <v>1.5277777777777779E-2</v>
      </c>
      <c r="B171" s="1">
        <v>0.28194444444444444</v>
      </c>
      <c r="C171" s="1">
        <v>0.28611111111111115</v>
      </c>
      <c r="D171" s="1">
        <f t="shared" ref="D171:D174" si="8">+C171-B171</f>
        <v>4.1666666666667074E-3</v>
      </c>
      <c r="E171" t="s">
        <v>3</v>
      </c>
      <c r="H171">
        <v>1</v>
      </c>
      <c r="I171" s="1">
        <f>+K172-L171</f>
        <v>6.9444444444444198E-3</v>
      </c>
      <c r="J171">
        <f>+(I171*86400)/60</f>
        <v>9.9999999999999645</v>
      </c>
      <c r="K171" s="1">
        <v>0.26319444444444445</v>
      </c>
      <c r="L171" s="1">
        <v>0.26666666666666666</v>
      </c>
      <c r="M171" s="1">
        <f>+L171-K171</f>
        <v>3.4722222222222099E-3</v>
      </c>
      <c r="N171">
        <f>+(M171*86400)/60</f>
        <v>4.9999999999999822</v>
      </c>
      <c r="P171" t="s">
        <v>3</v>
      </c>
      <c r="R171" s="1">
        <v>3.4722222222222099E-3</v>
      </c>
      <c r="V171" s="1">
        <v>0.26319444444444445</v>
      </c>
      <c r="W171">
        <v>19</v>
      </c>
    </row>
    <row r="172" spans="1:23">
      <c r="A172" s="1">
        <f t="shared" ref="A172:A196" si="9">+B173-B172</f>
        <v>1.5277777777777779E-2</v>
      </c>
      <c r="B172" s="1">
        <v>0.29722222222222222</v>
      </c>
      <c r="C172" s="1">
        <v>0.30138888888888887</v>
      </c>
      <c r="D172" s="1">
        <f t="shared" si="8"/>
        <v>4.1666666666666519E-3</v>
      </c>
      <c r="E172" t="s">
        <v>3</v>
      </c>
      <c r="H172">
        <f t="shared" ref="H172:H235" si="10">+IF(OR(J171-N172&gt;2,J171-N172=2),1,2)</f>
        <v>1</v>
      </c>
      <c r="I172" s="1">
        <f t="shared" ref="I172:I235" si="11">+K173-L172</f>
        <v>2.0833333333333259E-3</v>
      </c>
      <c r="J172">
        <f t="shared" ref="J172:J235" si="12">+(I172*86400)/60</f>
        <v>2.9999999999999898</v>
      </c>
      <c r="K172" s="1">
        <v>0.27361111111111108</v>
      </c>
      <c r="L172" s="1">
        <v>0.27708333333333335</v>
      </c>
      <c r="M172" s="1">
        <f t="shared" ref="M172:M235" si="13">+L172-K172</f>
        <v>3.4722222222222654E-3</v>
      </c>
      <c r="N172">
        <f t="shared" ref="N172:N235" si="14">+(M172*86400)/60</f>
        <v>5.0000000000000622</v>
      </c>
      <c r="P172" t="s">
        <v>3</v>
      </c>
      <c r="V172" s="1">
        <v>0.27361111111111108</v>
      </c>
      <c r="W172">
        <v>34</v>
      </c>
    </row>
    <row r="173" spans="1:23">
      <c r="A173" s="1">
        <f t="shared" si="9"/>
        <v>1.5277777777777779E-2</v>
      </c>
      <c r="B173" s="1">
        <v>0.3125</v>
      </c>
      <c r="C173" s="1">
        <v>0.31666666666666665</v>
      </c>
      <c r="D173" s="1">
        <f t="shared" si="8"/>
        <v>4.1666666666666519E-3</v>
      </c>
      <c r="E173" t="s">
        <v>3</v>
      </c>
      <c r="H173">
        <f t="shared" si="10"/>
        <v>2</v>
      </c>
      <c r="I173" s="1">
        <f t="shared" si="11"/>
        <v>1.388888888888884E-3</v>
      </c>
      <c r="J173">
        <f t="shared" si="12"/>
        <v>1.9999999999999929</v>
      </c>
      <c r="K173" s="1">
        <v>0.27916666666666667</v>
      </c>
      <c r="L173" s="1">
        <v>0.28263888888888888</v>
      </c>
      <c r="M173" s="1">
        <f t="shared" si="13"/>
        <v>3.4722222222222099E-3</v>
      </c>
      <c r="N173">
        <f t="shared" si="14"/>
        <v>4.9999999999999822</v>
      </c>
      <c r="P173" t="s">
        <v>3</v>
      </c>
      <c r="V173" s="1">
        <v>0.27916666666666667</v>
      </c>
      <c r="W173">
        <v>42</v>
      </c>
    </row>
    <row r="174" spans="1:23">
      <c r="A174" s="1">
        <f t="shared" si="9"/>
        <v>1.5972222222222221E-2</v>
      </c>
      <c r="B174" s="1">
        <v>0.32777777777777778</v>
      </c>
      <c r="C174" s="1">
        <v>0.33194444444444443</v>
      </c>
      <c r="D174" s="1">
        <f t="shared" si="8"/>
        <v>4.1666666666666519E-3</v>
      </c>
      <c r="E174" t="s">
        <v>3</v>
      </c>
      <c r="F174" t="s">
        <v>3</v>
      </c>
      <c r="H174">
        <f t="shared" si="10"/>
        <v>2</v>
      </c>
      <c r="I174" s="1">
        <f t="shared" si="11"/>
        <v>2.0833333333333259E-3</v>
      </c>
      <c r="J174">
        <f t="shared" si="12"/>
        <v>2.9999999999999898</v>
      </c>
      <c r="K174" s="1">
        <v>0.28402777777777777</v>
      </c>
      <c r="L174" s="1">
        <v>0.28750000000000003</v>
      </c>
      <c r="M174" s="1">
        <f t="shared" si="13"/>
        <v>3.4722222222222654E-3</v>
      </c>
      <c r="N174">
        <f t="shared" si="14"/>
        <v>5.0000000000000622</v>
      </c>
      <c r="P174" t="s">
        <v>3</v>
      </c>
      <c r="V174" s="1">
        <v>0.28402777777777777</v>
      </c>
      <c r="W174">
        <v>49</v>
      </c>
    </row>
    <row r="175" spans="1:23">
      <c r="A175" s="1">
        <f t="shared" si="9"/>
        <v>2.2916666666666696E-2</v>
      </c>
      <c r="B175" s="1">
        <v>0.34375</v>
      </c>
      <c r="C175" s="1">
        <f>+B175+(6*60)/86400</f>
        <v>0.34791666666666665</v>
      </c>
      <c r="D175" s="1"/>
      <c r="E175" t="s">
        <v>3</v>
      </c>
      <c r="H175">
        <f t="shared" si="10"/>
        <v>2</v>
      </c>
      <c r="I175" s="1">
        <f t="shared" si="11"/>
        <v>6.9444444444444198E-4</v>
      </c>
      <c r="J175">
        <f t="shared" si="12"/>
        <v>0.99999999999999645</v>
      </c>
      <c r="K175" s="1">
        <v>0.28958333333333336</v>
      </c>
      <c r="L175" s="1">
        <v>0.29375000000000001</v>
      </c>
      <c r="M175" s="1">
        <f t="shared" si="13"/>
        <v>4.1666666666666519E-3</v>
      </c>
      <c r="N175">
        <f t="shared" si="14"/>
        <v>5.9999999999999796</v>
      </c>
      <c r="P175" t="s">
        <v>3</v>
      </c>
      <c r="V175" s="1">
        <v>0.28958333333333336</v>
      </c>
      <c r="W175">
        <v>57</v>
      </c>
    </row>
    <row r="176" spans="1:23">
      <c r="A176" s="1">
        <f t="shared" si="9"/>
        <v>2.2916666666666641E-2</v>
      </c>
      <c r="B176" s="1">
        <v>0.3666666666666667</v>
      </c>
      <c r="C176" s="1">
        <f t="shared" ref="C176:C178" si="15">+B176+(6*60)/86400</f>
        <v>0.37083333333333335</v>
      </c>
      <c r="D176" s="1"/>
      <c r="E176" t="s">
        <v>3</v>
      </c>
      <c r="H176">
        <f t="shared" si="10"/>
        <v>2</v>
      </c>
      <c r="I176" s="1">
        <f t="shared" si="11"/>
        <v>0</v>
      </c>
      <c r="J176">
        <f t="shared" si="12"/>
        <v>0</v>
      </c>
      <c r="K176" s="1">
        <v>0.29444444444444445</v>
      </c>
      <c r="L176" s="1">
        <v>0.2986111111111111</v>
      </c>
      <c r="M176" s="1">
        <f t="shared" si="13"/>
        <v>4.1666666666666519E-3</v>
      </c>
      <c r="N176">
        <f t="shared" si="14"/>
        <v>5.9999999999999796</v>
      </c>
      <c r="P176" t="s">
        <v>3</v>
      </c>
      <c r="V176" s="1">
        <v>0.29444444444444445</v>
      </c>
      <c r="W176">
        <v>4</v>
      </c>
    </row>
    <row r="177" spans="1:23">
      <c r="A177" s="1">
        <f t="shared" si="9"/>
        <v>2.2916666666666696E-2</v>
      </c>
      <c r="B177" s="1">
        <v>0.38958333333333334</v>
      </c>
      <c r="C177" s="1">
        <f t="shared" si="15"/>
        <v>0.39374999999999999</v>
      </c>
      <c r="D177" s="1"/>
      <c r="E177" t="s">
        <v>3</v>
      </c>
      <c r="H177">
        <f t="shared" si="10"/>
        <v>2</v>
      </c>
      <c r="I177" s="1">
        <f t="shared" si="11"/>
        <v>0</v>
      </c>
      <c r="J177">
        <f t="shared" si="12"/>
        <v>0</v>
      </c>
      <c r="K177" s="1">
        <v>0.2986111111111111</v>
      </c>
      <c r="L177" s="1">
        <v>0.30277777777777776</v>
      </c>
      <c r="M177" s="1">
        <f t="shared" si="13"/>
        <v>4.1666666666666519E-3</v>
      </c>
      <c r="N177">
        <f t="shared" si="14"/>
        <v>5.9999999999999796</v>
      </c>
      <c r="P177" t="s">
        <v>3</v>
      </c>
      <c r="V177" s="1">
        <v>0.2986111111111111</v>
      </c>
      <c r="W177">
        <v>10</v>
      </c>
    </row>
    <row r="178" spans="1:23">
      <c r="A178" s="1">
        <f t="shared" si="9"/>
        <v>2.2916666666666585E-2</v>
      </c>
      <c r="B178" s="1">
        <v>0.41250000000000003</v>
      </c>
      <c r="C178" s="1">
        <f t="shared" si="15"/>
        <v>0.41666666666666669</v>
      </c>
      <c r="D178" s="1"/>
      <c r="E178" t="s">
        <v>3</v>
      </c>
      <c r="H178">
        <f t="shared" si="10"/>
        <v>2</v>
      </c>
      <c r="I178" s="1">
        <f t="shared" si="11"/>
        <v>0</v>
      </c>
      <c r="J178">
        <f t="shared" si="12"/>
        <v>0</v>
      </c>
      <c r="K178" s="1">
        <v>0.30277777777777776</v>
      </c>
      <c r="L178" s="1">
        <v>0.30694444444444441</v>
      </c>
      <c r="M178" s="1">
        <f t="shared" si="13"/>
        <v>4.1666666666666519E-3</v>
      </c>
      <c r="N178">
        <f t="shared" si="14"/>
        <v>5.9999999999999796</v>
      </c>
      <c r="P178" t="s">
        <v>3</v>
      </c>
      <c r="V178" s="1">
        <v>0.30277777777777776</v>
      </c>
      <c r="W178">
        <v>16</v>
      </c>
    </row>
    <row r="179" spans="1:23">
      <c r="A179" s="1">
        <f t="shared" si="9"/>
        <v>2.2916666666666696E-2</v>
      </c>
      <c r="B179" s="1">
        <v>0.43541666666666662</v>
      </c>
      <c r="C179" s="1">
        <f>+B179+(5*60)/86400</f>
        <v>0.43888888888888883</v>
      </c>
      <c r="D179" s="1"/>
      <c r="E179" t="s">
        <v>3</v>
      </c>
      <c r="F179" t="s">
        <v>3</v>
      </c>
      <c r="H179">
        <f t="shared" si="10"/>
        <v>2</v>
      </c>
      <c r="I179" s="1">
        <f t="shared" si="11"/>
        <v>0</v>
      </c>
      <c r="J179">
        <f t="shared" si="12"/>
        <v>0</v>
      </c>
      <c r="K179" s="1">
        <v>0.30694444444444441</v>
      </c>
      <c r="L179" s="1">
        <v>0.31111111111111112</v>
      </c>
      <c r="M179" s="1">
        <f t="shared" si="13"/>
        <v>4.1666666666667074E-3</v>
      </c>
      <c r="N179">
        <f t="shared" si="14"/>
        <v>6.0000000000000586</v>
      </c>
      <c r="P179" t="s">
        <v>3</v>
      </c>
      <c r="V179" s="1">
        <v>0.30694444444444441</v>
      </c>
      <c r="W179">
        <v>22</v>
      </c>
    </row>
    <row r="180" spans="1:23">
      <c r="A180" s="1">
        <f t="shared" si="9"/>
        <v>2.2916666666666696E-2</v>
      </c>
      <c r="B180" s="1">
        <v>0.45833333333333331</v>
      </c>
      <c r="C180" s="1">
        <f>+B180+(6*60)/86400</f>
        <v>0.46249999999999997</v>
      </c>
      <c r="D180" s="1"/>
      <c r="E180" t="s">
        <v>3</v>
      </c>
      <c r="H180">
        <f t="shared" si="10"/>
        <v>2</v>
      </c>
      <c r="I180" s="1">
        <f t="shared" si="11"/>
        <v>0</v>
      </c>
      <c r="J180">
        <f t="shared" si="12"/>
        <v>0</v>
      </c>
      <c r="K180" s="1">
        <v>0.31111111111111112</v>
      </c>
      <c r="L180" s="1">
        <v>0.31527777777777777</v>
      </c>
      <c r="M180" s="1">
        <f t="shared" si="13"/>
        <v>4.1666666666666519E-3</v>
      </c>
      <c r="N180">
        <f t="shared" si="14"/>
        <v>5.9999999999999796</v>
      </c>
      <c r="P180" t="s">
        <v>3</v>
      </c>
      <c r="V180" s="1">
        <v>0.31111111111111112</v>
      </c>
      <c r="W180">
        <v>28</v>
      </c>
    </row>
    <row r="181" spans="1:23">
      <c r="A181" s="1">
        <f t="shared" si="9"/>
        <v>2.2916666666666641E-2</v>
      </c>
      <c r="B181" s="1">
        <v>0.48125000000000001</v>
      </c>
      <c r="C181" s="1">
        <f t="shared" ref="C181:C197" si="16">+B181+(6*60)/86400</f>
        <v>0.48541666666666666</v>
      </c>
      <c r="D181" s="1"/>
      <c r="E181" t="s">
        <v>3</v>
      </c>
      <c r="H181">
        <f t="shared" si="10"/>
        <v>2</v>
      </c>
      <c r="I181" s="1">
        <f t="shared" si="11"/>
        <v>0</v>
      </c>
      <c r="J181">
        <f t="shared" si="12"/>
        <v>0</v>
      </c>
      <c r="K181" s="1">
        <v>0.31527777777777777</v>
      </c>
      <c r="L181" s="1">
        <v>0.31944444444444448</v>
      </c>
      <c r="M181" s="1">
        <f t="shared" si="13"/>
        <v>4.1666666666667074E-3</v>
      </c>
      <c r="N181">
        <f t="shared" si="14"/>
        <v>6.0000000000000586</v>
      </c>
      <c r="P181" t="s">
        <v>3</v>
      </c>
      <c r="V181" s="1">
        <v>0.31527777777777777</v>
      </c>
      <c r="W181">
        <v>34</v>
      </c>
    </row>
    <row r="182" spans="1:23">
      <c r="A182" s="1">
        <f t="shared" si="9"/>
        <v>2.2916666666666696E-2</v>
      </c>
      <c r="B182" s="1">
        <v>0.50416666666666665</v>
      </c>
      <c r="C182" s="1">
        <f t="shared" si="16"/>
        <v>0.5083333333333333</v>
      </c>
      <c r="D182" s="1"/>
      <c r="E182" t="s">
        <v>3</v>
      </c>
      <c r="H182">
        <f t="shared" si="10"/>
        <v>2</v>
      </c>
      <c r="I182" s="1">
        <f t="shared" si="11"/>
        <v>0</v>
      </c>
      <c r="J182">
        <f t="shared" si="12"/>
        <v>0</v>
      </c>
      <c r="K182" s="1">
        <v>0.31944444444444448</v>
      </c>
      <c r="L182" s="1">
        <v>0.32361111111111113</v>
      </c>
      <c r="M182" s="1">
        <f t="shared" si="13"/>
        <v>4.1666666666666519E-3</v>
      </c>
      <c r="N182">
        <f t="shared" si="14"/>
        <v>5.9999999999999796</v>
      </c>
      <c r="P182" t="s">
        <v>3</v>
      </c>
      <c r="V182" s="1">
        <v>0.31944444444444448</v>
      </c>
      <c r="W182">
        <v>40</v>
      </c>
    </row>
    <row r="183" spans="1:23">
      <c r="A183" s="1">
        <f t="shared" si="9"/>
        <v>2.2916666666666585E-2</v>
      </c>
      <c r="B183" s="1">
        <v>0.52708333333333335</v>
      </c>
      <c r="C183" s="1">
        <f t="shared" si="16"/>
        <v>0.53125</v>
      </c>
      <c r="D183" s="1"/>
      <c r="E183" t="s">
        <v>3</v>
      </c>
      <c r="H183">
        <f t="shared" si="10"/>
        <v>2</v>
      </c>
      <c r="I183" s="1">
        <f t="shared" si="11"/>
        <v>0</v>
      </c>
      <c r="J183">
        <f t="shared" si="12"/>
        <v>0</v>
      </c>
      <c r="K183" s="1">
        <v>0.32361111111111113</v>
      </c>
      <c r="L183" s="1">
        <v>0.32777777777777778</v>
      </c>
      <c r="M183" s="1">
        <f t="shared" si="13"/>
        <v>4.1666666666666519E-3</v>
      </c>
      <c r="N183">
        <f t="shared" si="14"/>
        <v>5.9999999999999796</v>
      </c>
      <c r="P183" t="s">
        <v>3</v>
      </c>
      <c r="V183" s="1">
        <v>0.32361111111111113</v>
      </c>
      <c r="W183">
        <v>46</v>
      </c>
    </row>
    <row r="184" spans="1:23">
      <c r="A184" s="1">
        <f t="shared" si="9"/>
        <v>2.2916666666666696E-2</v>
      </c>
      <c r="B184" s="1">
        <v>0.54999999999999993</v>
      </c>
      <c r="C184" s="1">
        <f t="shared" si="16"/>
        <v>0.55416666666666659</v>
      </c>
      <c r="D184" s="1"/>
      <c r="E184" t="s">
        <v>3</v>
      </c>
      <c r="H184">
        <f t="shared" si="10"/>
        <v>2</v>
      </c>
      <c r="I184" s="1">
        <f t="shared" si="11"/>
        <v>0</v>
      </c>
      <c r="J184">
        <f t="shared" si="12"/>
        <v>0</v>
      </c>
      <c r="K184" s="1">
        <v>0.32777777777777778</v>
      </c>
      <c r="L184" s="1">
        <v>0.33194444444444443</v>
      </c>
      <c r="M184" s="1">
        <f t="shared" si="13"/>
        <v>4.1666666666666519E-3</v>
      </c>
      <c r="N184">
        <f t="shared" si="14"/>
        <v>5.9999999999999796</v>
      </c>
      <c r="O184" t="s">
        <v>3</v>
      </c>
      <c r="P184" t="s">
        <v>3</v>
      </c>
      <c r="V184" s="1">
        <v>0.32777777777777778</v>
      </c>
      <c r="W184">
        <v>52</v>
      </c>
    </row>
    <row r="185" spans="1:23">
      <c r="A185" s="1">
        <f t="shared" si="9"/>
        <v>2.2916666666666696E-2</v>
      </c>
      <c r="B185" s="1">
        <v>0.57291666666666663</v>
      </c>
      <c r="C185" s="1">
        <f t="shared" si="16"/>
        <v>0.57708333333333328</v>
      </c>
      <c r="D185" s="1"/>
      <c r="E185" t="s">
        <v>3</v>
      </c>
      <c r="H185">
        <f t="shared" si="10"/>
        <v>2</v>
      </c>
      <c r="I185" s="1">
        <f t="shared" si="11"/>
        <v>0</v>
      </c>
      <c r="J185">
        <f t="shared" si="12"/>
        <v>0</v>
      </c>
      <c r="K185" s="1">
        <v>0.33194444444444443</v>
      </c>
      <c r="L185" s="1">
        <f>+K185+(6*60)/86400</f>
        <v>0.33611111111111108</v>
      </c>
      <c r="M185" s="1">
        <f t="shared" si="13"/>
        <v>4.1666666666666519E-3</v>
      </c>
      <c r="N185">
        <f t="shared" si="14"/>
        <v>5.9999999999999796</v>
      </c>
      <c r="P185" t="s">
        <v>3</v>
      </c>
      <c r="V185" s="1">
        <v>0.33194444444444443</v>
      </c>
      <c r="W185">
        <v>58</v>
      </c>
    </row>
    <row r="186" spans="1:23">
      <c r="A186" s="1">
        <f t="shared" si="9"/>
        <v>2.2916666666666696E-2</v>
      </c>
      <c r="B186" s="1">
        <v>0.59583333333333333</v>
      </c>
      <c r="C186" s="1">
        <f t="shared" si="16"/>
        <v>0.6</v>
      </c>
      <c r="D186" s="1"/>
      <c r="E186" t="s">
        <v>3</v>
      </c>
      <c r="H186">
        <f t="shared" si="10"/>
        <v>2</v>
      </c>
      <c r="I186" s="1">
        <f t="shared" si="11"/>
        <v>0</v>
      </c>
      <c r="J186">
        <f t="shared" si="12"/>
        <v>0</v>
      </c>
      <c r="K186" s="1">
        <v>0.33611111111111108</v>
      </c>
      <c r="L186" s="1">
        <f t="shared" ref="L186:L204" si="17">+K186+(6*60)/86400</f>
        <v>0.34027777777777773</v>
      </c>
      <c r="M186" s="1">
        <f t="shared" si="13"/>
        <v>4.1666666666666519E-3</v>
      </c>
      <c r="N186">
        <f t="shared" si="14"/>
        <v>5.9999999999999796</v>
      </c>
      <c r="P186" t="s">
        <v>3</v>
      </c>
      <c r="V186" s="1">
        <v>0.33611111111111108</v>
      </c>
      <c r="W186">
        <v>4</v>
      </c>
    </row>
    <row r="187" spans="1:23">
      <c r="A187" s="1">
        <f t="shared" si="9"/>
        <v>1.5277777777777724E-2</v>
      </c>
      <c r="B187" s="1">
        <v>0.61875000000000002</v>
      </c>
      <c r="C187" s="1">
        <f t="shared" si="16"/>
        <v>0.62291666666666667</v>
      </c>
      <c r="D187" s="1"/>
      <c r="E187" t="s">
        <v>3</v>
      </c>
      <c r="H187">
        <f t="shared" si="10"/>
        <v>2</v>
      </c>
      <c r="I187" s="1">
        <f t="shared" si="11"/>
        <v>0</v>
      </c>
      <c r="J187">
        <f t="shared" si="12"/>
        <v>0</v>
      </c>
      <c r="K187" s="1">
        <v>0.34027777777777773</v>
      </c>
      <c r="L187" s="1">
        <f t="shared" si="17"/>
        <v>0.34444444444444439</v>
      </c>
      <c r="M187" s="1">
        <f t="shared" si="13"/>
        <v>4.1666666666666519E-3</v>
      </c>
      <c r="N187">
        <f t="shared" si="14"/>
        <v>5.9999999999999796</v>
      </c>
      <c r="P187" t="s">
        <v>3</v>
      </c>
      <c r="V187" s="1">
        <v>0.34027777777777773</v>
      </c>
      <c r="W187">
        <v>10</v>
      </c>
    </row>
    <row r="188" spans="1:23">
      <c r="A188" s="1">
        <f t="shared" si="9"/>
        <v>1.5277777777777835E-2</v>
      </c>
      <c r="B188" s="1">
        <v>0.63402777777777775</v>
      </c>
      <c r="C188" s="1">
        <f t="shared" si="16"/>
        <v>0.6381944444444444</v>
      </c>
      <c r="D188" s="1"/>
      <c r="E188" t="s">
        <v>3</v>
      </c>
      <c r="H188">
        <f t="shared" si="10"/>
        <v>2</v>
      </c>
      <c r="I188" s="1">
        <f t="shared" si="11"/>
        <v>0</v>
      </c>
      <c r="J188">
        <f t="shared" si="12"/>
        <v>0</v>
      </c>
      <c r="K188" s="1">
        <v>0.3444444444444445</v>
      </c>
      <c r="L188" s="1">
        <f t="shared" si="17"/>
        <v>0.34861111111111115</v>
      </c>
      <c r="M188" s="1">
        <f t="shared" si="13"/>
        <v>4.1666666666666519E-3</v>
      </c>
      <c r="N188">
        <f t="shared" si="14"/>
        <v>5.9999999999999796</v>
      </c>
      <c r="P188" t="s">
        <v>3</v>
      </c>
      <c r="V188" s="1">
        <v>0.3444444444444445</v>
      </c>
      <c r="W188">
        <v>16</v>
      </c>
    </row>
    <row r="189" spans="1:23">
      <c r="A189" s="1">
        <f t="shared" si="9"/>
        <v>1.5277777777777724E-2</v>
      </c>
      <c r="B189" s="1">
        <v>0.64930555555555558</v>
      </c>
      <c r="C189" s="1">
        <f t="shared" si="16"/>
        <v>0.65347222222222223</v>
      </c>
      <c r="D189" s="1"/>
      <c r="E189" t="s">
        <v>3</v>
      </c>
      <c r="H189">
        <f t="shared" si="10"/>
        <v>2</v>
      </c>
      <c r="I189" s="1">
        <f t="shared" si="11"/>
        <v>0</v>
      </c>
      <c r="J189">
        <f t="shared" si="12"/>
        <v>0</v>
      </c>
      <c r="K189" s="1">
        <v>0.34861111111111115</v>
      </c>
      <c r="L189" s="1">
        <f t="shared" si="17"/>
        <v>0.3527777777777778</v>
      </c>
      <c r="M189" s="1">
        <f t="shared" si="13"/>
        <v>4.1666666666666519E-3</v>
      </c>
      <c r="N189">
        <f t="shared" si="14"/>
        <v>5.9999999999999796</v>
      </c>
      <c r="P189" t="s">
        <v>3</v>
      </c>
      <c r="V189" s="1">
        <v>0.34861111111111115</v>
      </c>
      <c r="W189">
        <v>22</v>
      </c>
    </row>
    <row r="190" spans="1:23">
      <c r="A190" s="1">
        <f t="shared" si="9"/>
        <v>1.5277777777777835E-2</v>
      </c>
      <c r="B190" s="1">
        <v>0.6645833333333333</v>
      </c>
      <c r="C190" s="1">
        <f t="shared" si="16"/>
        <v>0.66874999999999996</v>
      </c>
      <c r="D190" s="1"/>
      <c r="E190" t="s">
        <v>3</v>
      </c>
      <c r="H190">
        <f t="shared" si="10"/>
        <v>2</v>
      </c>
      <c r="I190" s="1">
        <f t="shared" si="11"/>
        <v>0</v>
      </c>
      <c r="J190">
        <f t="shared" si="12"/>
        <v>0</v>
      </c>
      <c r="K190" s="1">
        <v>0.3527777777777778</v>
      </c>
      <c r="L190" s="1">
        <f t="shared" si="17"/>
        <v>0.35694444444444445</v>
      </c>
      <c r="M190" s="1">
        <f t="shared" si="13"/>
        <v>4.1666666666666519E-3</v>
      </c>
      <c r="N190">
        <f t="shared" si="14"/>
        <v>5.9999999999999796</v>
      </c>
      <c r="P190" t="s">
        <v>3</v>
      </c>
      <c r="V190" s="1">
        <v>0.3527777777777778</v>
      </c>
      <c r="W190">
        <v>28</v>
      </c>
    </row>
    <row r="191" spans="1:23">
      <c r="A191" s="1">
        <f t="shared" si="9"/>
        <v>1.5277777777777724E-2</v>
      </c>
      <c r="B191" s="1">
        <v>0.67986111111111114</v>
      </c>
      <c r="C191" s="1">
        <f t="shared" si="16"/>
        <v>0.68402777777777779</v>
      </c>
      <c r="D191" s="1"/>
      <c r="E191" t="s">
        <v>3</v>
      </c>
      <c r="H191">
        <f t="shared" si="10"/>
        <v>2</v>
      </c>
      <c r="I191" s="1">
        <f t="shared" si="11"/>
        <v>0</v>
      </c>
      <c r="J191">
        <f t="shared" si="12"/>
        <v>0</v>
      </c>
      <c r="K191" s="1">
        <v>0.35694444444444445</v>
      </c>
      <c r="L191" s="1">
        <f t="shared" si="17"/>
        <v>0.3611111111111111</v>
      </c>
      <c r="M191" s="1">
        <f t="shared" si="13"/>
        <v>4.1666666666666519E-3</v>
      </c>
      <c r="N191">
        <f t="shared" si="14"/>
        <v>5.9999999999999796</v>
      </c>
      <c r="P191" t="s">
        <v>3</v>
      </c>
      <c r="V191" s="1">
        <v>0.35694444444444445</v>
      </c>
      <c r="W191">
        <v>36</v>
      </c>
    </row>
    <row r="192" spans="1:23">
      <c r="A192" s="1">
        <f t="shared" si="9"/>
        <v>1.5277777777777835E-2</v>
      </c>
      <c r="B192" s="1">
        <v>0.69513888888888886</v>
      </c>
      <c r="C192" s="1">
        <f t="shared" si="16"/>
        <v>0.69930555555555551</v>
      </c>
      <c r="D192" s="1"/>
      <c r="E192" t="s">
        <v>3</v>
      </c>
      <c r="H192">
        <f t="shared" si="10"/>
        <v>2</v>
      </c>
      <c r="I192" s="1">
        <f t="shared" si="11"/>
        <v>0</v>
      </c>
      <c r="J192">
        <f t="shared" si="12"/>
        <v>0</v>
      </c>
      <c r="K192" s="1">
        <v>0.3611111111111111</v>
      </c>
      <c r="L192" s="1">
        <f t="shared" si="17"/>
        <v>0.36527777777777776</v>
      </c>
      <c r="M192" s="1">
        <f t="shared" si="13"/>
        <v>4.1666666666666519E-3</v>
      </c>
      <c r="N192">
        <f t="shared" si="14"/>
        <v>5.9999999999999796</v>
      </c>
      <c r="P192" t="s">
        <v>3</v>
      </c>
      <c r="V192" s="1">
        <v>0.3611111111111111</v>
      </c>
      <c r="W192">
        <v>40</v>
      </c>
    </row>
    <row r="193" spans="1:23">
      <c r="A193" s="1">
        <f t="shared" si="9"/>
        <v>1.5277777777777835E-2</v>
      </c>
      <c r="B193" s="1">
        <v>0.7104166666666667</v>
      </c>
      <c r="C193" s="1">
        <f t="shared" si="16"/>
        <v>0.71458333333333335</v>
      </c>
      <c r="D193" s="1"/>
      <c r="E193" t="s">
        <v>3</v>
      </c>
      <c r="H193">
        <f t="shared" si="10"/>
        <v>2</v>
      </c>
      <c r="I193" s="1">
        <f t="shared" si="11"/>
        <v>0</v>
      </c>
      <c r="J193">
        <f t="shared" si="12"/>
        <v>0</v>
      </c>
      <c r="K193" s="1">
        <v>0.36527777777777781</v>
      </c>
      <c r="L193" s="1">
        <f t="shared" si="17"/>
        <v>0.36944444444444446</v>
      </c>
      <c r="M193" s="1">
        <f t="shared" si="13"/>
        <v>4.1666666666666519E-3</v>
      </c>
      <c r="N193">
        <f t="shared" si="14"/>
        <v>5.9999999999999796</v>
      </c>
      <c r="P193" t="s">
        <v>3</v>
      </c>
      <c r="V193" s="1">
        <v>0.36527777777777781</v>
      </c>
      <c r="W193">
        <v>46</v>
      </c>
    </row>
    <row r="194" spans="1:23">
      <c r="A194" s="1">
        <f t="shared" si="9"/>
        <v>3.0555555555555447E-2</v>
      </c>
      <c r="B194" s="1">
        <v>0.72569444444444453</v>
      </c>
      <c r="C194" s="1">
        <f t="shared" si="16"/>
        <v>0.72986111111111118</v>
      </c>
      <c r="D194" s="1"/>
      <c r="E194" t="s">
        <v>3</v>
      </c>
      <c r="H194">
        <f t="shared" si="10"/>
        <v>2</v>
      </c>
      <c r="I194" s="1">
        <f t="shared" si="11"/>
        <v>0</v>
      </c>
      <c r="J194">
        <f t="shared" si="12"/>
        <v>0</v>
      </c>
      <c r="K194" s="1">
        <v>0.36944444444444446</v>
      </c>
      <c r="L194" s="1">
        <f t="shared" si="17"/>
        <v>0.37361111111111112</v>
      </c>
      <c r="M194" s="1">
        <f t="shared" si="13"/>
        <v>4.1666666666666519E-3</v>
      </c>
      <c r="N194">
        <f t="shared" si="14"/>
        <v>5.9999999999999796</v>
      </c>
      <c r="P194" t="s">
        <v>3</v>
      </c>
      <c r="V194" s="1">
        <v>0.36944444444444446</v>
      </c>
      <c r="W194">
        <v>52</v>
      </c>
    </row>
    <row r="195" spans="1:23">
      <c r="A195" s="1">
        <f t="shared" si="9"/>
        <v>2.2916666666666696E-2</v>
      </c>
      <c r="B195" s="1">
        <v>0.75624999999999998</v>
      </c>
      <c r="C195" s="1">
        <f t="shared" si="16"/>
        <v>0.76041666666666663</v>
      </c>
      <c r="D195" s="1"/>
      <c r="E195" t="s">
        <v>3</v>
      </c>
      <c r="F195" t="s">
        <v>3</v>
      </c>
      <c r="H195">
        <f t="shared" si="10"/>
        <v>2</v>
      </c>
      <c r="I195" s="1">
        <f t="shared" si="11"/>
        <v>0</v>
      </c>
      <c r="J195">
        <f t="shared" si="12"/>
        <v>0</v>
      </c>
      <c r="K195" s="1">
        <v>0.37361111111111112</v>
      </c>
      <c r="L195" s="1">
        <f t="shared" si="17"/>
        <v>0.37777777777777777</v>
      </c>
      <c r="M195" s="1">
        <f t="shared" si="13"/>
        <v>4.1666666666666519E-3</v>
      </c>
      <c r="N195">
        <f t="shared" si="14"/>
        <v>5.9999999999999796</v>
      </c>
      <c r="P195" t="s">
        <v>3</v>
      </c>
      <c r="V195" s="1">
        <v>0.37361111111111112</v>
      </c>
      <c r="W195">
        <v>58</v>
      </c>
    </row>
    <row r="196" spans="1:23">
      <c r="A196" s="1">
        <f t="shared" si="9"/>
        <v>2.2916666666666696E-2</v>
      </c>
      <c r="B196" s="1">
        <v>0.77916666666666667</v>
      </c>
      <c r="C196" s="1">
        <f t="shared" si="16"/>
        <v>0.78333333333333333</v>
      </c>
      <c r="D196" s="1"/>
      <c r="E196" t="s">
        <v>3</v>
      </c>
      <c r="H196">
        <f t="shared" si="10"/>
        <v>2</v>
      </c>
      <c r="I196" s="1">
        <f t="shared" si="11"/>
        <v>0</v>
      </c>
      <c r="J196">
        <f t="shared" si="12"/>
        <v>0</v>
      </c>
      <c r="K196" s="1">
        <v>0.37777777777777777</v>
      </c>
      <c r="L196" s="1">
        <f t="shared" si="17"/>
        <v>0.38194444444444442</v>
      </c>
      <c r="M196" s="1">
        <f t="shared" si="13"/>
        <v>4.1666666666666519E-3</v>
      </c>
      <c r="N196">
        <f t="shared" si="14"/>
        <v>5.9999999999999796</v>
      </c>
      <c r="P196" t="s">
        <v>3</v>
      </c>
      <c r="V196" s="1">
        <v>0.37777777777777777</v>
      </c>
      <c r="W196">
        <v>4</v>
      </c>
    </row>
    <row r="197" spans="1:23">
      <c r="A197" s="1"/>
      <c r="B197" s="1">
        <v>0.80208333333333337</v>
      </c>
      <c r="C197" s="1">
        <f t="shared" si="16"/>
        <v>0.80625000000000002</v>
      </c>
      <c r="D197" s="1"/>
      <c r="E197" t="s">
        <v>3</v>
      </c>
      <c r="H197">
        <f t="shared" si="10"/>
        <v>2</v>
      </c>
      <c r="I197" s="1">
        <f t="shared" si="11"/>
        <v>0</v>
      </c>
      <c r="J197">
        <f t="shared" si="12"/>
        <v>0</v>
      </c>
      <c r="K197" s="1">
        <v>0.38194444444444442</v>
      </c>
      <c r="L197" s="1">
        <f t="shared" si="17"/>
        <v>0.38611111111111107</v>
      </c>
      <c r="M197" s="1">
        <f t="shared" si="13"/>
        <v>4.1666666666666519E-3</v>
      </c>
      <c r="N197">
        <f t="shared" si="14"/>
        <v>5.9999999999999796</v>
      </c>
      <c r="P197" t="s">
        <v>3</v>
      </c>
      <c r="V197" s="1">
        <v>0.38194444444444442</v>
      </c>
      <c r="W197">
        <v>10</v>
      </c>
    </row>
    <row r="198" spans="1:23">
      <c r="H198">
        <f t="shared" si="10"/>
        <v>2</v>
      </c>
      <c r="I198" s="1">
        <f t="shared" si="11"/>
        <v>0</v>
      </c>
      <c r="J198">
        <f t="shared" si="12"/>
        <v>0</v>
      </c>
      <c r="K198" s="1">
        <v>0.38611111111111113</v>
      </c>
      <c r="L198" s="1">
        <f t="shared" si="17"/>
        <v>0.39027777777777778</v>
      </c>
      <c r="M198" s="1">
        <f t="shared" si="13"/>
        <v>4.1666666666666519E-3</v>
      </c>
      <c r="N198">
        <f t="shared" si="14"/>
        <v>5.9999999999999796</v>
      </c>
      <c r="P198" t="s">
        <v>3</v>
      </c>
      <c r="V198" s="1">
        <v>0.38611111111111113</v>
      </c>
      <c r="W198">
        <v>16</v>
      </c>
    </row>
    <row r="199" spans="1:23">
      <c r="H199">
        <f t="shared" si="10"/>
        <v>2</v>
      </c>
      <c r="I199" s="1">
        <f t="shared" si="11"/>
        <v>0</v>
      </c>
      <c r="J199">
        <f t="shared" si="12"/>
        <v>0</v>
      </c>
      <c r="K199" s="1">
        <v>0.39027777777777778</v>
      </c>
      <c r="L199" s="1">
        <f t="shared" si="17"/>
        <v>0.39444444444444443</v>
      </c>
      <c r="M199" s="1">
        <f t="shared" si="13"/>
        <v>4.1666666666666519E-3</v>
      </c>
      <c r="N199">
        <f t="shared" si="14"/>
        <v>5.9999999999999796</v>
      </c>
      <c r="P199" t="s">
        <v>3</v>
      </c>
      <c r="V199" s="1">
        <v>0.39027777777777778</v>
      </c>
      <c r="W199">
        <v>22</v>
      </c>
    </row>
    <row r="200" spans="1:23">
      <c r="H200">
        <f t="shared" si="10"/>
        <v>2</v>
      </c>
      <c r="I200" s="1">
        <f t="shared" si="11"/>
        <v>0</v>
      </c>
      <c r="J200">
        <f t="shared" si="12"/>
        <v>0</v>
      </c>
      <c r="K200" s="1">
        <v>0.39444444444444443</v>
      </c>
      <c r="L200" s="1">
        <f t="shared" si="17"/>
        <v>0.39861111111111108</v>
      </c>
      <c r="M200" s="1">
        <f t="shared" si="13"/>
        <v>4.1666666666666519E-3</v>
      </c>
      <c r="N200">
        <f t="shared" si="14"/>
        <v>5.9999999999999796</v>
      </c>
      <c r="P200" t="s">
        <v>3</v>
      </c>
      <c r="V200" s="1">
        <v>0.39444444444444443</v>
      </c>
      <c r="W200">
        <v>28</v>
      </c>
    </row>
    <row r="201" spans="1:23">
      <c r="H201">
        <f t="shared" si="10"/>
        <v>2</v>
      </c>
      <c r="I201" s="1">
        <f t="shared" si="11"/>
        <v>0</v>
      </c>
      <c r="J201">
        <f t="shared" si="12"/>
        <v>0</v>
      </c>
      <c r="K201" s="1">
        <v>0.39861111111111108</v>
      </c>
      <c r="L201" s="1">
        <f t="shared" si="17"/>
        <v>0.40277777777777773</v>
      </c>
      <c r="M201" s="1">
        <f t="shared" si="13"/>
        <v>4.1666666666666519E-3</v>
      </c>
      <c r="N201">
        <f t="shared" si="14"/>
        <v>5.9999999999999796</v>
      </c>
      <c r="P201" t="s">
        <v>3</v>
      </c>
      <c r="V201" s="1">
        <v>0.39861111111111108</v>
      </c>
      <c r="W201">
        <v>34</v>
      </c>
    </row>
    <row r="202" spans="1:23">
      <c r="H202">
        <f t="shared" si="10"/>
        <v>2</v>
      </c>
      <c r="I202" s="1">
        <f t="shared" si="11"/>
        <v>0</v>
      </c>
      <c r="J202">
        <f t="shared" si="12"/>
        <v>0</v>
      </c>
      <c r="K202" s="1">
        <v>0.40277777777777773</v>
      </c>
      <c r="L202" s="1">
        <f t="shared" si="17"/>
        <v>0.40694444444444439</v>
      </c>
      <c r="M202" s="1">
        <f t="shared" si="13"/>
        <v>4.1666666666666519E-3</v>
      </c>
      <c r="N202">
        <f t="shared" si="14"/>
        <v>5.9999999999999796</v>
      </c>
      <c r="P202" t="s">
        <v>3</v>
      </c>
      <c r="V202" s="1">
        <v>0.40277777777777773</v>
      </c>
      <c r="W202">
        <v>40</v>
      </c>
    </row>
    <row r="203" spans="1:23">
      <c r="H203">
        <f t="shared" si="10"/>
        <v>2</v>
      </c>
      <c r="I203" s="1">
        <f t="shared" si="11"/>
        <v>0</v>
      </c>
      <c r="J203">
        <f t="shared" si="12"/>
        <v>0</v>
      </c>
      <c r="K203" s="1">
        <v>0.4069444444444445</v>
      </c>
      <c r="L203" s="1">
        <f t="shared" si="17"/>
        <v>0.41111111111111115</v>
      </c>
      <c r="M203" s="1">
        <f t="shared" si="13"/>
        <v>4.1666666666666519E-3</v>
      </c>
      <c r="N203">
        <f t="shared" si="14"/>
        <v>5.9999999999999796</v>
      </c>
      <c r="P203" t="s">
        <v>3</v>
      </c>
      <c r="V203" s="1">
        <v>0.4069444444444445</v>
      </c>
      <c r="W203">
        <v>46</v>
      </c>
    </row>
    <row r="204" spans="1:23">
      <c r="H204">
        <f t="shared" si="10"/>
        <v>2</v>
      </c>
      <c r="I204" s="1">
        <f>+K205-L204</f>
        <v>-6.9444444444449749E-4</v>
      </c>
      <c r="J204">
        <f t="shared" si="12"/>
        <v>-1.0000000000000764</v>
      </c>
      <c r="K204" s="1">
        <v>0.41111111111111115</v>
      </c>
      <c r="L204" s="1">
        <f t="shared" si="17"/>
        <v>0.4152777777777778</v>
      </c>
      <c r="M204" s="1">
        <f t="shared" si="13"/>
        <v>4.1666666666666519E-3</v>
      </c>
      <c r="N204">
        <f t="shared" si="14"/>
        <v>5.9999999999999796</v>
      </c>
      <c r="P204" t="s">
        <v>3</v>
      </c>
      <c r="V204" s="1">
        <v>0.41111111111111115</v>
      </c>
      <c r="W204">
        <v>52</v>
      </c>
    </row>
    <row r="205" spans="1:23">
      <c r="H205">
        <f t="shared" si="10"/>
        <v>2</v>
      </c>
      <c r="I205" s="1">
        <f t="shared" si="11"/>
        <v>1.3888888888889395E-3</v>
      </c>
      <c r="J205">
        <f t="shared" si="12"/>
        <v>2.0000000000000728</v>
      </c>
      <c r="K205" s="1">
        <v>0.4145833333333333</v>
      </c>
      <c r="L205" s="1">
        <f>+K205+(5*60)/86400</f>
        <v>0.41805555555555551</v>
      </c>
      <c r="M205" s="1">
        <f t="shared" si="13"/>
        <v>3.4722222222222099E-3</v>
      </c>
      <c r="N205">
        <f t="shared" si="14"/>
        <v>4.9999999999999822</v>
      </c>
      <c r="P205" t="s">
        <v>3</v>
      </c>
      <c r="V205" s="1">
        <v>0.4145833333333333</v>
      </c>
      <c r="W205">
        <v>57</v>
      </c>
    </row>
    <row r="206" spans="1:23">
      <c r="H206">
        <f t="shared" si="10"/>
        <v>2</v>
      </c>
      <c r="I206" s="1">
        <f t="shared" si="11"/>
        <v>2.0833333333333259E-3</v>
      </c>
      <c r="J206">
        <f t="shared" si="12"/>
        <v>2.9999999999999898</v>
      </c>
      <c r="K206" s="1">
        <v>0.41944444444444445</v>
      </c>
      <c r="L206" s="1">
        <f>+K206+(5*60)/86400</f>
        <v>0.42291666666666666</v>
      </c>
      <c r="M206" s="1">
        <f t="shared" si="13"/>
        <v>3.4722222222222099E-3</v>
      </c>
      <c r="N206">
        <f t="shared" si="14"/>
        <v>4.9999999999999822</v>
      </c>
      <c r="P206" t="s">
        <v>3</v>
      </c>
      <c r="V206" s="1">
        <v>0.41944444444444445</v>
      </c>
      <c r="W206">
        <v>4</v>
      </c>
    </row>
    <row r="207" spans="1:23">
      <c r="H207">
        <f t="shared" si="10"/>
        <v>2</v>
      </c>
      <c r="I207" s="1">
        <f t="shared" si="11"/>
        <v>1.388888888888884E-3</v>
      </c>
      <c r="J207">
        <f t="shared" si="12"/>
        <v>1.9999999999999929</v>
      </c>
      <c r="K207" s="1">
        <v>0.42499999999999999</v>
      </c>
      <c r="L207" s="1">
        <f>+K207+(5*60)/86400</f>
        <v>0.4284722222222222</v>
      </c>
      <c r="M207" s="1">
        <f t="shared" si="13"/>
        <v>3.4722222222222099E-3</v>
      </c>
      <c r="N207">
        <f t="shared" si="14"/>
        <v>4.9999999999999822</v>
      </c>
      <c r="P207" t="s">
        <v>3</v>
      </c>
      <c r="V207" s="1">
        <v>0.42499999999999999</v>
      </c>
      <c r="W207">
        <v>12</v>
      </c>
    </row>
    <row r="208" spans="1:23">
      <c r="H208">
        <f t="shared" si="10"/>
        <v>2</v>
      </c>
      <c r="I208" s="1">
        <f t="shared" si="11"/>
        <v>2.0833333333333259E-3</v>
      </c>
      <c r="J208">
        <f t="shared" si="12"/>
        <v>2.9999999999999898</v>
      </c>
      <c r="K208" s="1">
        <v>0.42986111111111108</v>
      </c>
      <c r="L208" s="1">
        <f>+K208+(5*60)/86400</f>
        <v>0.43333333333333329</v>
      </c>
      <c r="M208" s="1">
        <f t="shared" si="13"/>
        <v>3.4722222222222099E-3</v>
      </c>
      <c r="N208">
        <f t="shared" si="14"/>
        <v>4.9999999999999822</v>
      </c>
      <c r="P208" t="s">
        <v>3</v>
      </c>
      <c r="V208" s="1">
        <v>0.42986111111111108</v>
      </c>
      <c r="W208">
        <v>19</v>
      </c>
    </row>
    <row r="209" spans="8:23">
      <c r="H209">
        <f t="shared" si="10"/>
        <v>2</v>
      </c>
      <c r="I209" s="1">
        <f t="shared" si="11"/>
        <v>1.3888888888889395E-3</v>
      </c>
      <c r="J209">
        <f t="shared" si="12"/>
        <v>2.0000000000000728</v>
      </c>
      <c r="K209" s="1">
        <v>0.43541666666666662</v>
      </c>
      <c r="L209" s="1">
        <f>+K209+(5*60)/86400</f>
        <v>0.43888888888888883</v>
      </c>
      <c r="M209" s="1">
        <f t="shared" si="13"/>
        <v>3.4722222222222099E-3</v>
      </c>
      <c r="N209">
        <f t="shared" si="14"/>
        <v>4.9999999999999822</v>
      </c>
      <c r="O209" t="s">
        <v>3</v>
      </c>
      <c r="P209" t="s">
        <v>3</v>
      </c>
      <c r="V209" s="1">
        <v>0.43541666666666662</v>
      </c>
      <c r="W209">
        <v>27</v>
      </c>
    </row>
    <row r="210" spans="8:23">
      <c r="H210">
        <f t="shared" si="10"/>
        <v>2</v>
      </c>
      <c r="I210" s="1">
        <f t="shared" si="11"/>
        <v>2.0833333333333259E-3</v>
      </c>
      <c r="J210">
        <f t="shared" si="12"/>
        <v>2.9999999999999898</v>
      </c>
      <c r="K210" s="1">
        <v>0.44027777777777777</v>
      </c>
      <c r="L210" s="1">
        <f>+K210+(5*60)/86400</f>
        <v>0.44374999999999998</v>
      </c>
      <c r="M210" s="1">
        <f t="shared" si="13"/>
        <v>3.4722222222222099E-3</v>
      </c>
      <c r="N210">
        <f t="shared" si="14"/>
        <v>4.9999999999999822</v>
      </c>
      <c r="P210" t="s">
        <v>3</v>
      </c>
      <c r="V210" s="1">
        <v>0.44027777777777777</v>
      </c>
    </row>
    <row r="211" spans="8:23">
      <c r="H211">
        <f t="shared" si="10"/>
        <v>2</v>
      </c>
      <c r="I211" s="1">
        <f t="shared" si="11"/>
        <v>1.3888888888889395E-3</v>
      </c>
      <c r="J211">
        <f t="shared" si="12"/>
        <v>2.0000000000000728</v>
      </c>
      <c r="K211" s="1">
        <v>0.4458333333333333</v>
      </c>
      <c r="L211" s="1">
        <f>+K211+(5*60)/86400</f>
        <v>0.44930555555555551</v>
      </c>
      <c r="M211" s="1">
        <f t="shared" si="13"/>
        <v>3.4722222222222099E-3</v>
      </c>
      <c r="N211">
        <f t="shared" si="14"/>
        <v>4.9999999999999822</v>
      </c>
      <c r="P211" t="s">
        <v>3</v>
      </c>
      <c r="V211" s="1">
        <v>0.4458333333333333</v>
      </c>
    </row>
    <row r="212" spans="8:23">
      <c r="H212">
        <f t="shared" si="10"/>
        <v>2</v>
      </c>
      <c r="I212" s="1">
        <f t="shared" si="11"/>
        <v>2.0833333333333259E-3</v>
      </c>
      <c r="J212">
        <f t="shared" si="12"/>
        <v>2.9999999999999898</v>
      </c>
      <c r="K212" s="1">
        <v>0.45069444444444445</v>
      </c>
      <c r="L212" s="1">
        <f>+K212+(5*60)/86400</f>
        <v>0.45416666666666666</v>
      </c>
      <c r="M212" s="1">
        <f t="shared" si="13"/>
        <v>3.4722222222222099E-3</v>
      </c>
      <c r="N212">
        <f t="shared" si="14"/>
        <v>4.9999999999999822</v>
      </c>
      <c r="P212" t="s">
        <v>3</v>
      </c>
      <c r="V212" s="1">
        <v>0.45069444444444445</v>
      </c>
    </row>
    <row r="213" spans="8:23">
      <c r="H213">
        <f t="shared" si="10"/>
        <v>2</v>
      </c>
      <c r="I213" s="1">
        <f t="shared" si="11"/>
        <v>1.388888888888884E-3</v>
      </c>
      <c r="J213">
        <f t="shared" si="12"/>
        <v>1.9999999999999929</v>
      </c>
      <c r="K213" s="1">
        <v>0.45624999999999999</v>
      </c>
      <c r="L213" s="1">
        <f>+K213+(5*60)/86400</f>
        <v>0.4597222222222222</v>
      </c>
      <c r="M213" s="1">
        <f t="shared" si="13"/>
        <v>3.4722222222222099E-3</v>
      </c>
      <c r="N213">
        <f t="shared" si="14"/>
        <v>4.9999999999999822</v>
      </c>
      <c r="P213" t="s">
        <v>3</v>
      </c>
      <c r="V213" s="1">
        <v>0.45624999999999999</v>
      </c>
    </row>
    <row r="214" spans="8:23">
      <c r="H214">
        <f t="shared" si="10"/>
        <v>2</v>
      </c>
      <c r="I214" s="1">
        <f t="shared" si="11"/>
        <v>2.0833333333333259E-3</v>
      </c>
      <c r="J214">
        <f t="shared" si="12"/>
        <v>2.9999999999999898</v>
      </c>
      <c r="K214" s="1">
        <v>0.46111111111111108</v>
      </c>
      <c r="L214" s="1">
        <f t="shared" ref="L214:L226" si="18">+K214+(5*60)/86400</f>
        <v>0.46458333333333329</v>
      </c>
      <c r="M214" s="1">
        <f t="shared" si="13"/>
        <v>3.4722222222222099E-3</v>
      </c>
      <c r="N214">
        <f t="shared" si="14"/>
        <v>4.9999999999999822</v>
      </c>
      <c r="P214" t="s">
        <v>3</v>
      </c>
      <c r="V214" s="1">
        <v>0.46111111111111108</v>
      </c>
    </row>
    <row r="215" spans="8:23">
      <c r="H215">
        <f t="shared" si="10"/>
        <v>2</v>
      </c>
      <c r="I215" s="1">
        <f t="shared" si="11"/>
        <v>1.3888888888889395E-3</v>
      </c>
      <c r="J215">
        <f t="shared" si="12"/>
        <v>2.0000000000000728</v>
      </c>
      <c r="K215" s="1">
        <v>0.46666666666666662</v>
      </c>
      <c r="L215" s="1">
        <f t="shared" si="18"/>
        <v>0.47013888888888883</v>
      </c>
      <c r="M215" s="1">
        <f t="shared" si="13"/>
        <v>3.4722222222222099E-3</v>
      </c>
      <c r="N215">
        <f t="shared" si="14"/>
        <v>4.9999999999999822</v>
      </c>
      <c r="P215" t="s">
        <v>3</v>
      </c>
      <c r="V215" s="1">
        <v>0.46666666666666662</v>
      </c>
    </row>
    <row r="216" spans="8:23">
      <c r="H216">
        <f t="shared" si="10"/>
        <v>2</v>
      </c>
      <c r="I216" s="1">
        <f t="shared" si="11"/>
        <v>2.0833333333333259E-3</v>
      </c>
      <c r="J216">
        <f t="shared" si="12"/>
        <v>2.9999999999999898</v>
      </c>
      <c r="K216" s="1">
        <v>0.47152777777777777</v>
      </c>
      <c r="L216" s="1">
        <f t="shared" si="18"/>
        <v>0.47499999999999998</v>
      </c>
      <c r="M216" s="1">
        <f t="shared" si="13"/>
        <v>3.4722222222222099E-3</v>
      </c>
      <c r="N216">
        <f t="shared" si="14"/>
        <v>4.9999999999999822</v>
      </c>
      <c r="P216" t="s">
        <v>3</v>
      </c>
      <c r="V216" s="1">
        <v>0.47152777777777777</v>
      </c>
    </row>
    <row r="217" spans="8:23">
      <c r="H217">
        <f t="shared" si="10"/>
        <v>2</v>
      </c>
      <c r="I217" s="1">
        <f t="shared" si="11"/>
        <v>1.3888888888889395E-3</v>
      </c>
      <c r="J217">
        <f t="shared" si="12"/>
        <v>2.0000000000000728</v>
      </c>
      <c r="K217" s="1">
        <v>0.4770833333333333</v>
      </c>
      <c r="L217" s="1">
        <f t="shared" si="18"/>
        <v>0.48055555555555551</v>
      </c>
      <c r="M217" s="1">
        <f t="shared" si="13"/>
        <v>3.4722222222222099E-3</v>
      </c>
      <c r="N217">
        <f t="shared" si="14"/>
        <v>4.9999999999999822</v>
      </c>
      <c r="P217" t="s">
        <v>3</v>
      </c>
      <c r="V217" s="1">
        <v>0.4770833333333333</v>
      </c>
    </row>
    <row r="218" spans="8:23">
      <c r="H218">
        <f t="shared" si="10"/>
        <v>2</v>
      </c>
      <c r="I218" s="1">
        <f t="shared" si="11"/>
        <v>2.0833333333333259E-3</v>
      </c>
      <c r="J218">
        <f t="shared" si="12"/>
        <v>2.9999999999999898</v>
      </c>
      <c r="K218" s="1">
        <v>0.48194444444444445</v>
      </c>
      <c r="L218" s="1">
        <f t="shared" si="18"/>
        <v>0.48541666666666666</v>
      </c>
      <c r="M218" s="1">
        <f t="shared" si="13"/>
        <v>3.4722222222222099E-3</v>
      </c>
      <c r="N218">
        <f t="shared" si="14"/>
        <v>4.9999999999999822</v>
      </c>
      <c r="P218" t="s">
        <v>3</v>
      </c>
      <c r="V218" s="1">
        <v>0.48194444444444445</v>
      </c>
    </row>
    <row r="219" spans="8:23">
      <c r="H219">
        <f t="shared" si="10"/>
        <v>2</v>
      </c>
      <c r="I219" s="1">
        <f t="shared" si="11"/>
        <v>1.388888888888884E-3</v>
      </c>
      <c r="J219">
        <f t="shared" si="12"/>
        <v>1.9999999999999929</v>
      </c>
      <c r="K219" s="1">
        <v>0.48749999999999999</v>
      </c>
      <c r="L219" s="1">
        <f t="shared" si="18"/>
        <v>0.4909722222222222</v>
      </c>
      <c r="M219" s="1">
        <f t="shared" si="13"/>
        <v>3.4722222222222099E-3</v>
      </c>
      <c r="N219">
        <f t="shared" si="14"/>
        <v>4.9999999999999822</v>
      </c>
      <c r="P219" t="s">
        <v>3</v>
      </c>
      <c r="V219" s="1">
        <v>0.48749999999999999</v>
      </c>
    </row>
    <row r="220" spans="8:23">
      <c r="H220">
        <f t="shared" si="10"/>
        <v>2</v>
      </c>
      <c r="I220" s="1">
        <f t="shared" si="11"/>
        <v>2.0833333333333259E-3</v>
      </c>
      <c r="J220">
        <f t="shared" si="12"/>
        <v>2.9999999999999898</v>
      </c>
      <c r="K220" s="1">
        <v>0.49236111111111108</v>
      </c>
      <c r="L220" s="1">
        <f t="shared" si="18"/>
        <v>0.49583333333333329</v>
      </c>
      <c r="M220" s="1">
        <f t="shared" si="13"/>
        <v>3.4722222222222099E-3</v>
      </c>
      <c r="N220">
        <f t="shared" si="14"/>
        <v>4.9999999999999822</v>
      </c>
      <c r="P220" t="s">
        <v>3</v>
      </c>
      <c r="V220" s="1">
        <v>0.49236111111111108</v>
      </c>
    </row>
    <row r="221" spans="8:23">
      <c r="H221">
        <f t="shared" si="10"/>
        <v>2</v>
      </c>
      <c r="I221" s="1">
        <f t="shared" si="11"/>
        <v>1.388888888888884E-3</v>
      </c>
      <c r="J221">
        <f t="shared" si="12"/>
        <v>1.9999999999999929</v>
      </c>
      <c r="K221" s="1">
        <v>0.49791666666666662</v>
      </c>
      <c r="L221" s="1">
        <f t="shared" si="18"/>
        <v>0.50138888888888888</v>
      </c>
      <c r="M221" s="1">
        <f t="shared" si="13"/>
        <v>3.4722222222222654E-3</v>
      </c>
      <c r="N221">
        <f t="shared" si="14"/>
        <v>5.0000000000000622</v>
      </c>
      <c r="P221" t="s">
        <v>3</v>
      </c>
      <c r="V221" s="1">
        <v>0.49791666666666662</v>
      </c>
    </row>
    <row r="222" spans="8:23">
      <c r="H222">
        <f t="shared" si="10"/>
        <v>2</v>
      </c>
      <c r="I222" s="1">
        <f t="shared" si="11"/>
        <v>2.0833333333333259E-3</v>
      </c>
      <c r="J222">
        <f t="shared" si="12"/>
        <v>2.9999999999999898</v>
      </c>
      <c r="K222" s="1">
        <v>0.50277777777777777</v>
      </c>
      <c r="L222" s="1">
        <f t="shared" si="18"/>
        <v>0.50624999999999998</v>
      </c>
      <c r="M222" s="1">
        <f t="shared" si="13"/>
        <v>3.4722222222222099E-3</v>
      </c>
      <c r="N222">
        <f t="shared" si="14"/>
        <v>4.9999999999999822</v>
      </c>
      <c r="P222" t="s">
        <v>3</v>
      </c>
      <c r="V222" s="1">
        <v>0.50277777777777777</v>
      </c>
    </row>
    <row r="223" spans="8:23">
      <c r="H223">
        <f t="shared" si="10"/>
        <v>2</v>
      </c>
      <c r="I223" s="1">
        <f t="shared" si="11"/>
        <v>1.388888888888884E-3</v>
      </c>
      <c r="J223">
        <f t="shared" si="12"/>
        <v>1.9999999999999929</v>
      </c>
      <c r="K223" s="1">
        <v>0.5083333333333333</v>
      </c>
      <c r="L223" s="1">
        <f t="shared" si="18"/>
        <v>0.51180555555555551</v>
      </c>
      <c r="M223" s="1">
        <f t="shared" si="13"/>
        <v>3.4722222222222099E-3</v>
      </c>
      <c r="N223">
        <f t="shared" si="14"/>
        <v>4.9999999999999822</v>
      </c>
      <c r="P223" t="s">
        <v>3</v>
      </c>
      <c r="V223" s="1">
        <v>0.5083333333333333</v>
      </c>
    </row>
    <row r="224" spans="8:23">
      <c r="H224">
        <f t="shared" si="10"/>
        <v>2</v>
      </c>
      <c r="I224" s="1">
        <f t="shared" si="11"/>
        <v>2.0833333333333259E-3</v>
      </c>
      <c r="J224">
        <f t="shared" si="12"/>
        <v>2.9999999999999898</v>
      </c>
      <c r="K224" s="1">
        <v>0.5131944444444444</v>
      </c>
      <c r="L224" s="1">
        <f t="shared" si="18"/>
        <v>0.51666666666666661</v>
      </c>
      <c r="M224" s="1">
        <f t="shared" si="13"/>
        <v>3.4722222222222099E-3</v>
      </c>
      <c r="N224">
        <f t="shared" si="14"/>
        <v>4.9999999999999822</v>
      </c>
      <c r="P224" t="s">
        <v>3</v>
      </c>
      <c r="V224" s="1">
        <v>0.5131944444444444</v>
      </c>
    </row>
    <row r="225" spans="8:22">
      <c r="H225">
        <f t="shared" si="10"/>
        <v>2</v>
      </c>
      <c r="I225" s="1">
        <f t="shared" si="11"/>
        <v>1.388888888888995E-3</v>
      </c>
      <c r="J225">
        <f t="shared" si="12"/>
        <v>2.0000000000001528</v>
      </c>
      <c r="K225" s="1">
        <v>0.51874999999999993</v>
      </c>
      <c r="L225" s="1">
        <f t="shared" si="18"/>
        <v>0.52222222222222214</v>
      </c>
      <c r="M225" s="1">
        <f t="shared" si="13"/>
        <v>3.4722222222222099E-3</v>
      </c>
      <c r="N225">
        <f t="shared" si="14"/>
        <v>4.9999999999999822</v>
      </c>
      <c r="P225" t="s">
        <v>3</v>
      </c>
      <c r="V225" s="1">
        <v>0.51874999999999993</v>
      </c>
    </row>
    <row r="226" spans="8:22">
      <c r="H226">
        <f t="shared" si="10"/>
        <v>2</v>
      </c>
      <c r="I226" s="1">
        <f t="shared" si="11"/>
        <v>2.0833333333333259E-3</v>
      </c>
      <c r="J226">
        <f t="shared" si="12"/>
        <v>2.9999999999999898</v>
      </c>
      <c r="K226" s="1">
        <v>0.52361111111111114</v>
      </c>
      <c r="L226" s="1">
        <f t="shared" si="18"/>
        <v>0.52708333333333335</v>
      </c>
      <c r="M226" s="1">
        <f t="shared" si="13"/>
        <v>3.4722222222222099E-3</v>
      </c>
      <c r="N226">
        <f t="shared" si="14"/>
        <v>4.9999999999999822</v>
      </c>
      <c r="P226" t="s">
        <v>3</v>
      </c>
      <c r="V226" s="1">
        <v>0.52361111111111114</v>
      </c>
    </row>
    <row r="227" spans="8:22">
      <c r="H227">
        <f t="shared" si="10"/>
        <v>2</v>
      </c>
      <c r="I227" s="1">
        <f t="shared" si="11"/>
        <v>1.388888888888884E-3</v>
      </c>
      <c r="J227">
        <f t="shared" si="12"/>
        <v>1.9999999999999929</v>
      </c>
      <c r="K227" s="1">
        <v>0.52916666666666667</v>
      </c>
      <c r="L227" s="1">
        <f>+K227+(5*60)/86400</f>
        <v>0.53263888888888888</v>
      </c>
      <c r="M227" s="1">
        <f t="shared" si="13"/>
        <v>3.4722222222222099E-3</v>
      </c>
      <c r="N227">
        <f t="shared" si="14"/>
        <v>4.9999999999999822</v>
      </c>
      <c r="P227" t="s">
        <v>3</v>
      </c>
      <c r="V227" s="1">
        <v>0.52916666666666667</v>
      </c>
    </row>
    <row r="228" spans="8:22">
      <c r="H228">
        <f t="shared" si="10"/>
        <v>2</v>
      </c>
      <c r="I228" s="1">
        <f t="shared" si="11"/>
        <v>2.0833333333333259E-3</v>
      </c>
      <c r="J228">
        <f t="shared" si="12"/>
        <v>2.9999999999999898</v>
      </c>
      <c r="K228" s="1">
        <v>0.53402777777777777</v>
      </c>
      <c r="L228" s="1">
        <f t="shared" ref="L228:L231" si="19">+K228+(5*60)/86400</f>
        <v>0.53749999999999998</v>
      </c>
      <c r="M228" s="1">
        <f t="shared" si="13"/>
        <v>3.4722222222222099E-3</v>
      </c>
      <c r="N228">
        <f t="shared" si="14"/>
        <v>4.9999999999999822</v>
      </c>
      <c r="P228" t="s">
        <v>3</v>
      </c>
      <c r="V228" s="1">
        <v>0.53402777777777777</v>
      </c>
    </row>
    <row r="229" spans="8:22">
      <c r="H229">
        <f t="shared" si="10"/>
        <v>2</v>
      </c>
      <c r="I229" s="1">
        <f t="shared" si="11"/>
        <v>1.388888888888884E-3</v>
      </c>
      <c r="J229">
        <f t="shared" si="12"/>
        <v>1.9999999999999929</v>
      </c>
      <c r="K229" s="1">
        <v>0.5395833333333333</v>
      </c>
      <c r="L229" s="1">
        <f t="shared" si="19"/>
        <v>0.54305555555555551</v>
      </c>
      <c r="M229" s="1">
        <f t="shared" si="13"/>
        <v>3.4722222222222099E-3</v>
      </c>
      <c r="N229">
        <f t="shared" si="14"/>
        <v>4.9999999999999822</v>
      </c>
      <c r="P229" t="s">
        <v>3</v>
      </c>
      <c r="V229" s="1">
        <v>0.5395833333333333</v>
      </c>
    </row>
    <row r="230" spans="8:22">
      <c r="H230">
        <f t="shared" si="10"/>
        <v>2</v>
      </c>
      <c r="I230" s="1">
        <f t="shared" si="11"/>
        <v>0</v>
      </c>
      <c r="J230">
        <f t="shared" si="12"/>
        <v>0</v>
      </c>
      <c r="K230" s="1">
        <v>0.5444444444444444</v>
      </c>
      <c r="L230" s="1">
        <f>+K230+(6*60)/86400</f>
        <v>0.54861111111111105</v>
      </c>
      <c r="M230" s="1">
        <f t="shared" si="13"/>
        <v>4.1666666666666519E-3</v>
      </c>
      <c r="N230">
        <f t="shared" si="14"/>
        <v>5.9999999999999796</v>
      </c>
      <c r="P230" t="s">
        <v>3</v>
      </c>
      <c r="V230" s="1">
        <v>0.5444444444444444</v>
      </c>
    </row>
    <row r="231" spans="8:22">
      <c r="H231">
        <f t="shared" si="10"/>
        <v>2</v>
      </c>
      <c r="I231" s="1">
        <f t="shared" si="11"/>
        <v>0</v>
      </c>
      <c r="J231">
        <f t="shared" si="12"/>
        <v>0</v>
      </c>
      <c r="K231" s="1">
        <v>0.54861111111111105</v>
      </c>
      <c r="L231" s="1">
        <f>+K231+(6*60)/86400</f>
        <v>0.5527777777777777</v>
      </c>
      <c r="M231" s="1">
        <f t="shared" si="13"/>
        <v>4.1666666666666519E-3</v>
      </c>
      <c r="N231">
        <f t="shared" si="14"/>
        <v>5.9999999999999796</v>
      </c>
      <c r="P231" t="s">
        <v>3</v>
      </c>
      <c r="V231" s="1">
        <v>0.54861111111111105</v>
      </c>
    </row>
    <row r="232" spans="8:22">
      <c r="H232">
        <f t="shared" si="10"/>
        <v>2</v>
      </c>
      <c r="I232" s="1">
        <f t="shared" si="11"/>
        <v>0</v>
      </c>
      <c r="J232">
        <f t="shared" si="12"/>
        <v>0</v>
      </c>
      <c r="K232" s="1">
        <v>0.55277777777777781</v>
      </c>
      <c r="L232" s="1">
        <f t="shared" ref="L232:L289" si="20">+K232+(6*60)/86400</f>
        <v>0.55694444444444446</v>
      </c>
      <c r="M232" s="1">
        <f t="shared" si="13"/>
        <v>4.1666666666666519E-3</v>
      </c>
      <c r="N232">
        <f t="shared" si="14"/>
        <v>5.9999999999999796</v>
      </c>
      <c r="P232" t="s">
        <v>3</v>
      </c>
      <c r="V232" s="1">
        <v>0.55277777777777781</v>
      </c>
    </row>
    <row r="233" spans="8:22">
      <c r="H233">
        <f t="shared" si="10"/>
        <v>2</v>
      </c>
      <c r="I233" s="1">
        <f t="shared" si="11"/>
        <v>0</v>
      </c>
      <c r="J233">
        <f t="shared" si="12"/>
        <v>0</v>
      </c>
      <c r="K233" s="1">
        <v>0.55694444444444446</v>
      </c>
      <c r="L233" s="1">
        <f t="shared" si="20"/>
        <v>0.56111111111111112</v>
      </c>
      <c r="M233" s="1">
        <f t="shared" si="13"/>
        <v>4.1666666666666519E-3</v>
      </c>
      <c r="N233">
        <f t="shared" si="14"/>
        <v>5.9999999999999796</v>
      </c>
      <c r="P233" t="s">
        <v>3</v>
      </c>
      <c r="V233" s="1">
        <v>0.55694444444444446</v>
      </c>
    </row>
    <row r="234" spans="8:22">
      <c r="H234">
        <f t="shared" si="10"/>
        <v>2</v>
      </c>
      <c r="I234" s="1">
        <f t="shared" si="11"/>
        <v>0</v>
      </c>
      <c r="J234">
        <f t="shared" si="12"/>
        <v>0</v>
      </c>
      <c r="K234" s="1">
        <v>0.56111111111111112</v>
      </c>
      <c r="L234" s="1">
        <f t="shared" si="20"/>
        <v>0.56527777777777777</v>
      </c>
      <c r="M234" s="1">
        <f t="shared" si="13"/>
        <v>4.1666666666666519E-3</v>
      </c>
      <c r="N234">
        <f t="shared" si="14"/>
        <v>5.9999999999999796</v>
      </c>
      <c r="P234" t="s">
        <v>3</v>
      </c>
      <c r="V234" s="1">
        <v>0.56111111111111112</v>
      </c>
    </row>
    <row r="235" spans="8:22">
      <c r="H235">
        <f t="shared" si="10"/>
        <v>2</v>
      </c>
      <c r="I235" s="1">
        <f t="shared" si="11"/>
        <v>0</v>
      </c>
      <c r="J235">
        <f t="shared" si="12"/>
        <v>0</v>
      </c>
      <c r="K235" s="1">
        <v>0.56527777777777777</v>
      </c>
      <c r="L235" s="1">
        <f t="shared" si="20"/>
        <v>0.56944444444444442</v>
      </c>
      <c r="M235" s="1">
        <f t="shared" si="13"/>
        <v>4.1666666666666519E-3</v>
      </c>
      <c r="N235">
        <f t="shared" si="14"/>
        <v>5.9999999999999796</v>
      </c>
      <c r="P235" t="s">
        <v>3</v>
      </c>
      <c r="V235" s="1">
        <v>0.56527777777777777</v>
      </c>
    </row>
    <row r="236" spans="8:22">
      <c r="H236">
        <f t="shared" ref="H236:H289" si="21">+IF(OR(J235-N236&gt;2,J235-N236=2),1,2)</f>
        <v>2</v>
      </c>
      <c r="I236" s="1">
        <f t="shared" ref="I236:I289" si="22">+K237-L236</f>
        <v>0</v>
      </c>
      <c r="J236">
        <f t="shared" ref="J236:J289" si="23">+(I236*86400)/60</f>
        <v>0</v>
      </c>
      <c r="K236" s="1">
        <v>0.56944444444444442</v>
      </c>
      <c r="L236" s="1">
        <f t="shared" si="20"/>
        <v>0.57361111111111107</v>
      </c>
      <c r="M236" s="1">
        <f t="shared" ref="M236:M289" si="24">+L236-K236</f>
        <v>4.1666666666666519E-3</v>
      </c>
      <c r="N236">
        <f t="shared" ref="N236:N289" si="25">+(M236*86400)/60</f>
        <v>5.9999999999999796</v>
      </c>
      <c r="P236" t="s">
        <v>3</v>
      </c>
      <c r="V236" s="1">
        <v>0.56944444444444442</v>
      </c>
    </row>
    <row r="237" spans="8:22">
      <c r="H237">
        <f t="shared" si="21"/>
        <v>2</v>
      </c>
      <c r="I237" s="1">
        <f t="shared" si="22"/>
        <v>0</v>
      </c>
      <c r="J237">
        <f t="shared" si="23"/>
        <v>0</v>
      </c>
      <c r="K237" s="1">
        <v>0.57361111111111118</v>
      </c>
      <c r="L237" s="1">
        <f t="shared" si="20"/>
        <v>0.57777777777777783</v>
      </c>
      <c r="M237" s="1">
        <f t="shared" si="24"/>
        <v>4.1666666666666519E-3</v>
      </c>
      <c r="N237">
        <f t="shared" si="25"/>
        <v>5.9999999999999796</v>
      </c>
      <c r="P237" t="s">
        <v>3</v>
      </c>
      <c r="V237" s="1">
        <v>0.57361111111111118</v>
      </c>
    </row>
    <row r="238" spans="8:22">
      <c r="H238">
        <f t="shared" si="21"/>
        <v>2</v>
      </c>
      <c r="I238" s="1">
        <f t="shared" si="22"/>
        <v>0</v>
      </c>
      <c r="J238">
        <f t="shared" si="23"/>
        <v>0</v>
      </c>
      <c r="K238" s="1">
        <v>0.57777777777777783</v>
      </c>
      <c r="L238" s="1">
        <f t="shared" si="20"/>
        <v>0.58194444444444449</v>
      </c>
      <c r="M238" s="1">
        <f t="shared" si="24"/>
        <v>4.1666666666666519E-3</v>
      </c>
      <c r="N238">
        <f t="shared" si="25"/>
        <v>5.9999999999999796</v>
      </c>
      <c r="P238" t="s">
        <v>3</v>
      </c>
      <c r="V238" s="1">
        <v>0.57777777777777783</v>
      </c>
    </row>
    <row r="239" spans="8:22">
      <c r="H239">
        <f t="shared" si="21"/>
        <v>2</v>
      </c>
      <c r="I239" s="1">
        <f t="shared" si="22"/>
        <v>0</v>
      </c>
      <c r="J239">
        <f t="shared" si="23"/>
        <v>0</v>
      </c>
      <c r="K239" s="1">
        <v>0.58194444444444449</v>
      </c>
      <c r="L239" s="1">
        <f t="shared" si="20"/>
        <v>0.58611111111111114</v>
      </c>
      <c r="M239" s="1">
        <f t="shared" si="24"/>
        <v>4.1666666666666519E-3</v>
      </c>
      <c r="N239">
        <f t="shared" si="25"/>
        <v>5.9999999999999796</v>
      </c>
      <c r="P239" t="s">
        <v>3</v>
      </c>
      <c r="V239" s="1">
        <v>0.58194444444444449</v>
      </c>
    </row>
    <row r="240" spans="8:22">
      <c r="H240">
        <f t="shared" si="21"/>
        <v>2</v>
      </c>
      <c r="I240" s="1">
        <f t="shared" si="22"/>
        <v>0</v>
      </c>
      <c r="J240">
        <f t="shared" si="23"/>
        <v>0</v>
      </c>
      <c r="K240" s="1">
        <v>0.58611111111111114</v>
      </c>
      <c r="L240" s="1">
        <f t="shared" si="20"/>
        <v>0.59027777777777779</v>
      </c>
      <c r="M240" s="1">
        <f t="shared" si="24"/>
        <v>4.1666666666666519E-3</v>
      </c>
      <c r="N240">
        <f t="shared" si="25"/>
        <v>5.9999999999999796</v>
      </c>
      <c r="P240" t="s">
        <v>3</v>
      </c>
      <c r="V240" s="1">
        <v>0.58611111111111114</v>
      </c>
    </row>
    <row r="241" spans="8:22">
      <c r="H241">
        <f t="shared" si="21"/>
        <v>2</v>
      </c>
      <c r="I241" s="1">
        <f t="shared" si="22"/>
        <v>0</v>
      </c>
      <c r="J241">
        <f t="shared" si="23"/>
        <v>0</v>
      </c>
      <c r="K241" s="1">
        <v>0.59027777777777779</v>
      </c>
      <c r="L241" s="1">
        <f t="shared" si="20"/>
        <v>0.59444444444444444</v>
      </c>
      <c r="M241" s="1">
        <f t="shared" si="24"/>
        <v>4.1666666666666519E-3</v>
      </c>
      <c r="N241">
        <f t="shared" si="25"/>
        <v>5.9999999999999796</v>
      </c>
      <c r="P241" t="s">
        <v>3</v>
      </c>
      <c r="V241" s="1">
        <v>0.59027777777777779</v>
      </c>
    </row>
    <row r="242" spans="8:22">
      <c r="H242">
        <f t="shared" si="21"/>
        <v>2</v>
      </c>
      <c r="I242" s="1">
        <f t="shared" si="22"/>
        <v>0</v>
      </c>
      <c r="J242">
        <f t="shared" si="23"/>
        <v>0</v>
      </c>
      <c r="K242" s="1">
        <v>0.59444444444444444</v>
      </c>
      <c r="L242" s="1">
        <f t="shared" si="20"/>
        <v>0.59861111111111109</v>
      </c>
      <c r="M242" s="1">
        <f t="shared" si="24"/>
        <v>4.1666666666666519E-3</v>
      </c>
      <c r="N242">
        <f t="shared" si="25"/>
        <v>5.9999999999999796</v>
      </c>
      <c r="P242" t="s">
        <v>3</v>
      </c>
      <c r="V242" s="1">
        <v>0.59444444444444444</v>
      </c>
    </row>
    <row r="243" spans="8:22">
      <c r="H243">
        <f t="shared" si="21"/>
        <v>2</v>
      </c>
      <c r="I243" s="1">
        <f t="shared" si="22"/>
        <v>0</v>
      </c>
      <c r="J243">
        <f t="shared" si="23"/>
        <v>0</v>
      </c>
      <c r="K243" s="1">
        <v>0.59861111111111109</v>
      </c>
      <c r="L243" s="1">
        <f t="shared" si="20"/>
        <v>0.60277777777777775</v>
      </c>
      <c r="M243" s="1">
        <f t="shared" si="24"/>
        <v>4.1666666666666519E-3</v>
      </c>
      <c r="N243">
        <f t="shared" si="25"/>
        <v>5.9999999999999796</v>
      </c>
      <c r="P243" t="s">
        <v>3</v>
      </c>
      <c r="V243" s="1">
        <v>0.59861111111111109</v>
      </c>
    </row>
    <row r="244" spans="8:22">
      <c r="H244">
        <f t="shared" si="21"/>
        <v>2</v>
      </c>
      <c r="I244" s="1">
        <f t="shared" si="22"/>
        <v>0</v>
      </c>
      <c r="J244">
        <f t="shared" si="23"/>
        <v>0</v>
      </c>
      <c r="K244" s="1">
        <v>0.60277777777777775</v>
      </c>
      <c r="L244" s="1">
        <f t="shared" si="20"/>
        <v>0.6069444444444444</v>
      </c>
      <c r="M244" s="1">
        <f t="shared" si="24"/>
        <v>4.1666666666666519E-3</v>
      </c>
      <c r="N244">
        <f t="shared" si="25"/>
        <v>5.9999999999999796</v>
      </c>
      <c r="P244" t="s">
        <v>3</v>
      </c>
      <c r="V244" s="1">
        <v>0.60277777777777775</v>
      </c>
    </row>
    <row r="245" spans="8:22">
      <c r="H245">
        <f t="shared" si="21"/>
        <v>2</v>
      </c>
      <c r="I245" s="1">
        <f t="shared" si="22"/>
        <v>0</v>
      </c>
      <c r="J245">
        <f t="shared" si="23"/>
        <v>0</v>
      </c>
      <c r="K245" s="1">
        <v>0.6069444444444444</v>
      </c>
      <c r="L245" s="1">
        <f t="shared" si="20"/>
        <v>0.61111111111111105</v>
      </c>
      <c r="M245" s="1">
        <f t="shared" si="24"/>
        <v>4.1666666666666519E-3</v>
      </c>
      <c r="N245">
        <f t="shared" si="25"/>
        <v>5.9999999999999796</v>
      </c>
      <c r="P245" t="s">
        <v>3</v>
      </c>
      <c r="V245" s="1">
        <v>0.6069444444444444</v>
      </c>
    </row>
    <row r="246" spans="8:22">
      <c r="H246">
        <f t="shared" si="21"/>
        <v>2</v>
      </c>
      <c r="I246" s="1">
        <f t="shared" si="22"/>
        <v>0</v>
      </c>
      <c r="J246">
        <f t="shared" si="23"/>
        <v>0</v>
      </c>
      <c r="K246" s="1">
        <v>0.61111111111111105</v>
      </c>
      <c r="L246" s="1">
        <f t="shared" si="20"/>
        <v>0.6152777777777777</v>
      </c>
      <c r="M246" s="1">
        <f t="shared" si="24"/>
        <v>4.1666666666666519E-3</v>
      </c>
      <c r="N246">
        <f t="shared" si="25"/>
        <v>5.9999999999999796</v>
      </c>
      <c r="P246" t="s">
        <v>3</v>
      </c>
      <c r="V246" s="1">
        <v>0.61111111111111105</v>
      </c>
    </row>
    <row r="247" spans="8:22">
      <c r="H247">
        <f t="shared" si="21"/>
        <v>2</v>
      </c>
      <c r="I247" s="1">
        <f t="shared" si="22"/>
        <v>0</v>
      </c>
      <c r="J247">
        <f t="shared" si="23"/>
        <v>0</v>
      </c>
      <c r="K247" s="1">
        <v>0.61527777777777781</v>
      </c>
      <c r="L247" s="1">
        <f t="shared" si="20"/>
        <v>0.61944444444444446</v>
      </c>
      <c r="M247" s="1">
        <f t="shared" si="24"/>
        <v>4.1666666666666519E-3</v>
      </c>
      <c r="N247">
        <f t="shared" si="25"/>
        <v>5.9999999999999796</v>
      </c>
      <c r="P247" t="s">
        <v>3</v>
      </c>
      <c r="V247" s="1">
        <v>0.61527777777777781</v>
      </c>
    </row>
    <row r="248" spans="8:22">
      <c r="H248">
        <f t="shared" si="21"/>
        <v>2</v>
      </c>
      <c r="I248" s="1">
        <f t="shared" si="22"/>
        <v>0</v>
      </c>
      <c r="J248">
        <f t="shared" si="23"/>
        <v>0</v>
      </c>
      <c r="K248" s="1">
        <v>0.61944444444444446</v>
      </c>
      <c r="L248" s="1">
        <f t="shared" si="20"/>
        <v>0.62361111111111112</v>
      </c>
      <c r="M248" s="1">
        <f t="shared" si="24"/>
        <v>4.1666666666666519E-3</v>
      </c>
      <c r="N248">
        <f t="shared" si="25"/>
        <v>5.9999999999999796</v>
      </c>
      <c r="P248" t="s">
        <v>3</v>
      </c>
      <c r="V248" s="1">
        <v>0.61944444444444446</v>
      </c>
    </row>
    <row r="249" spans="8:22">
      <c r="H249">
        <f t="shared" si="21"/>
        <v>2</v>
      </c>
      <c r="I249" s="1">
        <f t="shared" si="22"/>
        <v>0</v>
      </c>
      <c r="J249">
        <f t="shared" si="23"/>
        <v>0</v>
      </c>
      <c r="K249" s="1">
        <v>0.62361111111111112</v>
      </c>
      <c r="L249" s="1">
        <f t="shared" si="20"/>
        <v>0.62777777777777777</v>
      </c>
      <c r="M249" s="1">
        <f t="shared" si="24"/>
        <v>4.1666666666666519E-3</v>
      </c>
      <c r="N249">
        <f t="shared" si="25"/>
        <v>5.9999999999999796</v>
      </c>
      <c r="P249" t="s">
        <v>3</v>
      </c>
      <c r="V249" s="1">
        <v>0.62361111111111112</v>
      </c>
    </row>
    <row r="250" spans="8:22">
      <c r="H250">
        <f t="shared" si="21"/>
        <v>2</v>
      </c>
      <c r="I250" s="1">
        <f t="shared" si="22"/>
        <v>0</v>
      </c>
      <c r="J250">
        <f t="shared" si="23"/>
        <v>0</v>
      </c>
      <c r="K250" s="1">
        <v>0.62777777777777777</v>
      </c>
      <c r="L250" s="1">
        <f t="shared" si="20"/>
        <v>0.63194444444444442</v>
      </c>
      <c r="M250" s="1">
        <f t="shared" si="24"/>
        <v>4.1666666666666519E-3</v>
      </c>
      <c r="N250">
        <f t="shared" si="25"/>
        <v>5.9999999999999796</v>
      </c>
      <c r="P250" t="s">
        <v>3</v>
      </c>
      <c r="V250" s="1">
        <v>0.62777777777777777</v>
      </c>
    </row>
    <row r="251" spans="8:22">
      <c r="H251">
        <f t="shared" si="21"/>
        <v>2</v>
      </c>
      <c r="I251" s="1">
        <f t="shared" si="22"/>
        <v>0</v>
      </c>
      <c r="J251">
        <f t="shared" si="23"/>
        <v>0</v>
      </c>
      <c r="K251" s="1">
        <v>0.63194444444444442</v>
      </c>
      <c r="L251" s="1">
        <f t="shared" si="20"/>
        <v>0.63611111111111107</v>
      </c>
      <c r="M251" s="1">
        <f t="shared" si="24"/>
        <v>4.1666666666666519E-3</v>
      </c>
      <c r="N251">
        <f t="shared" si="25"/>
        <v>5.9999999999999796</v>
      </c>
      <c r="P251" t="s">
        <v>3</v>
      </c>
      <c r="V251" s="1">
        <v>0.63194444444444442</v>
      </c>
    </row>
    <row r="252" spans="8:22">
      <c r="H252">
        <f t="shared" si="21"/>
        <v>2</v>
      </c>
      <c r="I252" s="1">
        <f t="shared" si="22"/>
        <v>0</v>
      </c>
      <c r="J252">
        <f t="shared" si="23"/>
        <v>0</v>
      </c>
      <c r="K252" s="1">
        <v>0.63611111111111118</v>
      </c>
      <c r="L252" s="1">
        <f t="shared" si="20"/>
        <v>0.64027777777777783</v>
      </c>
      <c r="M252" s="1">
        <f t="shared" si="24"/>
        <v>4.1666666666666519E-3</v>
      </c>
      <c r="N252">
        <f t="shared" si="25"/>
        <v>5.9999999999999796</v>
      </c>
      <c r="P252" t="s">
        <v>3</v>
      </c>
      <c r="V252" s="1">
        <v>0.63611111111111118</v>
      </c>
    </row>
    <row r="253" spans="8:22">
      <c r="H253">
        <f t="shared" si="21"/>
        <v>2</v>
      </c>
      <c r="I253" s="1">
        <f t="shared" si="22"/>
        <v>0</v>
      </c>
      <c r="J253">
        <f t="shared" si="23"/>
        <v>0</v>
      </c>
      <c r="K253" s="1">
        <v>0.64027777777777783</v>
      </c>
      <c r="L253" s="1">
        <f t="shared" si="20"/>
        <v>0.64444444444444449</v>
      </c>
      <c r="M253" s="1">
        <f t="shared" si="24"/>
        <v>4.1666666666666519E-3</v>
      </c>
      <c r="N253">
        <f t="shared" si="25"/>
        <v>5.9999999999999796</v>
      </c>
      <c r="P253" t="s">
        <v>3</v>
      </c>
      <c r="V253" s="1">
        <v>0.64027777777777783</v>
      </c>
    </row>
    <row r="254" spans="8:22">
      <c r="H254">
        <f t="shared" si="21"/>
        <v>2</v>
      </c>
      <c r="I254" s="1">
        <f t="shared" si="22"/>
        <v>0</v>
      </c>
      <c r="J254">
        <f t="shared" si="23"/>
        <v>0</v>
      </c>
      <c r="K254" s="1">
        <v>0.64444444444444449</v>
      </c>
      <c r="L254" s="1">
        <f t="shared" si="20"/>
        <v>0.64861111111111114</v>
      </c>
      <c r="M254" s="1">
        <f t="shared" si="24"/>
        <v>4.1666666666666519E-3</v>
      </c>
      <c r="N254">
        <f t="shared" si="25"/>
        <v>5.9999999999999796</v>
      </c>
      <c r="P254" t="s">
        <v>3</v>
      </c>
      <c r="V254" s="1">
        <v>0.64444444444444449</v>
      </c>
    </row>
    <row r="255" spans="8:22">
      <c r="H255">
        <f t="shared" si="21"/>
        <v>2</v>
      </c>
      <c r="I255" s="1">
        <f t="shared" si="22"/>
        <v>0</v>
      </c>
      <c r="J255">
        <f t="shared" si="23"/>
        <v>0</v>
      </c>
      <c r="K255" s="1">
        <v>0.64861111111111114</v>
      </c>
      <c r="L255" s="1">
        <f t="shared" si="20"/>
        <v>0.65277777777777779</v>
      </c>
      <c r="M255" s="1">
        <f t="shared" si="24"/>
        <v>4.1666666666666519E-3</v>
      </c>
      <c r="N255">
        <f t="shared" si="25"/>
        <v>5.9999999999999796</v>
      </c>
      <c r="P255" t="s">
        <v>3</v>
      </c>
      <c r="V255" s="1">
        <v>0.64861111111111114</v>
      </c>
    </row>
    <row r="256" spans="8:22">
      <c r="H256">
        <f t="shared" si="21"/>
        <v>2</v>
      </c>
      <c r="I256" s="1">
        <f t="shared" si="22"/>
        <v>0</v>
      </c>
      <c r="J256">
        <f t="shared" si="23"/>
        <v>0</v>
      </c>
      <c r="K256" s="1">
        <v>0.65277777777777779</v>
      </c>
      <c r="L256" s="1">
        <f t="shared" si="20"/>
        <v>0.65694444444444444</v>
      </c>
      <c r="M256" s="1">
        <f t="shared" si="24"/>
        <v>4.1666666666666519E-3</v>
      </c>
      <c r="N256">
        <f t="shared" si="25"/>
        <v>5.9999999999999796</v>
      </c>
      <c r="P256" t="s">
        <v>3</v>
      </c>
      <c r="V256" s="1">
        <v>0.65277777777777779</v>
      </c>
    </row>
    <row r="257" spans="8:22">
      <c r="H257">
        <f t="shared" si="21"/>
        <v>2</v>
      </c>
      <c r="I257" s="1">
        <f t="shared" si="22"/>
        <v>0</v>
      </c>
      <c r="J257">
        <f t="shared" si="23"/>
        <v>0</v>
      </c>
      <c r="K257" s="1">
        <v>0.65694444444444444</v>
      </c>
      <c r="L257" s="1">
        <f t="shared" si="20"/>
        <v>0.66111111111111109</v>
      </c>
      <c r="M257" s="1">
        <f t="shared" si="24"/>
        <v>4.1666666666666519E-3</v>
      </c>
      <c r="N257">
        <f t="shared" si="25"/>
        <v>5.9999999999999796</v>
      </c>
      <c r="P257" t="s">
        <v>3</v>
      </c>
      <c r="V257" s="1">
        <v>0.65694444444444444</v>
      </c>
    </row>
    <row r="258" spans="8:22">
      <c r="H258">
        <f t="shared" si="21"/>
        <v>2</v>
      </c>
      <c r="I258" s="1">
        <f t="shared" si="22"/>
        <v>0</v>
      </c>
      <c r="J258">
        <f t="shared" si="23"/>
        <v>0</v>
      </c>
      <c r="K258" s="1">
        <v>0.66111111111111109</v>
      </c>
      <c r="L258" s="1">
        <f t="shared" si="20"/>
        <v>0.66527777777777775</v>
      </c>
      <c r="M258" s="1">
        <f t="shared" si="24"/>
        <v>4.1666666666666519E-3</v>
      </c>
      <c r="N258">
        <f t="shared" si="25"/>
        <v>5.9999999999999796</v>
      </c>
      <c r="P258" t="s">
        <v>3</v>
      </c>
      <c r="V258" s="1">
        <v>0.66111111111111109</v>
      </c>
    </row>
    <row r="259" spans="8:22">
      <c r="H259">
        <f t="shared" si="21"/>
        <v>2</v>
      </c>
      <c r="I259" s="1">
        <f t="shared" si="22"/>
        <v>0</v>
      </c>
      <c r="J259">
        <f t="shared" si="23"/>
        <v>0</v>
      </c>
      <c r="K259" s="1">
        <v>0.66527777777777775</v>
      </c>
      <c r="L259" s="1">
        <f t="shared" si="20"/>
        <v>0.6694444444444444</v>
      </c>
      <c r="M259" s="1">
        <f t="shared" si="24"/>
        <v>4.1666666666666519E-3</v>
      </c>
      <c r="N259">
        <f t="shared" si="25"/>
        <v>5.9999999999999796</v>
      </c>
      <c r="P259" t="s">
        <v>3</v>
      </c>
      <c r="V259" s="1">
        <v>0.66527777777777775</v>
      </c>
    </row>
    <row r="260" spans="8:22">
      <c r="H260">
        <f t="shared" si="21"/>
        <v>2</v>
      </c>
      <c r="I260" s="1">
        <f t="shared" si="22"/>
        <v>0</v>
      </c>
      <c r="J260">
        <f t="shared" si="23"/>
        <v>0</v>
      </c>
      <c r="K260" s="1">
        <v>0.6694444444444444</v>
      </c>
      <c r="L260" s="1">
        <f t="shared" si="20"/>
        <v>0.67361111111111105</v>
      </c>
      <c r="M260" s="1">
        <f t="shared" si="24"/>
        <v>4.1666666666666519E-3</v>
      </c>
      <c r="N260">
        <f t="shared" si="25"/>
        <v>5.9999999999999796</v>
      </c>
      <c r="P260" t="s">
        <v>3</v>
      </c>
      <c r="V260" s="1">
        <v>0.6694444444444444</v>
      </c>
    </row>
    <row r="261" spans="8:22">
      <c r="H261">
        <f t="shared" si="21"/>
        <v>2</v>
      </c>
      <c r="I261" s="1">
        <f t="shared" si="22"/>
        <v>0</v>
      </c>
      <c r="J261">
        <f t="shared" si="23"/>
        <v>0</v>
      </c>
      <c r="K261" s="1">
        <v>0.67361111111111116</v>
      </c>
      <c r="L261" s="1">
        <f t="shared" si="20"/>
        <v>0.67777777777777781</v>
      </c>
      <c r="M261" s="1">
        <f t="shared" si="24"/>
        <v>4.1666666666666519E-3</v>
      </c>
      <c r="N261">
        <f t="shared" si="25"/>
        <v>5.9999999999999796</v>
      </c>
      <c r="P261" t="s">
        <v>3</v>
      </c>
      <c r="V261" s="1">
        <v>0.67361111111111116</v>
      </c>
    </row>
    <row r="262" spans="8:22">
      <c r="H262">
        <f t="shared" si="21"/>
        <v>2</v>
      </c>
      <c r="I262" s="1">
        <f t="shared" si="22"/>
        <v>0</v>
      </c>
      <c r="J262">
        <f t="shared" si="23"/>
        <v>0</v>
      </c>
      <c r="K262" s="1">
        <v>0.6777777777777777</v>
      </c>
      <c r="L262" s="1">
        <f t="shared" si="20"/>
        <v>0.68194444444444435</v>
      </c>
      <c r="M262" s="1">
        <f t="shared" si="24"/>
        <v>4.1666666666666519E-3</v>
      </c>
      <c r="N262">
        <f t="shared" si="25"/>
        <v>5.9999999999999796</v>
      </c>
      <c r="P262" t="s">
        <v>3</v>
      </c>
      <c r="V262" s="1">
        <v>0.6777777777777777</v>
      </c>
    </row>
    <row r="263" spans="8:22">
      <c r="H263">
        <f t="shared" si="21"/>
        <v>2</v>
      </c>
      <c r="I263" s="1">
        <f t="shared" si="22"/>
        <v>0</v>
      </c>
      <c r="J263">
        <f t="shared" si="23"/>
        <v>0</v>
      </c>
      <c r="K263" s="1">
        <v>0.68194444444444446</v>
      </c>
      <c r="L263" s="1">
        <f t="shared" si="20"/>
        <v>0.68611111111111112</v>
      </c>
      <c r="M263" s="1">
        <f t="shared" si="24"/>
        <v>4.1666666666666519E-3</v>
      </c>
      <c r="N263">
        <f t="shared" si="25"/>
        <v>5.9999999999999796</v>
      </c>
      <c r="P263" t="s">
        <v>3</v>
      </c>
      <c r="V263" s="1">
        <v>0.68194444444444446</v>
      </c>
    </row>
    <row r="264" spans="8:22">
      <c r="H264">
        <f t="shared" si="21"/>
        <v>2</v>
      </c>
      <c r="I264" s="1">
        <f t="shared" si="22"/>
        <v>0</v>
      </c>
      <c r="J264">
        <f t="shared" si="23"/>
        <v>0</v>
      </c>
      <c r="K264" s="1">
        <v>0.68611111111111101</v>
      </c>
      <c r="L264" s="1">
        <f t="shared" si="20"/>
        <v>0.69027777777777766</v>
      </c>
      <c r="M264" s="1">
        <f t="shared" si="24"/>
        <v>4.1666666666666519E-3</v>
      </c>
      <c r="N264">
        <f t="shared" si="25"/>
        <v>5.9999999999999796</v>
      </c>
      <c r="P264" t="s">
        <v>3</v>
      </c>
      <c r="V264" s="1">
        <v>0.68611111111111101</v>
      </c>
    </row>
    <row r="265" spans="8:22">
      <c r="H265">
        <f t="shared" si="21"/>
        <v>2</v>
      </c>
      <c r="I265" s="1">
        <f t="shared" si="22"/>
        <v>0</v>
      </c>
      <c r="J265">
        <f t="shared" si="23"/>
        <v>0</v>
      </c>
      <c r="K265" s="1">
        <v>0.69027777777777777</v>
      </c>
      <c r="L265" s="1">
        <f t="shared" si="20"/>
        <v>0.69444444444444442</v>
      </c>
      <c r="M265" s="1">
        <f t="shared" si="24"/>
        <v>4.1666666666666519E-3</v>
      </c>
      <c r="N265">
        <f t="shared" si="25"/>
        <v>5.9999999999999796</v>
      </c>
      <c r="P265" t="s">
        <v>3</v>
      </c>
      <c r="V265" s="1">
        <v>0.69027777777777777</v>
      </c>
    </row>
    <row r="266" spans="8:22">
      <c r="H266">
        <f t="shared" si="21"/>
        <v>2</v>
      </c>
      <c r="I266" s="1">
        <f t="shared" si="22"/>
        <v>0</v>
      </c>
      <c r="J266">
        <f t="shared" si="23"/>
        <v>0</v>
      </c>
      <c r="K266" s="1">
        <v>0.69444444444444453</v>
      </c>
      <c r="L266" s="1">
        <f t="shared" si="20"/>
        <v>0.69861111111111118</v>
      </c>
      <c r="M266" s="1">
        <f t="shared" si="24"/>
        <v>4.1666666666666519E-3</v>
      </c>
      <c r="N266">
        <f t="shared" si="25"/>
        <v>5.9999999999999796</v>
      </c>
      <c r="P266" t="s">
        <v>3</v>
      </c>
      <c r="V266" s="1">
        <v>0.69444444444444453</v>
      </c>
    </row>
    <row r="267" spans="8:22">
      <c r="H267">
        <f t="shared" si="21"/>
        <v>2</v>
      </c>
      <c r="I267" s="1">
        <f t="shared" si="22"/>
        <v>0</v>
      </c>
      <c r="J267">
        <f t="shared" si="23"/>
        <v>0</v>
      </c>
      <c r="K267" s="1">
        <v>0.69861111111111107</v>
      </c>
      <c r="L267" s="1">
        <f t="shared" si="20"/>
        <v>0.70277777777777772</v>
      </c>
      <c r="M267" s="1">
        <f t="shared" si="24"/>
        <v>4.1666666666666519E-3</v>
      </c>
      <c r="N267">
        <f t="shared" si="25"/>
        <v>5.9999999999999796</v>
      </c>
      <c r="P267" t="s">
        <v>3</v>
      </c>
      <c r="V267" s="1">
        <v>0.69861111111111107</v>
      </c>
    </row>
    <row r="268" spans="8:22">
      <c r="H268">
        <f t="shared" si="21"/>
        <v>2</v>
      </c>
      <c r="I268" s="1">
        <f t="shared" si="22"/>
        <v>0</v>
      </c>
      <c r="J268">
        <f t="shared" si="23"/>
        <v>0</v>
      </c>
      <c r="K268" s="1">
        <v>0.70277777777777783</v>
      </c>
      <c r="L268" s="1">
        <f t="shared" si="20"/>
        <v>0.70694444444444449</v>
      </c>
      <c r="M268" s="1">
        <f t="shared" si="24"/>
        <v>4.1666666666666519E-3</v>
      </c>
      <c r="N268">
        <f t="shared" si="25"/>
        <v>5.9999999999999796</v>
      </c>
      <c r="P268" t="s">
        <v>3</v>
      </c>
      <c r="V268" s="1">
        <v>0.70277777777777783</v>
      </c>
    </row>
    <row r="269" spans="8:22">
      <c r="H269">
        <f t="shared" si="21"/>
        <v>2</v>
      </c>
      <c r="I269" s="1">
        <f t="shared" si="22"/>
        <v>0</v>
      </c>
      <c r="J269">
        <f t="shared" si="23"/>
        <v>0</v>
      </c>
      <c r="K269" s="1">
        <v>0.70694444444444438</v>
      </c>
      <c r="L269" s="1">
        <f t="shared" si="20"/>
        <v>0.71111111111111103</v>
      </c>
      <c r="M269" s="1">
        <f t="shared" si="24"/>
        <v>4.1666666666666519E-3</v>
      </c>
      <c r="N269">
        <f t="shared" si="25"/>
        <v>5.9999999999999796</v>
      </c>
      <c r="P269" t="s">
        <v>3</v>
      </c>
      <c r="V269" s="1">
        <v>0.70694444444444438</v>
      </c>
    </row>
    <row r="270" spans="8:22">
      <c r="H270">
        <f t="shared" si="21"/>
        <v>2</v>
      </c>
      <c r="I270" s="1">
        <f t="shared" si="22"/>
        <v>0</v>
      </c>
      <c r="J270">
        <f t="shared" si="23"/>
        <v>0</v>
      </c>
      <c r="K270" s="1">
        <v>0.71111111111111114</v>
      </c>
      <c r="L270" s="1">
        <f t="shared" si="20"/>
        <v>0.71527777777777779</v>
      </c>
      <c r="M270" s="1">
        <f t="shared" si="24"/>
        <v>4.1666666666666519E-3</v>
      </c>
      <c r="N270">
        <f t="shared" si="25"/>
        <v>5.9999999999999796</v>
      </c>
      <c r="P270" t="s">
        <v>3</v>
      </c>
      <c r="V270" s="1">
        <v>0.71111111111111114</v>
      </c>
    </row>
    <row r="271" spans="8:22">
      <c r="H271">
        <f t="shared" si="21"/>
        <v>2</v>
      </c>
      <c r="I271" s="1">
        <f t="shared" si="22"/>
        <v>0</v>
      </c>
      <c r="J271">
        <f t="shared" si="23"/>
        <v>0</v>
      </c>
      <c r="K271" s="1">
        <v>0.71527777777777779</v>
      </c>
      <c r="L271" s="1">
        <f t="shared" si="20"/>
        <v>0.71944444444444444</v>
      </c>
      <c r="M271" s="1">
        <f t="shared" si="24"/>
        <v>4.1666666666666519E-3</v>
      </c>
      <c r="N271">
        <f t="shared" si="25"/>
        <v>5.9999999999999796</v>
      </c>
      <c r="P271" t="s">
        <v>3</v>
      </c>
      <c r="V271" s="1">
        <v>0.71527777777777779</v>
      </c>
    </row>
    <row r="272" spans="8:22">
      <c r="H272">
        <f t="shared" si="21"/>
        <v>2</v>
      </c>
      <c r="I272" s="1">
        <f t="shared" si="22"/>
        <v>0</v>
      </c>
      <c r="J272">
        <f t="shared" si="23"/>
        <v>0</v>
      </c>
      <c r="K272" s="1">
        <v>0.71944444444444444</v>
      </c>
      <c r="L272" s="1">
        <f t="shared" si="20"/>
        <v>0.72361111111111109</v>
      </c>
      <c r="M272" s="1">
        <f t="shared" si="24"/>
        <v>4.1666666666666519E-3</v>
      </c>
      <c r="N272">
        <f t="shared" si="25"/>
        <v>5.9999999999999796</v>
      </c>
      <c r="P272" t="s">
        <v>3</v>
      </c>
      <c r="V272" s="1">
        <v>0.71944444444444444</v>
      </c>
    </row>
    <row r="273" spans="8:22">
      <c r="H273">
        <f t="shared" si="21"/>
        <v>2</v>
      </c>
      <c r="I273" s="1">
        <f t="shared" si="22"/>
        <v>0</v>
      </c>
      <c r="J273">
        <f t="shared" si="23"/>
        <v>0</v>
      </c>
      <c r="K273" s="1">
        <v>0.72361111111111109</v>
      </c>
      <c r="L273" s="1">
        <f t="shared" si="20"/>
        <v>0.72777777777777775</v>
      </c>
      <c r="M273" s="1">
        <f t="shared" si="24"/>
        <v>4.1666666666666519E-3</v>
      </c>
      <c r="N273">
        <f t="shared" si="25"/>
        <v>5.9999999999999796</v>
      </c>
      <c r="P273" t="s">
        <v>3</v>
      </c>
      <c r="V273" s="1">
        <v>0.72361111111111109</v>
      </c>
    </row>
    <row r="274" spans="8:22">
      <c r="H274">
        <f t="shared" si="21"/>
        <v>2</v>
      </c>
      <c r="I274" s="1">
        <f t="shared" si="22"/>
        <v>0</v>
      </c>
      <c r="J274">
        <f t="shared" si="23"/>
        <v>0</v>
      </c>
      <c r="K274" s="1">
        <v>0.72777777777777775</v>
      </c>
      <c r="L274" s="1">
        <f t="shared" si="20"/>
        <v>0.7319444444444444</v>
      </c>
      <c r="M274" s="1">
        <f t="shared" si="24"/>
        <v>4.1666666666666519E-3</v>
      </c>
      <c r="N274">
        <f t="shared" si="25"/>
        <v>5.9999999999999796</v>
      </c>
      <c r="P274" t="s">
        <v>3</v>
      </c>
      <c r="V274" s="1">
        <v>0.72777777777777775</v>
      </c>
    </row>
    <row r="275" spans="8:22">
      <c r="H275">
        <f t="shared" si="21"/>
        <v>2</v>
      </c>
      <c r="I275" s="1">
        <f t="shared" si="22"/>
        <v>0</v>
      </c>
      <c r="J275">
        <f t="shared" si="23"/>
        <v>0</v>
      </c>
      <c r="K275" s="1">
        <v>0.7319444444444444</v>
      </c>
      <c r="L275" s="1">
        <f t="shared" si="20"/>
        <v>0.73611111111111105</v>
      </c>
      <c r="M275" s="1">
        <f t="shared" si="24"/>
        <v>4.1666666666666519E-3</v>
      </c>
      <c r="N275">
        <f t="shared" si="25"/>
        <v>5.9999999999999796</v>
      </c>
      <c r="P275" t="s">
        <v>3</v>
      </c>
      <c r="V275" s="1">
        <v>0.7319444444444444</v>
      </c>
    </row>
    <row r="276" spans="8:22">
      <c r="H276">
        <f t="shared" si="21"/>
        <v>2</v>
      </c>
      <c r="I276" s="1">
        <f t="shared" si="22"/>
        <v>0</v>
      </c>
      <c r="J276">
        <f t="shared" si="23"/>
        <v>0</v>
      </c>
      <c r="K276" s="1">
        <v>0.73611111111111116</v>
      </c>
      <c r="L276" s="1">
        <f t="shared" si="20"/>
        <v>0.74027777777777781</v>
      </c>
      <c r="M276" s="1">
        <f t="shared" si="24"/>
        <v>4.1666666666666519E-3</v>
      </c>
      <c r="N276">
        <f t="shared" si="25"/>
        <v>5.9999999999999796</v>
      </c>
      <c r="P276" t="s">
        <v>3</v>
      </c>
      <c r="V276" s="1">
        <v>0.73611111111111116</v>
      </c>
    </row>
    <row r="277" spans="8:22">
      <c r="H277">
        <f t="shared" si="21"/>
        <v>2</v>
      </c>
      <c r="I277" s="1">
        <f t="shared" si="22"/>
        <v>0</v>
      </c>
      <c r="J277">
        <f t="shared" si="23"/>
        <v>0</v>
      </c>
      <c r="K277" s="1">
        <v>0.7402777777777777</v>
      </c>
      <c r="L277" s="1">
        <f t="shared" si="20"/>
        <v>0.74444444444444435</v>
      </c>
      <c r="M277" s="1">
        <f t="shared" si="24"/>
        <v>4.1666666666666519E-3</v>
      </c>
      <c r="N277">
        <f t="shared" si="25"/>
        <v>5.9999999999999796</v>
      </c>
      <c r="P277" t="s">
        <v>3</v>
      </c>
      <c r="V277" s="1">
        <v>0.7402777777777777</v>
      </c>
    </row>
    <row r="278" spans="8:22">
      <c r="H278">
        <f t="shared" si="21"/>
        <v>2</v>
      </c>
      <c r="I278" s="1">
        <f t="shared" si="22"/>
        <v>0</v>
      </c>
      <c r="J278">
        <f t="shared" si="23"/>
        <v>0</v>
      </c>
      <c r="K278" s="1">
        <v>0.74444444444444446</v>
      </c>
      <c r="L278" s="1">
        <f t="shared" si="20"/>
        <v>0.74861111111111112</v>
      </c>
      <c r="M278" s="1">
        <f t="shared" si="24"/>
        <v>4.1666666666666519E-3</v>
      </c>
      <c r="N278">
        <f t="shared" si="25"/>
        <v>5.9999999999999796</v>
      </c>
      <c r="P278" t="s">
        <v>3</v>
      </c>
      <c r="V278" s="1">
        <v>0.74444444444444446</v>
      </c>
    </row>
    <row r="279" spans="8:22">
      <c r="H279">
        <f t="shared" si="21"/>
        <v>2</v>
      </c>
      <c r="I279" s="1">
        <f t="shared" si="22"/>
        <v>-1.3888888888886619E-3</v>
      </c>
      <c r="J279">
        <f t="shared" si="23"/>
        <v>-1.9999999999996732</v>
      </c>
      <c r="K279" s="1">
        <v>0.74861111111111101</v>
      </c>
      <c r="L279" s="1">
        <f t="shared" si="20"/>
        <v>0.75277777777777766</v>
      </c>
      <c r="M279" s="1">
        <f t="shared" si="24"/>
        <v>4.1666666666666519E-3</v>
      </c>
      <c r="N279">
        <f t="shared" si="25"/>
        <v>5.9999999999999796</v>
      </c>
      <c r="P279" t="s">
        <v>3</v>
      </c>
      <c r="V279" s="1">
        <v>0.74861111111111101</v>
      </c>
    </row>
    <row r="280" spans="8:22">
      <c r="H280">
        <f t="shared" si="21"/>
        <v>2</v>
      </c>
      <c r="I280" s="1">
        <f t="shared" si="22"/>
        <v>6.9444444444433095E-4</v>
      </c>
      <c r="J280">
        <f t="shared" si="23"/>
        <v>0.99999999999983658</v>
      </c>
      <c r="K280" s="1">
        <v>0.75138888888888899</v>
      </c>
      <c r="L280" s="1">
        <f t="shared" si="20"/>
        <v>0.75555555555555565</v>
      </c>
      <c r="M280" s="1">
        <f t="shared" si="24"/>
        <v>4.1666666666666519E-3</v>
      </c>
      <c r="N280">
        <f t="shared" si="25"/>
        <v>5.9999999999999796</v>
      </c>
      <c r="P280" t="s">
        <v>3</v>
      </c>
      <c r="V280" s="1">
        <v>0.75138888888888899</v>
      </c>
    </row>
    <row r="281" spans="8:22">
      <c r="H281">
        <f t="shared" si="21"/>
        <v>2</v>
      </c>
      <c r="I281" s="1">
        <f t="shared" si="22"/>
        <v>1.388888888888995E-3</v>
      </c>
      <c r="J281">
        <f t="shared" si="23"/>
        <v>2.0000000000001528</v>
      </c>
      <c r="K281" s="1">
        <v>0.75624999999999998</v>
      </c>
      <c r="L281" s="1">
        <f t="shared" si="20"/>
        <v>0.76041666666666663</v>
      </c>
      <c r="M281" s="1">
        <f t="shared" si="24"/>
        <v>4.1666666666666519E-3</v>
      </c>
      <c r="N281">
        <f t="shared" si="25"/>
        <v>5.9999999999999796</v>
      </c>
      <c r="O281" t="s">
        <v>3</v>
      </c>
      <c r="P281" t="s">
        <v>3</v>
      </c>
      <c r="V281" s="1">
        <v>0.75624999999999998</v>
      </c>
    </row>
    <row r="282" spans="8:22">
      <c r="H282">
        <f t="shared" si="21"/>
        <v>2</v>
      </c>
      <c r="I282" s="1">
        <f t="shared" si="22"/>
        <v>6.9444444444433095E-4</v>
      </c>
      <c r="J282">
        <f t="shared" si="23"/>
        <v>0.99999999999983658</v>
      </c>
      <c r="K282" s="1">
        <v>0.76180555555555562</v>
      </c>
      <c r="L282" s="1">
        <f t="shared" si="20"/>
        <v>0.76597222222222228</v>
      </c>
      <c r="M282" s="1">
        <f t="shared" si="24"/>
        <v>4.1666666666666519E-3</v>
      </c>
      <c r="N282">
        <f t="shared" si="25"/>
        <v>5.9999999999999796</v>
      </c>
      <c r="P282" t="s">
        <v>3</v>
      </c>
      <c r="V282" s="1">
        <v>0.76180555555555562</v>
      </c>
    </row>
    <row r="283" spans="8:22">
      <c r="H283">
        <f t="shared" si="21"/>
        <v>2</v>
      </c>
      <c r="I283" s="1">
        <f t="shared" si="22"/>
        <v>1.388888888888995E-3</v>
      </c>
      <c r="J283">
        <f t="shared" si="23"/>
        <v>2.0000000000001528</v>
      </c>
      <c r="K283" s="1">
        <v>0.76666666666666661</v>
      </c>
      <c r="L283" s="1">
        <f t="shared" si="20"/>
        <v>0.77083333333333326</v>
      </c>
      <c r="M283" s="1">
        <f t="shared" si="24"/>
        <v>4.1666666666666519E-3</v>
      </c>
      <c r="N283">
        <f t="shared" si="25"/>
        <v>5.9999999999999796</v>
      </c>
      <c r="P283" t="s">
        <v>3</v>
      </c>
      <c r="V283" s="1">
        <v>0.76666666666666661</v>
      </c>
    </row>
    <row r="284" spans="8:22">
      <c r="H284">
        <f t="shared" si="21"/>
        <v>2</v>
      </c>
      <c r="I284" s="1">
        <f t="shared" si="22"/>
        <v>6.9444444444433095E-4</v>
      </c>
      <c r="J284">
        <f t="shared" si="23"/>
        <v>0.99999999999983658</v>
      </c>
      <c r="K284" s="1">
        <v>0.77222222222222225</v>
      </c>
      <c r="L284" s="1">
        <f t="shared" si="20"/>
        <v>0.77638888888888891</v>
      </c>
      <c r="M284" s="1">
        <f t="shared" si="24"/>
        <v>4.1666666666666519E-3</v>
      </c>
      <c r="N284">
        <f t="shared" si="25"/>
        <v>5.9999999999999796</v>
      </c>
      <c r="P284" t="s">
        <v>3</v>
      </c>
      <c r="V284" s="1">
        <v>0.77222222222222225</v>
      </c>
    </row>
    <row r="285" spans="8:22">
      <c r="H285">
        <f t="shared" si="21"/>
        <v>2</v>
      </c>
      <c r="I285" s="1">
        <f t="shared" si="22"/>
        <v>1.388888888889106E-3</v>
      </c>
      <c r="J285">
        <f t="shared" si="23"/>
        <v>2.0000000000003126</v>
      </c>
      <c r="K285" s="1">
        <v>0.77708333333333324</v>
      </c>
      <c r="L285" s="1">
        <f t="shared" si="20"/>
        <v>0.78124999999999989</v>
      </c>
      <c r="M285" s="1">
        <f t="shared" si="24"/>
        <v>4.1666666666666519E-3</v>
      </c>
      <c r="N285">
        <f t="shared" si="25"/>
        <v>5.9999999999999796</v>
      </c>
      <c r="P285" t="s">
        <v>3</v>
      </c>
      <c r="V285" s="1">
        <v>0.77708333333333324</v>
      </c>
    </row>
    <row r="286" spans="8:22">
      <c r="H286">
        <f t="shared" si="21"/>
        <v>2</v>
      </c>
      <c r="I286" s="1">
        <f t="shared" si="22"/>
        <v>6.9444444444433095E-4</v>
      </c>
      <c r="J286">
        <f t="shared" si="23"/>
        <v>0.99999999999983658</v>
      </c>
      <c r="K286" s="1">
        <v>0.78263888888888899</v>
      </c>
      <c r="L286" s="1">
        <f t="shared" si="20"/>
        <v>0.78680555555555565</v>
      </c>
      <c r="M286" s="1">
        <f t="shared" si="24"/>
        <v>4.1666666666666519E-3</v>
      </c>
      <c r="N286">
        <f t="shared" si="25"/>
        <v>5.9999999999999796</v>
      </c>
      <c r="P286" t="s">
        <v>3</v>
      </c>
      <c r="V286" s="1">
        <v>0.78263888888888899</v>
      </c>
    </row>
    <row r="287" spans="8:22">
      <c r="H287">
        <f t="shared" si="21"/>
        <v>2</v>
      </c>
      <c r="I287" s="1">
        <f t="shared" si="22"/>
        <v>1.388888888888995E-3</v>
      </c>
      <c r="J287">
        <f t="shared" si="23"/>
        <v>2.0000000000001528</v>
      </c>
      <c r="K287" s="1">
        <v>0.78749999999999998</v>
      </c>
      <c r="L287" s="1">
        <f t="shared" si="20"/>
        <v>0.79166666666666663</v>
      </c>
      <c r="M287" s="1">
        <f t="shared" si="24"/>
        <v>4.1666666666666519E-3</v>
      </c>
      <c r="N287">
        <f t="shared" si="25"/>
        <v>5.9999999999999796</v>
      </c>
      <c r="P287" t="s">
        <v>3</v>
      </c>
      <c r="V287" s="1">
        <v>0.78749999999999998</v>
      </c>
    </row>
    <row r="288" spans="8:22">
      <c r="H288">
        <f t="shared" si="21"/>
        <v>2</v>
      </c>
      <c r="I288" s="1">
        <f t="shared" si="22"/>
        <v>6.9444444444433095E-4</v>
      </c>
      <c r="J288">
        <f t="shared" si="23"/>
        <v>0.99999999999983658</v>
      </c>
      <c r="K288" s="1">
        <v>0.79305555555555562</v>
      </c>
      <c r="L288" s="1">
        <f t="shared" si="20"/>
        <v>0.79722222222222228</v>
      </c>
      <c r="M288" s="1">
        <f t="shared" si="24"/>
        <v>4.1666666666666519E-3</v>
      </c>
      <c r="N288">
        <f t="shared" si="25"/>
        <v>5.9999999999999796</v>
      </c>
      <c r="P288" t="s">
        <v>3</v>
      </c>
      <c r="V288" s="1">
        <v>0.79305555555555562</v>
      </c>
    </row>
    <row r="289" spans="8:22">
      <c r="H289">
        <f t="shared" si="21"/>
        <v>2</v>
      </c>
      <c r="I289" s="1">
        <f t="shared" si="22"/>
        <v>-0.80208333333333326</v>
      </c>
      <c r="J289">
        <f t="shared" si="23"/>
        <v>-1155</v>
      </c>
      <c r="K289" s="1">
        <v>0.79791666666666661</v>
      </c>
      <c r="L289" s="1">
        <f t="shared" si="20"/>
        <v>0.80208333333333326</v>
      </c>
      <c r="M289" s="1">
        <f t="shared" si="24"/>
        <v>4.1666666666666519E-3</v>
      </c>
      <c r="N289">
        <f t="shared" si="25"/>
        <v>5.9999999999999796</v>
      </c>
      <c r="P289" t="s">
        <v>3</v>
      </c>
      <c r="V289" s="1">
        <v>0.79791666666666661</v>
      </c>
    </row>
  </sheetData>
  <autoFilter ref="A2:F146" xr:uid="{D6377BB7-8EAC-47CD-AD56-883E9689CDFF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EFA7-D1F2-48EE-A9CF-46C8130B81B5}">
  <sheetPr>
    <tabColor rgb="FFB44FF7"/>
  </sheetPr>
  <dimension ref="B1:AA96"/>
  <sheetViews>
    <sheetView showGridLines="0" workbookViewId="0">
      <selection activeCell="L44" sqref="L44"/>
    </sheetView>
  </sheetViews>
  <sheetFormatPr defaultRowHeight="15" outlineLevelRow="1"/>
  <cols>
    <col min="1" max="1" width="1.42578125" customWidth="1"/>
    <col min="2" max="2" width="28.140625" customWidth="1"/>
    <col min="5" max="5" width="8.28515625" customWidth="1"/>
    <col min="6" max="6" width="1.85546875" customWidth="1"/>
    <col min="7" max="7" width="45.7109375" bestFit="1" customWidth="1"/>
    <col min="8" max="9" width="14" customWidth="1"/>
    <col min="10" max="10" width="5" customWidth="1"/>
    <col min="11" max="14" width="14" customWidth="1"/>
    <col min="15" max="15" width="5" customWidth="1"/>
    <col min="16" max="19" width="14" customWidth="1"/>
    <col min="20" max="20" width="5" customWidth="1"/>
    <col min="21" max="24" width="14" customWidth="1"/>
    <col min="25" max="25" width="5" customWidth="1"/>
    <col min="26" max="27" width="14" customWidth="1"/>
  </cols>
  <sheetData>
    <row r="1" spans="2:27" ht="7.5" customHeight="1"/>
    <row r="2" spans="2:27">
      <c r="B2" t="s">
        <v>403</v>
      </c>
      <c r="H2" t="s">
        <v>404</v>
      </c>
      <c r="I2">
        <f>+SUM(H6:H18)</f>
        <v>11</v>
      </c>
      <c r="M2" t="s">
        <v>404</v>
      </c>
      <c r="N2">
        <f>+SUM(M6:M18)</f>
        <v>10.5</v>
      </c>
      <c r="R2" t="s">
        <v>404</v>
      </c>
      <c r="S2">
        <f>+SUM(R6:R18)</f>
        <v>9</v>
      </c>
      <c r="W2" t="s">
        <v>404</v>
      </c>
      <c r="X2">
        <f>+SUM(W6:W18)</f>
        <v>3</v>
      </c>
    </row>
    <row r="3" spans="2:27">
      <c r="B3" t="s">
        <v>405</v>
      </c>
      <c r="H3" t="s">
        <v>406</v>
      </c>
      <c r="I3">
        <f>+SUM(K6:K18)</f>
        <v>2</v>
      </c>
      <c r="M3" t="s">
        <v>406</v>
      </c>
      <c r="N3">
        <f>+SUM(P6:P18)</f>
        <v>2</v>
      </c>
      <c r="R3" t="s">
        <v>406</v>
      </c>
      <c r="S3">
        <f>+SUM(U6:U18)</f>
        <v>2</v>
      </c>
      <c r="W3" t="s">
        <v>406</v>
      </c>
      <c r="X3">
        <f>+SUM(Z6:Z18)</f>
        <v>0</v>
      </c>
    </row>
    <row r="4" spans="2:27">
      <c r="B4" t="s">
        <v>407</v>
      </c>
      <c r="H4" s="91" t="s">
        <v>6</v>
      </c>
      <c r="I4" s="92"/>
      <c r="J4" s="92"/>
      <c r="K4" s="92"/>
      <c r="L4" s="92"/>
      <c r="M4" s="91" t="s">
        <v>9</v>
      </c>
      <c r="N4" s="92"/>
      <c r="O4" s="92"/>
      <c r="P4" s="92"/>
      <c r="Q4" s="92"/>
      <c r="R4" s="91" t="s">
        <v>10</v>
      </c>
      <c r="S4" s="92"/>
      <c r="T4" s="92"/>
      <c r="U4" s="92"/>
      <c r="V4" s="93"/>
      <c r="W4" s="91" t="s">
        <v>451</v>
      </c>
      <c r="X4" s="92"/>
      <c r="Y4" s="92"/>
      <c r="Z4" s="92"/>
      <c r="AA4" s="93"/>
    </row>
    <row r="5" spans="2:27" ht="30.75">
      <c r="B5" s="23"/>
      <c r="H5" s="44" t="s">
        <v>408</v>
      </c>
      <c r="I5" s="44" t="s">
        <v>409</v>
      </c>
      <c r="J5" s="44" t="s">
        <v>410</v>
      </c>
      <c r="K5" s="44" t="s">
        <v>411</v>
      </c>
      <c r="L5" s="44" t="s">
        <v>412</v>
      </c>
      <c r="M5" s="44" t="s">
        <v>408</v>
      </c>
      <c r="N5" s="44" t="s">
        <v>409</v>
      </c>
      <c r="O5" s="44" t="s">
        <v>410</v>
      </c>
      <c r="P5" s="44" t="s">
        <v>411</v>
      </c>
      <c r="Q5" s="44" t="s">
        <v>412</v>
      </c>
      <c r="R5" s="44" t="s">
        <v>408</v>
      </c>
      <c r="S5" s="44" t="s">
        <v>409</v>
      </c>
      <c r="T5" s="44" t="s">
        <v>410</v>
      </c>
      <c r="U5" s="44" t="s">
        <v>411</v>
      </c>
      <c r="V5" s="46" t="s">
        <v>412</v>
      </c>
      <c r="W5" s="44" t="s">
        <v>408</v>
      </c>
      <c r="X5" s="44" t="s">
        <v>409</v>
      </c>
      <c r="Y5" s="44" t="s">
        <v>410</v>
      </c>
      <c r="Z5" s="44" t="s">
        <v>411</v>
      </c>
      <c r="AA5" s="46" t="s">
        <v>412</v>
      </c>
    </row>
    <row r="6" spans="2:27">
      <c r="B6" t="s">
        <v>352</v>
      </c>
      <c r="G6" s="65" t="s">
        <v>337</v>
      </c>
      <c r="H6" s="47">
        <v>1</v>
      </c>
      <c r="I6" s="11">
        <f>+$C$17-(H6*$C$27)+L6</f>
        <v>1034</v>
      </c>
      <c r="J6" s="43">
        <f>+IF(I6&gt;$C$22,1,0)</f>
        <v>1</v>
      </c>
      <c r="K6" s="11">
        <f>+IF(H6="X",1,0)</f>
        <v>0</v>
      </c>
      <c r="L6" s="11">
        <f>+IF(H6="X",200,0)</f>
        <v>0</v>
      </c>
      <c r="M6" s="47">
        <v>0.5</v>
      </c>
      <c r="N6" s="11">
        <f>+$C$18-(M6*$C$27)+Q6</f>
        <v>1084</v>
      </c>
      <c r="O6" s="51">
        <f>+IF(N6&gt;$C$23,1,0)</f>
        <v>1</v>
      </c>
      <c r="P6" s="11">
        <f>+IF(M6="X",1,0)</f>
        <v>0</v>
      </c>
      <c r="Q6" s="11">
        <f>+IF(M6="X",200,0)</f>
        <v>0</v>
      </c>
      <c r="R6" s="47"/>
      <c r="S6" s="11">
        <f>+$C$19-(R6*$C$27)+V6</f>
        <v>900</v>
      </c>
      <c r="T6" s="51">
        <f>+IF(S6&gt;$C$24,1,0)</f>
        <v>1</v>
      </c>
      <c r="U6" s="11">
        <f>+IF(R6="X",1,0)</f>
        <v>0</v>
      </c>
      <c r="V6" s="53">
        <f>+IF(R6="X",200,0)</f>
        <v>0</v>
      </c>
      <c r="W6" s="47"/>
      <c r="X6" s="11">
        <f>+$C$20-(W6*$C$27)+AA6</f>
        <v>540</v>
      </c>
      <c r="Y6" s="51">
        <f>+IF(X6&gt;$C$25,1,0)</f>
        <v>1</v>
      </c>
      <c r="Z6" s="11">
        <f>+IF(W6="X",1,0)</f>
        <v>0</v>
      </c>
      <c r="AA6" s="53">
        <f>+IF(W6="X",200,0)</f>
        <v>0</v>
      </c>
    </row>
    <row r="7" spans="2:27">
      <c r="B7" t="s">
        <v>413</v>
      </c>
      <c r="C7" s="38">
        <v>4</v>
      </c>
      <c r="G7" s="65" t="s">
        <v>338</v>
      </c>
      <c r="H7" s="48">
        <v>1</v>
      </c>
      <c r="I7" s="11">
        <f>+$C$17-(SUM(H$6:H7)*$C$27)+SUM(L$6:L7)</f>
        <v>934</v>
      </c>
      <c r="J7" s="43">
        <f t="shared" ref="J7:J18" si="0">+IF(I7&gt;$C$22,1,0)</f>
        <v>1</v>
      </c>
      <c r="K7" s="11">
        <f t="shared" ref="K7:K18" si="1">+IF(H7="X",1,0)</f>
        <v>0</v>
      </c>
      <c r="L7" s="11">
        <f t="shared" ref="L7:L18" si="2">+IF(H7="X",200,0)</f>
        <v>0</v>
      </c>
      <c r="M7" s="48">
        <v>1</v>
      </c>
      <c r="N7" s="11">
        <f>+$C$18-(SUM(M$6:M7)*$C$27)+SUM(Q$6:Q7)</f>
        <v>984</v>
      </c>
      <c r="O7" s="51">
        <f t="shared" ref="O7:O18" si="3">+IF(N7&gt;$C$23,1,0)</f>
        <v>1</v>
      </c>
      <c r="P7" s="11">
        <f t="shared" ref="P7:P18" si="4">+IF(M7="X",1,0)</f>
        <v>0</v>
      </c>
      <c r="Q7" s="11">
        <f t="shared" ref="Q7:Q18" si="5">+IF(M7="X",200,0)</f>
        <v>0</v>
      </c>
      <c r="R7" s="48">
        <v>1</v>
      </c>
      <c r="S7" s="11">
        <f>+$C$19-(SUM(R$6:R7)*$C$27)+SUM(V$6:V7)</f>
        <v>800</v>
      </c>
      <c r="T7" s="51">
        <f>+IF(S7&gt;$C$24,1,0)</f>
        <v>1</v>
      </c>
      <c r="U7" s="11">
        <f t="shared" ref="U7:U18" si="6">+IF(R7="X",1,0)</f>
        <v>0</v>
      </c>
      <c r="V7" s="53">
        <f t="shared" ref="V7:V18" si="7">+IF(R7="X",200,0)</f>
        <v>0</v>
      </c>
      <c r="W7" s="48"/>
      <c r="X7" s="11">
        <f>+$C$20-(SUM(W$6:W7)*$C$27)+SUM(AA$6:AA7)</f>
        <v>540</v>
      </c>
      <c r="Y7" s="51">
        <f t="shared" ref="Y7:Y18" si="8">+IF(X7&gt;$C$25,1,0)</f>
        <v>1</v>
      </c>
      <c r="Z7" s="11">
        <f t="shared" ref="Z7:Z18" si="9">+IF(W7="X",1,0)</f>
        <v>0</v>
      </c>
      <c r="AA7" s="53">
        <f t="shared" ref="AA7:AA18" si="10">+IF(W7="X",200,0)</f>
        <v>0</v>
      </c>
    </row>
    <row r="8" spans="2:27">
      <c r="G8" s="65" t="s">
        <v>339</v>
      </c>
      <c r="H8" s="48">
        <v>1</v>
      </c>
      <c r="I8" s="11">
        <f>+$C$17-(SUM(H$6:H8)*$C$27)+SUM(L$6:L8)</f>
        <v>834</v>
      </c>
      <c r="J8" s="43">
        <f t="shared" si="0"/>
        <v>1</v>
      </c>
      <c r="K8" s="11">
        <f t="shared" si="1"/>
        <v>0</v>
      </c>
      <c r="L8" s="11">
        <f t="shared" si="2"/>
        <v>0</v>
      </c>
      <c r="M8" s="48">
        <v>1</v>
      </c>
      <c r="N8" s="11">
        <f>+$C$18-(SUM(M$6:M8)*$C$27)+SUM(Q$6:Q8)</f>
        <v>884</v>
      </c>
      <c r="O8" s="51">
        <f t="shared" si="3"/>
        <v>1</v>
      </c>
      <c r="P8" s="11">
        <f t="shared" si="4"/>
        <v>0</v>
      </c>
      <c r="Q8" s="11">
        <f t="shared" si="5"/>
        <v>0</v>
      </c>
      <c r="R8" s="48">
        <v>1</v>
      </c>
      <c r="S8" s="11">
        <f>+$C$19-(SUM(R$6:R8)*$C$27)+SUM(V$6:V8)</f>
        <v>700</v>
      </c>
      <c r="T8" s="51">
        <f t="shared" ref="T8:T18" si="11">+IF(S8&gt;$C$24,1,0)</f>
        <v>1</v>
      </c>
      <c r="U8" s="11">
        <f t="shared" si="6"/>
        <v>0</v>
      </c>
      <c r="V8" s="53">
        <f t="shared" si="7"/>
        <v>0</v>
      </c>
      <c r="W8" s="48"/>
      <c r="X8" s="11">
        <f>+$C$20-(SUM(W$6:W8)*$C$27)+SUM(AA$6:AA8)</f>
        <v>540</v>
      </c>
      <c r="Y8" s="51">
        <f t="shared" si="8"/>
        <v>1</v>
      </c>
      <c r="Z8" s="11">
        <f t="shared" si="9"/>
        <v>0</v>
      </c>
      <c r="AA8" s="53">
        <f t="shared" si="10"/>
        <v>0</v>
      </c>
    </row>
    <row r="9" spans="2:27">
      <c r="B9" t="s">
        <v>414</v>
      </c>
      <c r="C9" s="38">
        <v>1260</v>
      </c>
      <c r="D9" t="s">
        <v>329</v>
      </c>
      <c r="E9" s="42" t="s">
        <v>415</v>
      </c>
      <c r="G9" s="65" t="s">
        <v>340</v>
      </c>
      <c r="H9" s="48">
        <v>1</v>
      </c>
      <c r="I9" s="11">
        <f>+$C$17-(SUM(H$6:H9)*$C$27)+SUM(L$6:L9)</f>
        <v>734</v>
      </c>
      <c r="J9" s="43">
        <f t="shared" si="0"/>
        <v>1</v>
      </c>
      <c r="K9" s="11">
        <f t="shared" si="1"/>
        <v>0</v>
      </c>
      <c r="L9" s="11">
        <f t="shared" si="2"/>
        <v>0</v>
      </c>
      <c r="M9" s="48">
        <v>1</v>
      </c>
      <c r="N9" s="11">
        <f>+$C$18-(SUM(M$6:M9)*$C$27)+SUM(Q$6:Q9)</f>
        <v>784</v>
      </c>
      <c r="O9" s="51">
        <f t="shared" si="3"/>
        <v>1</v>
      </c>
      <c r="P9" s="11">
        <f t="shared" si="4"/>
        <v>0</v>
      </c>
      <c r="Q9" s="11">
        <f t="shared" si="5"/>
        <v>0</v>
      </c>
      <c r="R9" s="48">
        <v>1</v>
      </c>
      <c r="S9" s="11">
        <f>+$C$19-(SUM(R$6:R9)*$C$27)+SUM(V$6:V9)</f>
        <v>600</v>
      </c>
      <c r="T9" s="51">
        <f t="shared" si="11"/>
        <v>1</v>
      </c>
      <c r="U9" s="11">
        <f t="shared" si="6"/>
        <v>0</v>
      </c>
      <c r="V9" s="53">
        <f t="shared" si="7"/>
        <v>0</v>
      </c>
      <c r="W9" s="48"/>
      <c r="X9" s="11">
        <f>+$C$20-(SUM(W$6:W9)*$C$27)+SUM(AA$6:AA9)</f>
        <v>540</v>
      </c>
      <c r="Y9" s="51">
        <f t="shared" si="8"/>
        <v>1</v>
      </c>
      <c r="Z9" s="11">
        <f t="shared" si="9"/>
        <v>0</v>
      </c>
      <c r="AA9" s="53">
        <f t="shared" si="10"/>
        <v>0</v>
      </c>
    </row>
    <row r="10" spans="2:27">
      <c r="B10" t="s">
        <v>416</v>
      </c>
      <c r="C10" s="38">
        <v>1260</v>
      </c>
      <c r="D10" t="s">
        <v>329</v>
      </c>
      <c r="E10" s="42" t="s">
        <v>417</v>
      </c>
      <c r="G10" s="65" t="s">
        <v>341</v>
      </c>
      <c r="H10" s="55" t="s">
        <v>342</v>
      </c>
      <c r="I10" s="11">
        <f>+$C$17-(SUM(H$6:H10)*$C$27)+SUM(L$6:L10)</f>
        <v>934</v>
      </c>
      <c r="J10" s="43">
        <f t="shared" si="0"/>
        <v>1</v>
      </c>
      <c r="K10" s="11">
        <f t="shared" si="1"/>
        <v>1</v>
      </c>
      <c r="L10" s="11">
        <f t="shared" si="2"/>
        <v>200</v>
      </c>
      <c r="M10" s="47">
        <v>1</v>
      </c>
      <c r="N10" s="11">
        <f>+$C$18-(SUM(M$6:M10)*$C$27)+SUM(Q$6:Q10)</f>
        <v>684</v>
      </c>
      <c r="O10" s="51">
        <f t="shared" si="3"/>
        <v>1</v>
      </c>
      <c r="P10" s="11">
        <f t="shared" si="4"/>
        <v>0</v>
      </c>
      <c r="Q10" s="11">
        <f t="shared" si="5"/>
        <v>0</v>
      </c>
      <c r="R10" s="55" t="s">
        <v>342</v>
      </c>
      <c r="S10" s="11">
        <f>+$C$19-(SUM(R$6:R10)*$C$27)+SUM(V$6:V10)</f>
        <v>800</v>
      </c>
      <c r="T10" s="51">
        <f t="shared" si="11"/>
        <v>1</v>
      </c>
      <c r="U10" s="11">
        <f t="shared" si="6"/>
        <v>1</v>
      </c>
      <c r="V10" s="53">
        <f t="shared" si="7"/>
        <v>200</v>
      </c>
      <c r="W10" s="47">
        <v>1</v>
      </c>
      <c r="X10" s="11">
        <f>+$C$20-(SUM(W$6:W10)*$C$27)+SUM(AA$6:AA10)</f>
        <v>440</v>
      </c>
      <c r="Y10" s="51">
        <f t="shared" si="8"/>
        <v>1</v>
      </c>
      <c r="Z10" s="11">
        <f t="shared" si="9"/>
        <v>0</v>
      </c>
      <c r="AA10" s="53">
        <f t="shared" si="10"/>
        <v>0</v>
      </c>
    </row>
    <row r="11" spans="2:27">
      <c r="B11" t="s">
        <v>418</v>
      </c>
      <c r="C11" s="38">
        <v>1000</v>
      </c>
      <c r="D11" t="s">
        <v>329</v>
      </c>
      <c r="E11" s="42" t="s">
        <v>417</v>
      </c>
      <c r="G11" s="65" t="s">
        <v>343</v>
      </c>
      <c r="H11" s="55" t="s">
        <v>342</v>
      </c>
      <c r="I11" s="11">
        <f>+$C$17-(SUM(H$6:H11)*$C$27)+SUM(L$6:L11)</f>
        <v>1134</v>
      </c>
      <c r="J11" s="43">
        <f t="shared" si="0"/>
        <v>1</v>
      </c>
      <c r="K11" s="11">
        <f t="shared" si="1"/>
        <v>1</v>
      </c>
      <c r="L11" s="11">
        <f t="shared" si="2"/>
        <v>200</v>
      </c>
      <c r="M11" s="55" t="s">
        <v>342</v>
      </c>
      <c r="N11" s="11">
        <f>+$C$18-(SUM(M$6:M11)*$C$27)+SUM(Q$6:Q11)</f>
        <v>884</v>
      </c>
      <c r="O11" s="51">
        <f t="shared" si="3"/>
        <v>1</v>
      </c>
      <c r="P11" s="11">
        <f t="shared" si="4"/>
        <v>1</v>
      </c>
      <c r="Q11" s="11">
        <f t="shared" si="5"/>
        <v>200</v>
      </c>
      <c r="R11" s="47">
        <v>1</v>
      </c>
      <c r="S11" s="11">
        <f>+$C$19-(SUM(R$6:R11)*$C$27)+SUM(V$6:V11)</f>
        <v>700</v>
      </c>
      <c r="T11" s="51">
        <f t="shared" si="11"/>
        <v>1</v>
      </c>
      <c r="U11" s="11">
        <f t="shared" si="6"/>
        <v>0</v>
      </c>
      <c r="V11" s="53">
        <f t="shared" si="7"/>
        <v>0</v>
      </c>
      <c r="W11" s="47">
        <v>1</v>
      </c>
      <c r="X11" s="11">
        <f>+$C$20-(SUM(W$6:W11)*$C$27)+SUM(AA$6:AA11)</f>
        <v>340</v>
      </c>
      <c r="Y11" s="51">
        <f t="shared" si="8"/>
        <v>1</v>
      </c>
      <c r="Z11" s="11">
        <f t="shared" si="9"/>
        <v>0</v>
      </c>
      <c r="AA11" s="53">
        <f t="shared" si="10"/>
        <v>0</v>
      </c>
    </row>
    <row r="12" spans="2:27">
      <c r="B12" t="s">
        <v>452</v>
      </c>
      <c r="C12" s="38">
        <v>600</v>
      </c>
      <c r="D12" t="s">
        <v>329</v>
      </c>
      <c r="E12" s="42" t="s">
        <v>419</v>
      </c>
      <c r="G12" s="65" t="s">
        <v>344</v>
      </c>
      <c r="H12" s="47">
        <v>1</v>
      </c>
      <c r="I12" s="11">
        <f>+$C$17-(SUM(H$6:H12)*$C$27)+SUM(L$6:L12)</f>
        <v>1034</v>
      </c>
      <c r="J12" s="43">
        <f t="shared" si="0"/>
        <v>1</v>
      </c>
      <c r="K12" s="11">
        <f t="shared" si="1"/>
        <v>0</v>
      </c>
      <c r="L12" s="11">
        <f t="shared" si="2"/>
        <v>0</v>
      </c>
      <c r="M12" s="55" t="s">
        <v>342</v>
      </c>
      <c r="N12" s="11">
        <f>+$C$18-(SUM(M$6:M12)*$C$27)+SUM(Q$6:Q12)</f>
        <v>1084</v>
      </c>
      <c r="O12" s="51">
        <f t="shared" si="3"/>
        <v>1</v>
      </c>
      <c r="P12" s="11">
        <f t="shared" si="4"/>
        <v>1</v>
      </c>
      <c r="Q12" s="11">
        <f t="shared" si="5"/>
        <v>200</v>
      </c>
      <c r="R12" s="47">
        <v>1</v>
      </c>
      <c r="S12" s="11">
        <f>+$C$19-(SUM(R$6:R12)*$C$27)+SUM(V$6:V12)</f>
        <v>600</v>
      </c>
      <c r="T12" s="51">
        <f t="shared" si="11"/>
        <v>1</v>
      </c>
      <c r="U12" s="11">
        <f t="shared" si="6"/>
        <v>0</v>
      </c>
      <c r="V12" s="53">
        <f t="shared" si="7"/>
        <v>0</v>
      </c>
      <c r="W12" s="47"/>
      <c r="X12" s="11">
        <f>+$C$20-(SUM(W$6:W12)*$C$27)+SUM(AA$6:AA12)</f>
        <v>340</v>
      </c>
      <c r="Y12" s="51">
        <f t="shared" si="8"/>
        <v>1</v>
      </c>
      <c r="Z12" s="11">
        <f t="shared" si="9"/>
        <v>0</v>
      </c>
      <c r="AA12" s="53">
        <f t="shared" si="10"/>
        <v>0</v>
      </c>
    </row>
    <row r="13" spans="2:27">
      <c r="G13" s="65" t="s">
        <v>345</v>
      </c>
      <c r="H13" s="48">
        <v>1</v>
      </c>
      <c r="I13" s="11">
        <f>+$C$17-(SUM(H$6:H13)*$C$27)+SUM(L$6:L13)</f>
        <v>934</v>
      </c>
      <c r="J13" s="43">
        <f t="shared" si="0"/>
        <v>1</v>
      </c>
      <c r="K13" s="11">
        <f t="shared" si="1"/>
        <v>0</v>
      </c>
      <c r="L13" s="11">
        <f t="shared" si="2"/>
        <v>0</v>
      </c>
      <c r="M13" s="48">
        <v>1</v>
      </c>
      <c r="N13" s="11">
        <f>+$C$18-(SUM(M$6:M13)*$C$27)+SUM(Q$6:Q13)</f>
        <v>984</v>
      </c>
      <c r="O13" s="51">
        <f t="shared" si="3"/>
        <v>1</v>
      </c>
      <c r="P13" s="11">
        <f t="shared" si="4"/>
        <v>0</v>
      </c>
      <c r="Q13" s="11">
        <f t="shared" si="5"/>
        <v>0</v>
      </c>
      <c r="R13" s="55" t="s">
        <v>342</v>
      </c>
      <c r="S13" s="11">
        <f>+$C$19-(SUM(R$6:R13)*$C$27)+SUM(V$6:V13)</f>
        <v>800</v>
      </c>
      <c r="T13" s="51">
        <f t="shared" si="11"/>
        <v>1</v>
      </c>
      <c r="U13" s="11">
        <f t="shared" si="6"/>
        <v>1</v>
      </c>
      <c r="V13" s="53">
        <f t="shared" si="7"/>
        <v>200</v>
      </c>
      <c r="W13" s="48">
        <v>1</v>
      </c>
      <c r="X13" s="11">
        <f>+$C$20-(SUM(W$6:W13)*$C$27)+SUM(AA$6:AA13)</f>
        <v>240</v>
      </c>
      <c r="Y13" s="51">
        <f t="shared" si="8"/>
        <v>1</v>
      </c>
      <c r="Z13" s="11">
        <f t="shared" si="9"/>
        <v>0</v>
      </c>
      <c r="AA13" s="53">
        <f t="shared" si="10"/>
        <v>0</v>
      </c>
    </row>
    <row r="14" spans="2:27">
      <c r="B14" t="s">
        <v>420</v>
      </c>
      <c r="C14" s="37">
        <v>0.9</v>
      </c>
      <c r="G14" s="65" t="s">
        <v>346</v>
      </c>
      <c r="H14" s="48">
        <v>1</v>
      </c>
      <c r="I14" s="11">
        <f>+$C$17-(SUM(H$6:H14)*$C$27)+SUM(L$6:L14)</f>
        <v>834</v>
      </c>
      <c r="J14" s="43">
        <f t="shared" si="0"/>
        <v>1</v>
      </c>
      <c r="K14" s="11">
        <f t="shared" si="1"/>
        <v>0</v>
      </c>
      <c r="L14" s="11">
        <f t="shared" si="2"/>
        <v>0</v>
      </c>
      <c r="M14" s="48">
        <v>1</v>
      </c>
      <c r="N14" s="11">
        <f>+$C$18-(SUM(M$6:M14)*$C$27)+SUM(Q$6:Q14)</f>
        <v>884</v>
      </c>
      <c r="O14" s="51">
        <f t="shared" si="3"/>
        <v>1</v>
      </c>
      <c r="P14" s="11">
        <f t="shared" si="4"/>
        <v>0</v>
      </c>
      <c r="Q14" s="11">
        <f t="shared" si="5"/>
        <v>0</v>
      </c>
      <c r="R14" s="48">
        <v>1</v>
      </c>
      <c r="S14" s="11">
        <f>+$C$19-(SUM(R$6:R14)*$C$27)+SUM(V$6:V14)</f>
        <v>700</v>
      </c>
      <c r="T14" s="51">
        <f t="shared" si="11"/>
        <v>1</v>
      </c>
      <c r="U14" s="11">
        <f t="shared" si="6"/>
        <v>0</v>
      </c>
      <c r="V14" s="53">
        <f t="shared" si="7"/>
        <v>0</v>
      </c>
      <c r="W14" s="48"/>
      <c r="X14" s="11">
        <f>+$C$20-(SUM(W$6:W14)*$C$27)+SUM(AA$6:AA14)</f>
        <v>240</v>
      </c>
      <c r="Y14" s="51">
        <f t="shared" si="8"/>
        <v>1</v>
      </c>
      <c r="Z14" s="11">
        <f t="shared" si="9"/>
        <v>0</v>
      </c>
      <c r="AA14" s="53">
        <f t="shared" si="10"/>
        <v>0</v>
      </c>
    </row>
    <row r="15" spans="2:27">
      <c r="B15" t="s">
        <v>421</v>
      </c>
      <c r="C15" s="37">
        <v>0.2</v>
      </c>
      <c r="G15" s="65" t="s">
        <v>347</v>
      </c>
      <c r="H15" s="48">
        <v>1</v>
      </c>
      <c r="I15" s="11">
        <f>+$C$17-(SUM(H$6:H15)*$C$27)+SUM(L$6:L15)</f>
        <v>734</v>
      </c>
      <c r="J15" s="43">
        <f t="shared" si="0"/>
        <v>1</v>
      </c>
      <c r="K15" s="11">
        <f t="shared" si="1"/>
        <v>0</v>
      </c>
      <c r="L15" s="11">
        <f t="shared" si="2"/>
        <v>0</v>
      </c>
      <c r="M15" s="48">
        <v>1</v>
      </c>
      <c r="N15" s="11">
        <f>+$C$18-(SUM(M$6:M15)*$C$27)+SUM(Q$6:Q15)</f>
        <v>784</v>
      </c>
      <c r="O15" s="51">
        <f t="shared" si="3"/>
        <v>1</v>
      </c>
      <c r="P15" s="11">
        <f t="shared" si="4"/>
        <v>0</v>
      </c>
      <c r="Q15" s="11">
        <f t="shared" si="5"/>
        <v>0</v>
      </c>
      <c r="R15" s="48">
        <v>1</v>
      </c>
      <c r="S15" s="11">
        <f>+$C$19-(SUM(R$6:R15)*$C$27)+SUM(V$6:V15)</f>
        <v>600</v>
      </c>
      <c r="T15" s="51">
        <f t="shared" si="11"/>
        <v>1</v>
      </c>
      <c r="U15" s="11">
        <f t="shared" si="6"/>
        <v>0</v>
      </c>
      <c r="V15" s="53">
        <f t="shared" si="7"/>
        <v>0</v>
      </c>
      <c r="W15" s="48"/>
      <c r="X15" s="11">
        <f>+$C$20-(SUM(W$6:W15)*$C$27)+SUM(AA$6:AA15)</f>
        <v>240</v>
      </c>
      <c r="Y15" s="51">
        <f t="shared" si="8"/>
        <v>1</v>
      </c>
      <c r="Z15" s="11">
        <f t="shared" si="9"/>
        <v>0</v>
      </c>
      <c r="AA15" s="53">
        <f t="shared" si="10"/>
        <v>0</v>
      </c>
    </row>
    <row r="16" spans="2:27">
      <c r="G16" s="65" t="s">
        <v>348</v>
      </c>
      <c r="H16" s="48">
        <v>1</v>
      </c>
      <c r="I16" s="11">
        <f>+$C$17-(SUM(H$6:H16)*$C$27)+SUM(L$6:L16)</f>
        <v>634</v>
      </c>
      <c r="J16" s="43">
        <f t="shared" si="0"/>
        <v>1</v>
      </c>
      <c r="K16" s="11">
        <f t="shared" si="1"/>
        <v>0</v>
      </c>
      <c r="L16" s="11">
        <f t="shared" si="2"/>
        <v>0</v>
      </c>
      <c r="M16" s="48">
        <v>1</v>
      </c>
      <c r="N16" s="11">
        <f>+$C$18-(SUM(M$6:M16)*$C$27)+SUM(Q$6:Q16)</f>
        <v>684</v>
      </c>
      <c r="O16" s="51">
        <f t="shared" si="3"/>
        <v>1</v>
      </c>
      <c r="P16" s="11">
        <f t="shared" si="4"/>
        <v>0</v>
      </c>
      <c r="Q16" s="11">
        <f t="shared" si="5"/>
        <v>0</v>
      </c>
      <c r="R16" s="48">
        <v>1</v>
      </c>
      <c r="S16" s="11">
        <f>+$C$19-(SUM(R$6:R16)*$C$27)+SUM(V$6:V16)</f>
        <v>500</v>
      </c>
      <c r="T16" s="51">
        <f t="shared" si="11"/>
        <v>1</v>
      </c>
      <c r="U16" s="11">
        <f t="shared" si="6"/>
        <v>0</v>
      </c>
      <c r="V16" s="53">
        <f t="shared" si="7"/>
        <v>0</v>
      </c>
      <c r="W16" s="48"/>
      <c r="X16" s="11">
        <f>+$C$20-(SUM(W$6:W16)*$C$27)+SUM(AA$6:AA16)</f>
        <v>240</v>
      </c>
      <c r="Y16" s="51">
        <f t="shared" si="8"/>
        <v>1</v>
      </c>
      <c r="Z16" s="11">
        <f t="shared" si="9"/>
        <v>0</v>
      </c>
      <c r="AA16" s="53">
        <f t="shared" si="10"/>
        <v>0</v>
      </c>
    </row>
    <row r="17" spans="2:27">
      <c r="B17" t="s">
        <v>422</v>
      </c>
      <c r="C17" s="40">
        <f>+C9*$C$14</f>
        <v>1134</v>
      </c>
      <c r="D17" t="s">
        <v>329</v>
      </c>
      <c r="G17" s="65" t="s">
        <v>349</v>
      </c>
      <c r="H17" s="48">
        <v>1</v>
      </c>
      <c r="I17" s="11">
        <f>+$C$17-(SUM(H$6:H17)*$C$27)+SUM(L$6:L17)</f>
        <v>534</v>
      </c>
      <c r="J17" s="43">
        <f t="shared" si="0"/>
        <v>1</v>
      </c>
      <c r="K17" s="11">
        <f t="shared" si="1"/>
        <v>0</v>
      </c>
      <c r="L17" s="11">
        <f t="shared" si="2"/>
        <v>0</v>
      </c>
      <c r="M17" s="48">
        <v>1</v>
      </c>
      <c r="N17" s="11">
        <f>+$C$18-(SUM(M$6:M17)*$C$27)+SUM(Q$6:Q17)</f>
        <v>584</v>
      </c>
      <c r="O17" s="51">
        <f t="shared" si="3"/>
        <v>1</v>
      </c>
      <c r="P17" s="11">
        <f t="shared" si="4"/>
        <v>0</v>
      </c>
      <c r="Q17" s="11">
        <f t="shared" si="5"/>
        <v>0</v>
      </c>
      <c r="R17" s="48">
        <v>1</v>
      </c>
      <c r="S17" s="11">
        <f>+$C$19-(SUM(R$6:R17)*$C$27)+SUM(V$6:V17)</f>
        <v>400</v>
      </c>
      <c r="T17" s="51">
        <f t="shared" si="11"/>
        <v>1</v>
      </c>
      <c r="U17" s="11">
        <f t="shared" si="6"/>
        <v>0</v>
      </c>
      <c r="V17" s="53">
        <f t="shared" si="7"/>
        <v>0</v>
      </c>
      <c r="W17" s="48"/>
      <c r="X17" s="11">
        <f>+$C$20-(SUM(W$6:W17)*$C$27)+SUM(AA$6:AA17)</f>
        <v>240</v>
      </c>
      <c r="Y17" s="51">
        <f t="shared" si="8"/>
        <v>1</v>
      </c>
      <c r="Z17" s="11">
        <f t="shared" si="9"/>
        <v>0</v>
      </c>
      <c r="AA17" s="53">
        <f t="shared" si="10"/>
        <v>0</v>
      </c>
    </row>
    <row r="18" spans="2:27">
      <c r="B18" t="s">
        <v>423</v>
      </c>
      <c r="C18" s="40">
        <f t="shared" ref="C18:C20" si="12">+C10*$C$14</f>
        <v>1134</v>
      </c>
      <c r="D18" t="s">
        <v>329</v>
      </c>
      <c r="G18" s="65" t="s">
        <v>350</v>
      </c>
      <c r="H18" s="49">
        <v>1</v>
      </c>
      <c r="I18" s="50">
        <f>+$C$17-(SUM(H$6:H18)*$C$27)+SUM(L$6:L18)</f>
        <v>434</v>
      </c>
      <c r="J18" s="45">
        <f t="shared" si="0"/>
        <v>1</v>
      </c>
      <c r="K18" s="50">
        <f t="shared" si="1"/>
        <v>0</v>
      </c>
      <c r="L18" s="50">
        <f t="shared" si="2"/>
        <v>0</v>
      </c>
      <c r="M18" s="49">
        <v>1</v>
      </c>
      <c r="N18" s="50">
        <f>+$C$18-(SUM(M$6:M18)*$C$27)+SUM(Q$6:Q18)</f>
        <v>484</v>
      </c>
      <c r="O18" s="52">
        <f t="shared" si="3"/>
        <v>1</v>
      </c>
      <c r="P18" s="50">
        <f t="shared" si="4"/>
        <v>0</v>
      </c>
      <c r="Q18" s="50">
        <f t="shared" si="5"/>
        <v>0</v>
      </c>
      <c r="R18" s="49"/>
      <c r="S18" s="50">
        <f>+$C$19-(SUM(R$6:R18)*$C$27)+SUM(V$6:V18)</f>
        <v>400</v>
      </c>
      <c r="T18" s="52">
        <f t="shared" si="11"/>
        <v>1</v>
      </c>
      <c r="U18" s="50">
        <f t="shared" si="6"/>
        <v>0</v>
      </c>
      <c r="V18" s="54">
        <f t="shared" si="7"/>
        <v>0</v>
      </c>
      <c r="W18" s="49"/>
      <c r="X18" s="50">
        <f>+$C$20-(SUM(W$6:W18)*$C$27)+SUM(AA$6:AA18)</f>
        <v>240</v>
      </c>
      <c r="Y18" s="52">
        <f t="shared" si="8"/>
        <v>1</v>
      </c>
      <c r="Z18" s="50">
        <f t="shared" si="9"/>
        <v>0</v>
      </c>
      <c r="AA18" s="54">
        <f t="shared" si="10"/>
        <v>0</v>
      </c>
    </row>
    <row r="19" spans="2:27">
      <c r="B19" t="s">
        <v>424</v>
      </c>
      <c r="C19" s="40">
        <f t="shared" si="12"/>
        <v>900</v>
      </c>
      <c r="D19" t="s">
        <v>329</v>
      </c>
    </row>
    <row r="20" spans="2:27">
      <c r="B20" t="s">
        <v>453</v>
      </c>
      <c r="C20" s="40">
        <f t="shared" si="12"/>
        <v>540</v>
      </c>
      <c r="D20" t="s">
        <v>329</v>
      </c>
      <c r="G20" t="s">
        <v>388</v>
      </c>
      <c r="H20" s="17" t="s">
        <v>389</v>
      </c>
      <c r="I20" s="64">
        <f>+COUNTIFS(J6:J18,1,H6:H18,"&gt;0")/I2</f>
        <v>1</v>
      </c>
      <c r="J20" s="63"/>
      <c r="K20" s="63"/>
      <c r="L20" s="63"/>
      <c r="M20" s="63"/>
      <c r="N20" s="71">
        <f>+(COUNTIFS(O6:O18,1,M6:M18,"&gt;0")-0.5)/N2</f>
        <v>1</v>
      </c>
      <c r="O20" s="63"/>
      <c r="P20" s="63"/>
      <c r="Q20" s="63"/>
      <c r="R20" s="63"/>
      <c r="S20" s="64">
        <f>+COUNTIFS(T6:T18,1,R6:R18,"&gt;0")/S2</f>
        <v>1</v>
      </c>
      <c r="T20" s="63"/>
      <c r="U20" s="63"/>
      <c r="V20" s="63"/>
      <c r="W20" s="63"/>
      <c r="X20" s="64">
        <f>+COUNTIFS(Y6:Y18,1,W6:W18,"&gt;0")/X2</f>
        <v>1</v>
      </c>
      <c r="Y20" s="63"/>
      <c r="Z20" s="63"/>
      <c r="AA20" s="63"/>
    </row>
    <row r="21" spans="2:27">
      <c r="H21" s="17" t="s">
        <v>365</v>
      </c>
      <c r="I21">
        <f>+I2</f>
        <v>11</v>
      </c>
      <c r="N21">
        <f>+N2</f>
        <v>10.5</v>
      </c>
      <c r="S21">
        <f>+S2</f>
        <v>9</v>
      </c>
      <c r="X21">
        <f>+X2</f>
        <v>3</v>
      </c>
    </row>
    <row r="22" spans="2:27">
      <c r="B22" t="s">
        <v>425</v>
      </c>
      <c r="C22" s="40">
        <f>+C9*$C$15</f>
        <v>252</v>
      </c>
      <c r="D22" t="s">
        <v>329</v>
      </c>
      <c r="G22" t="s">
        <v>428</v>
      </c>
      <c r="H22" s="17" t="s">
        <v>429</v>
      </c>
      <c r="I22" s="56">
        <f>90%-(MIN(I6:I9)/C9)</f>
        <v>0.31746031746031744</v>
      </c>
      <c r="J22" s="56"/>
      <c r="K22" s="56"/>
      <c r="L22" s="56"/>
      <c r="M22" s="56"/>
      <c r="N22" s="56">
        <f>90%-(MIN(N6:N10)/C10)</f>
        <v>0.35714285714285721</v>
      </c>
      <c r="O22" s="56"/>
      <c r="P22" s="56"/>
      <c r="Q22" s="56"/>
      <c r="R22" s="56"/>
      <c r="S22" s="56">
        <f>90%-(MIN(S7:S9)/C11)</f>
        <v>0.30000000000000004</v>
      </c>
      <c r="W22" s="56"/>
      <c r="X22" s="56">
        <f>90%-(MIN(X6:X13)/C12)</f>
        <v>0.5</v>
      </c>
    </row>
    <row r="23" spans="2:27">
      <c r="B23" t="s">
        <v>426</v>
      </c>
      <c r="C23" s="40">
        <f t="shared" ref="C23:C24" si="13">+C10*$C$15</f>
        <v>252</v>
      </c>
      <c r="D23" t="s">
        <v>329</v>
      </c>
      <c r="G23" t="s">
        <v>428</v>
      </c>
      <c r="H23" s="17" t="s">
        <v>431</v>
      </c>
      <c r="I23" s="56">
        <f>I89-(MIN(I12:I18)/C9)</f>
        <v>0.55555555555555558</v>
      </c>
      <c r="J23" s="56"/>
      <c r="K23" s="56"/>
      <c r="L23" s="56"/>
      <c r="M23" s="56"/>
      <c r="N23" s="56">
        <f>N90-(MIN(N13:N18)/C10)</f>
        <v>0.47619047619047622</v>
      </c>
      <c r="O23" s="56"/>
      <c r="P23" s="56"/>
      <c r="Q23" s="56"/>
      <c r="R23" s="56"/>
      <c r="S23" s="56">
        <f>S88-(MIN(S11:S12)/C11)</f>
        <v>0.20000000000000007</v>
      </c>
      <c r="W23" s="56"/>
      <c r="X23" s="56"/>
    </row>
    <row r="24" spans="2:27">
      <c r="B24" t="s">
        <v>427</v>
      </c>
      <c r="C24" s="40">
        <f t="shared" si="13"/>
        <v>200</v>
      </c>
      <c r="D24" t="s">
        <v>329</v>
      </c>
      <c r="G24" t="s">
        <v>428</v>
      </c>
      <c r="H24" s="17" t="s">
        <v>454</v>
      </c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>
        <f>S91-(MIN(S14:S17)/C11)</f>
        <v>0.4</v>
      </c>
      <c r="W24" s="56"/>
    </row>
    <row r="25" spans="2:27">
      <c r="B25" t="s">
        <v>455</v>
      </c>
      <c r="C25" s="40">
        <f>+C12*$C$15</f>
        <v>120</v>
      </c>
      <c r="D25" t="s">
        <v>329</v>
      </c>
      <c r="G25" t="s">
        <v>428</v>
      </c>
      <c r="H25" s="17" t="s">
        <v>433</v>
      </c>
      <c r="I25" s="56">
        <f>+AVERAGE(I84:I96)</f>
        <v>0.6557997557997558</v>
      </c>
      <c r="N25" s="56">
        <f>+AVERAGE(N84:N96)</f>
        <v>0.65885225885225884</v>
      </c>
      <c r="S25" s="56">
        <f>+AVERAGE(S84:S96)</f>
        <v>0.65384615384615385</v>
      </c>
      <c r="X25" s="56">
        <f>+AVERAGE(X84:X96)</f>
        <v>0.36307692307692313</v>
      </c>
    </row>
    <row r="27" spans="2:27">
      <c r="B27" t="s">
        <v>432</v>
      </c>
      <c r="C27" s="41">
        <v>100</v>
      </c>
      <c r="D27" t="s">
        <v>329</v>
      </c>
    </row>
    <row r="29" spans="2:27">
      <c r="B29" t="s">
        <v>434</v>
      </c>
      <c r="C29" s="38">
        <v>200</v>
      </c>
      <c r="D29" t="s">
        <v>329</v>
      </c>
    </row>
    <row r="31" spans="2:27">
      <c r="B31" t="s">
        <v>435</v>
      </c>
      <c r="C31">
        <f>+I2+N2+S2+X2</f>
        <v>33.5</v>
      </c>
    </row>
    <row r="32" spans="2:27">
      <c r="B32" t="s">
        <v>437</v>
      </c>
      <c r="C32">
        <f>+I3+N3+S3+X3</f>
        <v>6</v>
      </c>
    </row>
    <row r="33" spans="2:26">
      <c r="B33" t="s">
        <v>438</v>
      </c>
      <c r="C33">
        <f>+COUNTIF(J6:J18,"=0")+COUNTIF(O6:O18,"=0")+COUNTIF(T6:T18,"=0")+COUNTIF(Y6:Y18,"=0")</f>
        <v>0</v>
      </c>
    </row>
    <row r="34" spans="2:26">
      <c r="B34" t="s">
        <v>439</v>
      </c>
      <c r="C34">
        <f>+C31-C33</f>
        <v>33.5</v>
      </c>
    </row>
    <row r="36" spans="2:26">
      <c r="C36" s="38"/>
      <c r="D36" t="s">
        <v>440</v>
      </c>
    </row>
    <row r="37" spans="2:26">
      <c r="C37" s="40"/>
      <c r="D37" t="s">
        <v>441</v>
      </c>
    </row>
    <row r="38" spans="2:26">
      <c r="C38" s="41"/>
      <c r="D38" t="s">
        <v>442</v>
      </c>
    </row>
    <row r="41" spans="2:26">
      <c r="B41" t="s">
        <v>443</v>
      </c>
    </row>
    <row r="42" spans="2:26">
      <c r="B42" t="s">
        <v>444</v>
      </c>
    </row>
    <row r="43" spans="2:26">
      <c r="B43" t="s">
        <v>445</v>
      </c>
    </row>
    <row r="44" spans="2:26">
      <c r="B44" t="s">
        <v>447</v>
      </c>
    </row>
    <row r="45" spans="2:26">
      <c r="B45" t="s">
        <v>457</v>
      </c>
    </row>
    <row r="47" spans="2:26" hidden="1" outlineLevel="1">
      <c r="G47" t="s">
        <v>359</v>
      </c>
      <c r="H47" s="17" t="s">
        <v>360</v>
      </c>
      <c r="I47" s="38">
        <v>25</v>
      </c>
      <c r="K47" t="s">
        <v>361</v>
      </c>
      <c r="N47" s="38">
        <v>25</v>
      </c>
      <c r="P47" t="s">
        <v>361</v>
      </c>
      <c r="S47" s="38">
        <v>25</v>
      </c>
      <c r="U47" t="s">
        <v>361</v>
      </c>
      <c r="X47" s="38">
        <v>25</v>
      </c>
      <c r="Z47" t="s">
        <v>361</v>
      </c>
    </row>
    <row r="48" spans="2:26" hidden="1" outlineLevel="1">
      <c r="G48" t="s">
        <v>362</v>
      </c>
      <c r="H48" s="17" t="s">
        <v>363</v>
      </c>
      <c r="I48" s="38">
        <v>10</v>
      </c>
      <c r="K48" t="s">
        <v>361</v>
      </c>
      <c r="N48" s="38">
        <v>10</v>
      </c>
      <c r="P48" t="s">
        <v>361</v>
      </c>
      <c r="S48" s="38">
        <v>10</v>
      </c>
      <c r="U48" t="s">
        <v>361</v>
      </c>
      <c r="X48" s="38">
        <v>10</v>
      </c>
      <c r="Z48" t="s">
        <v>361</v>
      </c>
    </row>
    <row r="49" spans="7:26" hidden="1" outlineLevel="1">
      <c r="G49" t="s">
        <v>364</v>
      </c>
      <c r="H49" s="17" t="s">
        <v>365</v>
      </c>
      <c r="I49" s="38">
        <f>+I2</f>
        <v>11</v>
      </c>
      <c r="K49" t="s">
        <v>366</v>
      </c>
      <c r="N49" s="38">
        <f>+N2</f>
        <v>10.5</v>
      </c>
      <c r="P49" t="s">
        <v>366</v>
      </c>
      <c r="S49" s="38">
        <f>+S2</f>
        <v>9</v>
      </c>
      <c r="U49" t="s">
        <v>366</v>
      </c>
      <c r="X49" s="38">
        <f>+X2</f>
        <v>3</v>
      </c>
      <c r="Z49" t="s">
        <v>366</v>
      </c>
    </row>
    <row r="50" spans="7:26" hidden="1" outlineLevel="1">
      <c r="G50" t="s">
        <v>367</v>
      </c>
      <c r="H50" s="18" t="s">
        <v>368</v>
      </c>
      <c r="I50" s="70">
        <v>77500000</v>
      </c>
      <c r="K50" s="21" t="s">
        <v>369</v>
      </c>
      <c r="N50" s="70">
        <v>77500000</v>
      </c>
      <c r="P50" s="21" t="s">
        <v>369</v>
      </c>
      <c r="S50" s="70">
        <v>77500000</v>
      </c>
      <c r="U50" s="21" t="s">
        <v>369</v>
      </c>
      <c r="X50" s="70">
        <v>77500000</v>
      </c>
      <c r="Z50" s="21" t="s">
        <v>369</v>
      </c>
    </row>
    <row r="51" spans="7:26" hidden="1" outlineLevel="1">
      <c r="G51" t="s">
        <v>370</v>
      </c>
      <c r="H51" s="18" t="s">
        <v>371</v>
      </c>
      <c r="I51" s="70">
        <v>5555.5555555555557</v>
      </c>
      <c r="K51" s="21" t="s">
        <v>369</v>
      </c>
      <c r="N51" s="70">
        <v>5555.5555555555557</v>
      </c>
      <c r="P51" s="21" t="s">
        <v>369</v>
      </c>
      <c r="S51" s="70">
        <v>5555.5555555555557</v>
      </c>
      <c r="U51" s="21" t="s">
        <v>369</v>
      </c>
      <c r="X51" s="70">
        <v>5555.5555555555557</v>
      </c>
      <c r="Z51" s="21" t="s">
        <v>369</v>
      </c>
    </row>
    <row r="52" spans="7:26" hidden="1" outlineLevel="1">
      <c r="G52" t="s">
        <v>328</v>
      </c>
      <c r="H52" s="17" t="s">
        <v>372</v>
      </c>
      <c r="I52" s="38">
        <f>+C9</f>
        <v>1260</v>
      </c>
      <c r="K52" s="21" t="s">
        <v>329</v>
      </c>
      <c r="N52" s="38">
        <f>+C10</f>
        <v>1260</v>
      </c>
      <c r="P52" s="21" t="s">
        <v>329</v>
      </c>
      <c r="S52" s="38">
        <f>+C11</f>
        <v>1000</v>
      </c>
      <c r="U52" s="21" t="s">
        <v>329</v>
      </c>
      <c r="X52" s="38">
        <f>+C12</f>
        <v>600</v>
      </c>
      <c r="Z52" s="21" t="s">
        <v>329</v>
      </c>
    </row>
    <row r="53" spans="7:26" hidden="1" outlineLevel="1">
      <c r="G53" t="s">
        <v>373</v>
      </c>
      <c r="H53" s="18" t="s">
        <v>374</v>
      </c>
      <c r="I53" s="70">
        <v>700000</v>
      </c>
      <c r="K53" s="21" t="s">
        <v>369</v>
      </c>
      <c r="N53" s="70">
        <v>700000</v>
      </c>
      <c r="P53" s="21" t="s">
        <v>369</v>
      </c>
      <c r="S53" s="70">
        <v>700000</v>
      </c>
      <c r="U53" s="21" t="s">
        <v>369</v>
      </c>
      <c r="X53" s="70">
        <v>700000</v>
      </c>
      <c r="Z53" s="21" t="s">
        <v>369</v>
      </c>
    </row>
    <row r="54" spans="7:26" hidden="1" outlineLevel="1">
      <c r="G54" t="s">
        <v>375</v>
      </c>
      <c r="H54" s="18" t="s">
        <v>376</v>
      </c>
      <c r="I54" s="38">
        <v>9</v>
      </c>
      <c r="K54" s="21" t="s">
        <v>377</v>
      </c>
      <c r="N54" s="38">
        <v>9</v>
      </c>
      <c r="P54" s="21" t="s">
        <v>377</v>
      </c>
      <c r="S54" s="38">
        <v>9</v>
      </c>
      <c r="U54" s="21" t="s">
        <v>377</v>
      </c>
      <c r="X54" s="38">
        <v>9</v>
      </c>
      <c r="Z54" s="21" t="s">
        <v>377</v>
      </c>
    </row>
    <row r="55" spans="7:26" hidden="1" outlineLevel="1">
      <c r="G55" t="s">
        <v>378</v>
      </c>
      <c r="H55" s="17" t="s">
        <v>379</v>
      </c>
      <c r="I55" s="38">
        <v>35</v>
      </c>
      <c r="K55" t="s">
        <v>380</v>
      </c>
      <c r="N55" s="38">
        <v>35</v>
      </c>
      <c r="P55" t="s">
        <v>380</v>
      </c>
      <c r="S55" s="38">
        <v>35</v>
      </c>
      <c r="U55" t="s">
        <v>380</v>
      </c>
      <c r="X55" s="38">
        <v>35</v>
      </c>
      <c r="Z55" t="s">
        <v>380</v>
      </c>
    </row>
    <row r="56" spans="7:26" hidden="1" outlineLevel="1">
      <c r="G56" t="s">
        <v>381</v>
      </c>
      <c r="H56" s="18" t="s">
        <v>382</v>
      </c>
      <c r="I56" s="38">
        <v>2</v>
      </c>
      <c r="K56" s="21" t="s">
        <v>383</v>
      </c>
      <c r="N56" s="38">
        <v>2</v>
      </c>
      <c r="P56" s="21" t="s">
        <v>383</v>
      </c>
      <c r="S56" s="38">
        <v>2</v>
      </c>
      <c r="U56" s="21" t="s">
        <v>383</v>
      </c>
      <c r="X56" s="38">
        <v>2</v>
      </c>
      <c r="Z56" s="21" t="s">
        <v>383</v>
      </c>
    </row>
    <row r="57" spans="7:26" hidden="1" outlineLevel="1">
      <c r="G57" t="s">
        <v>384</v>
      </c>
      <c r="H57" s="18" t="s">
        <v>385</v>
      </c>
      <c r="I57" s="38">
        <f>+C24</f>
        <v>200</v>
      </c>
      <c r="K57" s="21" t="s">
        <v>329</v>
      </c>
      <c r="N57" s="38">
        <f>+C24</f>
        <v>200</v>
      </c>
      <c r="P57" s="21" t="s">
        <v>329</v>
      </c>
      <c r="S57" s="38">
        <f>+C24</f>
        <v>200</v>
      </c>
      <c r="U57" s="21" t="s">
        <v>329</v>
      </c>
      <c r="X57" s="38">
        <f>+C25</f>
        <v>120</v>
      </c>
      <c r="Z57" s="21" t="s">
        <v>329</v>
      </c>
    </row>
    <row r="58" spans="7:26" hidden="1" outlineLevel="1">
      <c r="G58" t="s">
        <v>386</v>
      </c>
      <c r="H58" s="18" t="s">
        <v>387</v>
      </c>
      <c r="I58" s="37">
        <f>+C14-C15</f>
        <v>0.7</v>
      </c>
      <c r="N58" s="37">
        <f>+C14-C15</f>
        <v>0.7</v>
      </c>
      <c r="S58" s="37">
        <f>+C14-C15</f>
        <v>0.7</v>
      </c>
      <c r="X58" s="37">
        <f>+C14-C15</f>
        <v>0.7</v>
      </c>
    </row>
    <row r="59" spans="7:26" hidden="1" outlineLevel="1"/>
    <row r="60" spans="7:26" hidden="1" outlineLevel="1"/>
    <row r="61" spans="7:26" hidden="1" outlineLevel="1">
      <c r="G61" s="66" t="s">
        <v>390</v>
      </c>
    </row>
    <row r="62" spans="7:26" hidden="1" outlineLevel="1">
      <c r="G62" s="2" t="s">
        <v>391</v>
      </c>
      <c r="I62" s="68">
        <f>+I50/(I47*365)</f>
        <v>8493.1506849315065</v>
      </c>
      <c r="N62" s="68">
        <f>+N50/(N47*365)</f>
        <v>8493.1506849315065</v>
      </c>
      <c r="S62" s="68">
        <f>+S50/(S47*365)</f>
        <v>8493.1506849315065</v>
      </c>
      <c r="X62" s="68">
        <f>+X50/(X47*365)</f>
        <v>8493.1506849315065</v>
      </c>
    </row>
    <row r="63" spans="7:26" hidden="1" outlineLevel="1">
      <c r="I63" s="68"/>
      <c r="N63" s="68"/>
      <c r="S63" s="68"/>
      <c r="X63" s="68"/>
    </row>
    <row r="64" spans="7:26" hidden="1" outlineLevel="1">
      <c r="G64" s="66" t="s">
        <v>392</v>
      </c>
    </row>
    <row r="65" spans="7:24" hidden="1" outlineLevel="1">
      <c r="G65" s="2" t="s">
        <v>393</v>
      </c>
      <c r="I65" s="68">
        <f>+((I47/I48)*(I51*I52))/(I47*365)</f>
        <v>1917.8082191780823</v>
      </c>
      <c r="N65" s="68">
        <f>+((N47/N48)*(N51*N52))/(N47*365)</f>
        <v>1917.8082191780823</v>
      </c>
      <c r="S65" s="68">
        <f>+((S47/S48)*(S51*S52))/(S47*365)</f>
        <v>1522.0700152207003</v>
      </c>
      <c r="X65" s="68">
        <f>+((X47/X48)*(X51*X52))/(X47*365)</f>
        <v>913.24200913242021</v>
      </c>
    </row>
    <row r="66" spans="7:24" hidden="1" outlineLevel="1">
      <c r="I66" s="68"/>
      <c r="N66" s="68"/>
      <c r="S66" s="68"/>
      <c r="X66" s="68"/>
    </row>
    <row r="67" spans="7:24" hidden="1" outlineLevel="1">
      <c r="G67" s="66" t="s">
        <v>394</v>
      </c>
      <c r="I67" s="68"/>
      <c r="N67" s="68"/>
      <c r="S67" s="68"/>
      <c r="X67" s="68"/>
    </row>
    <row r="68" spans="7:24" hidden="1" outlineLevel="1">
      <c r="G68" s="19" t="s">
        <v>395</v>
      </c>
      <c r="I68" s="68">
        <f>+I53/365</f>
        <v>1917.8082191780823</v>
      </c>
      <c r="N68" s="68">
        <f>+N53/365</f>
        <v>1917.8082191780823</v>
      </c>
      <c r="S68" s="68">
        <f>+S53/365</f>
        <v>1917.8082191780823</v>
      </c>
      <c r="X68" s="68">
        <f>+X53/365</f>
        <v>1917.8082191780823</v>
      </c>
    </row>
    <row r="69" spans="7:24" hidden="1" outlineLevel="1">
      <c r="I69" s="68"/>
      <c r="N69" s="68"/>
      <c r="S69" s="68"/>
      <c r="X69" s="68"/>
    </row>
    <row r="70" spans="7:24" hidden="1" outlineLevel="1">
      <c r="G70" s="66" t="s">
        <v>396</v>
      </c>
      <c r="I70" s="68"/>
      <c r="N70" s="68"/>
      <c r="S70" s="68"/>
      <c r="X70" s="68"/>
    </row>
    <row r="71" spans="7:24" hidden="1" outlineLevel="1">
      <c r="G71" s="2" t="s">
        <v>397</v>
      </c>
      <c r="I71" s="68">
        <f>+(I56*I57*I49*I20)+(I54*I55*(1-I20)*I49)</f>
        <v>4400</v>
      </c>
      <c r="N71" s="68">
        <f>+(N56*N57*N49*N20)+(N54*N55*(1-N20)*N49)</f>
        <v>4200</v>
      </c>
      <c r="S71" s="68">
        <f>+(S56*S57*S49*S20)+(S54*S55*(1-S20)*S49)</f>
        <v>3600</v>
      </c>
      <c r="X71" s="68">
        <f>+(X56*X57*X49*X20)+(X54*X55*(1-X20)*X49)</f>
        <v>720</v>
      </c>
    </row>
    <row r="72" spans="7:24" hidden="1" outlineLevel="1">
      <c r="I72" s="68"/>
      <c r="N72" s="68"/>
      <c r="S72" s="68"/>
      <c r="X72" s="68"/>
    </row>
    <row r="73" spans="7:24" hidden="1" outlineLevel="1">
      <c r="G73" s="66" t="s">
        <v>398</v>
      </c>
      <c r="I73" s="68"/>
      <c r="N73" s="68"/>
      <c r="S73" s="68"/>
      <c r="X73" s="68"/>
    </row>
    <row r="74" spans="7:24" hidden="1" outlineLevel="1">
      <c r="G74" s="2" t="s">
        <v>399</v>
      </c>
      <c r="I74" s="68">
        <f>+(I54*I55*(1-I20)*I49)</f>
        <v>0</v>
      </c>
      <c r="N74" s="68">
        <f>+(N54*N55*(1-N20)*N49)</f>
        <v>0</v>
      </c>
      <c r="S74" s="68">
        <f>+(S54*S55*(1-S20)*S49)</f>
        <v>0</v>
      </c>
      <c r="X74" s="68">
        <f>+(X54*X55*(1-X20)*X49)</f>
        <v>0</v>
      </c>
    </row>
    <row r="75" spans="7:24" hidden="1" outlineLevel="1">
      <c r="I75" s="68"/>
      <c r="N75" s="68"/>
      <c r="S75" s="68"/>
      <c r="X75" s="68"/>
    </row>
    <row r="76" spans="7:24" hidden="1" outlineLevel="1">
      <c r="G76" s="66" t="s">
        <v>400</v>
      </c>
      <c r="I76" s="68"/>
      <c r="N76" s="68"/>
      <c r="S76" s="68"/>
      <c r="X76" s="68"/>
    </row>
    <row r="77" spans="7:24" hidden="1" outlineLevel="1">
      <c r="G77" s="2" t="s">
        <v>401</v>
      </c>
      <c r="I77" s="68">
        <f>+(I57*I56*I20*I49)</f>
        <v>4400</v>
      </c>
      <c r="N77" s="68">
        <f>+(N57*N56*N20*N49)</f>
        <v>4200</v>
      </c>
      <c r="S77" s="68">
        <f>+(S57*S56*S20*S49)</f>
        <v>3600</v>
      </c>
      <c r="X77" s="68">
        <f>+(X57*X56*X20*X49)</f>
        <v>720</v>
      </c>
    </row>
    <row r="78" spans="7:24" hidden="1" outlineLevel="1">
      <c r="I78" s="68"/>
      <c r="N78" s="68"/>
      <c r="S78" s="68"/>
      <c r="X78" s="68"/>
    </row>
    <row r="79" spans="7:24" hidden="1" outlineLevel="1">
      <c r="G79" s="66" t="s">
        <v>402</v>
      </c>
      <c r="I79" s="68">
        <f>+I62+I65+I68+I71</f>
        <v>16728.767123287671</v>
      </c>
      <c r="N79" s="68">
        <f>+N62+N65+N68+N71</f>
        <v>16528.767123287671</v>
      </c>
      <c r="S79" s="68">
        <f>+S62+S65+S68+S71</f>
        <v>15533.028919330289</v>
      </c>
      <c r="X79" s="68">
        <f>+X62+X65+X68+X71</f>
        <v>12044.20091324201</v>
      </c>
    </row>
    <row r="80" spans="7:24" hidden="1" outlineLevel="1">
      <c r="I80" s="67"/>
    </row>
    <row r="81" spans="7:24" hidden="1" outlineLevel="1"/>
    <row r="82" spans="7:24" hidden="1" outlineLevel="1"/>
    <row r="83" spans="7:24" collapsed="1">
      <c r="H83" t="s">
        <v>449</v>
      </c>
      <c r="I83" t="s">
        <v>450</v>
      </c>
      <c r="M83" t="s">
        <v>449</v>
      </c>
      <c r="N83" t="s">
        <v>450</v>
      </c>
      <c r="R83" t="s">
        <v>449</v>
      </c>
      <c r="S83" t="s">
        <v>450</v>
      </c>
      <c r="W83" t="s">
        <v>449</v>
      </c>
      <c r="X83" t="s">
        <v>450</v>
      </c>
    </row>
    <row r="84" spans="7:24">
      <c r="G84" s="65" t="s">
        <v>337</v>
      </c>
      <c r="H84" s="57">
        <f>90%-I84</f>
        <v>7.9365079365079416E-2</v>
      </c>
      <c r="I84" s="56">
        <f>+I6/$C$9</f>
        <v>0.82063492063492061</v>
      </c>
      <c r="M84" s="57">
        <f>90%-N84</f>
        <v>3.9682539682539653E-2</v>
      </c>
      <c r="N84" s="56">
        <f>+N6/$C$10</f>
        <v>0.86031746031746037</v>
      </c>
      <c r="R84" s="57">
        <f>90%-S84</f>
        <v>0</v>
      </c>
      <c r="S84" s="56">
        <f>+S6/$C$11</f>
        <v>0.9</v>
      </c>
      <c r="W84" s="57">
        <f>90%-X84</f>
        <v>0.36</v>
      </c>
      <c r="X84" s="56">
        <f>+X6/$C$11</f>
        <v>0.54</v>
      </c>
    </row>
    <row r="85" spans="7:24">
      <c r="G85" s="65" t="s">
        <v>338</v>
      </c>
      <c r="H85" s="57">
        <f>90%-I85</f>
        <v>0.15873015873015872</v>
      </c>
      <c r="I85" s="56">
        <f>+I7/$C$9</f>
        <v>0.7412698412698413</v>
      </c>
      <c r="M85" s="57">
        <f t="shared" ref="M85:M96" si="14">90%-N85</f>
        <v>0.11904761904761907</v>
      </c>
      <c r="N85" s="56">
        <f>+N7/$C$10</f>
        <v>0.78095238095238095</v>
      </c>
      <c r="R85" s="57">
        <f t="shared" ref="R85:R96" si="15">90%-S85</f>
        <v>9.9999999999999978E-2</v>
      </c>
      <c r="S85" s="56">
        <f>+S7/$C$11</f>
        <v>0.8</v>
      </c>
      <c r="W85" s="57">
        <f t="shared" ref="W85:W96" si="16">90%-X85</f>
        <v>0.36</v>
      </c>
      <c r="X85" s="56">
        <f>+X7/$C$11</f>
        <v>0.54</v>
      </c>
    </row>
    <row r="86" spans="7:24">
      <c r="G86" s="65" t="s">
        <v>339</v>
      </c>
      <c r="H86" s="57">
        <f>90%-I86</f>
        <v>0.23809523809523814</v>
      </c>
      <c r="I86" s="56">
        <f>+I8/$C$9</f>
        <v>0.66190476190476188</v>
      </c>
      <c r="M86" s="57">
        <f t="shared" si="14"/>
        <v>0.19841269841269848</v>
      </c>
      <c r="N86" s="56">
        <f>+N8/$C$10</f>
        <v>0.70158730158730154</v>
      </c>
      <c r="R86" s="57">
        <f t="shared" si="15"/>
        <v>0.20000000000000007</v>
      </c>
      <c r="S86" s="56">
        <f>+S8/$C$11</f>
        <v>0.7</v>
      </c>
      <c r="W86" s="57">
        <f t="shared" si="16"/>
        <v>0.36</v>
      </c>
      <c r="X86" s="56">
        <f>+X8/$C$11</f>
        <v>0.54</v>
      </c>
    </row>
    <row r="87" spans="7:24">
      <c r="G87" s="65" t="s">
        <v>340</v>
      </c>
      <c r="H87" s="57">
        <f>90%-I87</f>
        <v>0.31746031746031744</v>
      </c>
      <c r="I87" s="56">
        <f>+I9/$C$9</f>
        <v>0.58253968253968258</v>
      </c>
      <c r="M87" s="57">
        <f t="shared" si="14"/>
        <v>0.27777777777777779</v>
      </c>
      <c r="N87" s="56">
        <f>+N9/$C$10</f>
        <v>0.62222222222222223</v>
      </c>
      <c r="R87" s="57">
        <f t="shared" si="15"/>
        <v>0.30000000000000004</v>
      </c>
      <c r="S87" s="56">
        <f>+S9/$C$11</f>
        <v>0.6</v>
      </c>
      <c r="W87" s="57">
        <f t="shared" si="16"/>
        <v>0.36</v>
      </c>
      <c r="X87" s="56">
        <f>+X9/$C$11</f>
        <v>0.54</v>
      </c>
    </row>
    <row r="88" spans="7:24">
      <c r="G88" s="65" t="s">
        <v>341</v>
      </c>
      <c r="H88" s="57">
        <f>90%-I88</f>
        <v>0.15873015873015872</v>
      </c>
      <c r="I88" s="56">
        <f>+I10/$C$9</f>
        <v>0.7412698412698413</v>
      </c>
      <c r="M88" s="57">
        <f t="shared" si="14"/>
        <v>0.35714285714285721</v>
      </c>
      <c r="N88" s="56">
        <f>+N10/$C$10</f>
        <v>0.54285714285714282</v>
      </c>
      <c r="R88" s="57">
        <f t="shared" si="15"/>
        <v>9.9999999999999978E-2</v>
      </c>
      <c r="S88" s="56">
        <f>+S10/$C$11</f>
        <v>0.8</v>
      </c>
      <c r="W88" s="57">
        <f t="shared" si="16"/>
        <v>0.46</v>
      </c>
      <c r="X88" s="56">
        <f>+X10/$C$11</f>
        <v>0.44</v>
      </c>
    </row>
    <row r="89" spans="7:24">
      <c r="G89" s="65" t="s">
        <v>343</v>
      </c>
      <c r="H89" s="57">
        <f>90%-I89</f>
        <v>0</v>
      </c>
      <c r="I89" s="56">
        <f>+I11/$C$9</f>
        <v>0.9</v>
      </c>
      <c r="M89" s="57">
        <f t="shared" si="14"/>
        <v>0.19841269841269848</v>
      </c>
      <c r="N89" s="56">
        <f>+N11/$C$10</f>
        <v>0.70158730158730154</v>
      </c>
      <c r="R89" s="57">
        <f t="shared" si="15"/>
        <v>0.20000000000000007</v>
      </c>
      <c r="S89" s="56">
        <f>+S11/$C$11</f>
        <v>0.7</v>
      </c>
      <c r="W89" s="57">
        <f t="shared" si="16"/>
        <v>0.56000000000000005</v>
      </c>
      <c r="X89" s="56">
        <f>+X11/$C$11</f>
        <v>0.34</v>
      </c>
    </row>
    <row r="90" spans="7:24">
      <c r="G90" s="65" t="s">
        <v>344</v>
      </c>
      <c r="H90" s="57">
        <f>90%-I90</f>
        <v>7.9365079365079416E-2</v>
      </c>
      <c r="I90" s="56">
        <f>+I12/$C$9</f>
        <v>0.82063492063492061</v>
      </c>
      <c r="M90" s="57">
        <f t="shared" si="14"/>
        <v>3.9682539682539653E-2</v>
      </c>
      <c r="N90" s="56">
        <f>+N12/$C$10</f>
        <v>0.86031746031746037</v>
      </c>
      <c r="R90" s="57">
        <f t="shared" si="15"/>
        <v>0.30000000000000004</v>
      </c>
      <c r="S90" s="56">
        <f>+S12/$C$11</f>
        <v>0.6</v>
      </c>
      <c r="W90" s="57">
        <f t="shared" si="16"/>
        <v>0.56000000000000005</v>
      </c>
      <c r="X90" s="56">
        <f>+X12/$C$11</f>
        <v>0.34</v>
      </c>
    </row>
    <row r="91" spans="7:24">
      <c r="G91" s="65" t="s">
        <v>345</v>
      </c>
      <c r="H91" s="57">
        <f>90%-I91</f>
        <v>0.15873015873015872</v>
      </c>
      <c r="I91" s="56">
        <f>+I13/$C$9</f>
        <v>0.7412698412698413</v>
      </c>
      <c r="M91" s="57">
        <f t="shared" si="14"/>
        <v>0.11904761904761907</v>
      </c>
      <c r="N91" s="56">
        <f>+N13/$C$10</f>
        <v>0.78095238095238095</v>
      </c>
      <c r="R91" s="57">
        <f t="shared" si="15"/>
        <v>9.9999999999999978E-2</v>
      </c>
      <c r="S91" s="56">
        <f>+S13/$C$11</f>
        <v>0.8</v>
      </c>
      <c r="W91" s="57">
        <f t="shared" si="16"/>
        <v>0.66</v>
      </c>
      <c r="X91" s="56">
        <f>+X13/$C$11</f>
        <v>0.24</v>
      </c>
    </row>
    <row r="92" spans="7:24">
      <c r="G92" s="65" t="s">
        <v>346</v>
      </c>
      <c r="H92" s="57">
        <f>90%-I92</f>
        <v>0.23809523809523814</v>
      </c>
      <c r="I92" s="56">
        <f>+I14/$C$9</f>
        <v>0.66190476190476188</v>
      </c>
      <c r="M92" s="57">
        <f t="shared" si="14"/>
        <v>0.19841269841269848</v>
      </c>
      <c r="N92" s="56">
        <f>+N14/$C$10</f>
        <v>0.70158730158730154</v>
      </c>
      <c r="R92" s="57">
        <f t="shared" si="15"/>
        <v>0.20000000000000007</v>
      </c>
      <c r="S92" s="56">
        <f>+S14/$C$11</f>
        <v>0.7</v>
      </c>
      <c r="W92" s="57">
        <f t="shared" si="16"/>
        <v>0.66</v>
      </c>
      <c r="X92" s="56">
        <f>+X14/$C$11</f>
        <v>0.24</v>
      </c>
    </row>
    <row r="93" spans="7:24">
      <c r="G93" s="65" t="s">
        <v>347</v>
      </c>
      <c r="H93" s="57">
        <f>90%-I93</f>
        <v>0.31746031746031744</v>
      </c>
      <c r="I93" s="56">
        <f>+I15/$C$9</f>
        <v>0.58253968253968258</v>
      </c>
      <c r="M93" s="57">
        <f t="shared" si="14"/>
        <v>0.27777777777777779</v>
      </c>
      <c r="N93" s="56">
        <f>+N15/$C$10</f>
        <v>0.62222222222222223</v>
      </c>
      <c r="R93" s="57">
        <f t="shared" si="15"/>
        <v>0.30000000000000004</v>
      </c>
      <c r="S93" s="56">
        <f>+S15/$C$11</f>
        <v>0.6</v>
      </c>
      <c r="W93" s="57">
        <f t="shared" si="16"/>
        <v>0.66</v>
      </c>
      <c r="X93" s="56">
        <f>+X15/$C$11</f>
        <v>0.24</v>
      </c>
    </row>
    <row r="94" spans="7:24">
      <c r="G94" s="65" t="s">
        <v>348</v>
      </c>
      <c r="H94" s="57">
        <f t="shared" ref="H94:H96" si="17">90%-I94</f>
        <v>0.39682539682539686</v>
      </c>
      <c r="I94" s="56">
        <f>+I16/$C$9</f>
        <v>0.50317460317460316</v>
      </c>
      <c r="M94" s="57">
        <f t="shared" si="14"/>
        <v>0.35714285714285721</v>
      </c>
      <c r="N94" s="56">
        <f>+N16/$C$10</f>
        <v>0.54285714285714282</v>
      </c>
      <c r="R94" s="57">
        <f t="shared" si="15"/>
        <v>0.4</v>
      </c>
      <c r="S94" s="56">
        <f>+S16/$C$11</f>
        <v>0.5</v>
      </c>
      <c r="W94" s="57">
        <f t="shared" si="16"/>
        <v>0.66</v>
      </c>
      <c r="X94" s="56">
        <f>+X16/$C$11</f>
        <v>0.24</v>
      </c>
    </row>
    <row r="95" spans="7:24">
      <c r="G95" s="65" t="s">
        <v>349</v>
      </c>
      <c r="H95" s="57">
        <f t="shared" si="17"/>
        <v>0.47619047619047622</v>
      </c>
      <c r="I95" s="56">
        <f>+I17/$C$9</f>
        <v>0.4238095238095238</v>
      </c>
      <c r="M95" s="57">
        <f t="shared" si="14"/>
        <v>0.43650793650793651</v>
      </c>
      <c r="N95" s="56">
        <f>+N17/$C$10</f>
        <v>0.46349206349206351</v>
      </c>
      <c r="R95" s="57">
        <f t="shared" si="15"/>
        <v>0.5</v>
      </c>
      <c r="S95" s="56">
        <f>+S17/$C$11</f>
        <v>0.4</v>
      </c>
      <c r="W95" s="57">
        <f t="shared" si="16"/>
        <v>0.66</v>
      </c>
      <c r="X95" s="56">
        <f>+X17/$C$11</f>
        <v>0.24</v>
      </c>
    </row>
    <row r="96" spans="7:24">
      <c r="G96" s="65" t="s">
        <v>350</v>
      </c>
      <c r="H96" s="57">
        <f t="shared" si="17"/>
        <v>0.55555555555555558</v>
      </c>
      <c r="I96" s="56">
        <f>+I18/$C$9</f>
        <v>0.34444444444444444</v>
      </c>
      <c r="M96" s="57">
        <f t="shared" si="14"/>
        <v>0.51587301587301582</v>
      </c>
      <c r="N96" s="56">
        <f>+N18/$C$10</f>
        <v>0.38412698412698415</v>
      </c>
      <c r="R96" s="57">
        <f t="shared" si="15"/>
        <v>0.5</v>
      </c>
      <c r="S96" s="56">
        <f>+S18/$C$11</f>
        <v>0.4</v>
      </c>
      <c r="W96" s="57">
        <f t="shared" si="16"/>
        <v>0.66</v>
      </c>
      <c r="X96" s="56">
        <f>+X18/$C$11</f>
        <v>0.24</v>
      </c>
    </row>
  </sheetData>
  <mergeCells count="4">
    <mergeCell ref="H4:L4"/>
    <mergeCell ref="M4:Q4"/>
    <mergeCell ref="R4:V4"/>
    <mergeCell ref="W4:AA4"/>
  </mergeCells>
  <conditionalFormatting sqref="J6:J18">
    <cfRule type="iconSet" priority="8">
      <iconSet>
        <cfvo type="percent" val="0"/>
        <cfvo type="percent" val="33"/>
        <cfvo type="percent" val="67"/>
      </iconSet>
    </cfRule>
  </conditionalFormatting>
  <conditionalFormatting sqref="K6:L18">
    <cfRule type="cellIs" dxfId="27" priority="5" operator="equal">
      <formula>0</formula>
    </cfRule>
  </conditionalFormatting>
  <conditionalFormatting sqref="O6:O18">
    <cfRule type="iconSet" priority="7">
      <iconSet>
        <cfvo type="percent" val="0"/>
        <cfvo type="percent" val="33"/>
        <cfvo type="percent" val="67"/>
      </iconSet>
    </cfRule>
  </conditionalFormatting>
  <conditionalFormatting sqref="P6:Q18">
    <cfRule type="cellIs" dxfId="26" priority="4" operator="equal">
      <formula>0</formula>
    </cfRule>
  </conditionalFormatting>
  <conditionalFormatting sqref="T6:T18">
    <cfRule type="iconSet" priority="6">
      <iconSet>
        <cfvo type="percent" val="0"/>
        <cfvo type="percent" val="33"/>
        <cfvo type="percent" val="67"/>
      </iconSet>
    </cfRule>
  </conditionalFormatting>
  <conditionalFormatting sqref="U6:V18">
    <cfRule type="cellIs" dxfId="25" priority="3" operator="equal">
      <formula>0</formula>
    </cfRule>
  </conditionalFormatting>
  <conditionalFormatting sqref="Y6:Y18">
    <cfRule type="iconSet" priority="2">
      <iconSet>
        <cfvo type="percent" val="0"/>
        <cfvo type="percent" val="33"/>
        <cfvo type="percent" val="67"/>
      </iconSet>
    </cfRule>
  </conditionalFormatting>
  <conditionalFormatting sqref="Z6:AA18">
    <cfRule type="cellIs" dxfId="24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D23C-D81B-4553-9626-F2B3889FAD31}">
  <sheetPr>
    <tabColor rgb="FFDB1F80"/>
  </sheetPr>
  <dimension ref="B1:AD107"/>
  <sheetViews>
    <sheetView topLeftCell="B1" workbookViewId="0">
      <selection activeCell="I23" sqref="I23"/>
    </sheetView>
  </sheetViews>
  <sheetFormatPr defaultRowHeight="15" outlineLevelRow="1"/>
  <cols>
    <col min="1" max="1" width="1.42578125" customWidth="1"/>
    <col min="2" max="2" width="28.140625" customWidth="1"/>
    <col min="5" max="5" width="8.28515625" customWidth="1"/>
    <col min="6" max="6" width="1.85546875" customWidth="1"/>
    <col min="8" max="9" width="14" customWidth="1"/>
    <col min="10" max="10" width="5" customWidth="1"/>
    <col min="11" max="14" width="14" customWidth="1"/>
    <col min="15" max="15" width="5" customWidth="1"/>
    <col min="16" max="19" width="14" customWidth="1"/>
    <col min="20" max="20" width="5" customWidth="1"/>
    <col min="21" max="24" width="14" customWidth="1"/>
    <col min="25" max="25" width="5" customWidth="1"/>
    <col min="26" max="27" width="14" customWidth="1"/>
  </cols>
  <sheetData>
    <row r="1" spans="2:29" ht="7.5" customHeight="1"/>
    <row r="2" spans="2:29">
      <c r="B2" t="s">
        <v>403</v>
      </c>
      <c r="H2" t="s">
        <v>404</v>
      </c>
      <c r="I2">
        <f>+SUM(H6:H18)</f>
        <v>9</v>
      </c>
      <c r="M2" t="s">
        <v>404</v>
      </c>
      <c r="N2">
        <f>+SUM(M6:M18)</f>
        <v>7.5</v>
      </c>
      <c r="R2" t="s">
        <v>404</v>
      </c>
      <c r="S2">
        <f>+SUM(R6:R18)</f>
        <v>8</v>
      </c>
      <c r="W2" t="s">
        <v>404</v>
      </c>
      <c r="X2">
        <f>+SUM(W6:W18)</f>
        <v>9</v>
      </c>
    </row>
    <row r="3" spans="2:29">
      <c r="B3" t="s">
        <v>405</v>
      </c>
      <c r="H3" t="s">
        <v>406</v>
      </c>
      <c r="I3">
        <f>+SUM(K6:K18)</f>
        <v>4</v>
      </c>
      <c r="M3" t="s">
        <v>406</v>
      </c>
      <c r="N3">
        <f>+SUM(P6:P18)</f>
        <v>3</v>
      </c>
      <c r="R3" t="s">
        <v>406</v>
      </c>
      <c r="S3">
        <f>+SUM(U6:U18)</f>
        <v>3</v>
      </c>
      <c r="W3" t="s">
        <v>406</v>
      </c>
      <c r="X3">
        <f>+SUM(Z6:Z18)</f>
        <v>3</v>
      </c>
    </row>
    <row r="4" spans="2:29">
      <c r="B4" t="s">
        <v>407</v>
      </c>
      <c r="H4" s="91" t="s">
        <v>6</v>
      </c>
      <c r="I4" s="92"/>
      <c r="J4" s="92"/>
      <c r="K4" s="92"/>
      <c r="L4" s="92"/>
      <c r="M4" s="91" t="s">
        <v>9</v>
      </c>
      <c r="N4" s="92"/>
      <c r="O4" s="92"/>
      <c r="P4" s="92"/>
      <c r="Q4" s="92"/>
      <c r="R4" s="91" t="s">
        <v>10</v>
      </c>
      <c r="S4" s="92"/>
      <c r="T4" s="92"/>
      <c r="U4" s="92"/>
      <c r="V4" s="93"/>
      <c r="W4" s="91" t="s">
        <v>451</v>
      </c>
      <c r="X4" s="92"/>
      <c r="Y4" s="92"/>
      <c r="Z4" s="92"/>
      <c r="AA4" s="93"/>
    </row>
    <row r="5" spans="2:29" ht="30.75">
      <c r="B5" s="23"/>
      <c r="H5" s="44" t="s">
        <v>408</v>
      </c>
      <c r="I5" s="44" t="s">
        <v>409</v>
      </c>
      <c r="J5" s="44" t="s">
        <v>410</v>
      </c>
      <c r="K5" s="44" t="s">
        <v>411</v>
      </c>
      <c r="L5" s="44" t="s">
        <v>412</v>
      </c>
      <c r="M5" s="44" t="s">
        <v>408</v>
      </c>
      <c r="N5" s="44" t="s">
        <v>409</v>
      </c>
      <c r="O5" s="44" t="s">
        <v>410</v>
      </c>
      <c r="P5" s="44" t="s">
        <v>411</v>
      </c>
      <c r="Q5" s="44" t="s">
        <v>412</v>
      </c>
      <c r="R5" s="44" t="s">
        <v>408</v>
      </c>
      <c r="S5" s="44" t="s">
        <v>409</v>
      </c>
      <c r="T5" s="44" t="s">
        <v>410</v>
      </c>
      <c r="U5" s="44" t="s">
        <v>411</v>
      </c>
      <c r="V5" s="46" t="s">
        <v>412</v>
      </c>
      <c r="W5" s="44" t="s">
        <v>408</v>
      </c>
      <c r="X5" s="44" t="s">
        <v>409</v>
      </c>
      <c r="Y5" s="44" t="s">
        <v>410</v>
      </c>
      <c r="Z5" s="44" t="s">
        <v>411</v>
      </c>
      <c r="AA5" s="46" t="s">
        <v>412</v>
      </c>
    </row>
    <row r="6" spans="2:29">
      <c r="B6" t="s">
        <v>352</v>
      </c>
      <c r="G6" s="36" t="s">
        <v>337</v>
      </c>
      <c r="H6" s="47">
        <v>1</v>
      </c>
      <c r="I6" s="11">
        <f>+$C$17-(H6*$C$27)+L6</f>
        <v>35</v>
      </c>
      <c r="J6" s="43">
        <f>+IF(I6&gt;$C$22,1,0)</f>
        <v>1</v>
      </c>
      <c r="K6" s="11">
        <f>+IF(H6="X",1,0)</f>
        <v>0</v>
      </c>
      <c r="L6" s="11">
        <f t="shared" ref="L6:L7" si="0">+IF(H6="X",+K6*200,0)</f>
        <v>0</v>
      </c>
      <c r="M6" s="47">
        <v>0.5</v>
      </c>
      <c r="N6" s="11">
        <f>+$C$18-(M6*$C$27)+Q6</f>
        <v>148</v>
      </c>
      <c r="O6" s="51">
        <f>+IF(N6&gt;$C$23,1,0)</f>
        <v>1</v>
      </c>
      <c r="P6" s="11">
        <f>+IF(M6="X",1,0)</f>
        <v>0</v>
      </c>
      <c r="Q6" s="11">
        <f t="shared" ref="Q6:Q7" si="1">+IF(M6="X",+P6*200,0)</f>
        <v>0</v>
      </c>
      <c r="R6" s="47"/>
      <c r="S6" s="11">
        <f>+$C$19-(R6*$C$27)+V6</f>
        <v>261</v>
      </c>
      <c r="T6" s="51">
        <f>+IF(S6&gt;$C$24,1,0)</f>
        <v>1</v>
      </c>
      <c r="U6" s="11">
        <f>+IF(R6="X",1,0)</f>
        <v>0</v>
      </c>
      <c r="V6" s="53">
        <f>+IF(R6="X",U6*200,0)</f>
        <v>0</v>
      </c>
      <c r="W6" s="47"/>
      <c r="X6" s="11">
        <f>+$C$20-(W6*$C$27)+AA6</f>
        <v>387</v>
      </c>
      <c r="Y6" s="51">
        <f>+IF(X6&gt;$C$25,1,0)</f>
        <v>1</v>
      </c>
      <c r="Z6" s="11">
        <f>+IF(W6="X",1,0)</f>
        <v>0</v>
      </c>
      <c r="AA6" s="53">
        <f>+IF(W6="X",Z6*200,0)</f>
        <v>0</v>
      </c>
      <c r="AB6">
        <f>+COUNT(H6,M6,R6,W6)</f>
        <v>2</v>
      </c>
      <c r="AC6">
        <v>2</v>
      </c>
    </row>
    <row r="7" spans="2:29">
      <c r="B7" t="s">
        <v>413</v>
      </c>
      <c r="C7" s="38">
        <v>4</v>
      </c>
      <c r="G7" s="36" t="s">
        <v>338</v>
      </c>
      <c r="H7" s="58" t="s">
        <v>342</v>
      </c>
      <c r="I7" s="59">
        <f>+$C$17-(SUM(H$6:H7)*$C$27)+SUM(L$6:L7)</f>
        <v>235</v>
      </c>
      <c r="J7" s="60">
        <f t="shared" ref="J7:J18" si="2">+IF(I7&gt;$C$22,1,0)</f>
        <v>1</v>
      </c>
      <c r="K7" s="59">
        <f t="shared" ref="K7:K18" si="3">+IF(H7="X",1,0)</f>
        <v>1</v>
      </c>
      <c r="L7" s="59">
        <f t="shared" si="0"/>
        <v>200</v>
      </c>
      <c r="M7" s="58">
        <v>1</v>
      </c>
      <c r="N7" s="59">
        <f>+$C$18-(SUM(M$6:M7)*$C$27)+SUM(Q$6:Q7)</f>
        <v>48</v>
      </c>
      <c r="O7" s="61">
        <f t="shared" ref="O7:O18" si="4">+IF(N7&gt;$C$23,1,0)</f>
        <v>1</v>
      </c>
      <c r="P7" s="59">
        <f t="shared" ref="P7:P18" si="5">+IF(M7="X",1,0)</f>
        <v>0</v>
      </c>
      <c r="Q7" s="59">
        <f t="shared" si="1"/>
        <v>0</v>
      </c>
      <c r="R7" s="58">
        <v>1</v>
      </c>
      <c r="S7" s="59">
        <f>+$C$19-(SUM(R$6:R7)*$C$27)+SUM(V$6:V7)</f>
        <v>161</v>
      </c>
      <c r="T7" s="61">
        <f>+IF(S7&gt;$C$24,1,0)</f>
        <v>1</v>
      </c>
      <c r="U7" s="59">
        <f t="shared" ref="U7:U18" si="6">+IF(R7="X",1,0)</f>
        <v>0</v>
      </c>
      <c r="V7" s="53">
        <f>+IF(R7="X",U7*200,0)</f>
        <v>0</v>
      </c>
      <c r="W7" s="58">
        <v>1</v>
      </c>
      <c r="X7" s="59">
        <f>+$C$20-(SUM(W$6:W7)*$C$27)+SUM(AA$6:AA7)</f>
        <v>287</v>
      </c>
      <c r="Y7" s="61">
        <f t="shared" ref="Y7:Y18" si="7">+IF(X7&gt;$C$25,1,0)</f>
        <v>1</v>
      </c>
      <c r="Z7" s="59">
        <f t="shared" ref="Z7:Z18" si="8">+IF(W7="X",1,0)</f>
        <v>0</v>
      </c>
      <c r="AA7" s="62">
        <f t="shared" ref="AA7:AA18" si="9">+IF(W7="X",200,0)</f>
        <v>0</v>
      </c>
      <c r="AB7">
        <f t="shared" ref="AB7:AB18" si="10">+COUNT(H7,M7,R7,W7)</f>
        <v>3</v>
      </c>
      <c r="AC7">
        <v>3</v>
      </c>
    </row>
    <row r="8" spans="2:29">
      <c r="G8" s="36" t="s">
        <v>339</v>
      </c>
      <c r="H8" s="74">
        <v>1</v>
      </c>
      <c r="I8" s="11">
        <f>+$C$17-(SUM(H$6:H8)*$C$27)+SUM(L$6:L8)</f>
        <v>135</v>
      </c>
      <c r="J8" s="43">
        <f t="shared" si="2"/>
        <v>1</v>
      </c>
      <c r="K8" s="11"/>
      <c r="L8" s="11">
        <f>+IF(H8="X",+K8*200,0)</f>
        <v>0</v>
      </c>
      <c r="M8" s="74" t="s">
        <v>342</v>
      </c>
      <c r="N8" s="11">
        <f>+$C$18-(SUM(M$6:M8)*$C$27)+SUM(Q$6:Q8)</f>
        <v>248</v>
      </c>
      <c r="O8" s="51">
        <f t="shared" si="4"/>
        <v>1</v>
      </c>
      <c r="P8" s="11">
        <f t="shared" si="5"/>
        <v>1</v>
      </c>
      <c r="Q8" s="11">
        <f>+IF(M8="X",+P8*200,0)</f>
        <v>200</v>
      </c>
      <c r="R8" s="47">
        <v>1</v>
      </c>
      <c r="S8" s="11">
        <f>+$C$19-(SUM(R$6:R8)*$C$27)+SUM(V$6:V8)</f>
        <v>61</v>
      </c>
      <c r="T8" s="51">
        <f t="shared" ref="T8:T18" si="11">+IF(S8&gt;$C$24,1,0)</f>
        <v>1</v>
      </c>
      <c r="U8" s="11">
        <f t="shared" si="6"/>
        <v>0</v>
      </c>
      <c r="V8" s="53">
        <f>+IF(R8="X",U8*200,0)</f>
        <v>0</v>
      </c>
      <c r="W8" s="47">
        <v>1</v>
      </c>
      <c r="X8" s="11">
        <f>+$C$20-(SUM(W$6:W8)*$C$27)+SUM(AA$6:AA8)</f>
        <v>187</v>
      </c>
      <c r="Y8" s="51">
        <f t="shared" si="7"/>
        <v>1</v>
      </c>
      <c r="Z8" s="11">
        <f t="shared" si="8"/>
        <v>0</v>
      </c>
      <c r="AA8" s="53">
        <f t="shared" si="9"/>
        <v>0</v>
      </c>
      <c r="AB8">
        <f t="shared" si="10"/>
        <v>3</v>
      </c>
      <c r="AC8">
        <v>3</v>
      </c>
    </row>
    <row r="9" spans="2:29">
      <c r="B9" t="s">
        <v>414</v>
      </c>
      <c r="C9" s="38">
        <v>150</v>
      </c>
      <c r="D9" t="s">
        <v>329</v>
      </c>
      <c r="E9" s="42" t="s">
        <v>415</v>
      </c>
      <c r="G9" s="36" t="s">
        <v>340</v>
      </c>
      <c r="H9" s="75">
        <v>1</v>
      </c>
      <c r="I9" s="50">
        <f>+$C$17-(SUM(H$6:H9)*$C$27)+SUM(L$6:L9)</f>
        <v>35</v>
      </c>
      <c r="J9" s="45">
        <f t="shared" si="2"/>
        <v>1</v>
      </c>
      <c r="K9" s="50"/>
      <c r="L9" s="50">
        <f t="shared" ref="L9:L18" si="12">+IF(H9="X",+K9*200,0)</f>
        <v>0</v>
      </c>
      <c r="M9" s="75">
        <v>1</v>
      </c>
      <c r="N9" s="50">
        <f>+$C$18-(SUM(M$6:M9)*$C$27)+SUM(Q$6:Q9)</f>
        <v>148</v>
      </c>
      <c r="O9" s="52">
        <f t="shared" si="4"/>
        <v>1</v>
      </c>
      <c r="P9" s="50"/>
      <c r="Q9" s="50">
        <f t="shared" ref="Q9:Q18" si="13">+IF(M9="X",+P9*200,0)</f>
        <v>0</v>
      </c>
      <c r="R9" s="49" t="s">
        <v>342</v>
      </c>
      <c r="S9" s="50">
        <f>+$C$19-(SUM(R$6:R9)*$C$27)+SUM(V$6:V9)</f>
        <v>261</v>
      </c>
      <c r="T9" s="52">
        <f t="shared" si="11"/>
        <v>1</v>
      </c>
      <c r="U9" s="50">
        <f t="shared" si="6"/>
        <v>1</v>
      </c>
      <c r="V9" s="53">
        <f>+IF(R9="X",U9*200,0)</f>
        <v>200</v>
      </c>
      <c r="W9" s="49">
        <v>1</v>
      </c>
      <c r="X9" s="50">
        <f>+$C$20-(SUM(W$6:W9)*$C$27)+SUM(AA$6:AA9)</f>
        <v>87</v>
      </c>
      <c r="Y9" s="52">
        <f t="shared" si="7"/>
        <v>1</v>
      </c>
      <c r="Z9" s="50">
        <f t="shared" si="8"/>
        <v>0</v>
      </c>
      <c r="AA9" s="54">
        <f t="shared" si="9"/>
        <v>0</v>
      </c>
      <c r="AB9">
        <f t="shared" si="10"/>
        <v>3</v>
      </c>
      <c r="AC9">
        <v>3</v>
      </c>
    </row>
    <row r="10" spans="2:29">
      <c r="B10" t="s">
        <v>416</v>
      </c>
      <c r="C10" s="38">
        <v>220</v>
      </c>
      <c r="D10" t="s">
        <v>329</v>
      </c>
      <c r="E10" s="42" t="s">
        <v>417</v>
      </c>
      <c r="G10" s="36" t="s">
        <v>341</v>
      </c>
      <c r="H10" s="74" t="s">
        <v>342</v>
      </c>
      <c r="I10" s="11">
        <f>+$C$17-(SUM(H$6:H10)*$C$27)+SUM(L$6:L10)</f>
        <v>235</v>
      </c>
      <c r="J10" s="43">
        <f t="shared" si="2"/>
        <v>1</v>
      </c>
      <c r="K10" s="11">
        <v>1</v>
      </c>
      <c r="L10" s="11">
        <f t="shared" si="12"/>
        <v>200</v>
      </c>
      <c r="M10" s="74">
        <v>1</v>
      </c>
      <c r="N10" s="11">
        <f>+$C$18-(SUM(M$6:M10)*$C$27)+SUM(Q$6:Q10)</f>
        <v>48</v>
      </c>
      <c r="O10" s="51">
        <f t="shared" si="4"/>
        <v>1</v>
      </c>
      <c r="P10" s="11"/>
      <c r="Q10" s="11">
        <f t="shared" si="13"/>
        <v>0</v>
      </c>
      <c r="R10" s="47">
        <v>1</v>
      </c>
      <c r="S10" s="11">
        <f>+$C$19-(SUM(R$6:R10)*$C$27)+SUM(V$6:V10)</f>
        <v>161</v>
      </c>
      <c r="T10" s="51">
        <f t="shared" si="11"/>
        <v>1</v>
      </c>
      <c r="U10" s="11">
        <f t="shared" si="6"/>
        <v>0</v>
      </c>
      <c r="V10" s="53">
        <f>+IF(R10="X",U10*200,0)</f>
        <v>0</v>
      </c>
      <c r="W10" s="47" t="s">
        <v>342</v>
      </c>
      <c r="X10" s="11">
        <f>+$C$20-(SUM(W$6:W10)*$C$27)+SUM(AA$6:AA10)</f>
        <v>287</v>
      </c>
      <c r="Y10" s="51">
        <f t="shared" si="7"/>
        <v>1</v>
      </c>
      <c r="Z10" s="11">
        <f t="shared" si="8"/>
        <v>1</v>
      </c>
      <c r="AA10" s="53">
        <f t="shared" si="9"/>
        <v>200</v>
      </c>
      <c r="AB10">
        <f t="shared" si="10"/>
        <v>2</v>
      </c>
      <c r="AC10">
        <v>2</v>
      </c>
    </row>
    <row r="11" spans="2:29">
      <c r="B11" t="s">
        <v>418</v>
      </c>
      <c r="C11" s="38">
        <v>290</v>
      </c>
      <c r="D11" t="s">
        <v>329</v>
      </c>
      <c r="E11" s="42" t="s">
        <v>417</v>
      </c>
      <c r="G11" s="36" t="s">
        <v>343</v>
      </c>
      <c r="H11" s="74">
        <v>1</v>
      </c>
      <c r="I11" s="11">
        <f>+$C$17-(SUM(H$6:H11)*$C$27)+SUM(L$6:L11)</f>
        <v>135</v>
      </c>
      <c r="J11" s="43">
        <f t="shared" si="2"/>
        <v>1</v>
      </c>
      <c r="K11" s="11"/>
      <c r="L11" s="11">
        <f t="shared" si="12"/>
        <v>0</v>
      </c>
      <c r="M11" s="74" t="s">
        <v>342</v>
      </c>
      <c r="N11" s="11">
        <f>+$C$18-(SUM(M$6:M11)*$C$27)+SUM(Q$6:Q11)</f>
        <v>248</v>
      </c>
      <c r="O11" s="51">
        <f t="shared" si="4"/>
        <v>1</v>
      </c>
      <c r="P11" s="11">
        <f t="shared" si="5"/>
        <v>1</v>
      </c>
      <c r="Q11" s="11">
        <f t="shared" si="13"/>
        <v>200</v>
      </c>
      <c r="R11" s="74">
        <v>1</v>
      </c>
      <c r="S11" s="11">
        <f>+$C$19-(SUM(R$6:R11)*$C$27)+SUM(V$6:V11)</f>
        <v>61</v>
      </c>
      <c r="T11" s="51">
        <f t="shared" si="11"/>
        <v>1</v>
      </c>
      <c r="U11" s="11">
        <f t="shared" si="6"/>
        <v>0</v>
      </c>
      <c r="V11" s="53">
        <f>+IF(R11="X",U11*200,0)</f>
        <v>0</v>
      </c>
      <c r="W11" s="74" t="s">
        <v>342</v>
      </c>
      <c r="X11" s="11">
        <f>+$C$20-(SUM(W$6:W11)*$C$27)+SUM(AA$6:AA11)</f>
        <v>487</v>
      </c>
      <c r="Y11" s="51">
        <f t="shared" si="7"/>
        <v>1</v>
      </c>
      <c r="Z11" s="11">
        <f t="shared" si="8"/>
        <v>1</v>
      </c>
      <c r="AA11" s="53">
        <f t="shared" si="9"/>
        <v>200</v>
      </c>
      <c r="AB11">
        <f t="shared" si="10"/>
        <v>2</v>
      </c>
      <c r="AC11">
        <v>2</v>
      </c>
    </row>
    <row r="12" spans="2:29">
      <c r="B12" t="s">
        <v>452</v>
      </c>
      <c r="C12" s="38">
        <v>430</v>
      </c>
      <c r="D12" t="s">
        <v>329</v>
      </c>
      <c r="E12" s="42" t="s">
        <v>419</v>
      </c>
      <c r="G12" s="36" t="s">
        <v>344</v>
      </c>
      <c r="H12" s="74" t="s">
        <v>342</v>
      </c>
      <c r="I12" s="11">
        <f>+$C$17-(SUM(H$6:H12)*$C$27)+SUM(L$6:L12)</f>
        <v>335</v>
      </c>
      <c r="J12" s="43">
        <f t="shared" si="2"/>
        <v>1</v>
      </c>
      <c r="K12" s="11">
        <v>1</v>
      </c>
      <c r="L12" s="11">
        <f t="shared" si="12"/>
        <v>200</v>
      </c>
      <c r="M12" s="74">
        <v>1</v>
      </c>
      <c r="N12" s="11">
        <f>+$C$18-(SUM(M$6:M12)*$C$27)+SUM(Q$6:Q12)</f>
        <v>148</v>
      </c>
      <c r="O12" s="51">
        <f t="shared" si="4"/>
        <v>1</v>
      </c>
      <c r="P12" s="11">
        <f t="shared" si="5"/>
        <v>0</v>
      </c>
      <c r="Q12" s="11">
        <f t="shared" si="13"/>
        <v>0</v>
      </c>
      <c r="R12" s="74" t="s">
        <v>342</v>
      </c>
      <c r="S12" s="11">
        <f>+$C$19-(SUM(R$6:R12)*$C$27)+SUM(V$6:V12)</f>
        <v>261</v>
      </c>
      <c r="T12" s="51">
        <f t="shared" si="11"/>
        <v>1</v>
      </c>
      <c r="U12" s="11">
        <f t="shared" si="6"/>
        <v>1</v>
      </c>
      <c r="V12" s="53">
        <f>+IF(R12="X",U12*200,0)</f>
        <v>200</v>
      </c>
      <c r="W12" s="74">
        <v>1</v>
      </c>
      <c r="X12" s="11">
        <f>+$C$20-(SUM(W$6:W12)*$C$27)+SUM(AA$6:AA12)</f>
        <v>387</v>
      </c>
      <c r="Y12" s="51">
        <f t="shared" si="7"/>
        <v>1</v>
      </c>
      <c r="Z12" s="11">
        <f t="shared" si="8"/>
        <v>0</v>
      </c>
      <c r="AA12" s="53">
        <f t="shared" si="9"/>
        <v>0</v>
      </c>
      <c r="AB12">
        <f t="shared" si="10"/>
        <v>2</v>
      </c>
      <c r="AC12">
        <v>2</v>
      </c>
    </row>
    <row r="13" spans="2:29">
      <c r="G13" s="36" t="s">
        <v>345</v>
      </c>
      <c r="H13" s="58" t="s">
        <v>342</v>
      </c>
      <c r="I13" s="59">
        <f>+$C$17-(SUM(H$6:H13)*$C$27)+SUM(L$6:L13)</f>
        <v>535</v>
      </c>
      <c r="J13" s="60">
        <f t="shared" si="2"/>
        <v>1</v>
      </c>
      <c r="K13" s="59">
        <v>1</v>
      </c>
      <c r="L13" s="59">
        <f t="shared" si="12"/>
        <v>200</v>
      </c>
      <c r="M13" s="58">
        <v>1</v>
      </c>
      <c r="N13" s="59">
        <f>+$C$18-(SUM(M$6:M13)*$C$27)+SUM(Q$6:Q13)</f>
        <v>48</v>
      </c>
      <c r="O13" s="61">
        <f t="shared" si="4"/>
        <v>1</v>
      </c>
      <c r="P13" s="59">
        <f t="shared" si="5"/>
        <v>0</v>
      </c>
      <c r="Q13" s="59">
        <f t="shared" si="13"/>
        <v>0</v>
      </c>
      <c r="R13" s="76">
        <v>1</v>
      </c>
      <c r="S13" s="59">
        <f>+$C$19-(SUM(R$6:R13)*$C$27)+SUM(V$6:V13)</f>
        <v>161</v>
      </c>
      <c r="T13" s="61">
        <f t="shared" si="11"/>
        <v>1</v>
      </c>
      <c r="U13" s="59">
        <f t="shared" si="6"/>
        <v>0</v>
      </c>
      <c r="V13" s="53">
        <f>+IF(R13="X",U13*200,0)</f>
        <v>0</v>
      </c>
      <c r="W13" s="76">
        <v>1</v>
      </c>
      <c r="X13" s="59">
        <f>+$C$20-(SUM(W$6:W13)*$C$27)+SUM(AA$6:AA13)</f>
        <v>287</v>
      </c>
      <c r="Y13" s="61">
        <f t="shared" si="7"/>
        <v>1</v>
      </c>
      <c r="Z13" s="59">
        <f t="shared" si="8"/>
        <v>0</v>
      </c>
      <c r="AA13" s="62">
        <f t="shared" si="9"/>
        <v>0</v>
      </c>
      <c r="AB13">
        <f t="shared" si="10"/>
        <v>3</v>
      </c>
      <c r="AC13">
        <v>3</v>
      </c>
    </row>
    <row r="14" spans="2:29">
      <c r="B14" t="s">
        <v>420</v>
      </c>
      <c r="C14" s="37">
        <v>0.9</v>
      </c>
      <c r="G14" s="36" t="s">
        <v>346</v>
      </c>
      <c r="H14" s="47">
        <v>1</v>
      </c>
      <c r="I14" s="11">
        <f>+$C$17-(SUM(H$6:H14)*$C$27)+SUM(L$6:L14)</f>
        <v>435</v>
      </c>
      <c r="J14" s="43">
        <f t="shared" si="2"/>
        <v>1</v>
      </c>
      <c r="K14" s="11"/>
      <c r="L14" s="11">
        <f t="shared" si="12"/>
        <v>0</v>
      </c>
      <c r="M14" s="47" t="s">
        <v>342</v>
      </c>
      <c r="N14" s="11">
        <f>+$C$18-(SUM(M$6:M14)*$C$27)+SUM(Q$6:Q14)</f>
        <v>248</v>
      </c>
      <c r="O14" s="51">
        <f t="shared" si="4"/>
        <v>1</v>
      </c>
      <c r="P14" s="11">
        <f t="shared" si="5"/>
        <v>1</v>
      </c>
      <c r="Q14" s="11">
        <f t="shared" si="13"/>
        <v>200</v>
      </c>
      <c r="R14" s="74">
        <v>1</v>
      </c>
      <c r="S14" s="11">
        <f>+$C$19-(SUM(R$6:R14)*$C$27)+SUM(V$6:V14)</f>
        <v>61</v>
      </c>
      <c r="T14" s="51">
        <f t="shared" si="11"/>
        <v>1</v>
      </c>
      <c r="U14" s="11">
        <f t="shared" si="6"/>
        <v>0</v>
      </c>
      <c r="V14" s="53">
        <f>+IF(R14="X",U14*200,0)</f>
        <v>0</v>
      </c>
      <c r="W14" s="74">
        <v>1</v>
      </c>
      <c r="X14" s="11">
        <f>+$C$20-(SUM(W$6:W14)*$C$27)+SUM(AA$6:AA14)</f>
        <v>187</v>
      </c>
      <c r="Y14" s="51">
        <f t="shared" si="7"/>
        <v>1</v>
      </c>
      <c r="Z14" s="11">
        <f t="shared" si="8"/>
        <v>0</v>
      </c>
      <c r="AA14" s="53">
        <f t="shared" si="9"/>
        <v>0</v>
      </c>
      <c r="AB14">
        <f t="shared" si="10"/>
        <v>3</v>
      </c>
      <c r="AC14">
        <v>3</v>
      </c>
    </row>
    <row r="15" spans="2:29">
      <c r="B15" t="s">
        <v>421</v>
      </c>
      <c r="C15" s="37">
        <v>0.2</v>
      </c>
      <c r="G15" s="36" t="s">
        <v>347</v>
      </c>
      <c r="H15" s="47">
        <v>1</v>
      </c>
      <c r="I15" s="11">
        <f>+$C$17-(SUM(H$6:H15)*$C$27)+SUM(L$6:L15)</f>
        <v>335</v>
      </c>
      <c r="J15" s="43">
        <f t="shared" si="2"/>
        <v>1</v>
      </c>
      <c r="K15" s="11"/>
      <c r="L15" s="11">
        <f t="shared" si="12"/>
        <v>0</v>
      </c>
      <c r="M15" s="47">
        <v>1</v>
      </c>
      <c r="N15" s="11">
        <f>+$C$18-(SUM(M$6:M15)*$C$27)+SUM(Q$6:Q15)</f>
        <v>148</v>
      </c>
      <c r="O15" s="51">
        <f t="shared" si="4"/>
        <v>1</v>
      </c>
      <c r="P15" s="11">
        <f t="shared" si="5"/>
        <v>0</v>
      </c>
      <c r="Q15" s="11">
        <f t="shared" si="13"/>
        <v>0</v>
      </c>
      <c r="R15" s="74" t="s">
        <v>342</v>
      </c>
      <c r="S15" s="11">
        <f>+$C$19-(SUM(R$6:R15)*$C$27)+SUM(V$6:V15)</f>
        <v>261</v>
      </c>
      <c r="T15" s="51">
        <f t="shared" si="11"/>
        <v>1</v>
      </c>
      <c r="U15" s="11">
        <f t="shared" si="6"/>
        <v>1</v>
      </c>
      <c r="V15" s="53">
        <f>+IF(R15="X",U15*200,0)</f>
        <v>200</v>
      </c>
      <c r="W15" s="74">
        <v>1</v>
      </c>
      <c r="X15" s="11">
        <f>+$C$20-(SUM(W$6:W15)*$C$27)+SUM(AA$6:AA15)</f>
        <v>87</v>
      </c>
      <c r="Y15" s="51">
        <f t="shared" si="7"/>
        <v>1</v>
      </c>
      <c r="Z15" s="11">
        <f t="shared" si="8"/>
        <v>0</v>
      </c>
      <c r="AA15" s="53">
        <f t="shared" si="9"/>
        <v>0</v>
      </c>
      <c r="AB15">
        <f t="shared" si="10"/>
        <v>3</v>
      </c>
      <c r="AC15">
        <v>3</v>
      </c>
    </row>
    <row r="16" spans="2:29">
      <c r="G16" s="36" t="s">
        <v>348</v>
      </c>
      <c r="H16" s="47">
        <v>1</v>
      </c>
      <c r="I16" s="11">
        <f>+$C$17-(SUM(H$6:H16)*$C$27)+SUM(L$6:L16)</f>
        <v>235</v>
      </c>
      <c r="J16" s="43">
        <f t="shared" si="2"/>
        <v>1</v>
      </c>
      <c r="K16" s="11">
        <f t="shared" si="3"/>
        <v>0</v>
      </c>
      <c r="L16" s="11">
        <f t="shared" si="12"/>
        <v>0</v>
      </c>
      <c r="M16" s="47">
        <v>1</v>
      </c>
      <c r="N16" s="11">
        <f>+$C$18-(SUM(M$6:M16)*$C$27)+SUM(Q$6:Q16)</f>
        <v>48</v>
      </c>
      <c r="O16" s="51">
        <f t="shared" si="4"/>
        <v>1</v>
      </c>
      <c r="P16" s="11">
        <f t="shared" si="5"/>
        <v>0</v>
      </c>
      <c r="Q16" s="11">
        <f t="shared" si="13"/>
        <v>0</v>
      </c>
      <c r="R16" s="74">
        <v>1</v>
      </c>
      <c r="S16" s="11">
        <f>+$C$19-(SUM(R$6:R16)*$C$27)+SUM(V$6:V16)</f>
        <v>161</v>
      </c>
      <c r="T16" s="51">
        <f t="shared" si="11"/>
        <v>1</v>
      </c>
      <c r="U16" s="11">
        <f t="shared" si="6"/>
        <v>0</v>
      </c>
      <c r="V16" s="53">
        <f>+IF(R16="X",U16*200,0)</f>
        <v>0</v>
      </c>
      <c r="W16" s="47" t="s">
        <v>342</v>
      </c>
      <c r="X16" s="11">
        <f>+$C$20-(SUM(W$6:W16)*$C$27)+SUM(AA$6:AA16)</f>
        <v>287</v>
      </c>
      <c r="Y16" s="51">
        <f t="shared" si="7"/>
        <v>1</v>
      </c>
      <c r="Z16" s="11">
        <f t="shared" si="8"/>
        <v>1</v>
      </c>
      <c r="AA16" s="53">
        <f t="shared" si="9"/>
        <v>200</v>
      </c>
      <c r="AB16">
        <f t="shared" si="10"/>
        <v>3</v>
      </c>
      <c r="AC16">
        <v>3</v>
      </c>
    </row>
    <row r="17" spans="2:29">
      <c r="B17" t="s">
        <v>422</v>
      </c>
      <c r="C17" s="40">
        <f>+C9*$C$14</f>
        <v>135</v>
      </c>
      <c r="D17" t="s">
        <v>329</v>
      </c>
      <c r="G17" s="36" t="s">
        <v>349</v>
      </c>
      <c r="H17" s="49">
        <v>1</v>
      </c>
      <c r="I17" s="50">
        <f>+$C$17-(SUM(H$6:H17)*$C$27)+SUM(L$6:L17)</f>
        <v>135</v>
      </c>
      <c r="J17" s="45">
        <f t="shared" si="2"/>
        <v>1</v>
      </c>
      <c r="K17" s="50"/>
      <c r="L17" s="50">
        <f t="shared" si="12"/>
        <v>0</v>
      </c>
      <c r="M17" s="49">
        <v>0</v>
      </c>
      <c r="N17" s="50">
        <f>+$C$18-(SUM(M$6:M17)*$C$27)+SUM(Q$6:Q17)</f>
        <v>48</v>
      </c>
      <c r="O17" s="52">
        <f t="shared" si="4"/>
        <v>1</v>
      </c>
      <c r="P17" s="50">
        <f t="shared" si="5"/>
        <v>0</v>
      </c>
      <c r="Q17" s="50">
        <f t="shared" si="13"/>
        <v>0</v>
      </c>
      <c r="R17" s="49">
        <v>1</v>
      </c>
      <c r="S17" s="50">
        <f>+$C$19-(SUM(R$6:R17)*$C$27)+SUM(V$6:V17)</f>
        <v>61</v>
      </c>
      <c r="T17" s="52">
        <f t="shared" si="11"/>
        <v>1</v>
      </c>
      <c r="U17" s="50">
        <f t="shared" si="6"/>
        <v>0</v>
      </c>
      <c r="V17" s="53">
        <f>+IF(R17="X",U17*200,0)</f>
        <v>0</v>
      </c>
      <c r="W17" s="49">
        <v>1</v>
      </c>
      <c r="X17" s="50">
        <f>+$C$20-(SUM(W$6:W17)*$C$27)+SUM(AA$6:AA17)</f>
        <v>187</v>
      </c>
      <c r="Y17" s="52">
        <f t="shared" si="7"/>
        <v>1</v>
      </c>
      <c r="Z17" s="50">
        <f t="shared" si="8"/>
        <v>0</v>
      </c>
      <c r="AA17" s="54">
        <f t="shared" si="9"/>
        <v>0</v>
      </c>
      <c r="AB17">
        <f t="shared" si="10"/>
        <v>4</v>
      </c>
      <c r="AC17">
        <v>3</v>
      </c>
    </row>
    <row r="18" spans="2:29">
      <c r="B18" t="s">
        <v>423</v>
      </c>
      <c r="C18" s="40">
        <f t="shared" ref="C18:C20" si="14">+C10*$C$14</f>
        <v>198</v>
      </c>
      <c r="D18" t="s">
        <v>329</v>
      </c>
      <c r="G18" s="36" t="s">
        <v>350</v>
      </c>
      <c r="H18" s="49">
        <v>1</v>
      </c>
      <c r="I18" s="50">
        <f>+$C$17-(SUM(H$6:H18)*$C$27)+SUM(L$6:L18)</f>
        <v>35</v>
      </c>
      <c r="J18" s="45">
        <f t="shared" si="2"/>
        <v>1</v>
      </c>
      <c r="K18" s="50">
        <f t="shared" si="3"/>
        <v>0</v>
      </c>
      <c r="L18" s="50">
        <f t="shared" si="12"/>
        <v>0</v>
      </c>
      <c r="M18" s="49">
        <v>0</v>
      </c>
      <c r="N18" s="50">
        <f>+$C$18-(SUM(M$6:M18)*$C$27)+SUM(Q$6:Q18)</f>
        <v>48</v>
      </c>
      <c r="O18" s="52">
        <f t="shared" si="4"/>
        <v>1</v>
      </c>
      <c r="P18" s="50">
        <f t="shared" si="5"/>
        <v>0</v>
      </c>
      <c r="Q18" s="50">
        <f t="shared" si="13"/>
        <v>0</v>
      </c>
      <c r="R18" s="49">
        <v>0</v>
      </c>
      <c r="S18" s="50">
        <f>+$C$19-(SUM(R$6:R18)*$C$27)+SUM(V$6:V18)</f>
        <v>61</v>
      </c>
      <c r="T18" s="52">
        <f t="shared" si="11"/>
        <v>1</v>
      </c>
      <c r="U18" s="50">
        <f t="shared" si="6"/>
        <v>0</v>
      </c>
      <c r="V18" s="53">
        <f>+IF(R18="X",U18*200,0)</f>
        <v>0</v>
      </c>
      <c r="W18" s="49">
        <v>1</v>
      </c>
      <c r="X18" s="50">
        <f>+$C$20-(SUM(W$6:W18)*$C$27)+SUM(AA$6:AA18)</f>
        <v>87</v>
      </c>
      <c r="Y18" s="52">
        <f t="shared" si="7"/>
        <v>1</v>
      </c>
      <c r="Z18" s="50">
        <f t="shared" si="8"/>
        <v>0</v>
      </c>
      <c r="AA18" s="54">
        <f t="shared" si="9"/>
        <v>0</v>
      </c>
      <c r="AB18">
        <f t="shared" si="10"/>
        <v>4</v>
      </c>
      <c r="AC18">
        <v>2</v>
      </c>
    </row>
    <row r="19" spans="2:29">
      <c r="B19" t="s">
        <v>424</v>
      </c>
      <c r="C19" s="40">
        <f t="shared" si="14"/>
        <v>261</v>
      </c>
      <c r="D19" t="s">
        <v>329</v>
      </c>
    </row>
    <row r="20" spans="2:29">
      <c r="B20" t="s">
        <v>453</v>
      </c>
      <c r="C20" s="40">
        <f t="shared" si="14"/>
        <v>387</v>
      </c>
      <c r="D20" t="s">
        <v>329</v>
      </c>
      <c r="G20" t="s">
        <v>388</v>
      </c>
      <c r="H20" s="17" t="s">
        <v>389</v>
      </c>
      <c r="I20" s="64">
        <f>+COUNTIFS(J6:J18,1,H6:H18,"&gt;0")/I2</f>
        <v>1</v>
      </c>
      <c r="J20" s="63"/>
      <c r="K20" s="63"/>
      <c r="L20" s="63"/>
      <c r="M20" s="63"/>
      <c r="N20" s="71">
        <f>+(COUNTIFS(O6:O18,1,M6:M18,"&gt;0")-0.5)/N2</f>
        <v>1</v>
      </c>
      <c r="O20" s="63"/>
      <c r="P20" s="63"/>
      <c r="Q20" s="63"/>
      <c r="R20" s="63"/>
      <c r="S20" s="64">
        <f>+COUNTIFS(T6:T18,1,R6:R18,"&gt;0")/S2</f>
        <v>1</v>
      </c>
      <c r="T20" s="63"/>
      <c r="U20" s="63"/>
      <c r="V20" s="63"/>
      <c r="W20" s="63"/>
      <c r="X20" s="64">
        <f>+COUNTIFS(Y6:Y18,1,W6:W18,"&gt;0")/X2</f>
        <v>1</v>
      </c>
      <c r="Y20" s="63"/>
      <c r="Z20" s="63"/>
      <c r="AA20" s="63"/>
    </row>
    <row r="21" spans="2:29">
      <c r="H21" s="17" t="s">
        <v>365</v>
      </c>
      <c r="I21">
        <f>+I2</f>
        <v>9</v>
      </c>
      <c r="N21">
        <f>+N2</f>
        <v>7.5</v>
      </c>
      <c r="S21">
        <f>+S2</f>
        <v>8</v>
      </c>
      <c r="X21">
        <f>+X2</f>
        <v>9</v>
      </c>
    </row>
    <row r="22" spans="2:29">
      <c r="B22" t="s">
        <v>425</v>
      </c>
      <c r="C22" s="40">
        <f>+C9*$C$15</f>
        <v>30</v>
      </c>
      <c r="D22" t="s">
        <v>329</v>
      </c>
      <c r="G22" t="s">
        <v>428</v>
      </c>
      <c r="H22" s="17" t="s">
        <v>429</v>
      </c>
      <c r="I22" s="56">
        <f>90%-(MIN(I6)/C9)</f>
        <v>0.66666666666666674</v>
      </c>
      <c r="J22" s="56"/>
      <c r="K22" s="56"/>
      <c r="L22" s="56"/>
      <c r="M22" s="56"/>
      <c r="N22" s="56">
        <f>90%-(MIN(N6:N8)/C10)</f>
        <v>0.68181818181818188</v>
      </c>
      <c r="O22" s="56"/>
      <c r="P22" s="56"/>
      <c r="Q22" s="56"/>
      <c r="R22" s="56"/>
      <c r="S22" s="56">
        <f>90%-(MIN(S7:S9)/C11)</f>
        <v>0.68965517241379315</v>
      </c>
      <c r="W22" s="56"/>
      <c r="X22" s="56">
        <f>90%-(MIN(X6:X9)/C12)</f>
        <v>0.69767441860465118</v>
      </c>
    </row>
    <row r="23" spans="2:29">
      <c r="B23" t="s">
        <v>426</v>
      </c>
      <c r="C23" s="40">
        <f t="shared" ref="C23:C24" si="15">+C10*$C$15</f>
        <v>44</v>
      </c>
      <c r="D23" t="s">
        <v>329</v>
      </c>
      <c r="G23" t="s">
        <v>428</v>
      </c>
      <c r="H23" s="17" t="s">
        <v>431</v>
      </c>
      <c r="I23" s="56">
        <f>I86-(MIN(I9:I10)/C9)</f>
        <v>0.66666666666666674</v>
      </c>
      <c r="J23" s="56"/>
      <c r="K23" s="56"/>
      <c r="L23" s="56"/>
      <c r="M23" s="56"/>
      <c r="N23" s="56">
        <f>N87-(MIN(N10)/C10)</f>
        <v>0.45454545454545459</v>
      </c>
      <c r="O23" s="56"/>
      <c r="P23" s="56"/>
      <c r="Q23" s="77"/>
      <c r="R23" s="56"/>
      <c r="S23" s="56">
        <f>S88-(MIN(S11)/C11)</f>
        <v>0.34482758620689657</v>
      </c>
      <c r="W23" s="56"/>
      <c r="X23" s="56">
        <f>X88-(MIN(X11)/C12)</f>
        <v>-0.14290296712109074</v>
      </c>
    </row>
    <row r="24" spans="2:29">
      <c r="B24" t="s">
        <v>427</v>
      </c>
      <c r="C24" s="40">
        <f t="shared" si="15"/>
        <v>58</v>
      </c>
      <c r="D24" t="s">
        <v>329</v>
      </c>
      <c r="G24" t="s">
        <v>428</v>
      </c>
      <c r="H24" s="17" t="s">
        <v>454</v>
      </c>
      <c r="I24" s="56">
        <f>I89-(MIN(I12)/C9)</f>
        <v>-1.3333333333333335</v>
      </c>
      <c r="J24" s="56"/>
      <c r="K24" s="56"/>
      <c r="L24" s="56"/>
      <c r="M24" s="56"/>
      <c r="N24" s="56">
        <f>N89-(MIN(N12:N13)/C10)</f>
        <v>0.90909090909090906</v>
      </c>
      <c r="O24" s="56"/>
      <c r="P24" s="56"/>
      <c r="Q24" s="56"/>
      <c r="R24" s="56"/>
      <c r="S24" s="56">
        <f>S90-(MIN(S13:S14)/C11)</f>
        <v>0.68965517241379315</v>
      </c>
      <c r="W24" s="56"/>
      <c r="X24" s="56">
        <f>X90-(MIN(X13:X15)/C12)</f>
        <v>1.1321571772253407</v>
      </c>
    </row>
    <row r="25" spans="2:29">
      <c r="B25" t="s">
        <v>455</v>
      </c>
      <c r="C25" s="40">
        <f>+C12*$C$15</f>
        <v>86</v>
      </c>
      <c r="D25" t="s">
        <v>329</v>
      </c>
      <c r="G25" t="s">
        <v>428</v>
      </c>
      <c r="H25" s="17" t="s">
        <v>458</v>
      </c>
      <c r="I25" s="56">
        <f>I91-(MIN(I14:I16)/C9)</f>
        <v>2</v>
      </c>
      <c r="N25" s="56">
        <f>N92-(MIN(N15:N17)/C10)</f>
        <v>0.90909090909090906</v>
      </c>
      <c r="S25" s="56">
        <f>S93-(MIN(S16:S18)/C11)</f>
        <v>0.68965517241379315</v>
      </c>
      <c r="X25" s="56">
        <f>X94-(MIN(X17:X18)/C12)</f>
        <v>0.78732959101844424</v>
      </c>
    </row>
    <row r="26" spans="2:29">
      <c r="G26" t="s">
        <v>428</v>
      </c>
      <c r="H26" s="17" t="s">
        <v>433</v>
      </c>
      <c r="I26" s="56">
        <f>+AVERAGE(I84:I96)</f>
        <v>1.4641025641025642</v>
      </c>
      <c r="N26" s="56">
        <f>+AVERAGE(N84:N96)</f>
        <v>0.56783216783216772</v>
      </c>
      <c r="S26" s="56">
        <f>+AVERAGE(S84:S96)</f>
        <v>0.52864721485411148</v>
      </c>
      <c r="X26" s="56">
        <f>+AVERAGE(X84:X96)</f>
        <v>0.8570291777188328</v>
      </c>
    </row>
    <row r="27" spans="2:29">
      <c r="B27" t="s">
        <v>432</v>
      </c>
      <c r="C27" s="41">
        <v>100</v>
      </c>
      <c r="D27" t="s">
        <v>329</v>
      </c>
    </row>
    <row r="29" spans="2:29">
      <c r="B29" t="s">
        <v>434</v>
      </c>
      <c r="C29" s="38">
        <v>200</v>
      </c>
      <c r="D29" t="s">
        <v>329</v>
      </c>
    </row>
    <row r="31" spans="2:29">
      <c r="B31" t="s">
        <v>435</v>
      </c>
      <c r="C31">
        <f>+I2+N2+S2+X2</f>
        <v>33.5</v>
      </c>
    </row>
    <row r="32" spans="2:29">
      <c r="B32" t="s">
        <v>437</v>
      </c>
      <c r="C32">
        <f>+I3+N3+S3+X3</f>
        <v>13</v>
      </c>
    </row>
    <row r="33" spans="2:26">
      <c r="B33" t="s">
        <v>438</v>
      </c>
      <c r="C33">
        <f>+COUNTIF(J6:J18,"=0")+COUNTIF(O6:O18,"=0")+COUNTIF(T6:T18,"=0")+COUNTIF(Y6:Y18,"=0")</f>
        <v>0</v>
      </c>
    </row>
    <row r="34" spans="2:26">
      <c r="B34" t="s">
        <v>439</v>
      </c>
      <c r="C34">
        <f>+C31-C33</f>
        <v>33.5</v>
      </c>
    </row>
    <row r="36" spans="2:26">
      <c r="C36" s="38"/>
      <c r="D36" t="s">
        <v>440</v>
      </c>
    </row>
    <row r="37" spans="2:26">
      <c r="C37" s="40"/>
      <c r="D37" t="s">
        <v>441</v>
      </c>
    </row>
    <row r="38" spans="2:26">
      <c r="C38" s="41"/>
      <c r="D38" t="s">
        <v>442</v>
      </c>
    </row>
    <row r="41" spans="2:26">
      <c r="B41" t="s">
        <v>443</v>
      </c>
    </row>
    <row r="42" spans="2:26">
      <c r="B42" t="s">
        <v>444</v>
      </c>
    </row>
    <row r="43" spans="2:26">
      <c r="B43" t="s">
        <v>445</v>
      </c>
    </row>
    <row r="44" spans="2:26">
      <c r="B44" t="s">
        <v>447</v>
      </c>
    </row>
    <row r="45" spans="2:26">
      <c r="B45" t="s">
        <v>457</v>
      </c>
    </row>
    <row r="47" spans="2:26" hidden="1" outlineLevel="1">
      <c r="G47" t="s">
        <v>359</v>
      </c>
      <c r="H47" s="17" t="s">
        <v>360</v>
      </c>
      <c r="I47" s="38">
        <v>25</v>
      </c>
      <c r="K47" t="s">
        <v>361</v>
      </c>
      <c r="N47" s="38">
        <v>25</v>
      </c>
      <c r="P47" t="s">
        <v>361</v>
      </c>
      <c r="S47" s="38">
        <v>25</v>
      </c>
      <c r="U47" t="s">
        <v>361</v>
      </c>
      <c r="X47" s="38">
        <v>25</v>
      </c>
      <c r="Z47" t="s">
        <v>361</v>
      </c>
    </row>
    <row r="48" spans="2:26" hidden="1" outlineLevel="1">
      <c r="G48" t="s">
        <v>362</v>
      </c>
      <c r="H48" s="17" t="s">
        <v>363</v>
      </c>
      <c r="I48" s="38">
        <v>10</v>
      </c>
      <c r="K48" t="s">
        <v>361</v>
      </c>
      <c r="N48" s="38">
        <v>10</v>
      </c>
      <c r="P48" t="s">
        <v>361</v>
      </c>
      <c r="S48" s="38">
        <v>10</v>
      </c>
      <c r="U48" t="s">
        <v>361</v>
      </c>
      <c r="X48" s="38">
        <v>10</v>
      </c>
      <c r="Z48" t="s">
        <v>361</v>
      </c>
    </row>
    <row r="49" spans="7:26" hidden="1" outlineLevel="1">
      <c r="G49" t="s">
        <v>364</v>
      </c>
      <c r="H49" s="17" t="s">
        <v>365</v>
      </c>
      <c r="I49" s="38">
        <f>+I2</f>
        <v>9</v>
      </c>
      <c r="K49" t="s">
        <v>366</v>
      </c>
      <c r="N49" s="38">
        <f>+N2</f>
        <v>7.5</v>
      </c>
      <c r="P49" t="s">
        <v>366</v>
      </c>
      <c r="S49" s="38">
        <f>+S2</f>
        <v>8</v>
      </c>
      <c r="U49" t="s">
        <v>366</v>
      </c>
      <c r="X49" s="38">
        <f>+X2</f>
        <v>9</v>
      </c>
      <c r="Z49" t="s">
        <v>366</v>
      </c>
    </row>
    <row r="50" spans="7:26" hidden="1" outlineLevel="1">
      <c r="G50" t="s">
        <v>367</v>
      </c>
      <c r="H50" s="18" t="s">
        <v>368</v>
      </c>
      <c r="I50" s="70">
        <v>77500000</v>
      </c>
      <c r="K50" s="21" t="s">
        <v>369</v>
      </c>
      <c r="N50" s="70">
        <v>77500000</v>
      </c>
      <c r="P50" s="21" t="s">
        <v>369</v>
      </c>
      <c r="S50" s="70">
        <v>77500000</v>
      </c>
      <c r="U50" s="21" t="s">
        <v>369</v>
      </c>
      <c r="X50" s="70">
        <v>77500000</v>
      </c>
      <c r="Z50" s="21" t="s">
        <v>369</v>
      </c>
    </row>
    <row r="51" spans="7:26" hidden="1" outlineLevel="1">
      <c r="G51" t="s">
        <v>370</v>
      </c>
      <c r="H51" s="18" t="s">
        <v>371</v>
      </c>
      <c r="I51" s="70">
        <v>5555.5555555555557</v>
      </c>
      <c r="K51" s="21" t="s">
        <v>369</v>
      </c>
      <c r="N51" s="70">
        <v>5555.5555555555557</v>
      </c>
      <c r="P51" s="21" t="s">
        <v>369</v>
      </c>
      <c r="S51" s="70">
        <v>5555.5555555555557</v>
      </c>
      <c r="U51" s="21" t="s">
        <v>369</v>
      </c>
      <c r="X51" s="70">
        <v>5555.5555555555557</v>
      </c>
      <c r="Z51" s="21" t="s">
        <v>369</v>
      </c>
    </row>
    <row r="52" spans="7:26" hidden="1" outlineLevel="1">
      <c r="G52" t="s">
        <v>328</v>
      </c>
      <c r="H52" s="17" t="s">
        <v>372</v>
      </c>
      <c r="I52" s="38">
        <f>+C9</f>
        <v>150</v>
      </c>
      <c r="K52" s="21" t="s">
        <v>329</v>
      </c>
      <c r="N52" s="38">
        <f>+C10</f>
        <v>220</v>
      </c>
      <c r="P52" s="21" t="s">
        <v>329</v>
      </c>
      <c r="S52" s="38">
        <f>+C11</f>
        <v>290</v>
      </c>
      <c r="U52" s="21" t="s">
        <v>329</v>
      </c>
      <c r="X52" s="38">
        <f>+C12</f>
        <v>430</v>
      </c>
      <c r="Z52" s="21" t="s">
        <v>329</v>
      </c>
    </row>
    <row r="53" spans="7:26" hidden="1" outlineLevel="1">
      <c r="G53" t="s">
        <v>373</v>
      </c>
      <c r="H53" s="18" t="s">
        <v>374</v>
      </c>
      <c r="I53" s="70">
        <v>700000</v>
      </c>
      <c r="K53" s="21" t="s">
        <v>369</v>
      </c>
      <c r="N53" s="70">
        <v>700000</v>
      </c>
      <c r="P53" s="21" t="s">
        <v>369</v>
      </c>
      <c r="S53" s="70">
        <v>700000</v>
      </c>
      <c r="U53" s="21" t="s">
        <v>369</v>
      </c>
      <c r="X53" s="70">
        <v>700000</v>
      </c>
      <c r="Z53" s="21" t="s">
        <v>369</v>
      </c>
    </row>
    <row r="54" spans="7:26" hidden="1" outlineLevel="1">
      <c r="G54" t="s">
        <v>375</v>
      </c>
      <c r="H54" s="18" t="s">
        <v>376</v>
      </c>
      <c r="I54" s="38">
        <v>9</v>
      </c>
      <c r="K54" s="21" t="s">
        <v>377</v>
      </c>
      <c r="N54" s="38">
        <v>9</v>
      </c>
      <c r="P54" s="21" t="s">
        <v>377</v>
      </c>
      <c r="S54" s="38">
        <v>9</v>
      </c>
      <c r="U54" s="21" t="s">
        <v>377</v>
      </c>
      <c r="X54" s="38">
        <v>9</v>
      </c>
      <c r="Z54" s="21" t="s">
        <v>377</v>
      </c>
    </row>
    <row r="55" spans="7:26" hidden="1" outlineLevel="1">
      <c r="G55" t="s">
        <v>378</v>
      </c>
      <c r="H55" s="17" t="s">
        <v>379</v>
      </c>
      <c r="I55" s="38">
        <v>35</v>
      </c>
      <c r="K55" t="s">
        <v>380</v>
      </c>
      <c r="N55" s="38">
        <v>35</v>
      </c>
      <c r="P55" t="s">
        <v>380</v>
      </c>
      <c r="S55" s="38">
        <v>35</v>
      </c>
      <c r="U55" t="s">
        <v>380</v>
      </c>
      <c r="X55" s="38">
        <v>35</v>
      </c>
      <c r="Z55" t="s">
        <v>380</v>
      </c>
    </row>
    <row r="56" spans="7:26" hidden="1" outlineLevel="1">
      <c r="G56" t="s">
        <v>381</v>
      </c>
      <c r="H56" s="18" t="s">
        <v>382</v>
      </c>
      <c r="I56" s="38">
        <v>2</v>
      </c>
      <c r="K56" s="21" t="s">
        <v>383</v>
      </c>
      <c r="N56" s="38">
        <v>2</v>
      </c>
      <c r="P56" s="21" t="s">
        <v>383</v>
      </c>
      <c r="S56" s="38">
        <v>2</v>
      </c>
      <c r="U56" s="21" t="s">
        <v>383</v>
      </c>
      <c r="X56" s="38">
        <v>2</v>
      </c>
      <c r="Z56" s="21" t="s">
        <v>383</v>
      </c>
    </row>
    <row r="57" spans="7:26" hidden="1" outlineLevel="1">
      <c r="G57" t="s">
        <v>384</v>
      </c>
      <c r="H57" s="18" t="s">
        <v>385</v>
      </c>
      <c r="I57" s="38">
        <f>+C24</f>
        <v>58</v>
      </c>
      <c r="K57" s="21" t="s">
        <v>329</v>
      </c>
      <c r="N57" s="38">
        <f>+C24</f>
        <v>58</v>
      </c>
      <c r="P57" s="21" t="s">
        <v>329</v>
      </c>
      <c r="S57" s="38">
        <f>+C24</f>
        <v>58</v>
      </c>
      <c r="U57" s="21" t="s">
        <v>329</v>
      </c>
      <c r="X57" s="38">
        <f>+C25</f>
        <v>86</v>
      </c>
      <c r="Z57" s="21" t="s">
        <v>329</v>
      </c>
    </row>
    <row r="58" spans="7:26" hidden="1" outlineLevel="1">
      <c r="G58" t="s">
        <v>386</v>
      </c>
      <c r="H58" s="18" t="s">
        <v>387</v>
      </c>
      <c r="I58" s="37">
        <f>+C14-C15</f>
        <v>0.7</v>
      </c>
      <c r="N58" s="37">
        <f>+C14-C15</f>
        <v>0.7</v>
      </c>
      <c r="S58" s="37">
        <f>+C14-C15</f>
        <v>0.7</v>
      </c>
      <c r="X58" s="37">
        <f>+C14-C15</f>
        <v>0.7</v>
      </c>
    </row>
    <row r="59" spans="7:26" hidden="1" outlineLevel="1"/>
    <row r="60" spans="7:26" hidden="1" outlineLevel="1"/>
    <row r="61" spans="7:26" hidden="1" outlineLevel="1">
      <c r="G61" s="66" t="s">
        <v>390</v>
      </c>
    </row>
    <row r="62" spans="7:26" hidden="1" outlineLevel="1">
      <c r="G62" s="2" t="s">
        <v>391</v>
      </c>
      <c r="I62" s="68">
        <f>+I50/(I47*365)</f>
        <v>8493.1506849315065</v>
      </c>
      <c r="N62" s="68">
        <f>+N50/(N47*365)</f>
        <v>8493.1506849315065</v>
      </c>
      <c r="S62" s="68">
        <f>+S50/(S47*365)</f>
        <v>8493.1506849315065</v>
      </c>
      <c r="X62" s="68">
        <f>+X50/(X47*365)</f>
        <v>8493.1506849315065</v>
      </c>
    </row>
    <row r="63" spans="7:26" hidden="1" outlineLevel="1">
      <c r="I63" s="68"/>
      <c r="N63" s="68"/>
      <c r="S63" s="68"/>
      <c r="X63" s="68"/>
    </row>
    <row r="64" spans="7:26" hidden="1" outlineLevel="1">
      <c r="G64" s="66" t="s">
        <v>392</v>
      </c>
    </row>
    <row r="65" spans="7:24" hidden="1" outlineLevel="1">
      <c r="G65" s="2" t="s">
        <v>393</v>
      </c>
      <c r="I65" s="68">
        <f>+((I47/I48)*(I51*I52))/(I47*365)</f>
        <v>228.31050228310505</v>
      </c>
      <c r="N65" s="68">
        <f>+((N47/N48)*(N51*N52))/(N47*365)</f>
        <v>334.85540334855403</v>
      </c>
      <c r="S65" s="68">
        <f>+((S47/S48)*(S51*S52))/(S47*365)</f>
        <v>441.40030441400307</v>
      </c>
      <c r="X65" s="68">
        <f>+((X47/X48)*(X51*X52))/(X47*365)</f>
        <v>654.4901065449011</v>
      </c>
    </row>
    <row r="66" spans="7:24" hidden="1" outlineLevel="1">
      <c r="I66" s="68"/>
      <c r="N66" s="68"/>
      <c r="S66" s="68"/>
      <c r="X66" s="68"/>
    </row>
    <row r="67" spans="7:24" hidden="1" outlineLevel="1">
      <c r="G67" s="66" t="s">
        <v>394</v>
      </c>
      <c r="I67" s="68"/>
      <c r="N67" s="68"/>
      <c r="S67" s="68"/>
      <c r="X67" s="68"/>
    </row>
    <row r="68" spans="7:24" hidden="1" outlineLevel="1">
      <c r="G68" s="19" t="s">
        <v>395</v>
      </c>
      <c r="I68" s="68">
        <f>+I53/365</f>
        <v>1917.8082191780823</v>
      </c>
      <c r="N68" s="68">
        <f>+N53/365</f>
        <v>1917.8082191780823</v>
      </c>
      <c r="S68" s="68">
        <f>+S53/365</f>
        <v>1917.8082191780823</v>
      </c>
      <c r="X68" s="68">
        <f>+X53/365</f>
        <v>1917.8082191780823</v>
      </c>
    </row>
    <row r="69" spans="7:24" hidden="1" outlineLevel="1">
      <c r="I69" s="68"/>
      <c r="N69" s="68"/>
      <c r="S69" s="68"/>
      <c r="X69" s="68"/>
    </row>
    <row r="70" spans="7:24" hidden="1" outlineLevel="1">
      <c r="G70" s="66" t="s">
        <v>396</v>
      </c>
      <c r="I70" s="68"/>
      <c r="N70" s="68"/>
      <c r="S70" s="68"/>
      <c r="X70" s="68"/>
    </row>
    <row r="71" spans="7:24" hidden="1" outlineLevel="1">
      <c r="G71" s="2" t="s">
        <v>397</v>
      </c>
      <c r="I71" s="68">
        <f>+(I56*I57*I49*I20)+(I54*I55*(1-I20)*I49)</f>
        <v>1044</v>
      </c>
      <c r="N71" s="68">
        <f>+(N56*N57*N49*N20)+(N54*N55*(1-N20)*N49)</f>
        <v>870</v>
      </c>
      <c r="S71" s="68">
        <f>+(S56*S57*S49*S20)+(S54*S55*(1-S20)*S49)</f>
        <v>928</v>
      </c>
      <c r="X71" s="68">
        <f>+(X56*X57*X49*X20)+(X54*X55*(1-X20)*X49)</f>
        <v>1548</v>
      </c>
    </row>
    <row r="72" spans="7:24" hidden="1" outlineLevel="1">
      <c r="I72" s="68"/>
      <c r="N72" s="68"/>
      <c r="S72" s="68"/>
      <c r="X72" s="68"/>
    </row>
    <row r="73" spans="7:24" hidden="1" outlineLevel="1">
      <c r="G73" s="66" t="s">
        <v>398</v>
      </c>
      <c r="I73" s="68"/>
      <c r="N73" s="68"/>
      <c r="S73" s="68"/>
      <c r="X73" s="68"/>
    </row>
    <row r="74" spans="7:24" hidden="1" outlineLevel="1">
      <c r="G74" s="2" t="s">
        <v>399</v>
      </c>
      <c r="I74" s="68">
        <f>+(I54*I55*(1-I20)*I49)</f>
        <v>0</v>
      </c>
      <c r="N74" s="68">
        <f>+(N54*N55*(1-N20)*N49)</f>
        <v>0</v>
      </c>
      <c r="S74" s="68">
        <f>+(S54*S55*(1-S20)*S49)</f>
        <v>0</v>
      </c>
      <c r="X74" s="68">
        <f>+(X54*X55*(1-X20)*X49)</f>
        <v>0</v>
      </c>
    </row>
    <row r="75" spans="7:24" hidden="1" outlineLevel="1">
      <c r="I75" s="68"/>
      <c r="N75" s="68"/>
      <c r="S75" s="68"/>
      <c r="X75" s="68"/>
    </row>
    <row r="76" spans="7:24" hidden="1" outlineLevel="1">
      <c r="G76" s="66" t="s">
        <v>400</v>
      </c>
      <c r="I76" s="68"/>
      <c r="N76" s="68"/>
      <c r="S76" s="68"/>
      <c r="X76" s="68"/>
    </row>
    <row r="77" spans="7:24" hidden="1" outlineLevel="1">
      <c r="G77" s="2" t="s">
        <v>401</v>
      </c>
      <c r="I77" s="68">
        <f>+(I57*I56*I20*I49)</f>
        <v>1044</v>
      </c>
      <c r="N77" s="68">
        <f>+(N57*N56*N20*N49)</f>
        <v>870</v>
      </c>
      <c r="S77" s="68">
        <f>+(S57*S56*S20*S49)</f>
        <v>928</v>
      </c>
      <c r="X77" s="68">
        <f>+(X57*X56*X20*X49)</f>
        <v>1548</v>
      </c>
    </row>
    <row r="78" spans="7:24" hidden="1" outlineLevel="1">
      <c r="I78" s="68"/>
      <c r="N78" s="68"/>
      <c r="S78" s="68"/>
      <c r="X78" s="68"/>
    </row>
    <row r="79" spans="7:24" hidden="1" outlineLevel="1">
      <c r="G79" s="66" t="s">
        <v>402</v>
      </c>
      <c r="I79" s="68">
        <f>+I62+I65+I68+I71</f>
        <v>11683.269406392694</v>
      </c>
      <c r="N79" s="68">
        <f>+N62+N65+N68+N71</f>
        <v>11615.814307458142</v>
      </c>
      <c r="S79" s="68">
        <f>+S62+S65+S68+S71</f>
        <v>11780.35920852359</v>
      </c>
      <c r="X79" s="68">
        <f>+X62+X65+X68+X71</f>
        <v>12613.449010654491</v>
      </c>
    </row>
    <row r="80" spans="7:24" hidden="1" outlineLevel="1">
      <c r="I80" s="67"/>
    </row>
    <row r="81" spans="7:30" hidden="1" outlineLevel="1"/>
    <row r="82" spans="7:30" hidden="1" outlineLevel="1"/>
    <row r="83" spans="7:30" collapsed="1">
      <c r="H83" t="s">
        <v>449</v>
      </c>
      <c r="I83" t="s">
        <v>450</v>
      </c>
      <c r="M83" t="s">
        <v>449</v>
      </c>
      <c r="N83" t="s">
        <v>450</v>
      </c>
      <c r="R83" t="s">
        <v>449</v>
      </c>
      <c r="S83" t="s">
        <v>450</v>
      </c>
      <c r="W83" t="s">
        <v>449</v>
      </c>
      <c r="X83" t="s">
        <v>450</v>
      </c>
    </row>
    <row r="84" spans="7:30">
      <c r="G84" s="65" t="s">
        <v>337</v>
      </c>
      <c r="H84" s="57">
        <f>90%-I84</f>
        <v>0.66666666666666674</v>
      </c>
      <c r="I84" s="56">
        <f>+I6/$C$9</f>
        <v>0.23333333333333334</v>
      </c>
      <c r="M84" s="57">
        <f>90%-N84</f>
        <v>0.22727272727272729</v>
      </c>
      <c r="N84" s="56">
        <f>+N6/$C$10</f>
        <v>0.67272727272727273</v>
      </c>
      <c r="R84" s="57">
        <f>90%-S84</f>
        <v>0</v>
      </c>
      <c r="S84" s="56">
        <f>+S6/$C$11</f>
        <v>0.9</v>
      </c>
      <c r="W84" s="57">
        <f>90%-X84</f>
        <v>-0.43448275862068952</v>
      </c>
      <c r="X84" s="56">
        <f>+X6/$C$11</f>
        <v>1.3344827586206895</v>
      </c>
    </row>
    <row r="85" spans="7:30">
      <c r="G85" s="65" t="s">
        <v>338</v>
      </c>
      <c r="H85" s="57">
        <f>90%-I85</f>
        <v>-0.66666666666666663</v>
      </c>
      <c r="I85" s="56">
        <f>+I7/$C$9</f>
        <v>1.5666666666666667</v>
      </c>
      <c r="M85" s="57">
        <f t="shared" ref="M85:M96" si="16">90%-N85</f>
        <v>0.68181818181818188</v>
      </c>
      <c r="N85" s="56">
        <f>+N7/$C$10</f>
        <v>0.21818181818181817</v>
      </c>
      <c r="R85" s="57">
        <f t="shared" ref="R85:R96" si="17">90%-S85</f>
        <v>0.34482758620689657</v>
      </c>
      <c r="S85" s="56">
        <f>+S7/$C$11</f>
        <v>0.55517241379310345</v>
      </c>
      <c r="W85" s="57">
        <f t="shared" ref="W85:W96" si="18">90%-X85</f>
        <v>-8.9655172413793061E-2</v>
      </c>
      <c r="X85" s="56">
        <f>+X7/$C$11</f>
        <v>0.98965517241379308</v>
      </c>
    </row>
    <row r="86" spans="7:30">
      <c r="G86" s="65" t="s">
        <v>339</v>
      </c>
      <c r="H86" s="57">
        <f>90%-I86</f>
        <v>0</v>
      </c>
      <c r="I86" s="56">
        <f>+I8/$C$9</f>
        <v>0.9</v>
      </c>
      <c r="M86" s="57">
        <f t="shared" si="16"/>
        <v>-0.22727272727272718</v>
      </c>
      <c r="N86" s="56">
        <f>+N8/$C$10</f>
        <v>1.1272727272727272</v>
      </c>
      <c r="R86" s="57">
        <f t="shared" si="17"/>
        <v>0.68965517241379315</v>
      </c>
      <c r="S86" s="56">
        <f>+S8/$C$11</f>
        <v>0.2103448275862069</v>
      </c>
      <c r="W86" s="57">
        <f t="shared" si="18"/>
        <v>0.25517241379310351</v>
      </c>
      <c r="X86" s="56">
        <f>+X8/$C$11</f>
        <v>0.64482758620689651</v>
      </c>
    </row>
    <row r="87" spans="7:30">
      <c r="G87" s="65" t="s">
        <v>340</v>
      </c>
      <c r="H87" s="57">
        <f>90%-I87</f>
        <v>0.66666666666666674</v>
      </c>
      <c r="I87" s="56">
        <f>+I9/$C$9</f>
        <v>0.23333333333333334</v>
      </c>
      <c r="M87" s="57">
        <f t="shared" si="16"/>
        <v>0.22727272727272729</v>
      </c>
      <c r="N87" s="56">
        <f>+N9/$C$10</f>
        <v>0.67272727272727273</v>
      </c>
      <c r="R87" s="57">
        <f t="shared" si="17"/>
        <v>0</v>
      </c>
      <c r="S87" s="56">
        <f>+S9/$C$11</f>
        <v>0.9</v>
      </c>
      <c r="W87" s="57">
        <f t="shared" si="18"/>
        <v>0.60000000000000009</v>
      </c>
      <c r="X87" s="56">
        <f>+X9/$C$11</f>
        <v>0.3</v>
      </c>
    </row>
    <row r="88" spans="7:30">
      <c r="G88" s="65" t="s">
        <v>341</v>
      </c>
      <c r="H88" s="57">
        <f>90%-I88</f>
        <v>-0.66666666666666663</v>
      </c>
      <c r="I88" s="56">
        <f>+I10/$C$9</f>
        <v>1.5666666666666667</v>
      </c>
      <c r="M88" s="57">
        <f t="shared" si="16"/>
        <v>0.68181818181818188</v>
      </c>
      <c r="N88" s="56">
        <f>+N10/$C$10</f>
        <v>0.21818181818181817</v>
      </c>
      <c r="R88" s="57">
        <f t="shared" si="17"/>
        <v>0.34482758620689657</v>
      </c>
      <c r="S88" s="56">
        <f>+S10/$C$11</f>
        <v>0.55517241379310345</v>
      </c>
      <c r="W88" s="57">
        <f t="shared" si="18"/>
        <v>-8.9655172413793061E-2</v>
      </c>
      <c r="X88" s="56">
        <f>+X10/$C$11</f>
        <v>0.98965517241379308</v>
      </c>
    </row>
    <row r="89" spans="7:30">
      <c r="G89" s="65" t="s">
        <v>343</v>
      </c>
      <c r="H89" s="57">
        <f>90%-I89</f>
        <v>0</v>
      </c>
      <c r="I89" s="56">
        <f>+I11/$C$9</f>
        <v>0.9</v>
      </c>
      <c r="M89" s="57">
        <f t="shared" si="16"/>
        <v>-0.22727272727272718</v>
      </c>
      <c r="N89" s="56">
        <f>+N11/$C$10</f>
        <v>1.1272727272727272</v>
      </c>
      <c r="R89" s="57">
        <f t="shared" si="17"/>
        <v>0.68965517241379315</v>
      </c>
      <c r="S89" s="56">
        <f>+S11/$C$11</f>
        <v>0.2103448275862069</v>
      </c>
      <c r="W89" s="57">
        <f t="shared" si="18"/>
        <v>-0.7793103448275861</v>
      </c>
      <c r="X89" s="56">
        <f>+X11/$C$11</f>
        <v>1.6793103448275861</v>
      </c>
    </row>
    <row r="90" spans="7:30">
      <c r="G90" s="65" t="s">
        <v>344</v>
      </c>
      <c r="H90" s="57">
        <f>90%-I90</f>
        <v>-1.3333333333333335</v>
      </c>
      <c r="I90" s="56">
        <f>+I12/$C$9</f>
        <v>2.2333333333333334</v>
      </c>
      <c r="M90" s="57">
        <f t="shared" si="16"/>
        <v>0.22727272727272729</v>
      </c>
      <c r="N90" s="56">
        <f>+N12/$C$10</f>
        <v>0.67272727272727273</v>
      </c>
      <c r="R90" s="57">
        <f t="shared" si="17"/>
        <v>0</v>
      </c>
      <c r="S90" s="56">
        <f>+S12/$C$11</f>
        <v>0.9</v>
      </c>
      <c r="W90" s="57">
        <f t="shared" si="18"/>
        <v>-0.43448275862068952</v>
      </c>
      <c r="X90" s="56">
        <f>+X12/$C$11</f>
        <v>1.3344827586206895</v>
      </c>
    </row>
    <row r="91" spans="7:30">
      <c r="G91" s="65" t="s">
        <v>345</v>
      </c>
      <c r="H91" s="57">
        <f>90%-I91</f>
        <v>-2.666666666666667</v>
      </c>
      <c r="I91" s="56">
        <f>+I13/$C$9</f>
        <v>3.5666666666666669</v>
      </c>
      <c r="M91" s="57">
        <f t="shared" si="16"/>
        <v>0.68181818181818188</v>
      </c>
      <c r="N91" s="56">
        <f>+N13/$C$10</f>
        <v>0.21818181818181817</v>
      </c>
      <c r="R91" s="57">
        <f t="shared" si="17"/>
        <v>0.34482758620689657</v>
      </c>
      <c r="S91" s="56">
        <f>+S13/$C$11</f>
        <v>0.55517241379310345</v>
      </c>
      <c r="W91" s="57">
        <f t="shared" si="18"/>
        <v>-8.9655172413793061E-2</v>
      </c>
      <c r="X91" s="56">
        <f>+X13/$C$11</f>
        <v>0.98965517241379308</v>
      </c>
    </row>
    <row r="92" spans="7:30">
      <c r="G92" s="65" t="s">
        <v>346</v>
      </c>
      <c r="H92" s="57">
        <f>90%-I92</f>
        <v>-2</v>
      </c>
      <c r="I92" s="56">
        <f>+I14/$C$9</f>
        <v>2.9</v>
      </c>
      <c r="M92" s="57">
        <f t="shared" si="16"/>
        <v>-0.22727272727272718</v>
      </c>
      <c r="N92" s="56">
        <f>+N14/$C$10</f>
        <v>1.1272727272727272</v>
      </c>
      <c r="R92" s="57">
        <f t="shared" si="17"/>
        <v>0.68965517241379315</v>
      </c>
      <c r="S92" s="56">
        <f>+S14/$C$11</f>
        <v>0.2103448275862069</v>
      </c>
      <c r="W92" s="57">
        <f t="shared" si="18"/>
        <v>0.25517241379310351</v>
      </c>
      <c r="X92" s="56">
        <f>+X14/$C$11</f>
        <v>0.64482758620689651</v>
      </c>
    </row>
    <row r="93" spans="7:30">
      <c r="G93" s="65" t="s">
        <v>347</v>
      </c>
      <c r="H93" s="57">
        <f>90%-I93</f>
        <v>-1.3333333333333335</v>
      </c>
      <c r="I93" s="56">
        <f>+I15/$C$9</f>
        <v>2.2333333333333334</v>
      </c>
      <c r="M93" s="57">
        <f t="shared" si="16"/>
        <v>0.22727272727272729</v>
      </c>
      <c r="N93" s="56">
        <f>+N15/$C$10</f>
        <v>0.67272727272727273</v>
      </c>
      <c r="R93" s="57">
        <f t="shared" si="17"/>
        <v>0</v>
      </c>
      <c r="S93" s="56">
        <f>+S15/$C$11</f>
        <v>0.9</v>
      </c>
      <c r="W93" s="57">
        <f t="shared" si="18"/>
        <v>0.60000000000000009</v>
      </c>
      <c r="X93" s="56">
        <f>+X15/$C$11</f>
        <v>0.3</v>
      </c>
    </row>
    <row r="94" spans="7:30">
      <c r="G94" s="65" t="s">
        <v>348</v>
      </c>
      <c r="H94" s="57">
        <f t="shared" ref="H94:H96" si="19">90%-I94</f>
        <v>-0.66666666666666663</v>
      </c>
      <c r="I94" s="56">
        <f>+I16/$C$9</f>
        <v>1.5666666666666667</v>
      </c>
      <c r="M94" s="57">
        <f t="shared" si="16"/>
        <v>0.68181818181818188</v>
      </c>
      <c r="N94" s="56">
        <f>+N16/$C$10</f>
        <v>0.21818181818181817</v>
      </c>
      <c r="R94" s="57">
        <f t="shared" si="17"/>
        <v>0.34482758620689657</v>
      </c>
      <c r="S94" s="56">
        <f>+S16/$C$11</f>
        <v>0.55517241379310345</v>
      </c>
      <c r="W94" s="57">
        <f t="shared" si="18"/>
        <v>-8.9655172413793061E-2</v>
      </c>
      <c r="X94" s="56">
        <f>+X16/$C$11</f>
        <v>0.98965517241379308</v>
      </c>
    </row>
    <row r="95" spans="7:30">
      <c r="G95" s="65" t="s">
        <v>349</v>
      </c>
      <c r="H95" s="57">
        <f t="shared" si="19"/>
        <v>0</v>
      </c>
      <c r="I95" s="56">
        <f>+I17/$C$9</f>
        <v>0.9</v>
      </c>
      <c r="M95" s="57">
        <f t="shared" si="16"/>
        <v>0.68181818181818188</v>
      </c>
      <c r="N95" s="56">
        <f>+N17/$C$10</f>
        <v>0.21818181818181817</v>
      </c>
      <c r="R95" s="57">
        <f t="shared" si="17"/>
        <v>0.68965517241379315</v>
      </c>
      <c r="S95" s="56">
        <f>+S17/$C$11</f>
        <v>0.2103448275862069</v>
      </c>
      <c r="W95" s="57">
        <f t="shared" si="18"/>
        <v>0.25517241379310351</v>
      </c>
      <c r="X95" s="56">
        <f>+X17/$C$11</f>
        <v>0.64482758620689651</v>
      </c>
    </row>
    <row r="96" spans="7:30">
      <c r="G96" s="65" t="s">
        <v>350</v>
      </c>
      <c r="H96" s="57">
        <f t="shared" si="19"/>
        <v>0.66666666666666674</v>
      </c>
      <c r="I96" s="56">
        <f>+I18/$C$9</f>
        <v>0.23333333333333334</v>
      </c>
      <c r="M96" s="57">
        <f t="shared" si="16"/>
        <v>0.68181818181818188</v>
      </c>
      <c r="N96" s="56">
        <f>+N18/$C$10</f>
        <v>0.21818181818181817</v>
      </c>
      <c r="R96" s="57">
        <f t="shared" si="17"/>
        <v>0.68965517241379315</v>
      </c>
      <c r="S96" s="56">
        <f>+S18/$C$11</f>
        <v>0.2103448275862069</v>
      </c>
      <c r="W96" s="57">
        <f t="shared" si="18"/>
        <v>0.60000000000000009</v>
      </c>
      <c r="X96" s="56">
        <f>+X18/$C$11</f>
        <v>0.3</v>
      </c>
      <c r="AC96">
        <v>3</v>
      </c>
      <c r="AD96">
        <v>3</v>
      </c>
    </row>
    <row r="97" spans="29:30">
      <c r="AC97">
        <v>3</v>
      </c>
      <c r="AD97">
        <v>3</v>
      </c>
    </row>
    <row r="98" spans="29:30">
      <c r="AC98">
        <v>3</v>
      </c>
      <c r="AD98">
        <v>3</v>
      </c>
    </row>
    <row r="99" spans="29:30">
      <c r="AC99">
        <v>2</v>
      </c>
      <c r="AD99">
        <v>2</v>
      </c>
    </row>
    <row r="100" spans="29:30">
      <c r="AC100">
        <v>2</v>
      </c>
      <c r="AD100">
        <v>2</v>
      </c>
    </row>
    <row r="101" spans="29:30">
      <c r="AC101">
        <v>2</v>
      </c>
      <c r="AD101">
        <v>2</v>
      </c>
    </row>
    <row r="102" spans="29:30">
      <c r="AC102">
        <v>3</v>
      </c>
      <c r="AD102">
        <v>3</v>
      </c>
    </row>
    <row r="103" spans="29:30">
      <c r="AC103">
        <v>3</v>
      </c>
      <c r="AD103">
        <v>3</v>
      </c>
    </row>
    <row r="104" spans="29:30">
      <c r="AC104">
        <v>3</v>
      </c>
      <c r="AD104">
        <v>3</v>
      </c>
    </row>
    <row r="105" spans="29:30">
      <c r="AC105">
        <v>3</v>
      </c>
      <c r="AD105">
        <v>3</v>
      </c>
    </row>
    <row r="106" spans="29:30">
      <c r="AC106">
        <v>3</v>
      </c>
      <c r="AD106">
        <v>3</v>
      </c>
    </row>
    <row r="107" spans="29:30">
      <c r="AC107">
        <v>2</v>
      </c>
      <c r="AD107">
        <v>2</v>
      </c>
    </row>
  </sheetData>
  <mergeCells count="4">
    <mergeCell ref="H4:L4"/>
    <mergeCell ref="M4:Q4"/>
    <mergeCell ref="R4:V4"/>
    <mergeCell ref="W4:AA4"/>
  </mergeCells>
  <conditionalFormatting sqref="J6:J18">
    <cfRule type="iconSet" priority="19">
      <iconSet>
        <cfvo type="percent" val="0"/>
        <cfvo type="percent" val="33"/>
        <cfvo type="percent" val="67"/>
      </iconSet>
    </cfRule>
  </conditionalFormatting>
  <conditionalFormatting sqref="K6:L18">
    <cfRule type="cellIs" dxfId="23" priority="16" operator="equal">
      <formula>0</formula>
    </cfRule>
  </conditionalFormatting>
  <conditionalFormatting sqref="O6:O18">
    <cfRule type="iconSet" priority="18">
      <iconSet>
        <cfvo type="percent" val="0"/>
        <cfvo type="percent" val="33"/>
        <cfvo type="percent" val="67"/>
      </iconSet>
    </cfRule>
  </conditionalFormatting>
  <conditionalFormatting sqref="P6:Q18">
    <cfRule type="cellIs" dxfId="22" priority="15" operator="equal">
      <formula>0</formula>
    </cfRule>
  </conditionalFormatting>
  <conditionalFormatting sqref="T6:T18">
    <cfRule type="iconSet" priority="17">
      <iconSet>
        <cfvo type="percent" val="0"/>
        <cfvo type="percent" val="33"/>
        <cfvo type="percent" val="67"/>
      </iconSet>
    </cfRule>
  </conditionalFormatting>
  <conditionalFormatting sqref="U6:V18">
    <cfRule type="cellIs" dxfId="21" priority="14" operator="equal">
      <formula>0</formula>
    </cfRule>
  </conditionalFormatting>
  <conditionalFormatting sqref="Y6:Y18">
    <cfRule type="iconSet" priority="13">
      <iconSet>
        <cfvo type="percent" val="0"/>
        <cfvo type="percent" val="33"/>
        <cfvo type="percent" val="67"/>
      </iconSet>
    </cfRule>
  </conditionalFormatting>
  <conditionalFormatting sqref="Z6:AA18">
    <cfRule type="cellIs" dxfId="20" priority="12" operator="equal">
      <formula>0</formula>
    </cfRule>
  </conditionalFormatting>
  <conditionalFormatting sqref="AB6:AB18">
    <cfRule type="cellIs" dxfId="19" priority="11" operator="lessThan">
      <formula>$AC6</formula>
    </cfRule>
  </conditionalFormatting>
  <conditionalFormatting sqref="AC96:AC107">
    <cfRule type="cellIs" dxfId="18" priority="1" operator="lessThan">
      <formula>$AC96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1940-B9B2-4E55-8BE1-FF61A66C86C3}">
  <sheetPr>
    <tabColor rgb="FFDFED1A"/>
  </sheetPr>
  <dimension ref="B1:AD107"/>
  <sheetViews>
    <sheetView showGridLines="0" topLeftCell="B1" workbookViewId="0">
      <selection activeCell="U31" sqref="U31"/>
    </sheetView>
  </sheetViews>
  <sheetFormatPr defaultRowHeight="15" outlineLevelRow="1"/>
  <cols>
    <col min="1" max="1" width="1.42578125" customWidth="1"/>
    <col min="2" max="2" width="28.140625" customWidth="1"/>
    <col min="5" max="5" width="8.28515625" customWidth="1"/>
    <col min="6" max="6" width="1.85546875" customWidth="1"/>
    <col min="7" max="7" width="45.7109375" bestFit="1" customWidth="1"/>
    <col min="8" max="9" width="14" customWidth="1"/>
    <col min="10" max="10" width="5" customWidth="1"/>
    <col min="11" max="14" width="14" customWidth="1"/>
    <col min="15" max="15" width="5" customWidth="1"/>
    <col min="16" max="19" width="14" customWidth="1"/>
    <col min="20" max="20" width="5" customWidth="1"/>
    <col min="21" max="24" width="14" customWidth="1"/>
    <col min="25" max="25" width="5" customWidth="1"/>
    <col min="26" max="27" width="14" customWidth="1"/>
  </cols>
  <sheetData>
    <row r="1" spans="2:29" ht="7.5" customHeight="1"/>
    <row r="2" spans="2:29">
      <c r="B2" t="s">
        <v>403</v>
      </c>
      <c r="H2" t="s">
        <v>404</v>
      </c>
      <c r="I2">
        <f>+SUM(H6:H18)</f>
        <v>13</v>
      </c>
      <c r="M2" t="s">
        <v>404</v>
      </c>
      <c r="N2">
        <f>+SUM(M6:M18)</f>
        <v>12.5</v>
      </c>
      <c r="R2" t="s">
        <v>404</v>
      </c>
      <c r="S2">
        <f>+SUM(R6:R18)</f>
        <v>8</v>
      </c>
      <c r="W2" t="s">
        <v>404</v>
      </c>
      <c r="X2">
        <f>+SUM(W6:W18)</f>
        <v>0</v>
      </c>
    </row>
    <row r="3" spans="2:29">
      <c r="B3" t="s">
        <v>405</v>
      </c>
      <c r="H3" t="s">
        <v>406</v>
      </c>
      <c r="I3">
        <f>+SUM(K6:K18)</f>
        <v>0</v>
      </c>
      <c r="M3" t="s">
        <v>406</v>
      </c>
      <c r="N3">
        <f>+SUM(P6:P18)</f>
        <v>0</v>
      </c>
      <c r="R3" t="s">
        <v>406</v>
      </c>
      <c r="S3">
        <f>+SUM(U6:U18)</f>
        <v>0</v>
      </c>
      <c r="W3" t="s">
        <v>406</v>
      </c>
      <c r="X3">
        <f>+SUM(Z6:Z18)</f>
        <v>0</v>
      </c>
    </row>
    <row r="4" spans="2:29">
      <c r="B4" t="s">
        <v>407</v>
      </c>
      <c r="H4" s="91" t="s">
        <v>415</v>
      </c>
      <c r="I4" s="92"/>
      <c r="J4" s="92"/>
      <c r="K4" s="92"/>
      <c r="L4" s="92"/>
      <c r="M4" s="91" t="s">
        <v>419</v>
      </c>
      <c r="N4" s="92"/>
      <c r="O4" s="92"/>
      <c r="P4" s="92"/>
      <c r="Q4" s="92"/>
      <c r="R4" s="91" t="s">
        <v>459</v>
      </c>
      <c r="S4" s="92"/>
      <c r="T4" s="92"/>
      <c r="U4" s="92"/>
      <c r="V4" s="93"/>
      <c r="W4" s="91" t="s">
        <v>460</v>
      </c>
      <c r="X4" s="92"/>
      <c r="Y4" s="92"/>
      <c r="Z4" s="92"/>
      <c r="AA4" s="93"/>
    </row>
    <row r="5" spans="2:29" ht="30.75">
      <c r="B5" s="23"/>
      <c r="H5" s="80" t="s">
        <v>408</v>
      </c>
      <c r="I5" s="80" t="s">
        <v>409</v>
      </c>
      <c r="J5" s="80" t="s">
        <v>410</v>
      </c>
      <c r="K5" s="80" t="s">
        <v>411</v>
      </c>
      <c r="L5" s="80" t="s">
        <v>412</v>
      </c>
      <c r="M5" s="80" t="s">
        <v>408</v>
      </c>
      <c r="N5" s="80" t="s">
        <v>409</v>
      </c>
      <c r="O5" s="80" t="s">
        <v>410</v>
      </c>
      <c r="P5" s="80" t="s">
        <v>411</v>
      </c>
      <c r="Q5" s="80" t="s">
        <v>412</v>
      </c>
      <c r="R5" s="80" t="s">
        <v>408</v>
      </c>
      <c r="S5" s="80" t="s">
        <v>409</v>
      </c>
      <c r="T5" s="80" t="s">
        <v>410</v>
      </c>
      <c r="U5" s="80" t="s">
        <v>411</v>
      </c>
      <c r="V5" s="81" t="s">
        <v>412</v>
      </c>
      <c r="W5" s="80" t="s">
        <v>408</v>
      </c>
      <c r="X5" s="80" t="s">
        <v>409</v>
      </c>
      <c r="Y5" s="80" t="s">
        <v>410</v>
      </c>
      <c r="Z5" s="80" t="s">
        <v>411</v>
      </c>
      <c r="AA5" s="81" t="s">
        <v>412</v>
      </c>
    </row>
    <row r="6" spans="2:29">
      <c r="B6" t="s">
        <v>352</v>
      </c>
      <c r="G6" s="65" t="s">
        <v>337</v>
      </c>
      <c r="H6" s="58">
        <v>1</v>
      </c>
      <c r="I6" s="59">
        <f>+$C$17-(H6*$C$27)+L6</f>
        <v>1024</v>
      </c>
      <c r="J6" s="60">
        <f>+IF(H6&lt;&gt;"",IF(I6&gt;$C$23,1,0),"")</f>
        <v>1</v>
      </c>
      <c r="K6" s="59">
        <f>+IF(H6="X",1,0)</f>
        <v>0</v>
      </c>
      <c r="L6" s="59">
        <f t="shared" ref="L6:L7" si="0">+IF(H6="X",+K6*200,0)</f>
        <v>0</v>
      </c>
      <c r="M6" s="58">
        <v>0.5</v>
      </c>
      <c r="N6" s="59">
        <f>+$C$18-(M6*$C$27)+Q6</f>
        <v>845</v>
      </c>
      <c r="O6" s="61">
        <f>+IF(M6&lt;&gt;"",IF(N6&gt;$C$23,1,0),"")</f>
        <v>1</v>
      </c>
      <c r="P6" s="59">
        <f>+IF(M6="X",1,0)</f>
        <v>0</v>
      </c>
      <c r="Q6" s="59">
        <f t="shared" ref="Q6:Q18" si="1">+IF(M6="X",+P6*200,0)</f>
        <v>0</v>
      </c>
      <c r="R6" s="58"/>
      <c r="S6" s="61">
        <f>+$C$19-(R6*$C$27)+V6</f>
        <v>0</v>
      </c>
      <c r="T6" s="61" t="str">
        <f>+IF(R6&lt;&gt;"",IF(S6&gt;$C$24,1,0),"")</f>
        <v/>
      </c>
      <c r="U6" s="59">
        <f>+IF(R6="X",1,0)</f>
        <v>0</v>
      </c>
      <c r="V6" s="62">
        <f t="shared" ref="V6:V18" si="2">+IF(R6="X",+U6*200,0)</f>
        <v>0</v>
      </c>
      <c r="W6" s="59"/>
      <c r="X6" s="61">
        <f>+$C$20-(W6*$C$27)+AA6</f>
        <v>0</v>
      </c>
      <c r="Y6" s="61" t="str">
        <f>+IF(W6&lt;&gt;"",IF(X6&gt;$C$24,1,0),"")</f>
        <v/>
      </c>
      <c r="Z6" s="59">
        <f>+IF(W6="X",1,0)</f>
        <v>0</v>
      </c>
      <c r="AA6" s="62">
        <f t="shared" ref="AA6:AA18" si="3">+IF(W6="X",+Z6*200,0)</f>
        <v>0</v>
      </c>
      <c r="AB6">
        <f>+COUNT(H6,M6,R6,W6)</f>
        <v>2</v>
      </c>
      <c r="AC6">
        <v>2</v>
      </c>
    </row>
    <row r="7" spans="2:29">
      <c r="B7" t="s">
        <v>413</v>
      </c>
      <c r="C7" s="38">
        <v>4</v>
      </c>
      <c r="G7" s="65" t="s">
        <v>338</v>
      </c>
      <c r="H7" s="48">
        <v>1</v>
      </c>
      <c r="I7" s="11">
        <f>+$C$17-(SUM(H$6:H7)*$C$27)+SUM(L$6:L7)</f>
        <v>914</v>
      </c>
      <c r="J7" s="43">
        <f t="shared" ref="J7:J18" si="4">+IF(H7&lt;&gt;"",IF(I7&gt;$C$23,1,0),"")</f>
        <v>1</v>
      </c>
      <c r="K7" s="11">
        <f t="shared" ref="K7:K18" si="5">+IF(H7="X",1,0)</f>
        <v>0</v>
      </c>
      <c r="L7" s="11">
        <f t="shared" ref="L7:L18" si="6">+IF(H7="X",+K7*200,0)</f>
        <v>0</v>
      </c>
      <c r="M7" s="48">
        <v>1</v>
      </c>
      <c r="N7" s="11">
        <f>+$C$18-(SUM(M$6:M7)*$C$27)+SUM(Q$6:Q7)</f>
        <v>735</v>
      </c>
      <c r="O7" s="51">
        <f t="shared" ref="O7:O18" si="7">+IF(M7&lt;&gt;"",IF(N7&gt;$C$23,1,0),"")</f>
        <v>1</v>
      </c>
      <c r="P7" s="11">
        <f t="shared" ref="P7:P18" si="8">+IF(M7="X",1,0)</f>
        <v>0</v>
      </c>
      <c r="Q7" s="11">
        <f t="shared" si="1"/>
        <v>0</v>
      </c>
      <c r="R7" s="48">
        <v>1</v>
      </c>
      <c r="S7" s="51">
        <f>+$C$19-(SUM(R$6:R7)*$C$27)+SUM(V$6:V7)</f>
        <v>-110</v>
      </c>
      <c r="T7" s="51">
        <f t="shared" ref="T7:T18" si="9">+IF(R7&lt;&gt;"",IF(S7&gt;$C$24,1,0),"")</f>
        <v>0</v>
      </c>
      <c r="U7" s="11">
        <f t="shared" ref="U7:U18" si="10">+IF(R7="X",1,0)</f>
        <v>0</v>
      </c>
      <c r="V7" s="53">
        <f t="shared" si="2"/>
        <v>0</v>
      </c>
      <c r="W7" s="11"/>
      <c r="X7" s="51">
        <f>+$C$20-(SUM(W$6:W7)*$C$27)+SUM(AA$6:AA7)</f>
        <v>0</v>
      </c>
      <c r="Y7" s="51" t="str">
        <f t="shared" ref="Y7:Y18" si="11">+IF(W7&lt;&gt;"",IF(X7&gt;$C$24,1,0),"")</f>
        <v/>
      </c>
      <c r="Z7" s="11">
        <f t="shared" ref="Z7:Z18" si="12">+IF(W7="X",1,0)</f>
        <v>0</v>
      </c>
      <c r="AA7" s="53">
        <f t="shared" si="3"/>
        <v>0</v>
      </c>
      <c r="AB7">
        <f t="shared" ref="AB7:AB18" si="13">+COUNT(H7,M7,R7,W7)</f>
        <v>3</v>
      </c>
      <c r="AC7">
        <v>3</v>
      </c>
    </row>
    <row r="8" spans="2:29">
      <c r="G8" s="65" t="s">
        <v>339</v>
      </c>
      <c r="H8" s="48">
        <v>1</v>
      </c>
      <c r="I8" s="11">
        <f>+$C$17-(SUM(H$6:H8)*$C$27)+SUM(L$6:L8)</f>
        <v>804</v>
      </c>
      <c r="J8" s="43">
        <f t="shared" si="4"/>
        <v>1</v>
      </c>
      <c r="K8" s="11">
        <f t="shared" si="5"/>
        <v>0</v>
      </c>
      <c r="L8" s="11">
        <f t="shared" si="6"/>
        <v>0</v>
      </c>
      <c r="M8" s="48">
        <v>1</v>
      </c>
      <c r="N8" s="11">
        <f>+$C$18-(SUM(M$6:M8)*$C$27)+SUM(Q$6:Q8)</f>
        <v>625</v>
      </c>
      <c r="O8" s="51">
        <f t="shared" si="7"/>
        <v>1</v>
      </c>
      <c r="P8" s="11">
        <f t="shared" si="8"/>
        <v>0</v>
      </c>
      <c r="Q8" s="11">
        <f t="shared" si="1"/>
        <v>0</v>
      </c>
      <c r="R8" s="48">
        <v>1</v>
      </c>
      <c r="S8" s="51">
        <f>+$C$19-(SUM(R$6:R8)*$C$27)+SUM(V$6:V8)</f>
        <v>-220</v>
      </c>
      <c r="T8" s="51">
        <f t="shared" si="9"/>
        <v>0</v>
      </c>
      <c r="U8" s="11">
        <f t="shared" si="10"/>
        <v>0</v>
      </c>
      <c r="V8" s="53">
        <f t="shared" si="2"/>
        <v>0</v>
      </c>
      <c r="W8" s="78"/>
      <c r="X8" s="51">
        <f>+$C$20-(SUM(W$6:W8)*$C$27)+SUM(AA$6:AA8)</f>
        <v>0</v>
      </c>
      <c r="Y8" s="51" t="str">
        <f t="shared" si="11"/>
        <v/>
      </c>
      <c r="Z8" s="11">
        <f t="shared" si="12"/>
        <v>0</v>
      </c>
      <c r="AA8" s="53">
        <f t="shared" si="3"/>
        <v>0</v>
      </c>
      <c r="AB8">
        <f t="shared" si="13"/>
        <v>3</v>
      </c>
      <c r="AC8">
        <v>3</v>
      </c>
    </row>
    <row r="9" spans="2:29">
      <c r="B9" t="s">
        <v>414</v>
      </c>
      <c r="C9" s="38">
        <v>1260</v>
      </c>
      <c r="D9" t="s">
        <v>329</v>
      </c>
      <c r="E9" s="42"/>
      <c r="G9" s="65" t="s">
        <v>340</v>
      </c>
      <c r="H9" s="48">
        <v>1</v>
      </c>
      <c r="I9" s="11">
        <f>+$C$17-(SUM(H$6:H9)*$C$27)+SUM(L$6:L9)</f>
        <v>694</v>
      </c>
      <c r="J9" s="43">
        <f t="shared" si="4"/>
        <v>1</v>
      </c>
      <c r="K9" s="11">
        <f t="shared" si="5"/>
        <v>0</v>
      </c>
      <c r="L9" s="11">
        <f t="shared" si="6"/>
        <v>0</v>
      </c>
      <c r="M9" s="48">
        <v>1</v>
      </c>
      <c r="N9" s="11">
        <f>+$C$18-(SUM(M$6:M9)*$C$27)+SUM(Q$6:Q9)</f>
        <v>515</v>
      </c>
      <c r="O9" s="51">
        <f t="shared" si="7"/>
        <v>1</v>
      </c>
      <c r="P9" s="11">
        <f t="shared" si="8"/>
        <v>0</v>
      </c>
      <c r="Q9" s="11">
        <f t="shared" si="1"/>
        <v>0</v>
      </c>
      <c r="R9" s="48">
        <v>1</v>
      </c>
      <c r="S9" s="51">
        <f>+$C$19-(SUM(R$6:R9)*$C$27)+SUM(V$6:V9)</f>
        <v>-330</v>
      </c>
      <c r="T9" s="51">
        <f t="shared" si="9"/>
        <v>0</v>
      </c>
      <c r="U9" s="11">
        <f t="shared" si="10"/>
        <v>0</v>
      </c>
      <c r="V9" s="53">
        <f t="shared" si="2"/>
        <v>0</v>
      </c>
      <c r="W9" s="78"/>
      <c r="X9" s="51">
        <f>+$C$20-(SUM(W$6:W9)*$C$27)+SUM(AA$6:AA9)</f>
        <v>0</v>
      </c>
      <c r="Y9" s="51" t="str">
        <f t="shared" si="11"/>
        <v/>
      </c>
      <c r="Z9" s="11">
        <f t="shared" si="12"/>
        <v>0</v>
      </c>
      <c r="AA9" s="53">
        <f t="shared" si="3"/>
        <v>0</v>
      </c>
      <c r="AB9">
        <f t="shared" si="13"/>
        <v>3</v>
      </c>
      <c r="AC9">
        <v>3</v>
      </c>
    </row>
    <row r="10" spans="2:29">
      <c r="B10" t="s">
        <v>416</v>
      </c>
      <c r="C10" s="38">
        <v>1000</v>
      </c>
      <c r="D10" t="s">
        <v>329</v>
      </c>
      <c r="E10" s="42"/>
      <c r="G10" s="65" t="s">
        <v>341</v>
      </c>
      <c r="H10" s="47">
        <v>1</v>
      </c>
      <c r="I10" s="11">
        <f>+$C$17-(SUM(H$6:H10)*$C$27)+SUM(L$6:L10)</f>
        <v>584</v>
      </c>
      <c r="J10" s="43">
        <f t="shared" si="4"/>
        <v>1</v>
      </c>
      <c r="K10" s="11">
        <f t="shared" si="5"/>
        <v>0</v>
      </c>
      <c r="L10" s="11">
        <f t="shared" si="6"/>
        <v>0</v>
      </c>
      <c r="M10" s="47">
        <v>1</v>
      </c>
      <c r="N10" s="11">
        <f>+$C$18-(SUM(M$6:M10)*$C$27)+SUM(Q$6:Q10)</f>
        <v>405</v>
      </c>
      <c r="O10" s="51">
        <f t="shared" si="7"/>
        <v>1</v>
      </c>
      <c r="P10" s="11">
        <f t="shared" si="8"/>
        <v>0</v>
      </c>
      <c r="Q10" s="11">
        <f t="shared" si="1"/>
        <v>0</v>
      </c>
      <c r="R10" s="47"/>
      <c r="S10" s="51">
        <f>+$C$19-(SUM(R$6:R10)*$C$27)+SUM(V$6:V10)</f>
        <v>-330</v>
      </c>
      <c r="T10" s="51" t="str">
        <f t="shared" si="9"/>
        <v/>
      </c>
      <c r="U10" s="11">
        <f t="shared" si="10"/>
        <v>0</v>
      </c>
      <c r="V10" s="53">
        <f t="shared" si="2"/>
        <v>0</v>
      </c>
      <c r="W10" s="11"/>
      <c r="X10" s="51">
        <f>+$C$20-(SUM(W$6:W10)*$C$27)+SUM(AA$6:AA10)</f>
        <v>0</v>
      </c>
      <c r="Y10" s="51" t="str">
        <f t="shared" si="11"/>
        <v/>
      </c>
      <c r="Z10" s="11">
        <f t="shared" si="12"/>
        <v>0</v>
      </c>
      <c r="AA10" s="53">
        <f t="shared" si="3"/>
        <v>0</v>
      </c>
      <c r="AB10">
        <f t="shared" si="13"/>
        <v>2</v>
      </c>
      <c r="AC10">
        <v>2</v>
      </c>
    </row>
    <row r="11" spans="2:29">
      <c r="B11" t="s">
        <v>418</v>
      </c>
      <c r="C11" s="38">
        <v>0</v>
      </c>
      <c r="D11" t="s">
        <v>329</v>
      </c>
      <c r="E11" s="42" t="s">
        <v>461</v>
      </c>
      <c r="G11" s="65" t="s">
        <v>343</v>
      </c>
      <c r="H11" s="47">
        <v>1</v>
      </c>
      <c r="I11" s="11">
        <f>+$C$17-(SUM(H$6:H11)*$C$27)+SUM(L$6:L11)</f>
        <v>474</v>
      </c>
      <c r="J11" s="43">
        <f t="shared" si="4"/>
        <v>1</v>
      </c>
      <c r="K11" s="11">
        <f t="shared" si="5"/>
        <v>0</v>
      </c>
      <c r="L11" s="11">
        <f t="shared" si="6"/>
        <v>0</v>
      </c>
      <c r="M11" s="47">
        <v>1</v>
      </c>
      <c r="N11" s="11">
        <f>+$C$18-(SUM(M$6:M11)*$C$27)+SUM(Q$6:Q11)</f>
        <v>295</v>
      </c>
      <c r="O11" s="51">
        <f t="shared" si="7"/>
        <v>1</v>
      </c>
      <c r="P11" s="11">
        <f t="shared" si="8"/>
        <v>0</v>
      </c>
      <c r="Q11" s="11">
        <f t="shared" si="1"/>
        <v>0</v>
      </c>
      <c r="R11" s="47"/>
      <c r="S11" s="51">
        <f>+$C$19-(SUM(R$6:R11)*$C$27)+SUM(V$6:V11)</f>
        <v>-330</v>
      </c>
      <c r="T11" s="51" t="str">
        <f t="shared" si="9"/>
        <v/>
      </c>
      <c r="U11" s="11">
        <f t="shared" si="10"/>
        <v>0</v>
      </c>
      <c r="V11" s="53">
        <f t="shared" si="2"/>
        <v>0</v>
      </c>
      <c r="W11" s="11"/>
      <c r="X11" s="51">
        <f>+$C$20-(SUM(W$6:W11)*$C$27)+SUM(AA$6:AA11)</f>
        <v>0</v>
      </c>
      <c r="Y11" s="51" t="str">
        <f t="shared" si="11"/>
        <v/>
      </c>
      <c r="Z11" s="11">
        <f t="shared" si="12"/>
        <v>0</v>
      </c>
      <c r="AA11" s="53">
        <f t="shared" si="3"/>
        <v>0</v>
      </c>
      <c r="AB11">
        <f t="shared" si="13"/>
        <v>2</v>
      </c>
      <c r="AC11">
        <v>2</v>
      </c>
    </row>
    <row r="12" spans="2:29">
      <c r="B12" t="s">
        <v>452</v>
      </c>
      <c r="C12" s="38">
        <v>0</v>
      </c>
      <c r="D12" t="s">
        <v>329</v>
      </c>
      <c r="E12" s="42" t="s">
        <v>461</v>
      </c>
      <c r="G12" s="65" t="s">
        <v>344</v>
      </c>
      <c r="H12" s="47">
        <v>1</v>
      </c>
      <c r="I12" s="11">
        <f>+$C$17-(SUM(H$6:H12)*$C$27)+SUM(L$6:L12)</f>
        <v>364</v>
      </c>
      <c r="J12" s="43">
        <f t="shared" si="4"/>
        <v>1</v>
      </c>
      <c r="K12" s="11">
        <f t="shared" si="5"/>
        <v>0</v>
      </c>
      <c r="L12" s="11">
        <f t="shared" si="6"/>
        <v>0</v>
      </c>
      <c r="M12" s="47">
        <v>1</v>
      </c>
      <c r="N12" s="11">
        <f>+$C$18-(SUM(M$6:M12)*$C$27)+SUM(Q$6:Q12)</f>
        <v>185</v>
      </c>
      <c r="O12" s="51">
        <f t="shared" si="7"/>
        <v>0</v>
      </c>
      <c r="P12" s="11">
        <f t="shared" si="8"/>
        <v>0</v>
      </c>
      <c r="Q12" s="11">
        <f t="shared" si="1"/>
        <v>0</v>
      </c>
      <c r="R12" s="47"/>
      <c r="S12" s="51">
        <f>+$C$19-(SUM(R$6:R12)*$C$27)+SUM(V$6:V12)</f>
        <v>-330</v>
      </c>
      <c r="T12" s="51" t="str">
        <f t="shared" si="9"/>
        <v/>
      </c>
      <c r="U12" s="11">
        <f t="shared" si="10"/>
        <v>0</v>
      </c>
      <c r="V12" s="53">
        <f t="shared" si="2"/>
        <v>0</v>
      </c>
      <c r="W12" s="11"/>
      <c r="X12" s="51">
        <f>+$C$20-(SUM(W$6:W12)*$C$27)+SUM(AA$6:AA12)</f>
        <v>0</v>
      </c>
      <c r="Y12" s="51" t="str">
        <f t="shared" si="11"/>
        <v/>
      </c>
      <c r="Z12" s="11">
        <f t="shared" si="12"/>
        <v>0</v>
      </c>
      <c r="AA12" s="53">
        <f t="shared" si="3"/>
        <v>0</v>
      </c>
      <c r="AB12">
        <f t="shared" si="13"/>
        <v>2</v>
      </c>
      <c r="AC12">
        <v>2</v>
      </c>
    </row>
    <row r="13" spans="2:29">
      <c r="G13" s="65" t="s">
        <v>345</v>
      </c>
      <c r="H13" s="48">
        <v>1</v>
      </c>
      <c r="I13" s="11">
        <f>+$C$17-(SUM(H$6:H13)*$C$27)+SUM(L$6:L13)</f>
        <v>254</v>
      </c>
      <c r="J13" s="43">
        <f t="shared" si="4"/>
        <v>1</v>
      </c>
      <c r="K13" s="11">
        <f t="shared" si="5"/>
        <v>0</v>
      </c>
      <c r="L13" s="11">
        <f t="shared" si="6"/>
        <v>0</v>
      </c>
      <c r="M13" s="48">
        <v>1</v>
      </c>
      <c r="N13" s="11">
        <f>+$C$18-(SUM(M$6:M13)*$C$27)+SUM(Q$6:Q13)</f>
        <v>75</v>
      </c>
      <c r="O13" s="51">
        <f t="shared" si="7"/>
        <v>0</v>
      </c>
      <c r="P13" s="11">
        <f t="shared" si="8"/>
        <v>0</v>
      </c>
      <c r="Q13" s="11">
        <f t="shared" si="1"/>
        <v>0</v>
      </c>
      <c r="R13" s="48">
        <v>1</v>
      </c>
      <c r="S13" s="51">
        <f>+$C$19-(SUM(R$6:R13)*$C$27)+SUM(V$6:V13)</f>
        <v>-440</v>
      </c>
      <c r="T13" s="51">
        <f t="shared" si="9"/>
        <v>0</v>
      </c>
      <c r="U13" s="11">
        <f t="shared" si="10"/>
        <v>0</v>
      </c>
      <c r="V13" s="53">
        <f t="shared" si="2"/>
        <v>0</v>
      </c>
      <c r="W13" s="78"/>
      <c r="X13" s="51">
        <f>+$C$20-(SUM(W$6:W13)*$C$27)+SUM(AA$6:AA13)</f>
        <v>0</v>
      </c>
      <c r="Y13" s="51" t="str">
        <f t="shared" si="11"/>
        <v/>
      </c>
      <c r="Z13" s="11">
        <f t="shared" si="12"/>
        <v>0</v>
      </c>
      <c r="AA13" s="53">
        <f t="shared" si="3"/>
        <v>0</v>
      </c>
      <c r="AB13">
        <f t="shared" si="13"/>
        <v>3</v>
      </c>
      <c r="AC13">
        <v>3</v>
      </c>
    </row>
    <row r="14" spans="2:29">
      <c r="B14" t="s">
        <v>420</v>
      </c>
      <c r="C14" s="37">
        <v>0.9</v>
      </c>
      <c r="G14" s="65" t="s">
        <v>346</v>
      </c>
      <c r="H14" s="48">
        <v>1</v>
      </c>
      <c r="I14" s="11">
        <f>+$C$17-(SUM(H$6:H14)*$C$27)+SUM(L$6:L14)</f>
        <v>144</v>
      </c>
      <c r="J14" s="43">
        <f t="shared" si="4"/>
        <v>0</v>
      </c>
      <c r="K14" s="11">
        <f t="shared" si="5"/>
        <v>0</v>
      </c>
      <c r="L14" s="11">
        <f t="shared" si="6"/>
        <v>0</v>
      </c>
      <c r="M14" s="48">
        <v>1</v>
      </c>
      <c r="N14" s="11">
        <f>+$C$18-(SUM(M$6:M14)*$C$27)+SUM(Q$6:Q14)</f>
        <v>-35</v>
      </c>
      <c r="O14" s="51">
        <f t="shared" si="7"/>
        <v>0</v>
      </c>
      <c r="P14" s="11">
        <f t="shared" si="8"/>
        <v>0</v>
      </c>
      <c r="Q14" s="11">
        <f t="shared" si="1"/>
        <v>0</v>
      </c>
      <c r="R14" s="48">
        <v>1</v>
      </c>
      <c r="S14" s="51">
        <f>+$C$19-(SUM(R$6:R14)*$C$27)+SUM(V$6:V14)</f>
        <v>-550</v>
      </c>
      <c r="T14" s="51">
        <f t="shared" si="9"/>
        <v>0</v>
      </c>
      <c r="U14" s="11">
        <f t="shared" si="10"/>
        <v>0</v>
      </c>
      <c r="V14" s="53">
        <f t="shared" si="2"/>
        <v>0</v>
      </c>
      <c r="W14" s="78"/>
      <c r="X14" s="51">
        <f>+$C$20-(SUM(W$6:W14)*$C$27)+SUM(AA$6:AA14)</f>
        <v>0</v>
      </c>
      <c r="Y14" s="51" t="str">
        <f t="shared" si="11"/>
        <v/>
      </c>
      <c r="Z14" s="11">
        <f t="shared" si="12"/>
        <v>0</v>
      </c>
      <c r="AA14" s="53">
        <f t="shared" si="3"/>
        <v>0</v>
      </c>
      <c r="AB14">
        <f t="shared" si="13"/>
        <v>3</v>
      </c>
      <c r="AC14">
        <v>3</v>
      </c>
    </row>
    <row r="15" spans="2:29">
      <c r="B15" t="s">
        <v>421</v>
      </c>
      <c r="C15" s="37">
        <v>0.2</v>
      </c>
      <c r="G15" s="65" t="s">
        <v>347</v>
      </c>
      <c r="H15" s="48">
        <v>1</v>
      </c>
      <c r="I15" s="11">
        <f>+$C$17-(SUM(H$6:H15)*$C$27)+SUM(L$6:L15)</f>
        <v>34</v>
      </c>
      <c r="J15" s="43">
        <f t="shared" si="4"/>
        <v>0</v>
      </c>
      <c r="K15" s="11">
        <f t="shared" si="5"/>
        <v>0</v>
      </c>
      <c r="L15" s="11">
        <f t="shared" si="6"/>
        <v>0</v>
      </c>
      <c r="M15" s="48">
        <v>1</v>
      </c>
      <c r="N15" s="11">
        <f>+$C$18-(SUM(M$6:M15)*$C$27)+SUM(Q$6:Q15)</f>
        <v>-145</v>
      </c>
      <c r="O15" s="51">
        <f t="shared" si="7"/>
        <v>0</v>
      </c>
      <c r="P15" s="11">
        <f t="shared" si="8"/>
        <v>0</v>
      </c>
      <c r="Q15" s="11">
        <f t="shared" si="1"/>
        <v>0</v>
      </c>
      <c r="R15" s="48">
        <v>1</v>
      </c>
      <c r="S15" s="51">
        <f>+$C$19-(SUM(R$6:R15)*$C$27)+SUM(V$6:V15)</f>
        <v>-660</v>
      </c>
      <c r="T15" s="51">
        <f t="shared" si="9"/>
        <v>0</v>
      </c>
      <c r="U15" s="11">
        <f t="shared" si="10"/>
        <v>0</v>
      </c>
      <c r="V15" s="53">
        <f t="shared" si="2"/>
        <v>0</v>
      </c>
      <c r="W15" s="78"/>
      <c r="X15" s="51">
        <f>+$C$20-(SUM(W$6:W15)*$C$27)+SUM(AA$6:AA15)</f>
        <v>0</v>
      </c>
      <c r="Y15" s="51" t="str">
        <f t="shared" si="11"/>
        <v/>
      </c>
      <c r="Z15" s="11">
        <f t="shared" si="12"/>
        <v>0</v>
      </c>
      <c r="AA15" s="53">
        <f t="shared" si="3"/>
        <v>0</v>
      </c>
      <c r="AB15">
        <f t="shared" si="13"/>
        <v>3</v>
      </c>
      <c r="AC15">
        <v>3</v>
      </c>
    </row>
    <row r="16" spans="2:29">
      <c r="G16" s="65" t="s">
        <v>348</v>
      </c>
      <c r="H16" s="48">
        <v>1</v>
      </c>
      <c r="I16" s="11">
        <f>+$C$17-(SUM(H$6:H16)*$C$27)+SUM(L$6:L16)</f>
        <v>-76</v>
      </c>
      <c r="J16" s="43">
        <f t="shared" si="4"/>
        <v>0</v>
      </c>
      <c r="K16" s="11">
        <f t="shared" si="5"/>
        <v>0</v>
      </c>
      <c r="L16" s="11">
        <f t="shared" si="6"/>
        <v>0</v>
      </c>
      <c r="M16" s="48">
        <v>1</v>
      </c>
      <c r="N16" s="11">
        <f>+$C$18-(SUM(M$6:M16)*$C$27)+SUM(Q$6:Q16)</f>
        <v>-255</v>
      </c>
      <c r="O16" s="51">
        <f t="shared" si="7"/>
        <v>0</v>
      </c>
      <c r="P16" s="11">
        <f t="shared" si="8"/>
        <v>0</v>
      </c>
      <c r="Q16" s="11">
        <f t="shared" si="1"/>
        <v>0</v>
      </c>
      <c r="R16" s="48">
        <v>1</v>
      </c>
      <c r="S16" s="51">
        <f>+$C$19-(SUM(R$6:R16)*$C$27)+SUM(V$6:V16)</f>
        <v>-770</v>
      </c>
      <c r="T16" s="51">
        <f t="shared" si="9"/>
        <v>0</v>
      </c>
      <c r="U16" s="11">
        <f t="shared" si="10"/>
        <v>0</v>
      </c>
      <c r="V16" s="53">
        <f t="shared" si="2"/>
        <v>0</v>
      </c>
      <c r="W16" s="78"/>
      <c r="X16" s="51">
        <f>+$C$20-(SUM(W$6:W16)*$C$27)+SUM(AA$6:AA16)</f>
        <v>0</v>
      </c>
      <c r="Y16" s="51" t="str">
        <f t="shared" si="11"/>
        <v/>
      </c>
      <c r="Z16" s="11">
        <f t="shared" si="12"/>
        <v>0</v>
      </c>
      <c r="AA16" s="53">
        <f t="shared" si="3"/>
        <v>0</v>
      </c>
      <c r="AB16">
        <f t="shared" si="13"/>
        <v>3</v>
      </c>
      <c r="AC16">
        <v>3</v>
      </c>
    </row>
    <row r="17" spans="2:29">
      <c r="B17" t="s">
        <v>422</v>
      </c>
      <c r="C17" s="40">
        <f>+C9*$C$14</f>
        <v>1134</v>
      </c>
      <c r="D17" t="s">
        <v>329</v>
      </c>
      <c r="G17" s="65" t="s">
        <v>349</v>
      </c>
      <c r="H17" s="48">
        <v>1</v>
      </c>
      <c r="I17" s="11">
        <f>+$C$17-(SUM(H$6:H17)*$C$27)+SUM(L$6:L17)</f>
        <v>-186</v>
      </c>
      <c r="J17" s="43">
        <f t="shared" si="4"/>
        <v>0</v>
      </c>
      <c r="K17" s="11">
        <f t="shared" si="5"/>
        <v>0</v>
      </c>
      <c r="L17" s="11">
        <f t="shared" si="6"/>
        <v>0</v>
      </c>
      <c r="M17" s="48">
        <v>1</v>
      </c>
      <c r="N17" s="11">
        <f>+$C$18-(SUM(M$6:M17)*$C$27)+SUM(Q$6:Q17)</f>
        <v>-365</v>
      </c>
      <c r="O17" s="51">
        <f t="shared" si="7"/>
        <v>0</v>
      </c>
      <c r="P17" s="11">
        <f t="shared" si="8"/>
        <v>0</v>
      </c>
      <c r="Q17" s="11">
        <f t="shared" si="1"/>
        <v>0</v>
      </c>
      <c r="R17" s="48">
        <v>1</v>
      </c>
      <c r="S17" s="51">
        <f>+$C$19-(SUM(R$6:R17)*$C$27)+SUM(V$6:V17)</f>
        <v>-880</v>
      </c>
      <c r="T17" s="51">
        <f t="shared" si="9"/>
        <v>0</v>
      </c>
      <c r="U17" s="11">
        <f t="shared" si="10"/>
        <v>0</v>
      </c>
      <c r="V17" s="53">
        <f t="shared" si="2"/>
        <v>0</v>
      </c>
      <c r="W17" s="78"/>
      <c r="X17" s="51">
        <f>+$C$20-(SUM(W$6:W17)*$C$27)+SUM(AA$6:AA17)</f>
        <v>0</v>
      </c>
      <c r="Y17" s="51" t="str">
        <f t="shared" si="11"/>
        <v/>
      </c>
      <c r="Z17" s="11">
        <f t="shared" si="12"/>
        <v>0</v>
      </c>
      <c r="AA17" s="53">
        <f t="shared" si="3"/>
        <v>0</v>
      </c>
      <c r="AB17">
        <f t="shared" si="13"/>
        <v>3</v>
      </c>
      <c r="AC17">
        <v>3</v>
      </c>
    </row>
    <row r="18" spans="2:29">
      <c r="B18" t="s">
        <v>423</v>
      </c>
      <c r="C18" s="40">
        <f t="shared" ref="C18:C20" si="14">+C10*$C$14</f>
        <v>900</v>
      </c>
      <c r="D18" t="s">
        <v>329</v>
      </c>
      <c r="G18" s="65" t="s">
        <v>350</v>
      </c>
      <c r="H18" s="49">
        <v>1</v>
      </c>
      <c r="I18" s="50">
        <f>+$C$17-(SUM(H$6:H18)*$C$27)+SUM(L$6:L18)</f>
        <v>-296</v>
      </c>
      <c r="J18" s="45">
        <f t="shared" si="4"/>
        <v>0</v>
      </c>
      <c r="K18" s="50">
        <f t="shared" si="5"/>
        <v>0</v>
      </c>
      <c r="L18" s="50">
        <f t="shared" si="6"/>
        <v>0</v>
      </c>
      <c r="M18" s="49">
        <v>1</v>
      </c>
      <c r="N18" s="50">
        <f>+$C$18-(SUM(M$6:M18)*$C$27)+SUM(Q$6:Q18)</f>
        <v>-475</v>
      </c>
      <c r="O18" s="52">
        <f t="shared" si="7"/>
        <v>0</v>
      </c>
      <c r="P18" s="50">
        <f t="shared" si="8"/>
        <v>0</v>
      </c>
      <c r="Q18" s="50">
        <f t="shared" si="1"/>
        <v>0</v>
      </c>
      <c r="R18" s="49"/>
      <c r="S18" s="52">
        <f>+$C$19-(SUM(R$6:R18)*$C$27)+SUM(V$6:V18)</f>
        <v>-880</v>
      </c>
      <c r="T18" s="52" t="str">
        <f t="shared" si="9"/>
        <v/>
      </c>
      <c r="U18" s="50">
        <f t="shared" si="10"/>
        <v>0</v>
      </c>
      <c r="V18" s="54">
        <f t="shared" si="2"/>
        <v>0</v>
      </c>
      <c r="W18" s="50"/>
      <c r="X18" s="52">
        <f>+$C$20-(SUM(W$6:W18)*$C$27)+SUM(AA$6:AA18)</f>
        <v>0</v>
      </c>
      <c r="Y18" s="52" t="str">
        <f t="shared" si="11"/>
        <v/>
      </c>
      <c r="Z18" s="50">
        <f t="shared" si="12"/>
        <v>0</v>
      </c>
      <c r="AA18" s="54">
        <f t="shared" si="3"/>
        <v>0</v>
      </c>
      <c r="AB18">
        <f t="shared" si="13"/>
        <v>2</v>
      </c>
      <c r="AC18">
        <v>2</v>
      </c>
    </row>
    <row r="19" spans="2:29">
      <c r="B19" t="s">
        <v>424</v>
      </c>
      <c r="C19" s="40">
        <f t="shared" si="14"/>
        <v>0</v>
      </c>
      <c r="D19" t="s">
        <v>329</v>
      </c>
    </row>
    <row r="20" spans="2:29">
      <c r="B20" t="s">
        <v>453</v>
      </c>
      <c r="C20" s="40">
        <f t="shared" si="14"/>
        <v>0</v>
      </c>
      <c r="D20" t="s">
        <v>329</v>
      </c>
      <c r="G20" t="s">
        <v>388</v>
      </c>
      <c r="H20" s="17" t="s">
        <v>389</v>
      </c>
      <c r="I20" s="72">
        <f>+COUNTIFS(J6:J18,1,H6:H18,"&gt;0")/I2</f>
        <v>0.61538461538461542</v>
      </c>
      <c r="J20" s="63"/>
      <c r="K20" s="63"/>
      <c r="L20" s="63"/>
      <c r="M20" s="63"/>
      <c r="N20" s="73">
        <f>+(COUNTIFS(O6:O18,1,M6:M18,"&gt;0")-0.5)/N2</f>
        <v>0.44</v>
      </c>
      <c r="O20" s="63"/>
      <c r="P20" s="63"/>
      <c r="Q20" s="63"/>
      <c r="R20" s="63"/>
      <c r="S20" s="64">
        <f>+COUNTIFS(T6:T18,1,R6:R18,"&gt;0")/S2</f>
        <v>0</v>
      </c>
      <c r="T20" s="63"/>
      <c r="U20" s="63"/>
      <c r="V20" s="63"/>
      <c r="W20" s="63"/>
      <c r="X20" s="83" t="e">
        <f>+COUNTIFS(Y6:Y18,1,W6:W18,"&gt;0")/X2</f>
        <v>#DIV/0!</v>
      </c>
      <c r="Y20" s="63"/>
      <c r="Z20" s="63"/>
      <c r="AA20" s="63"/>
    </row>
    <row r="21" spans="2:29">
      <c r="H21" s="17" t="s">
        <v>365</v>
      </c>
      <c r="I21">
        <f>+I2</f>
        <v>13</v>
      </c>
      <c r="N21">
        <f>+N2</f>
        <v>12.5</v>
      </c>
      <c r="S21">
        <f>+S2</f>
        <v>8</v>
      </c>
      <c r="X21">
        <f>+X2</f>
        <v>0</v>
      </c>
    </row>
    <row r="22" spans="2:29">
      <c r="B22" t="s">
        <v>425</v>
      </c>
      <c r="C22" s="40">
        <f>+C9*$C$15</f>
        <v>252</v>
      </c>
      <c r="D22" t="s">
        <v>329</v>
      </c>
      <c r="G22" t="s">
        <v>428</v>
      </c>
      <c r="H22" s="17" t="s">
        <v>429</v>
      </c>
      <c r="I22" s="56">
        <f>90%-(MIN(I6:I13)/C9)</f>
        <v>0.69841269841269837</v>
      </c>
      <c r="J22" s="56"/>
      <c r="K22" s="56"/>
      <c r="L22" s="56"/>
      <c r="M22" s="56"/>
      <c r="N22" s="56">
        <f>90%-(MIN(N6:N11)/C10)</f>
        <v>0.60499999999999998</v>
      </c>
      <c r="O22" s="56"/>
      <c r="P22" s="56"/>
      <c r="Q22" s="56"/>
      <c r="R22" s="56"/>
      <c r="S22" s="82" t="e">
        <f>90%-(MIN(S7:S9)/C11)</f>
        <v>#DIV/0!</v>
      </c>
      <c r="T22" s="43"/>
      <c r="U22" s="43"/>
      <c r="V22" s="43"/>
      <c r="W22" s="82"/>
      <c r="X22" s="82" t="e">
        <f>90%-(MIN(X6:X9)/C12)</f>
        <v>#DIV/0!</v>
      </c>
    </row>
    <row r="23" spans="2:29">
      <c r="B23" t="s">
        <v>426</v>
      </c>
      <c r="C23" s="40">
        <f t="shared" ref="C23:C24" si="15">+C10*$C$15</f>
        <v>200</v>
      </c>
      <c r="D23" t="s">
        <v>329</v>
      </c>
      <c r="G23" t="s">
        <v>428</v>
      </c>
      <c r="H23" s="17" t="s">
        <v>431</v>
      </c>
      <c r="I23" s="56"/>
      <c r="J23" s="56"/>
      <c r="K23" s="56"/>
      <c r="L23" s="56"/>
      <c r="M23" s="56"/>
      <c r="N23" s="56"/>
      <c r="O23" s="56"/>
      <c r="P23" s="56"/>
      <c r="Q23" s="77"/>
      <c r="R23" s="56"/>
      <c r="S23" s="82" t="e">
        <f>S88-(MIN(S11)/C11)</f>
        <v>#DIV/0!</v>
      </c>
      <c r="T23" s="43"/>
      <c r="U23" s="43"/>
      <c r="V23" s="43"/>
      <c r="W23" s="82"/>
      <c r="X23" s="82" t="e">
        <f>X88-(MIN(X11)/C12)</f>
        <v>#DIV/0!</v>
      </c>
    </row>
    <row r="24" spans="2:29">
      <c r="B24" t="s">
        <v>427</v>
      </c>
      <c r="C24" s="40">
        <f t="shared" si="15"/>
        <v>0</v>
      </c>
      <c r="D24" t="s">
        <v>329</v>
      </c>
      <c r="G24" t="s">
        <v>428</v>
      </c>
      <c r="H24" s="17" t="s">
        <v>454</v>
      </c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82" t="e">
        <f>S90-(MIN(S13:S14)/C11)</f>
        <v>#DIV/0!</v>
      </c>
      <c r="T24" s="43"/>
      <c r="U24" s="43"/>
      <c r="V24" s="43"/>
      <c r="W24" s="82"/>
      <c r="X24" s="82" t="e">
        <f>X90-(MIN(X13:X15)/C12)</f>
        <v>#DIV/0!</v>
      </c>
    </row>
    <row r="25" spans="2:29">
      <c r="B25" t="s">
        <v>455</v>
      </c>
      <c r="C25" s="40">
        <f>+C12*$C$15</f>
        <v>0</v>
      </c>
      <c r="D25" t="s">
        <v>329</v>
      </c>
      <c r="G25" t="s">
        <v>428</v>
      </c>
      <c r="H25" s="17" t="s">
        <v>458</v>
      </c>
      <c r="I25" s="56"/>
      <c r="N25" s="56"/>
      <c r="S25" s="82" t="e">
        <f>S93-(MIN(S16:S18)/C11)</f>
        <v>#DIV/0!</v>
      </c>
      <c r="T25" s="43"/>
      <c r="U25" s="43"/>
      <c r="V25" s="43"/>
      <c r="W25" s="43"/>
      <c r="X25" s="82" t="e">
        <f>X94-(MIN(X17:X18)/C12)</f>
        <v>#DIV/0!</v>
      </c>
    </row>
    <row r="26" spans="2:29">
      <c r="G26" t="s">
        <v>428</v>
      </c>
      <c r="H26" s="17" t="s">
        <v>433</v>
      </c>
      <c r="I26" s="56">
        <f>+AVERAGE(I84:I91)</f>
        <v>0.50714285714285712</v>
      </c>
      <c r="N26" s="56">
        <f>+AVERAGE(N84:O89)</f>
        <v>0.56999999999999995</v>
      </c>
      <c r="S26" s="82" t="e">
        <f>+AVERAGE(S84:S96)</f>
        <v>#DIV/0!</v>
      </c>
      <c r="T26" s="43"/>
      <c r="U26" s="43"/>
      <c r="V26" s="43"/>
      <c r="W26" s="43"/>
      <c r="X26" s="82" t="e">
        <f>+AVERAGE(X84:X96)</f>
        <v>#DIV/0!</v>
      </c>
    </row>
    <row r="27" spans="2:29">
      <c r="B27" t="s">
        <v>432</v>
      </c>
      <c r="C27" s="41">
        <v>110</v>
      </c>
      <c r="D27" t="s">
        <v>329</v>
      </c>
    </row>
    <row r="29" spans="2:29">
      <c r="B29" t="s">
        <v>434</v>
      </c>
      <c r="C29" s="38">
        <v>200</v>
      </c>
      <c r="D29" t="s">
        <v>329</v>
      </c>
    </row>
    <row r="31" spans="2:29">
      <c r="B31" t="s">
        <v>435</v>
      </c>
      <c r="C31">
        <f>+I2+N2+S2+X2</f>
        <v>33.5</v>
      </c>
    </row>
    <row r="32" spans="2:29">
      <c r="B32" t="s">
        <v>437</v>
      </c>
      <c r="C32">
        <f>+I3+N3+S3+X3</f>
        <v>0</v>
      </c>
    </row>
    <row r="33" spans="2:26">
      <c r="B33" t="s">
        <v>438</v>
      </c>
      <c r="C33">
        <f>+COUNTIF(J6:J18,"=0")+COUNTIF(O6:O18,"=0")+COUNTIF(T6:T18,"=0")+COUNTIF(Y6:Y18,"=0")</f>
        <v>20</v>
      </c>
    </row>
    <row r="34" spans="2:26">
      <c r="B34" t="s">
        <v>439</v>
      </c>
      <c r="C34">
        <f>+C31-C33</f>
        <v>13.5</v>
      </c>
    </row>
    <row r="36" spans="2:26">
      <c r="C36" s="38"/>
      <c r="D36" t="s">
        <v>440</v>
      </c>
    </row>
    <row r="37" spans="2:26">
      <c r="C37" s="40"/>
      <c r="D37" t="s">
        <v>441</v>
      </c>
    </row>
    <row r="38" spans="2:26">
      <c r="C38" s="41"/>
      <c r="D38" t="s">
        <v>442</v>
      </c>
    </row>
    <row r="40" spans="2:26" hidden="1">
      <c r="T40">
        <v>1</v>
      </c>
    </row>
    <row r="41" spans="2:26">
      <c r="B41" t="s">
        <v>443</v>
      </c>
    </row>
    <row r="42" spans="2:26">
      <c r="B42" t="s">
        <v>444</v>
      </c>
    </row>
    <row r="43" spans="2:26">
      <c r="B43" t="s">
        <v>445</v>
      </c>
    </row>
    <row r="44" spans="2:26">
      <c r="B44" t="s">
        <v>447</v>
      </c>
    </row>
    <row r="45" spans="2:26">
      <c r="B45" t="s">
        <v>457</v>
      </c>
    </row>
    <row r="47" spans="2:26" hidden="1" outlineLevel="1">
      <c r="G47" t="s">
        <v>359</v>
      </c>
      <c r="H47" s="17" t="s">
        <v>360</v>
      </c>
      <c r="I47" s="38">
        <v>25</v>
      </c>
      <c r="K47" t="s">
        <v>361</v>
      </c>
      <c r="N47" s="38">
        <v>25</v>
      </c>
      <c r="P47" t="s">
        <v>361</v>
      </c>
      <c r="S47" s="38">
        <v>25</v>
      </c>
      <c r="U47" t="s">
        <v>361</v>
      </c>
      <c r="X47" s="38">
        <v>25</v>
      </c>
      <c r="Z47" t="s">
        <v>361</v>
      </c>
    </row>
    <row r="48" spans="2:26" hidden="1" outlineLevel="1">
      <c r="G48" t="s">
        <v>362</v>
      </c>
      <c r="H48" s="17" t="s">
        <v>363</v>
      </c>
      <c r="I48" s="38">
        <v>10</v>
      </c>
      <c r="K48" t="s">
        <v>361</v>
      </c>
      <c r="N48" s="38">
        <v>10</v>
      </c>
      <c r="P48" t="s">
        <v>361</v>
      </c>
      <c r="S48" s="38">
        <v>10</v>
      </c>
      <c r="U48" t="s">
        <v>361</v>
      </c>
      <c r="X48" s="38">
        <v>10</v>
      </c>
      <c r="Z48" t="s">
        <v>361</v>
      </c>
    </row>
    <row r="49" spans="7:26" hidden="1" outlineLevel="1">
      <c r="G49" t="s">
        <v>364</v>
      </c>
      <c r="H49" s="17" t="s">
        <v>365</v>
      </c>
      <c r="I49" s="38">
        <f>+I2</f>
        <v>13</v>
      </c>
      <c r="K49" t="s">
        <v>366</v>
      </c>
      <c r="N49" s="38">
        <f>+N2</f>
        <v>12.5</v>
      </c>
      <c r="P49" t="s">
        <v>366</v>
      </c>
      <c r="S49" s="38">
        <f>+S2</f>
        <v>8</v>
      </c>
      <c r="U49" t="s">
        <v>366</v>
      </c>
      <c r="X49" s="38">
        <f>+X2</f>
        <v>0</v>
      </c>
      <c r="Z49" t="s">
        <v>366</v>
      </c>
    </row>
    <row r="50" spans="7:26" hidden="1" outlineLevel="1">
      <c r="G50" t="s">
        <v>367</v>
      </c>
      <c r="H50" s="18" t="s">
        <v>368</v>
      </c>
      <c r="I50" s="70">
        <v>77500000</v>
      </c>
      <c r="K50" s="21" t="s">
        <v>369</v>
      </c>
      <c r="N50" s="70">
        <v>77500000</v>
      </c>
      <c r="P50" s="21" t="s">
        <v>369</v>
      </c>
      <c r="S50" s="70">
        <v>77500000</v>
      </c>
      <c r="U50" s="21" t="s">
        <v>369</v>
      </c>
      <c r="X50" s="70">
        <v>77500000</v>
      </c>
      <c r="Z50" s="21" t="s">
        <v>369</v>
      </c>
    </row>
    <row r="51" spans="7:26" hidden="1" outlineLevel="1">
      <c r="G51" t="s">
        <v>370</v>
      </c>
      <c r="H51" s="18" t="s">
        <v>371</v>
      </c>
      <c r="I51" s="70">
        <v>5555.5555555555557</v>
      </c>
      <c r="K51" s="21" t="s">
        <v>369</v>
      </c>
      <c r="N51" s="70">
        <v>5555.5555555555557</v>
      </c>
      <c r="P51" s="21" t="s">
        <v>369</v>
      </c>
      <c r="S51" s="70">
        <v>5555.5555555555557</v>
      </c>
      <c r="U51" s="21" t="s">
        <v>369</v>
      </c>
      <c r="X51" s="70">
        <v>5555.5555555555557</v>
      </c>
      <c r="Z51" s="21" t="s">
        <v>369</v>
      </c>
    </row>
    <row r="52" spans="7:26" hidden="1" outlineLevel="1">
      <c r="G52" t="s">
        <v>328</v>
      </c>
      <c r="H52" s="17" t="s">
        <v>372</v>
      </c>
      <c r="I52" s="38">
        <f>+C9</f>
        <v>1260</v>
      </c>
      <c r="K52" s="21" t="s">
        <v>329</v>
      </c>
      <c r="N52" s="38">
        <f>+C10</f>
        <v>1000</v>
      </c>
      <c r="P52" s="21" t="s">
        <v>329</v>
      </c>
      <c r="S52" s="38">
        <f>+C11</f>
        <v>0</v>
      </c>
      <c r="U52" s="21" t="s">
        <v>329</v>
      </c>
      <c r="X52" s="38">
        <f>+C12</f>
        <v>0</v>
      </c>
      <c r="Z52" s="21" t="s">
        <v>329</v>
      </c>
    </row>
    <row r="53" spans="7:26" hidden="1" outlineLevel="1">
      <c r="G53" t="s">
        <v>373</v>
      </c>
      <c r="H53" s="18" t="s">
        <v>374</v>
      </c>
      <c r="I53" s="70">
        <v>700000</v>
      </c>
      <c r="K53" s="21" t="s">
        <v>369</v>
      </c>
      <c r="N53" s="70">
        <v>700000</v>
      </c>
      <c r="P53" s="21" t="s">
        <v>369</v>
      </c>
      <c r="S53" s="70">
        <v>700000</v>
      </c>
      <c r="U53" s="21" t="s">
        <v>369</v>
      </c>
      <c r="X53" s="70">
        <v>700000</v>
      </c>
      <c r="Z53" s="21" t="s">
        <v>369</v>
      </c>
    </row>
    <row r="54" spans="7:26" hidden="1" outlineLevel="1">
      <c r="G54" t="s">
        <v>375</v>
      </c>
      <c r="H54" s="18" t="s">
        <v>376</v>
      </c>
      <c r="I54" s="38">
        <v>9</v>
      </c>
      <c r="K54" s="21" t="s">
        <v>377</v>
      </c>
      <c r="N54" s="38">
        <v>9</v>
      </c>
      <c r="P54" s="21" t="s">
        <v>377</v>
      </c>
      <c r="S54" s="38">
        <v>9</v>
      </c>
      <c r="U54" s="21" t="s">
        <v>377</v>
      </c>
      <c r="X54" s="38">
        <v>9</v>
      </c>
      <c r="Z54" s="21" t="s">
        <v>377</v>
      </c>
    </row>
    <row r="55" spans="7:26" hidden="1" outlineLevel="1">
      <c r="G55" t="s">
        <v>378</v>
      </c>
      <c r="H55" s="17" t="s">
        <v>379</v>
      </c>
      <c r="I55" s="38">
        <v>35</v>
      </c>
      <c r="K55" t="s">
        <v>380</v>
      </c>
      <c r="N55" s="38">
        <v>35</v>
      </c>
      <c r="P55" t="s">
        <v>380</v>
      </c>
      <c r="S55" s="38">
        <v>35</v>
      </c>
      <c r="U55" t="s">
        <v>380</v>
      </c>
      <c r="X55" s="38">
        <v>35</v>
      </c>
      <c r="Z55" t="s">
        <v>380</v>
      </c>
    </row>
    <row r="56" spans="7:26" hidden="1" outlineLevel="1">
      <c r="G56" t="s">
        <v>381</v>
      </c>
      <c r="H56" s="18" t="s">
        <v>382</v>
      </c>
      <c r="I56" s="38">
        <v>2</v>
      </c>
      <c r="K56" s="21" t="s">
        <v>383</v>
      </c>
      <c r="N56" s="38">
        <v>2</v>
      </c>
      <c r="P56" s="21" t="s">
        <v>383</v>
      </c>
      <c r="S56" s="38">
        <v>2</v>
      </c>
      <c r="U56" s="21" t="s">
        <v>383</v>
      </c>
      <c r="X56" s="38">
        <v>2</v>
      </c>
      <c r="Z56" s="21" t="s">
        <v>383</v>
      </c>
    </row>
    <row r="57" spans="7:26" hidden="1" outlineLevel="1">
      <c r="G57" t="s">
        <v>384</v>
      </c>
      <c r="H57" s="18" t="s">
        <v>385</v>
      </c>
      <c r="I57" s="38">
        <f>+C24</f>
        <v>0</v>
      </c>
      <c r="K57" s="21" t="s">
        <v>329</v>
      </c>
      <c r="N57" s="38">
        <f>+C24</f>
        <v>0</v>
      </c>
      <c r="P57" s="21" t="s">
        <v>329</v>
      </c>
      <c r="S57" s="38">
        <f>+C24</f>
        <v>0</v>
      </c>
      <c r="U57" s="21" t="s">
        <v>329</v>
      </c>
      <c r="X57" s="38">
        <f>+C25</f>
        <v>0</v>
      </c>
      <c r="Z57" s="21" t="s">
        <v>329</v>
      </c>
    </row>
    <row r="58" spans="7:26" hidden="1" outlineLevel="1">
      <c r="G58" t="s">
        <v>386</v>
      </c>
      <c r="H58" s="18" t="s">
        <v>387</v>
      </c>
      <c r="I58" s="37">
        <f>+C14-C15</f>
        <v>0.7</v>
      </c>
      <c r="N58" s="37">
        <f>+C14-C15</f>
        <v>0.7</v>
      </c>
      <c r="S58" s="37">
        <f>+C14-C15</f>
        <v>0.7</v>
      </c>
      <c r="X58" s="37">
        <f>+C14-C15</f>
        <v>0.7</v>
      </c>
    </row>
    <row r="59" spans="7:26" hidden="1" outlineLevel="1"/>
    <row r="60" spans="7:26" hidden="1" outlineLevel="1"/>
    <row r="61" spans="7:26" hidden="1" outlineLevel="1">
      <c r="G61" s="66" t="s">
        <v>390</v>
      </c>
    </row>
    <row r="62" spans="7:26" hidden="1" outlineLevel="1">
      <c r="G62" s="2" t="s">
        <v>391</v>
      </c>
      <c r="I62" s="68">
        <f>+I50/(I47*365)</f>
        <v>8493.1506849315065</v>
      </c>
      <c r="N62" s="68">
        <f>+N50/(N47*365)</f>
        <v>8493.1506849315065</v>
      </c>
      <c r="S62" s="68">
        <f>+S50/(S47*365)</f>
        <v>8493.1506849315065</v>
      </c>
      <c r="X62" s="68">
        <f>+X50/(X47*365)</f>
        <v>8493.1506849315065</v>
      </c>
    </row>
    <row r="63" spans="7:26" hidden="1" outlineLevel="1">
      <c r="I63" s="68"/>
      <c r="N63" s="68"/>
      <c r="S63" s="68"/>
      <c r="X63" s="68"/>
    </row>
    <row r="64" spans="7:26" hidden="1" outlineLevel="1">
      <c r="G64" s="66" t="s">
        <v>392</v>
      </c>
    </row>
    <row r="65" spans="7:24" hidden="1" outlineLevel="1">
      <c r="G65" s="2" t="s">
        <v>393</v>
      </c>
      <c r="I65" s="68">
        <f>+((I47/I48)*(I51*I52))/(I47*365)</f>
        <v>1917.8082191780823</v>
      </c>
      <c r="N65" s="68">
        <f>+((N47/N48)*(N51*N52))/(N47*365)</f>
        <v>1522.0700152207003</v>
      </c>
      <c r="S65" s="68">
        <f>+((S47/S48)*(S51*S52))/(S47*365)</f>
        <v>0</v>
      </c>
      <c r="X65" s="68">
        <f>+((X47/X48)*(X51*X52))/(X47*365)</f>
        <v>0</v>
      </c>
    </row>
    <row r="66" spans="7:24" hidden="1" outlineLevel="1">
      <c r="I66" s="68"/>
      <c r="N66" s="68"/>
      <c r="S66" s="68"/>
      <c r="X66" s="68"/>
    </row>
    <row r="67" spans="7:24" hidden="1" outlineLevel="1">
      <c r="G67" s="66" t="s">
        <v>394</v>
      </c>
      <c r="I67" s="68"/>
      <c r="N67" s="68"/>
      <c r="S67" s="68"/>
      <c r="X67" s="68"/>
    </row>
    <row r="68" spans="7:24" hidden="1" outlineLevel="1">
      <c r="G68" s="19" t="s">
        <v>395</v>
      </c>
      <c r="I68" s="68">
        <f>+I53/365</f>
        <v>1917.8082191780823</v>
      </c>
      <c r="N68" s="68">
        <f>+N53/365</f>
        <v>1917.8082191780823</v>
      </c>
      <c r="S68" s="68">
        <f>+S53/365</f>
        <v>1917.8082191780823</v>
      </c>
      <c r="X68" s="68">
        <f>+X53/365</f>
        <v>1917.8082191780823</v>
      </c>
    </row>
    <row r="69" spans="7:24" hidden="1" outlineLevel="1">
      <c r="I69" s="68"/>
      <c r="N69" s="68"/>
      <c r="S69" s="68"/>
      <c r="X69" s="68"/>
    </row>
    <row r="70" spans="7:24" hidden="1" outlineLevel="1">
      <c r="G70" s="66" t="s">
        <v>396</v>
      </c>
      <c r="I70" s="68"/>
      <c r="N70" s="68"/>
      <c r="S70" s="68"/>
      <c r="X70" s="68"/>
    </row>
    <row r="71" spans="7:24" hidden="1" outlineLevel="1">
      <c r="G71" s="2" t="s">
        <v>397</v>
      </c>
      <c r="I71" s="68">
        <f>+(I56*I57*I49*I20)+(I54*I55*(1-I20)*I49)</f>
        <v>1575</v>
      </c>
      <c r="N71" s="68">
        <f>+(N56*N57*N49*N20)+(N54*N55*(1-N20)*N49)</f>
        <v>2205</v>
      </c>
      <c r="S71" s="68">
        <f>+(S56*S57*S49*S20)+(S54*S55*(1-S20)*S49)</f>
        <v>2520</v>
      </c>
      <c r="X71" s="68" t="e">
        <f>+(X56*X57*X49*X20)+(X54*X55*(1-X20)*X49)</f>
        <v>#DIV/0!</v>
      </c>
    </row>
    <row r="72" spans="7:24" hidden="1" outlineLevel="1">
      <c r="I72" s="68"/>
      <c r="N72" s="68"/>
      <c r="S72" s="68"/>
      <c r="X72" s="68"/>
    </row>
    <row r="73" spans="7:24" hidden="1" outlineLevel="1">
      <c r="G73" s="66" t="s">
        <v>398</v>
      </c>
      <c r="I73" s="68"/>
      <c r="N73" s="68"/>
      <c r="S73" s="68"/>
      <c r="X73" s="68"/>
    </row>
    <row r="74" spans="7:24" hidden="1" outlineLevel="1">
      <c r="G74" s="2" t="s">
        <v>399</v>
      </c>
      <c r="I74" s="68">
        <f>+(I54*I55*(1-I20)*I49)</f>
        <v>1575</v>
      </c>
      <c r="N74" s="68">
        <f>+(N54*N55*(1-N20)*N49)</f>
        <v>2205</v>
      </c>
      <c r="S74" s="68">
        <f>+(S54*S55*(1-S20)*S49)</f>
        <v>2520</v>
      </c>
      <c r="X74" s="68" t="e">
        <f>+(X54*X55*(1-X20)*X49)</f>
        <v>#DIV/0!</v>
      </c>
    </row>
    <row r="75" spans="7:24" hidden="1" outlineLevel="1">
      <c r="I75" s="68"/>
      <c r="N75" s="68"/>
      <c r="S75" s="68"/>
      <c r="X75" s="68"/>
    </row>
    <row r="76" spans="7:24" hidden="1" outlineLevel="1">
      <c r="G76" s="66" t="s">
        <v>400</v>
      </c>
      <c r="I76" s="68"/>
      <c r="N76" s="68"/>
      <c r="S76" s="68"/>
      <c r="X76" s="68"/>
    </row>
    <row r="77" spans="7:24" hidden="1" outlineLevel="1">
      <c r="G77" s="2" t="s">
        <v>401</v>
      </c>
      <c r="I77" s="68">
        <f>+(I57*I56*I20*I49)</f>
        <v>0</v>
      </c>
      <c r="N77" s="68">
        <f>+(N57*N56*N20*N49)</f>
        <v>0</v>
      </c>
      <c r="S77" s="68">
        <f>+(S57*S56*S20*S49)</f>
        <v>0</v>
      </c>
      <c r="X77" s="68" t="e">
        <f>+(X57*X56*X20*X49)</f>
        <v>#DIV/0!</v>
      </c>
    </row>
    <row r="78" spans="7:24" hidden="1" outlineLevel="1">
      <c r="I78" s="68"/>
      <c r="N78" s="68"/>
      <c r="S78" s="68"/>
      <c r="X78" s="68"/>
    </row>
    <row r="79" spans="7:24" hidden="1" outlineLevel="1">
      <c r="G79" s="66" t="s">
        <v>402</v>
      </c>
      <c r="I79" s="68">
        <f>+I62+I65+I68+I71</f>
        <v>13903.767123287671</v>
      </c>
      <c r="N79" s="68">
        <f>+N62+N65+N68+N71</f>
        <v>14138.028919330289</v>
      </c>
      <c r="S79" s="68">
        <f>+S62+S65+S68+S71</f>
        <v>12930.95890410959</v>
      </c>
      <c r="X79" s="68" t="e">
        <f>+X62+X65+X68+X71</f>
        <v>#DIV/0!</v>
      </c>
    </row>
    <row r="80" spans="7:24" hidden="1" outlineLevel="1">
      <c r="I80" s="67"/>
    </row>
    <row r="81" spans="7:30" hidden="1" outlineLevel="1"/>
    <row r="82" spans="7:30" hidden="1" outlineLevel="1"/>
    <row r="83" spans="7:30" collapsed="1">
      <c r="H83" t="s">
        <v>449</v>
      </c>
      <c r="I83" t="s">
        <v>450</v>
      </c>
      <c r="M83" t="s">
        <v>449</v>
      </c>
      <c r="N83" t="s">
        <v>450</v>
      </c>
      <c r="R83" t="s">
        <v>449</v>
      </c>
      <c r="S83" t="s">
        <v>450</v>
      </c>
      <c r="W83" t="s">
        <v>449</v>
      </c>
      <c r="X83" t="s">
        <v>450</v>
      </c>
    </row>
    <row r="84" spans="7:30">
      <c r="G84" s="65" t="s">
        <v>337</v>
      </c>
      <c r="H84" s="57">
        <f>90%-I84</f>
        <v>8.7301587301587324E-2</v>
      </c>
      <c r="I84" s="56">
        <f>+I6/$C$9</f>
        <v>0.8126984126984127</v>
      </c>
      <c r="M84" s="57">
        <f>90%-N84</f>
        <v>5.5000000000000049E-2</v>
      </c>
      <c r="N84" s="56">
        <f>+N6/$C$10</f>
        <v>0.84499999999999997</v>
      </c>
      <c r="R84" s="57" t="e">
        <f>90%-S84</f>
        <v>#DIV/0!</v>
      </c>
      <c r="S84" s="56" t="e">
        <f>+S6/$C$11</f>
        <v>#DIV/0!</v>
      </c>
      <c r="W84" s="57" t="e">
        <f>90%-X84</f>
        <v>#DIV/0!</v>
      </c>
      <c r="X84" s="56" t="e">
        <f>+X6/$C$11</f>
        <v>#DIV/0!</v>
      </c>
    </row>
    <row r="85" spans="7:30">
      <c r="G85" s="65" t="s">
        <v>338</v>
      </c>
      <c r="H85" s="57">
        <f>90%-I85</f>
        <v>0.17460317460317465</v>
      </c>
      <c r="I85" s="56">
        <f>+I7/$C$9</f>
        <v>0.72539682539682537</v>
      </c>
      <c r="M85" s="57">
        <f t="shared" ref="M85:M96" si="16">90%-N85</f>
        <v>0.16500000000000004</v>
      </c>
      <c r="N85" s="56">
        <f>+N7/$C$10</f>
        <v>0.73499999999999999</v>
      </c>
      <c r="R85" s="57" t="e">
        <f t="shared" ref="R85:R96" si="17">90%-S85</f>
        <v>#DIV/0!</v>
      </c>
      <c r="S85" s="56" t="e">
        <f>+S7/$C$11</f>
        <v>#DIV/0!</v>
      </c>
      <c r="W85" s="57" t="e">
        <f t="shared" ref="W85:W96" si="18">90%-X85</f>
        <v>#DIV/0!</v>
      </c>
      <c r="X85" s="56" t="e">
        <f>+X7/$C$11</f>
        <v>#DIV/0!</v>
      </c>
    </row>
    <row r="86" spans="7:30">
      <c r="G86" s="65" t="s">
        <v>339</v>
      </c>
      <c r="H86" s="57">
        <f>90%-I86</f>
        <v>0.26190476190476197</v>
      </c>
      <c r="I86" s="56">
        <f>+I8/$C$9</f>
        <v>0.63809523809523805</v>
      </c>
      <c r="M86" s="57">
        <f t="shared" si="16"/>
        <v>0.27500000000000002</v>
      </c>
      <c r="N86" s="56">
        <f>+N8/$C$10</f>
        <v>0.625</v>
      </c>
      <c r="R86" s="57" t="e">
        <f t="shared" si="17"/>
        <v>#DIV/0!</v>
      </c>
      <c r="S86" s="56" t="e">
        <f>+S8/$C$11</f>
        <v>#DIV/0!</v>
      </c>
      <c r="W86" s="57" t="e">
        <f t="shared" si="18"/>
        <v>#DIV/0!</v>
      </c>
      <c r="X86" s="56" t="e">
        <f>+X8/$C$11</f>
        <v>#DIV/0!</v>
      </c>
    </row>
    <row r="87" spans="7:30">
      <c r="G87" s="65" t="s">
        <v>340</v>
      </c>
      <c r="H87" s="57">
        <f>90%-I87</f>
        <v>0.34920634920634919</v>
      </c>
      <c r="I87" s="56">
        <f>+I9/$C$9</f>
        <v>0.55079365079365084</v>
      </c>
      <c r="M87" s="57">
        <f t="shared" si="16"/>
        <v>0.38500000000000001</v>
      </c>
      <c r="N87" s="56">
        <f>+N9/$C$10</f>
        <v>0.51500000000000001</v>
      </c>
      <c r="R87" s="57" t="e">
        <f t="shared" si="17"/>
        <v>#DIV/0!</v>
      </c>
      <c r="S87" s="56" t="e">
        <f>+S9/$C$11</f>
        <v>#DIV/0!</v>
      </c>
      <c r="W87" s="57" t="e">
        <f t="shared" si="18"/>
        <v>#DIV/0!</v>
      </c>
      <c r="X87" s="56" t="e">
        <f>+X9/$C$11</f>
        <v>#DIV/0!</v>
      </c>
    </row>
    <row r="88" spans="7:30">
      <c r="G88" s="65" t="s">
        <v>341</v>
      </c>
      <c r="H88" s="57">
        <f>90%-I88</f>
        <v>0.43650793650793651</v>
      </c>
      <c r="I88" s="56">
        <f>+I10/$C$9</f>
        <v>0.46349206349206351</v>
      </c>
      <c r="M88" s="57">
        <f t="shared" si="16"/>
        <v>0.495</v>
      </c>
      <c r="N88" s="56">
        <f>+N10/$C$10</f>
        <v>0.40500000000000003</v>
      </c>
      <c r="R88" s="57" t="e">
        <f t="shared" si="17"/>
        <v>#DIV/0!</v>
      </c>
      <c r="S88" s="56" t="e">
        <f>+S10/$C$11</f>
        <v>#DIV/0!</v>
      </c>
      <c r="W88" s="57" t="e">
        <f t="shared" si="18"/>
        <v>#DIV/0!</v>
      </c>
      <c r="X88" s="56" t="e">
        <f>+X10/$C$11</f>
        <v>#DIV/0!</v>
      </c>
    </row>
    <row r="89" spans="7:30">
      <c r="G89" s="65" t="s">
        <v>343</v>
      </c>
      <c r="H89" s="57">
        <f>90%-I89</f>
        <v>0.52380952380952384</v>
      </c>
      <c r="I89" s="56">
        <f>+I11/$C$9</f>
        <v>0.37619047619047619</v>
      </c>
      <c r="M89" s="57">
        <f t="shared" si="16"/>
        <v>0.60499999999999998</v>
      </c>
      <c r="N89" s="56">
        <f>+N11/$C$10</f>
        <v>0.29499999999999998</v>
      </c>
      <c r="R89" s="57" t="e">
        <f t="shared" si="17"/>
        <v>#DIV/0!</v>
      </c>
      <c r="S89" s="56" t="e">
        <f>+S11/$C$11</f>
        <v>#DIV/0!</v>
      </c>
      <c r="W89" s="57" t="e">
        <f t="shared" si="18"/>
        <v>#DIV/0!</v>
      </c>
      <c r="X89" s="56" t="e">
        <f>+X11/$C$11</f>
        <v>#DIV/0!</v>
      </c>
    </row>
    <row r="90" spans="7:30">
      <c r="G90" s="65" t="s">
        <v>344</v>
      </c>
      <c r="H90" s="57">
        <f>90%-I90</f>
        <v>0.61111111111111116</v>
      </c>
      <c r="I90" s="56">
        <f>+I12/$C$9</f>
        <v>0.28888888888888886</v>
      </c>
      <c r="M90" s="57">
        <f t="shared" si="16"/>
        <v>0.71500000000000008</v>
      </c>
      <c r="N90" s="56">
        <f>+N12/$C$10</f>
        <v>0.185</v>
      </c>
      <c r="R90" s="57" t="e">
        <f t="shared" si="17"/>
        <v>#DIV/0!</v>
      </c>
      <c r="S90" s="56" t="e">
        <f>+S12/$C$11</f>
        <v>#DIV/0!</v>
      </c>
      <c r="W90" s="57" t="e">
        <f t="shared" si="18"/>
        <v>#DIV/0!</v>
      </c>
      <c r="X90" s="56" t="e">
        <f>+X12/$C$11</f>
        <v>#DIV/0!</v>
      </c>
    </row>
    <row r="91" spans="7:30">
      <c r="G91" s="65" t="s">
        <v>345</v>
      </c>
      <c r="H91" s="57">
        <f>90%-I91</f>
        <v>0.69841269841269837</v>
      </c>
      <c r="I91" s="56">
        <f>+I13/$C$9</f>
        <v>0.20158730158730159</v>
      </c>
      <c r="M91" s="57">
        <f t="shared" si="16"/>
        <v>0.82500000000000007</v>
      </c>
      <c r="N91" s="56">
        <f>+N13/$C$10</f>
        <v>7.4999999999999997E-2</v>
      </c>
      <c r="R91" s="57" t="e">
        <f t="shared" si="17"/>
        <v>#DIV/0!</v>
      </c>
      <c r="S91" s="56" t="e">
        <f>+S13/$C$11</f>
        <v>#DIV/0!</v>
      </c>
      <c r="W91" s="57" t="e">
        <f t="shared" si="18"/>
        <v>#DIV/0!</v>
      </c>
      <c r="X91" s="56" t="e">
        <f>+X13/$C$11</f>
        <v>#DIV/0!</v>
      </c>
    </row>
    <row r="92" spans="7:30">
      <c r="G92" s="65" t="s">
        <v>346</v>
      </c>
      <c r="H92" s="57">
        <f>90%-I92</f>
        <v>0.7857142857142857</v>
      </c>
      <c r="I92" s="56">
        <f>+I14/$C$9</f>
        <v>0.11428571428571428</v>
      </c>
      <c r="M92" s="57">
        <f t="shared" si="16"/>
        <v>0.93500000000000005</v>
      </c>
      <c r="N92" s="56">
        <f>+N14/$C$10</f>
        <v>-3.5000000000000003E-2</v>
      </c>
      <c r="R92" s="57" t="e">
        <f t="shared" si="17"/>
        <v>#DIV/0!</v>
      </c>
      <c r="S92" s="56" t="e">
        <f>+S14/$C$11</f>
        <v>#DIV/0!</v>
      </c>
      <c r="W92" s="57" t="e">
        <f t="shared" si="18"/>
        <v>#DIV/0!</v>
      </c>
      <c r="X92" s="56" t="e">
        <f>+X14/$C$11</f>
        <v>#DIV/0!</v>
      </c>
    </row>
    <row r="93" spans="7:30">
      <c r="G93" s="65" t="s">
        <v>347</v>
      </c>
      <c r="H93" s="57">
        <f>90%-I93</f>
        <v>0.87301587301587302</v>
      </c>
      <c r="I93" s="56">
        <f>+I15/$C$9</f>
        <v>2.6984126984126985E-2</v>
      </c>
      <c r="M93" s="57">
        <f t="shared" si="16"/>
        <v>1.0449999999999999</v>
      </c>
      <c r="N93" s="56">
        <f>+N15/$C$10</f>
        <v>-0.14499999999999999</v>
      </c>
      <c r="R93" s="57" t="e">
        <f t="shared" si="17"/>
        <v>#DIV/0!</v>
      </c>
      <c r="S93" s="56" t="e">
        <f>+S15/$C$11</f>
        <v>#DIV/0!</v>
      </c>
      <c r="W93" s="57" t="e">
        <f t="shared" si="18"/>
        <v>#DIV/0!</v>
      </c>
      <c r="X93" s="56" t="e">
        <f>+X15/$C$11</f>
        <v>#DIV/0!</v>
      </c>
    </row>
    <row r="94" spans="7:30">
      <c r="G94" s="65" t="s">
        <v>348</v>
      </c>
      <c r="H94" s="57">
        <f t="shared" ref="H94:H96" si="19">90%-I94</f>
        <v>0.96031746031746035</v>
      </c>
      <c r="I94" s="56">
        <f>+I16/$C$9</f>
        <v>-6.0317460317460318E-2</v>
      </c>
      <c r="M94" s="57">
        <f t="shared" si="16"/>
        <v>1.155</v>
      </c>
      <c r="N94" s="56">
        <f>+N16/$C$10</f>
        <v>-0.255</v>
      </c>
      <c r="R94" s="57" t="e">
        <f t="shared" si="17"/>
        <v>#DIV/0!</v>
      </c>
      <c r="S94" s="56" t="e">
        <f>+S16/$C$11</f>
        <v>#DIV/0!</v>
      </c>
      <c r="W94" s="57" t="e">
        <f t="shared" si="18"/>
        <v>#DIV/0!</v>
      </c>
      <c r="X94" s="56" t="e">
        <f>+X16/$C$11</f>
        <v>#DIV/0!</v>
      </c>
    </row>
    <row r="95" spans="7:30">
      <c r="G95" s="65" t="s">
        <v>349</v>
      </c>
      <c r="H95" s="57">
        <f t="shared" si="19"/>
        <v>1.0476190476190477</v>
      </c>
      <c r="I95" s="56">
        <f>+I17/$C$9</f>
        <v>-0.14761904761904762</v>
      </c>
      <c r="M95" s="57">
        <f t="shared" si="16"/>
        <v>1.2650000000000001</v>
      </c>
      <c r="N95" s="56">
        <f>+N17/$C$10</f>
        <v>-0.36499999999999999</v>
      </c>
      <c r="R95" s="57" t="e">
        <f t="shared" si="17"/>
        <v>#DIV/0!</v>
      </c>
      <c r="S95" s="56" t="e">
        <f>+S17/$C$11</f>
        <v>#DIV/0!</v>
      </c>
      <c r="W95" s="57" t="e">
        <f t="shared" si="18"/>
        <v>#DIV/0!</v>
      </c>
      <c r="X95" s="56" t="e">
        <f>+X17/$C$11</f>
        <v>#DIV/0!</v>
      </c>
    </row>
    <row r="96" spans="7:30">
      <c r="G96" s="65" t="s">
        <v>350</v>
      </c>
      <c r="H96" s="57">
        <f t="shared" si="19"/>
        <v>1.1349206349206349</v>
      </c>
      <c r="I96" s="56">
        <f>+I18/$C$9</f>
        <v>-0.23492063492063492</v>
      </c>
      <c r="M96" s="57">
        <f t="shared" si="16"/>
        <v>1.375</v>
      </c>
      <c r="N96" s="56">
        <f>+N18/$C$10</f>
        <v>-0.47499999999999998</v>
      </c>
      <c r="R96" s="57" t="e">
        <f t="shared" si="17"/>
        <v>#DIV/0!</v>
      </c>
      <c r="S96" s="56" t="e">
        <f>+S18/$C$11</f>
        <v>#DIV/0!</v>
      </c>
      <c r="W96" s="57" t="e">
        <f t="shared" si="18"/>
        <v>#DIV/0!</v>
      </c>
      <c r="X96" s="56" t="e">
        <f>+X18/$C$11</f>
        <v>#DIV/0!</v>
      </c>
      <c r="AC96">
        <v>3</v>
      </c>
      <c r="AD96">
        <v>3</v>
      </c>
    </row>
    <row r="97" spans="29:30">
      <c r="AC97">
        <v>3</v>
      </c>
      <c r="AD97">
        <v>3</v>
      </c>
    </row>
    <row r="98" spans="29:30">
      <c r="AC98">
        <v>3</v>
      </c>
      <c r="AD98">
        <v>3</v>
      </c>
    </row>
    <row r="99" spans="29:30">
      <c r="AC99">
        <v>2</v>
      </c>
      <c r="AD99">
        <v>2</v>
      </c>
    </row>
    <row r="100" spans="29:30">
      <c r="AC100">
        <v>2</v>
      </c>
      <c r="AD100">
        <v>2</v>
      </c>
    </row>
    <row r="101" spans="29:30">
      <c r="AC101">
        <v>2</v>
      </c>
      <c r="AD101">
        <v>2</v>
      </c>
    </row>
    <row r="102" spans="29:30">
      <c r="AC102">
        <v>3</v>
      </c>
      <c r="AD102">
        <v>3</v>
      </c>
    </row>
    <row r="103" spans="29:30">
      <c r="AC103">
        <v>3</v>
      </c>
      <c r="AD103">
        <v>3</v>
      </c>
    </row>
    <row r="104" spans="29:30">
      <c r="AC104">
        <v>3</v>
      </c>
      <c r="AD104">
        <v>3</v>
      </c>
    </row>
    <row r="105" spans="29:30">
      <c r="AC105">
        <v>3</v>
      </c>
      <c r="AD105">
        <v>3</v>
      </c>
    </row>
    <row r="106" spans="29:30">
      <c r="AC106">
        <v>3</v>
      </c>
      <c r="AD106">
        <v>3</v>
      </c>
    </row>
    <row r="107" spans="29:30">
      <c r="AC107">
        <v>2</v>
      </c>
      <c r="AD107">
        <v>2</v>
      </c>
    </row>
  </sheetData>
  <mergeCells count="4">
    <mergeCell ref="H4:L4"/>
    <mergeCell ref="M4:Q4"/>
    <mergeCell ref="R4:V4"/>
    <mergeCell ref="W4:AA4"/>
  </mergeCells>
  <conditionalFormatting sqref="J6:J18">
    <cfRule type="iconSet" priority="10">
      <iconSet>
        <cfvo type="percent" val="0"/>
        <cfvo type="percent" val="33"/>
        <cfvo type="percent" val="67"/>
      </iconSet>
    </cfRule>
  </conditionalFormatting>
  <conditionalFormatting sqref="K6:L18">
    <cfRule type="cellIs" dxfId="17" priority="7" operator="equal">
      <formula>0</formula>
    </cfRule>
  </conditionalFormatting>
  <conditionalFormatting sqref="O6:O18">
    <cfRule type="iconSet" priority="9">
      <iconSet>
        <cfvo type="percent" val="0"/>
        <cfvo type="percent" val="33"/>
        <cfvo type="percent" val="67"/>
      </iconSet>
    </cfRule>
  </conditionalFormatting>
  <conditionalFormatting sqref="P6:Q18">
    <cfRule type="cellIs" dxfId="16" priority="6" operator="equal">
      <formula>0</formula>
    </cfRule>
  </conditionalFormatting>
  <conditionalFormatting sqref="T6:T140">
    <cfRule type="iconSet" priority="8">
      <iconSet>
        <cfvo type="percent" val="0"/>
        <cfvo type="percent" val="33"/>
        <cfvo type="percent" val="67"/>
      </iconSet>
    </cfRule>
  </conditionalFormatting>
  <conditionalFormatting sqref="U6:V18">
    <cfRule type="cellIs" dxfId="15" priority="5" operator="equal">
      <formula>0</formula>
    </cfRule>
  </conditionalFormatting>
  <conditionalFormatting sqref="Y6:Y18">
    <cfRule type="iconSet" priority="4">
      <iconSet>
        <cfvo type="percent" val="0"/>
        <cfvo type="percent" val="33"/>
        <cfvo type="percent" val="67"/>
      </iconSet>
    </cfRule>
  </conditionalFormatting>
  <conditionalFormatting sqref="Z6:AA18">
    <cfRule type="cellIs" dxfId="14" priority="3" operator="equal">
      <formula>0</formula>
    </cfRule>
  </conditionalFormatting>
  <conditionalFormatting sqref="AB6:AB18">
    <cfRule type="cellIs" dxfId="13" priority="2" operator="lessThan">
      <formula>$AC6</formula>
    </cfRule>
  </conditionalFormatting>
  <conditionalFormatting sqref="AC96:AC107">
    <cfRule type="cellIs" dxfId="12" priority="1" operator="lessThan">
      <formula>$AC96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F717D-CE2F-4BC6-916C-AD5878CBBBEC}">
  <sheetPr>
    <tabColor rgb="FFDFED1A"/>
  </sheetPr>
  <dimension ref="B1:AD107"/>
  <sheetViews>
    <sheetView showGridLines="0" workbookViewId="0">
      <selection activeCell="U29" sqref="U29"/>
    </sheetView>
  </sheetViews>
  <sheetFormatPr defaultRowHeight="15" outlineLevelRow="1"/>
  <cols>
    <col min="1" max="1" width="1.42578125" customWidth="1"/>
    <col min="2" max="2" width="28.140625" customWidth="1"/>
    <col min="5" max="5" width="8.28515625" customWidth="1"/>
    <col min="6" max="6" width="1.85546875" customWidth="1"/>
    <col min="7" max="7" width="45.7109375" bestFit="1" customWidth="1"/>
    <col min="8" max="9" width="14" customWidth="1"/>
    <col min="10" max="10" width="5" customWidth="1"/>
    <col min="11" max="14" width="14" customWidth="1"/>
    <col min="15" max="15" width="5" customWidth="1"/>
    <col min="16" max="19" width="14" customWidth="1"/>
    <col min="20" max="20" width="5" customWidth="1"/>
    <col min="21" max="24" width="14" customWidth="1"/>
    <col min="25" max="25" width="5" customWidth="1"/>
    <col min="26" max="27" width="14" customWidth="1"/>
  </cols>
  <sheetData>
    <row r="1" spans="2:29" ht="7.5" customHeight="1"/>
    <row r="2" spans="2:29">
      <c r="B2" t="s">
        <v>403</v>
      </c>
      <c r="H2" t="s">
        <v>404</v>
      </c>
      <c r="I2">
        <f>+SUM(H6:H18)</f>
        <v>11</v>
      </c>
      <c r="M2" t="s">
        <v>404</v>
      </c>
      <c r="N2">
        <f>+SUM(M6:M18)</f>
        <v>10.5</v>
      </c>
      <c r="R2" t="s">
        <v>404</v>
      </c>
      <c r="S2">
        <f>+SUM(R6:R18)</f>
        <v>9</v>
      </c>
      <c r="W2" t="s">
        <v>404</v>
      </c>
      <c r="X2">
        <f>+SUM(W6:W18)</f>
        <v>3</v>
      </c>
    </row>
    <row r="3" spans="2:29">
      <c r="B3" t="s">
        <v>405</v>
      </c>
      <c r="H3" t="s">
        <v>406</v>
      </c>
      <c r="I3">
        <f>+SUM(K6:K18)</f>
        <v>2</v>
      </c>
      <c r="M3" t="s">
        <v>406</v>
      </c>
      <c r="N3">
        <f>+SUM(P6:P18)</f>
        <v>2</v>
      </c>
      <c r="R3" t="s">
        <v>406</v>
      </c>
      <c r="S3">
        <f>+SUM(U6:U18)</f>
        <v>2</v>
      </c>
      <c r="W3" t="s">
        <v>406</v>
      </c>
      <c r="X3">
        <f>+SUM(Z6:Z18)</f>
        <v>0</v>
      </c>
    </row>
    <row r="4" spans="2:29">
      <c r="B4" t="s">
        <v>407</v>
      </c>
      <c r="H4" s="91" t="s">
        <v>415</v>
      </c>
      <c r="I4" s="92"/>
      <c r="J4" s="92"/>
      <c r="K4" s="92"/>
      <c r="L4" s="92"/>
      <c r="M4" s="91" t="s">
        <v>462</v>
      </c>
      <c r="N4" s="92"/>
      <c r="O4" s="92"/>
      <c r="P4" s="92"/>
      <c r="Q4" s="92"/>
      <c r="R4" s="91" t="s">
        <v>463</v>
      </c>
      <c r="S4" s="92"/>
      <c r="T4" s="92"/>
      <c r="U4" s="92"/>
      <c r="V4" s="93"/>
      <c r="W4" s="91" t="s">
        <v>419</v>
      </c>
      <c r="X4" s="92"/>
      <c r="Y4" s="92"/>
      <c r="Z4" s="92"/>
      <c r="AA4" s="93"/>
    </row>
    <row r="5" spans="2:29" ht="30.75">
      <c r="B5" s="23"/>
      <c r="H5" s="80" t="s">
        <v>408</v>
      </c>
      <c r="I5" s="80" t="s">
        <v>409</v>
      </c>
      <c r="J5" s="80" t="s">
        <v>410</v>
      </c>
      <c r="K5" s="80" t="s">
        <v>411</v>
      </c>
      <c r="L5" s="80" t="s">
        <v>412</v>
      </c>
      <c r="M5" s="80" t="s">
        <v>408</v>
      </c>
      <c r="N5" s="80" t="s">
        <v>409</v>
      </c>
      <c r="O5" s="80" t="s">
        <v>410</v>
      </c>
      <c r="P5" s="80" t="s">
        <v>411</v>
      </c>
      <c r="Q5" s="80" t="s">
        <v>412</v>
      </c>
      <c r="R5" s="80" t="s">
        <v>408</v>
      </c>
      <c r="S5" s="80" t="s">
        <v>409</v>
      </c>
      <c r="T5" s="80" t="s">
        <v>410</v>
      </c>
      <c r="U5" s="80" t="s">
        <v>411</v>
      </c>
      <c r="V5" s="81" t="s">
        <v>412</v>
      </c>
      <c r="W5" s="80" t="s">
        <v>408</v>
      </c>
      <c r="X5" s="80" t="s">
        <v>409</v>
      </c>
      <c r="Y5" s="80" t="s">
        <v>410</v>
      </c>
      <c r="Z5" s="80" t="s">
        <v>411</v>
      </c>
      <c r="AA5" s="81" t="s">
        <v>412</v>
      </c>
    </row>
    <row r="6" spans="2:29">
      <c r="B6" t="s">
        <v>352</v>
      </c>
      <c r="G6" s="65" t="s">
        <v>337</v>
      </c>
      <c r="H6" s="58">
        <v>1</v>
      </c>
      <c r="I6" s="59">
        <f>+$C$17-(H6*$C$27)+L6</f>
        <v>1024</v>
      </c>
      <c r="J6" s="60">
        <f>+IF(H6&lt;&gt;"",IF(I6&gt;$C$23,1,0),"")</f>
        <v>1</v>
      </c>
      <c r="K6" s="59">
        <f>+IF(H6="X",1,0)</f>
        <v>0</v>
      </c>
      <c r="L6" s="59">
        <f t="shared" ref="L6:L18" si="0">+IF(H6="X",+K6*200,0)</f>
        <v>0</v>
      </c>
      <c r="M6" s="58">
        <v>0.5</v>
      </c>
      <c r="N6" s="59">
        <f>+$C$18-(M6*$C$27)+Q6</f>
        <v>1079</v>
      </c>
      <c r="O6" s="61">
        <f>+IF(M6&lt;&gt;"",IF(N6&gt;$C$23,1,0),"")</f>
        <v>1</v>
      </c>
      <c r="P6" s="59">
        <f>+IF(M6="X",1,0)</f>
        <v>0</v>
      </c>
      <c r="Q6" s="59">
        <f t="shared" ref="Q6:Q18" si="1">+IF(M6="X",+P6*200,0)</f>
        <v>0</v>
      </c>
      <c r="R6" s="58"/>
      <c r="S6" s="84">
        <f>+$C$19-(R6*$C$27)+V6</f>
        <v>1134</v>
      </c>
      <c r="T6" s="61" t="str">
        <f>+IF(R6&lt;&gt;"",IF(S6&gt;$C$24,1,0),"")</f>
        <v/>
      </c>
      <c r="U6" s="59">
        <f>+IF(R6="X",1,0)</f>
        <v>0</v>
      </c>
      <c r="V6" s="62">
        <f t="shared" ref="V6:V18" si="2">+IF(R6="X",+U6*200,0)</f>
        <v>0</v>
      </c>
      <c r="W6" s="59"/>
      <c r="X6" s="84">
        <f>+$C$20-(W6*$C$27)+AA6</f>
        <v>900</v>
      </c>
      <c r="Y6" s="61" t="str">
        <f>+IF(W6&lt;&gt;"",IF(X6&gt;$C$24,1,0),"")</f>
        <v/>
      </c>
      <c r="Z6" s="59">
        <f>+IF(W6="X",1,0)</f>
        <v>0</v>
      </c>
      <c r="AA6" s="62">
        <f t="shared" ref="AA6:AA18" si="3">+IF(W6="X",+Z6*200,0)</f>
        <v>0</v>
      </c>
      <c r="AB6">
        <f>+COUNT(H6,M6,R6,W6)</f>
        <v>2</v>
      </c>
      <c r="AC6">
        <v>2</v>
      </c>
    </row>
    <row r="7" spans="2:29">
      <c r="B7" t="s">
        <v>413</v>
      </c>
      <c r="C7" s="38">
        <v>4</v>
      </c>
      <c r="G7" s="65" t="s">
        <v>338</v>
      </c>
      <c r="H7" s="48">
        <v>1</v>
      </c>
      <c r="I7" s="11">
        <f>+$C$17-(SUM(H$6:H7)*$C$27)+SUM(L$6:L7)</f>
        <v>914</v>
      </c>
      <c r="J7" s="43">
        <f t="shared" ref="J7:J18" si="4">+IF(H7&lt;&gt;"",IF(I7&gt;$C$23,1,0),"")</f>
        <v>1</v>
      </c>
      <c r="K7" s="11">
        <f t="shared" ref="K7:K18" si="5">+IF(H7="X",1,0)</f>
        <v>0</v>
      </c>
      <c r="L7" s="11">
        <f t="shared" si="0"/>
        <v>0</v>
      </c>
      <c r="M7" s="48">
        <v>1</v>
      </c>
      <c r="N7" s="11">
        <f>+$C$18-(SUM(M$6:M7)*$C$27)+SUM(Q$6:Q7)</f>
        <v>969</v>
      </c>
      <c r="O7" s="51">
        <f t="shared" ref="O7:O18" si="6">+IF(M7&lt;&gt;"",IF(N7&gt;$C$23,1,0),"")</f>
        <v>1</v>
      </c>
      <c r="P7" s="11">
        <f t="shared" ref="P7:P18" si="7">+IF(M7="X",1,0)</f>
        <v>0</v>
      </c>
      <c r="Q7" s="11">
        <f t="shared" si="1"/>
        <v>0</v>
      </c>
      <c r="R7" s="48">
        <v>1</v>
      </c>
      <c r="S7" s="85">
        <f>+$C$19-(SUM(R$6:R7)*$C$27)+SUM(V$6:V7)</f>
        <v>1024</v>
      </c>
      <c r="T7" s="51">
        <f t="shared" ref="T7:T18" si="8">+IF(R7&lt;&gt;"",IF(S7&gt;$C$24,1,0),"")</f>
        <v>1</v>
      </c>
      <c r="U7" s="11">
        <f t="shared" ref="U7:U18" si="9">+IF(R7="X",1,0)</f>
        <v>0</v>
      </c>
      <c r="V7" s="53">
        <f t="shared" si="2"/>
        <v>0</v>
      </c>
      <c r="W7" s="11"/>
      <c r="X7" s="85">
        <f>+$C$20-(SUM(W$6:W7)*$C$27)+SUM(AA$6:AA7)</f>
        <v>900</v>
      </c>
      <c r="Y7" s="51" t="str">
        <f t="shared" ref="Y7:Y18" si="10">+IF(W7&lt;&gt;"",IF(X7&gt;$C$24,1,0),"")</f>
        <v/>
      </c>
      <c r="Z7" s="11">
        <f t="shared" ref="Z7:Z18" si="11">+IF(W7="X",1,0)</f>
        <v>0</v>
      </c>
      <c r="AA7" s="53">
        <f t="shared" si="3"/>
        <v>0</v>
      </c>
      <c r="AB7">
        <f t="shared" ref="AB7:AB18" si="12">+COUNT(H7,M7,R7,W7)</f>
        <v>3</v>
      </c>
      <c r="AC7">
        <v>3</v>
      </c>
    </row>
    <row r="8" spans="2:29">
      <c r="G8" s="65" t="s">
        <v>339</v>
      </c>
      <c r="H8" s="48">
        <v>1</v>
      </c>
      <c r="I8" s="11">
        <f>+$C$17-(SUM(H$6:H8)*$C$27)+SUM(L$6:L8)</f>
        <v>804</v>
      </c>
      <c r="J8" s="43">
        <f t="shared" si="4"/>
        <v>1</v>
      </c>
      <c r="K8" s="11">
        <f t="shared" si="5"/>
        <v>0</v>
      </c>
      <c r="L8" s="11">
        <f t="shared" si="0"/>
        <v>0</v>
      </c>
      <c r="M8" s="48">
        <v>1</v>
      </c>
      <c r="N8" s="11">
        <f>+$C$18-(SUM(M$6:M8)*$C$27)+SUM(Q$6:Q8)</f>
        <v>859</v>
      </c>
      <c r="O8" s="51">
        <f t="shared" si="6"/>
        <v>1</v>
      </c>
      <c r="P8" s="11">
        <f t="shared" si="7"/>
        <v>0</v>
      </c>
      <c r="Q8" s="11">
        <f t="shared" si="1"/>
        <v>0</v>
      </c>
      <c r="R8" s="48">
        <v>1</v>
      </c>
      <c r="S8" s="85">
        <f>+$C$19-(SUM(R$6:R8)*$C$27)+SUM(V$6:V8)</f>
        <v>914</v>
      </c>
      <c r="T8" s="51">
        <f t="shared" si="8"/>
        <v>1</v>
      </c>
      <c r="U8" s="11">
        <f t="shared" si="9"/>
        <v>0</v>
      </c>
      <c r="V8" s="53">
        <f t="shared" si="2"/>
        <v>0</v>
      </c>
      <c r="W8" s="78"/>
      <c r="X8" s="85">
        <f>+$C$20-(SUM(W$6:W8)*$C$27)+SUM(AA$6:AA8)</f>
        <v>900</v>
      </c>
      <c r="Y8" s="51" t="str">
        <f t="shared" si="10"/>
        <v/>
      </c>
      <c r="Z8" s="11">
        <f t="shared" si="11"/>
        <v>0</v>
      </c>
      <c r="AA8" s="53">
        <f t="shared" si="3"/>
        <v>0</v>
      </c>
      <c r="AB8">
        <f t="shared" si="12"/>
        <v>3</v>
      </c>
      <c r="AC8">
        <v>3</v>
      </c>
    </row>
    <row r="9" spans="2:29">
      <c r="B9" t="s">
        <v>414</v>
      </c>
      <c r="C9" s="38">
        <v>1260</v>
      </c>
      <c r="D9" t="s">
        <v>329</v>
      </c>
      <c r="E9" s="42"/>
      <c r="G9" s="65" t="s">
        <v>340</v>
      </c>
      <c r="H9" s="48">
        <v>1</v>
      </c>
      <c r="I9" s="11">
        <f>+$C$17-(SUM(H$6:H9)*$C$27)+SUM(L$6:L9)</f>
        <v>694</v>
      </c>
      <c r="J9" s="43">
        <f t="shared" si="4"/>
        <v>1</v>
      </c>
      <c r="K9" s="11">
        <f t="shared" si="5"/>
        <v>0</v>
      </c>
      <c r="L9" s="11">
        <f t="shared" si="0"/>
        <v>0</v>
      </c>
      <c r="M9" s="48">
        <v>1</v>
      </c>
      <c r="N9" s="11">
        <f>+$C$18-(SUM(M$6:M9)*$C$27)+SUM(Q$6:Q9)</f>
        <v>749</v>
      </c>
      <c r="O9" s="51">
        <f t="shared" si="6"/>
        <v>1</v>
      </c>
      <c r="P9" s="11">
        <f t="shared" si="7"/>
        <v>0</v>
      </c>
      <c r="Q9" s="11">
        <f t="shared" si="1"/>
        <v>0</v>
      </c>
      <c r="R9" s="48">
        <v>1</v>
      </c>
      <c r="S9" s="85">
        <f>+$C$19-(SUM(R$6:R9)*$C$27)+SUM(V$6:V9)</f>
        <v>804</v>
      </c>
      <c r="T9" s="51">
        <f t="shared" si="8"/>
        <v>1</v>
      </c>
      <c r="U9" s="11">
        <f t="shared" si="9"/>
        <v>0</v>
      </c>
      <c r="V9" s="53">
        <f t="shared" si="2"/>
        <v>0</v>
      </c>
      <c r="W9" s="78"/>
      <c r="X9" s="85">
        <f>+$C$20-(SUM(W$6:W9)*$C$27)+SUM(AA$6:AA9)</f>
        <v>900</v>
      </c>
      <c r="Y9" s="51" t="str">
        <f t="shared" si="10"/>
        <v/>
      </c>
      <c r="Z9" s="11">
        <f t="shared" si="11"/>
        <v>0</v>
      </c>
      <c r="AA9" s="53">
        <f t="shared" si="3"/>
        <v>0</v>
      </c>
      <c r="AB9">
        <f t="shared" si="12"/>
        <v>3</v>
      </c>
      <c r="AC9">
        <v>3</v>
      </c>
    </row>
    <row r="10" spans="2:29">
      <c r="B10" t="s">
        <v>416</v>
      </c>
      <c r="C10" s="38">
        <v>1260</v>
      </c>
      <c r="D10" t="s">
        <v>329</v>
      </c>
      <c r="E10" s="42"/>
      <c r="G10" s="65" t="s">
        <v>341</v>
      </c>
      <c r="H10" s="87" t="s">
        <v>342</v>
      </c>
      <c r="I10" s="11">
        <f>+$C$17-(SUM(H$6:H10)*$C$27)+SUM(L$6:L10)</f>
        <v>894</v>
      </c>
      <c r="J10" s="43">
        <f t="shared" si="4"/>
        <v>1</v>
      </c>
      <c r="K10" s="11">
        <f t="shared" si="5"/>
        <v>1</v>
      </c>
      <c r="L10" s="11">
        <f t="shared" si="0"/>
        <v>200</v>
      </c>
      <c r="M10" s="47">
        <v>1</v>
      </c>
      <c r="N10" s="11">
        <f>+$C$18-(SUM(M$6:M10)*$C$27)+SUM(Q$6:Q10)</f>
        <v>639</v>
      </c>
      <c r="O10" s="51">
        <f t="shared" si="6"/>
        <v>1</v>
      </c>
      <c r="P10" s="11">
        <f t="shared" si="7"/>
        <v>0</v>
      </c>
      <c r="Q10" s="11">
        <f t="shared" si="1"/>
        <v>0</v>
      </c>
      <c r="R10" s="47">
        <v>1</v>
      </c>
      <c r="S10" s="85">
        <f>+$C$19-(SUM(R$6:R10)*$C$27)+SUM(V$6:V10)</f>
        <v>694</v>
      </c>
      <c r="T10" s="51">
        <f t="shared" si="8"/>
        <v>1</v>
      </c>
      <c r="U10" s="11">
        <f t="shared" si="9"/>
        <v>0</v>
      </c>
      <c r="V10" s="53">
        <f t="shared" si="2"/>
        <v>0</v>
      </c>
      <c r="W10" s="11"/>
      <c r="X10" s="85">
        <f>+$C$20-(SUM(W$6:W10)*$C$27)+SUM(AA$6:AA10)</f>
        <v>900</v>
      </c>
      <c r="Y10" s="51" t="str">
        <f t="shared" si="10"/>
        <v/>
      </c>
      <c r="Z10" s="11">
        <f t="shared" si="11"/>
        <v>0</v>
      </c>
      <c r="AA10" s="53">
        <f t="shared" si="3"/>
        <v>0</v>
      </c>
      <c r="AB10">
        <f t="shared" si="12"/>
        <v>2</v>
      </c>
      <c r="AC10">
        <v>2</v>
      </c>
    </row>
    <row r="11" spans="2:29">
      <c r="B11" t="s">
        <v>418</v>
      </c>
      <c r="C11" s="38">
        <v>1260</v>
      </c>
      <c r="D11" t="s">
        <v>329</v>
      </c>
      <c r="E11" s="42"/>
      <c r="G11" s="65" t="s">
        <v>343</v>
      </c>
      <c r="H11" s="87" t="s">
        <v>342</v>
      </c>
      <c r="I11" s="11">
        <f>+$C$17-(SUM(H$6:H11)*$C$27)+SUM(L$6:L11)</f>
        <v>1094</v>
      </c>
      <c r="J11" s="43">
        <f t="shared" si="4"/>
        <v>1</v>
      </c>
      <c r="K11" s="11">
        <f t="shared" si="5"/>
        <v>1</v>
      </c>
      <c r="L11" s="11">
        <f t="shared" si="0"/>
        <v>200</v>
      </c>
      <c r="M11" s="87" t="s">
        <v>342</v>
      </c>
      <c r="N11" s="11">
        <f>+$C$18-(SUM(M$6:M11)*$C$27)+SUM(Q$6:Q11)</f>
        <v>839</v>
      </c>
      <c r="O11" s="51">
        <f t="shared" si="6"/>
        <v>1</v>
      </c>
      <c r="P11" s="11">
        <f t="shared" si="7"/>
        <v>1</v>
      </c>
      <c r="Q11" s="11">
        <f t="shared" si="1"/>
        <v>200</v>
      </c>
      <c r="R11" s="47">
        <v>1</v>
      </c>
      <c r="S11" s="85">
        <f>+$C$19-(SUM(R$6:R11)*$C$27)+SUM(V$6:V11)</f>
        <v>584</v>
      </c>
      <c r="T11" s="51">
        <f t="shared" si="8"/>
        <v>1</v>
      </c>
      <c r="U11" s="11">
        <f t="shared" si="9"/>
        <v>0</v>
      </c>
      <c r="V11" s="53">
        <f t="shared" si="2"/>
        <v>0</v>
      </c>
      <c r="W11" s="11">
        <v>1</v>
      </c>
      <c r="X11" s="85">
        <f>+$C$20-(SUM(W$6:W11)*$C$27)+SUM(AA$6:AA11)</f>
        <v>790</v>
      </c>
      <c r="Y11" s="51">
        <f t="shared" si="10"/>
        <v>1</v>
      </c>
      <c r="Z11" s="11">
        <f t="shared" si="11"/>
        <v>0</v>
      </c>
      <c r="AA11" s="53">
        <f t="shared" si="3"/>
        <v>0</v>
      </c>
      <c r="AB11">
        <f t="shared" si="12"/>
        <v>2</v>
      </c>
      <c r="AC11">
        <v>2</v>
      </c>
    </row>
    <row r="12" spans="2:29">
      <c r="B12" t="s">
        <v>452</v>
      </c>
      <c r="C12" s="38">
        <v>1000</v>
      </c>
      <c r="D12" t="s">
        <v>329</v>
      </c>
      <c r="E12" s="42"/>
      <c r="G12" s="65" t="s">
        <v>344</v>
      </c>
      <c r="H12" s="47">
        <v>1</v>
      </c>
      <c r="I12" s="11">
        <f>+$C$17-(SUM(H$6:H12)*$C$27)+SUM(L$6:L12)</f>
        <v>984</v>
      </c>
      <c r="J12" s="43">
        <f t="shared" si="4"/>
        <v>1</v>
      </c>
      <c r="K12" s="11">
        <f t="shared" si="5"/>
        <v>0</v>
      </c>
      <c r="L12" s="11">
        <f t="shared" si="0"/>
        <v>0</v>
      </c>
      <c r="M12" s="87" t="s">
        <v>342</v>
      </c>
      <c r="N12" s="11">
        <f>+$C$18-(SUM(M$6:M12)*$C$27)+SUM(Q$6:Q12)</f>
        <v>1039</v>
      </c>
      <c r="O12" s="51">
        <f t="shared" si="6"/>
        <v>1</v>
      </c>
      <c r="P12" s="11">
        <f t="shared" si="7"/>
        <v>1</v>
      </c>
      <c r="Q12" s="11">
        <f t="shared" si="1"/>
        <v>200</v>
      </c>
      <c r="R12" s="87" t="s">
        <v>342</v>
      </c>
      <c r="S12" s="85">
        <f>+$C$19-(SUM(R$6:R12)*$C$27)+SUM(V$6:V12)</f>
        <v>784</v>
      </c>
      <c r="T12" s="51">
        <f t="shared" si="8"/>
        <v>1</v>
      </c>
      <c r="U12" s="11">
        <f t="shared" si="9"/>
        <v>1</v>
      </c>
      <c r="V12" s="53">
        <f t="shared" si="2"/>
        <v>200</v>
      </c>
      <c r="W12" s="11">
        <v>1</v>
      </c>
      <c r="X12" s="85">
        <f>+$C$20-(SUM(W$6:W12)*$C$27)+SUM(AA$6:AA12)</f>
        <v>680</v>
      </c>
      <c r="Y12" s="51">
        <f t="shared" si="10"/>
        <v>1</v>
      </c>
      <c r="Z12" s="11">
        <f t="shared" si="11"/>
        <v>0</v>
      </c>
      <c r="AA12" s="53">
        <f t="shared" si="3"/>
        <v>0</v>
      </c>
      <c r="AB12">
        <f t="shared" si="12"/>
        <v>2</v>
      </c>
      <c r="AC12">
        <v>2</v>
      </c>
    </row>
    <row r="13" spans="2:29">
      <c r="G13" s="65" t="s">
        <v>345</v>
      </c>
      <c r="H13" s="48">
        <v>1</v>
      </c>
      <c r="I13" s="11">
        <f>+$C$17-(SUM(H$6:H13)*$C$27)+SUM(L$6:L13)</f>
        <v>874</v>
      </c>
      <c r="J13" s="43">
        <f t="shared" si="4"/>
        <v>1</v>
      </c>
      <c r="K13" s="11">
        <f t="shared" si="5"/>
        <v>0</v>
      </c>
      <c r="L13" s="11">
        <f t="shared" si="0"/>
        <v>0</v>
      </c>
      <c r="M13" s="48">
        <v>1</v>
      </c>
      <c r="N13" s="11">
        <f>+$C$18-(SUM(M$6:M13)*$C$27)+SUM(Q$6:Q13)</f>
        <v>929</v>
      </c>
      <c r="O13" s="51">
        <f t="shared" si="6"/>
        <v>1</v>
      </c>
      <c r="P13" s="11">
        <f t="shared" si="7"/>
        <v>0</v>
      </c>
      <c r="Q13" s="11">
        <f t="shared" si="1"/>
        <v>0</v>
      </c>
      <c r="R13" s="87" t="s">
        <v>342</v>
      </c>
      <c r="S13" s="85">
        <f>+$C$19-(SUM(R$6:R13)*$C$27)+SUM(V$6:V13)</f>
        <v>984</v>
      </c>
      <c r="T13" s="51">
        <f t="shared" si="8"/>
        <v>1</v>
      </c>
      <c r="U13" s="11">
        <f t="shared" si="9"/>
        <v>1</v>
      </c>
      <c r="V13" s="53">
        <f t="shared" si="2"/>
        <v>200</v>
      </c>
      <c r="W13" s="78">
        <v>1</v>
      </c>
      <c r="X13" s="85">
        <f>+$C$20-(SUM(W$6:W13)*$C$27)+SUM(AA$6:AA13)</f>
        <v>570</v>
      </c>
      <c r="Y13" s="51">
        <f t="shared" si="10"/>
        <v>1</v>
      </c>
      <c r="Z13" s="11">
        <f t="shared" si="11"/>
        <v>0</v>
      </c>
      <c r="AA13" s="53">
        <f t="shared" si="3"/>
        <v>0</v>
      </c>
      <c r="AB13">
        <f t="shared" si="12"/>
        <v>3</v>
      </c>
      <c r="AC13">
        <v>3</v>
      </c>
    </row>
    <row r="14" spans="2:29">
      <c r="B14" t="s">
        <v>420</v>
      </c>
      <c r="C14" s="37">
        <v>0.9</v>
      </c>
      <c r="G14" s="65" t="s">
        <v>346</v>
      </c>
      <c r="H14" s="48">
        <v>1</v>
      </c>
      <c r="I14" s="11">
        <f>+$C$17-(SUM(H$6:H14)*$C$27)+SUM(L$6:L14)</f>
        <v>764</v>
      </c>
      <c r="J14" s="43">
        <f t="shared" si="4"/>
        <v>1</v>
      </c>
      <c r="K14" s="11">
        <f t="shared" si="5"/>
        <v>0</v>
      </c>
      <c r="L14" s="11">
        <f t="shared" si="0"/>
        <v>0</v>
      </c>
      <c r="M14" s="48">
        <v>1</v>
      </c>
      <c r="N14" s="11">
        <f>+$C$18-(SUM(M$6:M14)*$C$27)+SUM(Q$6:Q14)</f>
        <v>819</v>
      </c>
      <c r="O14" s="51">
        <f t="shared" si="6"/>
        <v>1</v>
      </c>
      <c r="P14" s="11">
        <f t="shared" si="7"/>
        <v>0</v>
      </c>
      <c r="Q14" s="11">
        <f t="shared" si="1"/>
        <v>0</v>
      </c>
      <c r="R14" s="48">
        <v>1</v>
      </c>
      <c r="S14" s="85">
        <f>+$C$19-(SUM(R$6:R14)*$C$27)+SUM(V$6:V14)</f>
        <v>874</v>
      </c>
      <c r="T14" s="51">
        <f t="shared" si="8"/>
        <v>1</v>
      </c>
      <c r="U14" s="11">
        <f t="shared" si="9"/>
        <v>0</v>
      </c>
      <c r="V14" s="53">
        <f t="shared" si="2"/>
        <v>0</v>
      </c>
      <c r="W14" s="78"/>
      <c r="X14" s="85">
        <f>+$C$20-(SUM(W$6:W14)*$C$27)+SUM(AA$6:AA14)</f>
        <v>570</v>
      </c>
      <c r="Y14" s="51" t="str">
        <f t="shared" si="10"/>
        <v/>
      </c>
      <c r="Z14" s="11">
        <f t="shared" si="11"/>
        <v>0</v>
      </c>
      <c r="AA14" s="53">
        <f t="shared" si="3"/>
        <v>0</v>
      </c>
      <c r="AB14">
        <f t="shared" si="12"/>
        <v>3</v>
      </c>
      <c r="AC14">
        <v>3</v>
      </c>
    </row>
    <row r="15" spans="2:29">
      <c r="B15" t="s">
        <v>421</v>
      </c>
      <c r="C15" s="37">
        <v>0.2</v>
      </c>
      <c r="G15" s="65" t="s">
        <v>347</v>
      </c>
      <c r="H15" s="48">
        <v>1</v>
      </c>
      <c r="I15" s="11">
        <f>+$C$17-(SUM(H$6:H15)*$C$27)+SUM(L$6:L15)</f>
        <v>654</v>
      </c>
      <c r="J15" s="43">
        <f t="shared" si="4"/>
        <v>1</v>
      </c>
      <c r="K15" s="11">
        <f t="shared" si="5"/>
        <v>0</v>
      </c>
      <c r="L15" s="11">
        <f t="shared" si="0"/>
        <v>0</v>
      </c>
      <c r="M15" s="48">
        <v>1</v>
      </c>
      <c r="N15" s="11">
        <f>+$C$18-(SUM(M$6:M15)*$C$27)+SUM(Q$6:Q15)</f>
        <v>709</v>
      </c>
      <c r="O15" s="51">
        <f t="shared" si="6"/>
        <v>1</v>
      </c>
      <c r="P15" s="11">
        <f t="shared" si="7"/>
        <v>0</v>
      </c>
      <c r="Q15" s="11">
        <f t="shared" si="1"/>
        <v>0</v>
      </c>
      <c r="R15" s="48">
        <v>1</v>
      </c>
      <c r="S15" s="85">
        <f>+$C$19-(SUM(R$6:R15)*$C$27)+SUM(V$6:V15)</f>
        <v>764</v>
      </c>
      <c r="T15" s="51">
        <f t="shared" si="8"/>
        <v>1</v>
      </c>
      <c r="U15" s="11">
        <f t="shared" si="9"/>
        <v>0</v>
      </c>
      <c r="V15" s="53">
        <f t="shared" si="2"/>
        <v>0</v>
      </c>
      <c r="W15" s="78"/>
      <c r="X15" s="85">
        <f>+$C$20-(SUM(W$6:W15)*$C$27)+SUM(AA$6:AA15)</f>
        <v>570</v>
      </c>
      <c r="Y15" s="51" t="str">
        <f t="shared" si="10"/>
        <v/>
      </c>
      <c r="Z15" s="11">
        <f t="shared" si="11"/>
        <v>0</v>
      </c>
      <c r="AA15" s="53">
        <f t="shared" si="3"/>
        <v>0</v>
      </c>
      <c r="AB15">
        <f t="shared" si="12"/>
        <v>3</v>
      </c>
      <c r="AC15">
        <v>3</v>
      </c>
    </row>
    <row r="16" spans="2:29">
      <c r="G16" s="65" t="s">
        <v>348</v>
      </c>
      <c r="H16" s="48">
        <v>1</v>
      </c>
      <c r="I16" s="11">
        <f>+$C$17-(SUM(H$6:H16)*$C$27)+SUM(L$6:L16)</f>
        <v>544</v>
      </c>
      <c r="J16" s="43">
        <f t="shared" si="4"/>
        <v>1</v>
      </c>
      <c r="K16" s="11">
        <f t="shared" si="5"/>
        <v>0</v>
      </c>
      <c r="L16" s="11">
        <f t="shared" si="0"/>
        <v>0</v>
      </c>
      <c r="M16" s="48">
        <v>1</v>
      </c>
      <c r="N16" s="11">
        <f>+$C$18-(SUM(M$6:M16)*$C$27)+SUM(Q$6:Q16)</f>
        <v>599</v>
      </c>
      <c r="O16" s="51">
        <f t="shared" si="6"/>
        <v>1</v>
      </c>
      <c r="P16" s="11">
        <f t="shared" si="7"/>
        <v>0</v>
      </c>
      <c r="Q16" s="11">
        <f t="shared" si="1"/>
        <v>0</v>
      </c>
      <c r="R16" s="48">
        <v>1</v>
      </c>
      <c r="S16" s="85">
        <f>+$C$19-(SUM(R$6:R16)*$C$27)+SUM(V$6:V16)</f>
        <v>654</v>
      </c>
      <c r="T16" s="51">
        <f t="shared" si="8"/>
        <v>1</v>
      </c>
      <c r="U16" s="11">
        <f t="shared" si="9"/>
        <v>0</v>
      </c>
      <c r="V16" s="53">
        <f t="shared" si="2"/>
        <v>0</v>
      </c>
      <c r="W16" s="78"/>
      <c r="X16" s="85">
        <f>+$C$20-(SUM(W$6:W16)*$C$27)+SUM(AA$6:AA16)</f>
        <v>570</v>
      </c>
      <c r="Y16" s="51" t="str">
        <f t="shared" si="10"/>
        <v/>
      </c>
      <c r="Z16" s="11">
        <f t="shared" si="11"/>
        <v>0</v>
      </c>
      <c r="AA16" s="53">
        <f t="shared" si="3"/>
        <v>0</v>
      </c>
      <c r="AB16">
        <f t="shared" si="12"/>
        <v>3</v>
      </c>
      <c r="AC16">
        <v>3</v>
      </c>
    </row>
    <row r="17" spans="2:29">
      <c r="B17" t="s">
        <v>422</v>
      </c>
      <c r="C17" s="40">
        <f>+C9*$C$14</f>
        <v>1134</v>
      </c>
      <c r="D17" t="s">
        <v>329</v>
      </c>
      <c r="G17" s="65" t="s">
        <v>349</v>
      </c>
      <c r="H17" s="48">
        <v>1</v>
      </c>
      <c r="I17" s="11">
        <f>+$C$17-(SUM(H$6:H17)*$C$27)+SUM(L$6:L17)</f>
        <v>434</v>
      </c>
      <c r="J17" s="43">
        <f t="shared" si="4"/>
        <v>1</v>
      </c>
      <c r="K17" s="11">
        <f t="shared" si="5"/>
        <v>0</v>
      </c>
      <c r="L17" s="11">
        <f t="shared" si="0"/>
        <v>0</v>
      </c>
      <c r="M17" s="48">
        <v>1</v>
      </c>
      <c r="N17" s="11">
        <f>+$C$18-(SUM(M$6:M17)*$C$27)+SUM(Q$6:Q17)</f>
        <v>489</v>
      </c>
      <c r="O17" s="51">
        <f t="shared" si="6"/>
        <v>1</v>
      </c>
      <c r="P17" s="11">
        <f t="shared" si="7"/>
        <v>0</v>
      </c>
      <c r="Q17" s="11">
        <f t="shared" si="1"/>
        <v>0</v>
      </c>
      <c r="R17" s="48">
        <v>1</v>
      </c>
      <c r="S17" s="85">
        <f>+$C$19-(SUM(R$6:R17)*$C$27)+SUM(V$6:V17)</f>
        <v>544</v>
      </c>
      <c r="T17" s="51">
        <f t="shared" si="8"/>
        <v>1</v>
      </c>
      <c r="U17" s="11">
        <f t="shared" si="9"/>
        <v>0</v>
      </c>
      <c r="V17" s="53">
        <f t="shared" si="2"/>
        <v>0</v>
      </c>
      <c r="W17" s="78"/>
      <c r="X17" s="85">
        <f>+$C$20-(SUM(W$6:W17)*$C$27)+SUM(AA$6:AA17)</f>
        <v>570</v>
      </c>
      <c r="Y17" s="51" t="str">
        <f t="shared" si="10"/>
        <v/>
      </c>
      <c r="Z17" s="11">
        <f t="shared" si="11"/>
        <v>0</v>
      </c>
      <c r="AA17" s="53">
        <f t="shared" si="3"/>
        <v>0</v>
      </c>
      <c r="AB17">
        <f t="shared" si="12"/>
        <v>3</v>
      </c>
      <c r="AC17">
        <v>3</v>
      </c>
    </row>
    <row r="18" spans="2:29">
      <c r="B18" t="s">
        <v>423</v>
      </c>
      <c r="C18" s="40">
        <f t="shared" ref="C18:C20" si="13">+C10*$C$14</f>
        <v>1134</v>
      </c>
      <c r="D18" t="s">
        <v>329</v>
      </c>
      <c r="G18" s="65" t="s">
        <v>350</v>
      </c>
      <c r="H18" s="49">
        <v>1</v>
      </c>
      <c r="I18" s="50">
        <f>+$C$17-(SUM(H$6:H18)*$C$27)+SUM(L$6:L18)</f>
        <v>324</v>
      </c>
      <c r="J18" s="45">
        <f t="shared" si="4"/>
        <v>1</v>
      </c>
      <c r="K18" s="50">
        <f t="shared" si="5"/>
        <v>0</v>
      </c>
      <c r="L18" s="50">
        <f t="shared" si="0"/>
        <v>0</v>
      </c>
      <c r="M18" s="49">
        <v>1</v>
      </c>
      <c r="N18" s="50">
        <f>+$C$18-(SUM(M$6:M18)*$C$27)+SUM(Q$6:Q18)</f>
        <v>379</v>
      </c>
      <c r="O18" s="52">
        <f t="shared" si="6"/>
        <v>1</v>
      </c>
      <c r="P18" s="50">
        <f t="shared" si="7"/>
        <v>0</v>
      </c>
      <c r="Q18" s="50">
        <f t="shared" si="1"/>
        <v>0</v>
      </c>
      <c r="R18" s="49"/>
      <c r="S18" s="86">
        <f>+$C$19-(SUM(R$6:R18)*$C$27)+SUM(V$6:V18)</f>
        <v>544</v>
      </c>
      <c r="T18" s="52" t="str">
        <f t="shared" si="8"/>
        <v/>
      </c>
      <c r="U18" s="50">
        <f t="shared" si="9"/>
        <v>0</v>
      </c>
      <c r="V18" s="54">
        <f t="shared" si="2"/>
        <v>0</v>
      </c>
      <c r="W18" s="50"/>
      <c r="X18" s="86">
        <f>+$C$20-(SUM(W$6:W18)*$C$27)+SUM(AA$6:AA18)</f>
        <v>570</v>
      </c>
      <c r="Y18" s="52" t="str">
        <f t="shared" si="10"/>
        <v/>
      </c>
      <c r="Z18" s="50">
        <f t="shared" si="11"/>
        <v>0</v>
      </c>
      <c r="AA18" s="54">
        <f t="shared" si="3"/>
        <v>0</v>
      </c>
      <c r="AB18">
        <f t="shared" si="12"/>
        <v>2</v>
      </c>
      <c r="AC18">
        <v>2</v>
      </c>
    </row>
    <row r="19" spans="2:29">
      <c r="B19" t="s">
        <v>424</v>
      </c>
      <c r="C19" s="40">
        <f t="shared" si="13"/>
        <v>1134</v>
      </c>
      <c r="D19" t="s">
        <v>329</v>
      </c>
    </row>
    <row r="20" spans="2:29">
      <c r="B20" t="s">
        <v>453</v>
      </c>
      <c r="C20" s="40">
        <f t="shared" si="13"/>
        <v>900</v>
      </c>
      <c r="D20" t="s">
        <v>329</v>
      </c>
      <c r="G20" t="s">
        <v>388</v>
      </c>
      <c r="H20" s="17" t="s">
        <v>389</v>
      </c>
      <c r="I20" s="64">
        <f>+COUNTIFS(J6:J18,1,H6:H18,"&gt;0")/I2</f>
        <v>1</v>
      </c>
      <c r="J20" s="63"/>
      <c r="K20" s="63"/>
      <c r="L20" s="63"/>
      <c r="M20" s="63"/>
      <c r="N20" s="64">
        <f>+(COUNTIFS(O6:O18,1,M6:M18,"&gt;0")-0.5)/N2</f>
        <v>1</v>
      </c>
      <c r="O20" s="63"/>
      <c r="P20" s="63"/>
      <c r="Q20" s="63"/>
      <c r="R20" s="63"/>
      <c r="S20" s="64">
        <f>+COUNTIFS(T6:T18,1,R6:R18,"&gt;0")/S2</f>
        <v>1</v>
      </c>
      <c r="T20" s="63"/>
      <c r="U20" s="63"/>
      <c r="V20" s="63"/>
      <c r="W20" s="63"/>
      <c r="X20" s="88">
        <f>+COUNTIFS(Y6:Y18,1,W6:W18,"&gt;0")/X2</f>
        <v>1</v>
      </c>
      <c r="Y20" s="63"/>
      <c r="Z20" s="63"/>
      <c r="AA20" s="63"/>
    </row>
    <row r="21" spans="2:29">
      <c r="H21" s="17" t="s">
        <v>365</v>
      </c>
      <c r="I21">
        <f>+I2</f>
        <v>11</v>
      </c>
      <c r="N21">
        <f>+N2</f>
        <v>10.5</v>
      </c>
      <c r="S21">
        <f>+S2</f>
        <v>9</v>
      </c>
      <c r="X21">
        <f>+X2</f>
        <v>3</v>
      </c>
    </row>
    <row r="22" spans="2:29">
      <c r="B22" t="s">
        <v>425</v>
      </c>
      <c r="C22" s="40">
        <f>+C9*$C$15</f>
        <v>252</v>
      </c>
      <c r="D22" t="s">
        <v>329</v>
      </c>
      <c r="G22" t="s">
        <v>428</v>
      </c>
      <c r="H22" s="17" t="s">
        <v>429</v>
      </c>
      <c r="I22" s="56">
        <f>90%-(MIN(I6:I9)/C9)</f>
        <v>0.34920634920634919</v>
      </c>
      <c r="J22" s="56"/>
      <c r="K22" s="56"/>
      <c r="L22" s="56"/>
      <c r="M22" s="56"/>
      <c r="N22" s="56">
        <f>90%-(MIN(N6:N11)/C10)</f>
        <v>0.3928571428571429</v>
      </c>
      <c r="O22" s="56"/>
      <c r="P22" s="56"/>
      <c r="Q22" s="56"/>
      <c r="R22" s="56"/>
      <c r="S22" s="56">
        <f>90%-(MIN(S6:S11)/C11)</f>
        <v>0.43650793650793651</v>
      </c>
      <c r="T22" s="43"/>
      <c r="U22" s="43"/>
      <c r="V22" s="43"/>
      <c r="W22" s="82"/>
      <c r="X22" s="56">
        <f>90%-(MIN(X11:X13)/C12)</f>
        <v>0.33000000000000007</v>
      </c>
    </row>
    <row r="23" spans="2:29">
      <c r="B23" t="s">
        <v>426</v>
      </c>
      <c r="C23" s="40">
        <f t="shared" ref="C23:C24" si="14">+C10*$C$15</f>
        <v>252</v>
      </c>
      <c r="D23" t="s">
        <v>329</v>
      </c>
      <c r="G23" t="s">
        <v>428</v>
      </c>
      <c r="H23" s="17" t="s">
        <v>431</v>
      </c>
      <c r="I23" s="56">
        <f>I89-(MIN(I12:I18)/C9)</f>
        <v>0.61111111111111116</v>
      </c>
      <c r="J23" s="56"/>
      <c r="K23" s="56"/>
      <c r="L23" s="56"/>
      <c r="M23" s="56"/>
      <c r="N23" s="56">
        <f>N90-(MIN(N13:N18)/C10)</f>
        <v>0.52380952380952372</v>
      </c>
      <c r="O23" s="56"/>
      <c r="P23" s="56"/>
      <c r="Q23" s="77"/>
      <c r="R23" s="56"/>
      <c r="S23" s="56">
        <f>S91-(MIN(S14:S18)/C11)</f>
        <v>0.34920634920634919</v>
      </c>
      <c r="T23" s="43"/>
      <c r="U23" s="43"/>
      <c r="V23" s="43"/>
      <c r="W23" s="82"/>
      <c r="X23" s="82">
        <f>X91-(MIN(X14:X18)/C12)</f>
        <v>-0.11761904761904757</v>
      </c>
    </row>
    <row r="24" spans="2:29">
      <c r="B24" t="s">
        <v>427</v>
      </c>
      <c r="C24" s="40">
        <f t="shared" si="14"/>
        <v>252</v>
      </c>
      <c r="D24" t="s">
        <v>329</v>
      </c>
      <c r="G24" t="s">
        <v>428</v>
      </c>
      <c r="H24" s="17" t="s">
        <v>454</v>
      </c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82">
        <f>S90-(MIN(S13:S14)/C11)</f>
        <v>-7.1428571428571397E-2</v>
      </c>
      <c r="T24" s="43"/>
      <c r="U24" s="43"/>
      <c r="V24" s="43"/>
      <c r="W24" s="82"/>
      <c r="X24" s="82">
        <f>X90-(MIN(X13:X15)/C12)</f>
        <v>-3.0317460317460299E-2</v>
      </c>
    </row>
    <row r="25" spans="2:29">
      <c r="B25" t="s">
        <v>455</v>
      </c>
      <c r="C25" s="40">
        <f>+C12*$C$15</f>
        <v>200</v>
      </c>
      <c r="D25" t="s">
        <v>329</v>
      </c>
      <c r="G25" t="s">
        <v>428</v>
      </c>
      <c r="H25" s="17" t="s">
        <v>458</v>
      </c>
      <c r="I25" s="56"/>
      <c r="N25" s="56"/>
      <c r="S25" s="82">
        <f>S93-(MIN(S16:S18)/C11)</f>
        <v>0.17460317460317454</v>
      </c>
      <c r="T25" s="43"/>
      <c r="U25" s="43"/>
      <c r="V25" s="43"/>
      <c r="W25" s="43"/>
      <c r="X25" s="82">
        <f>X94-(MIN(X17:X18)/C12)</f>
        <v>-0.11761904761904757</v>
      </c>
    </row>
    <row r="26" spans="2:29">
      <c r="G26" t="s">
        <v>428</v>
      </c>
      <c r="H26" s="17" t="s">
        <v>433</v>
      </c>
      <c r="I26" s="56">
        <f>+AVERAGE(I84:I96)</f>
        <v>0.61062271062271067</v>
      </c>
      <c r="N26" s="56">
        <f>+AVERAGE(N84:O96)</f>
        <v>0.61642246642246645</v>
      </c>
      <c r="S26" s="56">
        <f>+AVERAGE(S84:T96)</f>
        <v>0.62893772893772903</v>
      </c>
      <c r="T26" s="43"/>
      <c r="U26" s="43"/>
      <c r="V26" s="43"/>
      <c r="W26" s="43"/>
      <c r="X26" s="56">
        <f>+AVERAGE(X84:Y96)</f>
        <v>0.57326007326007333</v>
      </c>
    </row>
    <row r="27" spans="2:29">
      <c r="B27" t="s">
        <v>432</v>
      </c>
      <c r="C27" s="41">
        <v>110</v>
      </c>
      <c r="D27" t="s">
        <v>329</v>
      </c>
    </row>
    <row r="29" spans="2:29">
      <c r="B29" t="s">
        <v>434</v>
      </c>
      <c r="C29" s="38">
        <v>200</v>
      </c>
      <c r="D29" t="s">
        <v>329</v>
      </c>
    </row>
    <row r="31" spans="2:29">
      <c r="B31" t="s">
        <v>435</v>
      </c>
      <c r="C31">
        <f>+I2+N2+S2+X2</f>
        <v>33.5</v>
      </c>
    </row>
    <row r="32" spans="2:29">
      <c r="B32" t="s">
        <v>437</v>
      </c>
      <c r="C32">
        <f>+I3+N3+S3+X3</f>
        <v>6</v>
      </c>
    </row>
    <row r="33" spans="2:26">
      <c r="B33" t="s">
        <v>438</v>
      </c>
      <c r="C33">
        <f>+COUNTIF(J6:J18,"=0")+COUNTIF(O6:O18,"=0")+COUNTIF(T6:T18,"=0")+COUNTIF(Y6:Y18,"=0")</f>
        <v>0</v>
      </c>
    </row>
    <row r="34" spans="2:26">
      <c r="B34" t="s">
        <v>439</v>
      </c>
      <c r="C34">
        <f>+C31-C33</f>
        <v>33.5</v>
      </c>
    </row>
    <row r="36" spans="2:26">
      <c r="C36" s="38"/>
      <c r="D36" t="s">
        <v>440</v>
      </c>
    </row>
    <row r="37" spans="2:26">
      <c r="C37" s="40"/>
      <c r="D37" t="s">
        <v>441</v>
      </c>
    </row>
    <row r="38" spans="2:26">
      <c r="C38" s="41"/>
      <c r="D38" t="s">
        <v>442</v>
      </c>
    </row>
    <row r="40" spans="2:26" hidden="1">
      <c r="T40">
        <v>1</v>
      </c>
    </row>
    <row r="41" spans="2:26">
      <c r="B41" t="s">
        <v>443</v>
      </c>
    </row>
    <row r="42" spans="2:26">
      <c r="B42" t="s">
        <v>444</v>
      </c>
    </row>
    <row r="43" spans="2:26">
      <c r="B43" t="s">
        <v>445</v>
      </c>
    </row>
    <row r="44" spans="2:26">
      <c r="B44" t="s">
        <v>447</v>
      </c>
    </row>
    <row r="45" spans="2:26">
      <c r="B45" t="s">
        <v>457</v>
      </c>
    </row>
    <row r="47" spans="2:26" hidden="1" outlineLevel="1">
      <c r="G47" t="s">
        <v>359</v>
      </c>
      <c r="H47" s="17" t="s">
        <v>360</v>
      </c>
      <c r="I47" s="38">
        <v>25</v>
      </c>
      <c r="K47" t="s">
        <v>361</v>
      </c>
      <c r="N47" s="38">
        <v>25</v>
      </c>
      <c r="P47" t="s">
        <v>361</v>
      </c>
      <c r="S47" s="38">
        <v>25</v>
      </c>
      <c r="U47" t="s">
        <v>361</v>
      </c>
      <c r="X47" s="38">
        <v>25</v>
      </c>
      <c r="Z47" t="s">
        <v>361</v>
      </c>
    </row>
    <row r="48" spans="2:26" hidden="1" outlineLevel="1">
      <c r="G48" t="s">
        <v>362</v>
      </c>
      <c r="H48" s="17" t="s">
        <v>363</v>
      </c>
      <c r="I48" s="38">
        <v>10</v>
      </c>
      <c r="K48" t="s">
        <v>361</v>
      </c>
      <c r="N48" s="38">
        <v>10</v>
      </c>
      <c r="P48" t="s">
        <v>361</v>
      </c>
      <c r="S48" s="38">
        <v>10</v>
      </c>
      <c r="U48" t="s">
        <v>361</v>
      </c>
      <c r="X48" s="38">
        <v>10</v>
      </c>
      <c r="Z48" t="s">
        <v>361</v>
      </c>
    </row>
    <row r="49" spans="7:26" hidden="1" outlineLevel="1">
      <c r="G49" t="s">
        <v>364</v>
      </c>
      <c r="H49" s="17" t="s">
        <v>365</v>
      </c>
      <c r="I49" s="38">
        <f>+I2</f>
        <v>11</v>
      </c>
      <c r="K49" t="s">
        <v>366</v>
      </c>
      <c r="N49" s="38">
        <f>+N2</f>
        <v>10.5</v>
      </c>
      <c r="P49" t="s">
        <v>366</v>
      </c>
      <c r="S49" s="38">
        <f>+S2</f>
        <v>9</v>
      </c>
      <c r="U49" t="s">
        <v>366</v>
      </c>
      <c r="X49" s="38">
        <f>+X2</f>
        <v>3</v>
      </c>
      <c r="Z49" t="s">
        <v>366</v>
      </c>
    </row>
    <row r="50" spans="7:26" hidden="1" outlineLevel="1">
      <c r="G50" t="s">
        <v>367</v>
      </c>
      <c r="H50" s="18" t="s">
        <v>368</v>
      </c>
      <c r="I50" s="70">
        <v>77500000</v>
      </c>
      <c r="K50" s="21" t="s">
        <v>369</v>
      </c>
      <c r="N50" s="70">
        <v>77500000</v>
      </c>
      <c r="P50" s="21" t="s">
        <v>369</v>
      </c>
      <c r="S50" s="70">
        <v>77500000</v>
      </c>
      <c r="U50" s="21" t="s">
        <v>369</v>
      </c>
      <c r="X50" s="70">
        <v>77500000</v>
      </c>
      <c r="Z50" s="21" t="s">
        <v>369</v>
      </c>
    </row>
    <row r="51" spans="7:26" hidden="1" outlineLevel="1">
      <c r="G51" t="s">
        <v>370</v>
      </c>
      <c r="H51" s="18" t="s">
        <v>371</v>
      </c>
      <c r="I51" s="70">
        <v>5555.5555555555557</v>
      </c>
      <c r="K51" s="21" t="s">
        <v>369</v>
      </c>
      <c r="N51" s="70">
        <v>5555.5555555555557</v>
      </c>
      <c r="P51" s="21" t="s">
        <v>369</v>
      </c>
      <c r="S51" s="70">
        <v>5555.5555555555557</v>
      </c>
      <c r="U51" s="21" t="s">
        <v>369</v>
      </c>
      <c r="X51" s="70">
        <v>5555.5555555555557</v>
      </c>
      <c r="Z51" s="21" t="s">
        <v>369</v>
      </c>
    </row>
    <row r="52" spans="7:26" hidden="1" outlineLevel="1">
      <c r="G52" t="s">
        <v>328</v>
      </c>
      <c r="H52" s="17" t="s">
        <v>372</v>
      </c>
      <c r="I52" s="38">
        <f>+C9</f>
        <v>1260</v>
      </c>
      <c r="K52" s="21" t="s">
        <v>329</v>
      </c>
      <c r="N52" s="38">
        <f>+C10</f>
        <v>1260</v>
      </c>
      <c r="P52" s="21" t="s">
        <v>329</v>
      </c>
      <c r="S52" s="38">
        <f>+C11</f>
        <v>1260</v>
      </c>
      <c r="U52" s="21" t="s">
        <v>329</v>
      </c>
      <c r="X52" s="38">
        <f>+C12</f>
        <v>1000</v>
      </c>
      <c r="Z52" s="21" t="s">
        <v>329</v>
      </c>
    </row>
    <row r="53" spans="7:26" hidden="1" outlineLevel="1">
      <c r="G53" t="s">
        <v>373</v>
      </c>
      <c r="H53" s="18" t="s">
        <v>374</v>
      </c>
      <c r="I53" s="70">
        <v>700000</v>
      </c>
      <c r="K53" s="21" t="s">
        <v>369</v>
      </c>
      <c r="N53" s="70">
        <v>700000</v>
      </c>
      <c r="P53" s="21" t="s">
        <v>369</v>
      </c>
      <c r="S53" s="70">
        <v>700000</v>
      </c>
      <c r="U53" s="21" t="s">
        <v>369</v>
      </c>
      <c r="X53" s="70">
        <v>700000</v>
      </c>
      <c r="Z53" s="21" t="s">
        <v>369</v>
      </c>
    </row>
    <row r="54" spans="7:26" hidden="1" outlineLevel="1">
      <c r="G54" t="s">
        <v>375</v>
      </c>
      <c r="H54" s="18" t="s">
        <v>376</v>
      </c>
      <c r="I54" s="38">
        <v>9</v>
      </c>
      <c r="K54" s="21" t="s">
        <v>377</v>
      </c>
      <c r="N54" s="38">
        <v>9</v>
      </c>
      <c r="P54" s="21" t="s">
        <v>377</v>
      </c>
      <c r="S54" s="38">
        <v>9</v>
      </c>
      <c r="U54" s="21" t="s">
        <v>377</v>
      </c>
      <c r="X54" s="38">
        <v>9</v>
      </c>
      <c r="Z54" s="21" t="s">
        <v>377</v>
      </c>
    </row>
    <row r="55" spans="7:26" hidden="1" outlineLevel="1">
      <c r="G55" t="s">
        <v>378</v>
      </c>
      <c r="H55" s="17" t="s">
        <v>379</v>
      </c>
      <c r="I55" s="38">
        <v>35</v>
      </c>
      <c r="K55" t="s">
        <v>380</v>
      </c>
      <c r="N55" s="38">
        <v>35</v>
      </c>
      <c r="P55" t="s">
        <v>380</v>
      </c>
      <c r="S55" s="38">
        <v>35</v>
      </c>
      <c r="U55" t="s">
        <v>380</v>
      </c>
      <c r="X55" s="38">
        <v>35</v>
      </c>
      <c r="Z55" t="s">
        <v>380</v>
      </c>
    </row>
    <row r="56" spans="7:26" hidden="1" outlineLevel="1">
      <c r="G56" t="s">
        <v>381</v>
      </c>
      <c r="H56" s="18" t="s">
        <v>382</v>
      </c>
      <c r="I56" s="38">
        <v>2</v>
      </c>
      <c r="K56" s="21" t="s">
        <v>383</v>
      </c>
      <c r="N56" s="38">
        <v>2</v>
      </c>
      <c r="P56" s="21" t="s">
        <v>383</v>
      </c>
      <c r="S56" s="38">
        <v>2</v>
      </c>
      <c r="U56" s="21" t="s">
        <v>383</v>
      </c>
      <c r="X56" s="38">
        <v>2</v>
      </c>
      <c r="Z56" s="21" t="s">
        <v>383</v>
      </c>
    </row>
    <row r="57" spans="7:26" hidden="1" outlineLevel="1">
      <c r="G57" t="s">
        <v>384</v>
      </c>
      <c r="H57" s="18" t="s">
        <v>385</v>
      </c>
      <c r="I57" s="38">
        <f>+C24</f>
        <v>252</v>
      </c>
      <c r="K57" s="21" t="s">
        <v>329</v>
      </c>
      <c r="N57" s="38">
        <f>+C24</f>
        <v>252</v>
      </c>
      <c r="P57" s="21" t="s">
        <v>329</v>
      </c>
      <c r="S57" s="38">
        <f>+C24</f>
        <v>252</v>
      </c>
      <c r="U57" s="21" t="s">
        <v>329</v>
      </c>
      <c r="X57" s="38">
        <f>+C25</f>
        <v>200</v>
      </c>
      <c r="Z57" s="21" t="s">
        <v>329</v>
      </c>
    </row>
    <row r="58" spans="7:26" hidden="1" outlineLevel="1">
      <c r="G58" t="s">
        <v>386</v>
      </c>
      <c r="H58" s="18" t="s">
        <v>387</v>
      </c>
      <c r="I58" s="37">
        <f>+C14-C15</f>
        <v>0.7</v>
      </c>
      <c r="N58" s="37">
        <f>+C14-C15</f>
        <v>0.7</v>
      </c>
      <c r="S58" s="37">
        <f>+C14-C15</f>
        <v>0.7</v>
      </c>
      <c r="X58" s="37">
        <f>+C14-C15</f>
        <v>0.7</v>
      </c>
    </row>
    <row r="59" spans="7:26" hidden="1" outlineLevel="1"/>
    <row r="60" spans="7:26" hidden="1" outlineLevel="1"/>
    <row r="61" spans="7:26" hidden="1" outlineLevel="1">
      <c r="G61" s="66" t="s">
        <v>390</v>
      </c>
    </row>
    <row r="62" spans="7:26" hidden="1" outlineLevel="1">
      <c r="G62" s="2" t="s">
        <v>391</v>
      </c>
      <c r="I62" s="68">
        <f>+I50/(I47*365)</f>
        <v>8493.1506849315065</v>
      </c>
      <c r="N62" s="68">
        <f>+N50/(N47*365)</f>
        <v>8493.1506849315065</v>
      </c>
      <c r="S62" s="68">
        <f>+S50/(S47*365)</f>
        <v>8493.1506849315065</v>
      </c>
      <c r="X62" s="68">
        <f>+X50/(X47*365)</f>
        <v>8493.1506849315065</v>
      </c>
    </row>
    <row r="63" spans="7:26" hidden="1" outlineLevel="1">
      <c r="I63" s="68"/>
      <c r="N63" s="68"/>
      <c r="S63" s="68"/>
      <c r="X63" s="68"/>
    </row>
    <row r="64" spans="7:26" hidden="1" outlineLevel="1">
      <c r="G64" s="66" t="s">
        <v>392</v>
      </c>
    </row>
    <row r="65" spans="7:24" hidden="1" outlineLevel="1">
      <c r="G65" s="2" t="s">
        <v>393</v>
      </c>
      <c r="I65" s="68">
        <f>+((I47/I48)*(I51*I52))/(I47*365)</f>
        <v>1917.8082191780823</v>
      </c>
      <c r="N65" s="68">
        <f>+((N47/N48)*(N51*N52))/(N47*365)</f>
        <v>1917.8082191780823</v>
      </c>
      <c r="S65" s="68">
        <f>+((S47/S48)*(S51*S52))/(S47*365)</f>
        <v>1917.8082191780823</v>
      </c>
      <c r="X65" s="68">
        <f>+((X47/X48)*(X51*X52))/(X47*365)</f>
        <v>1522.0700152207003</v>
      </c>
    </row>
    <row r="66" spans="7:24" hidden="1" outlineLevel="1">
      <c r="I66" s="68"/>
      <c r="N66" s="68"/>
      <c r="S66" s="68"/>
      <c r="X66" s="68"/>
    </row>
    <row r="67" spans="7:24" hidden="1" outlineLevel="1">
      <c r="G67" s="66" t="s">
        <v>394</v>
      </c>
      <c r="I67" s="68"/>
      <c r="N67" s="68"/>
      <c r="S67" s="68"/>
      <c r="X67" s="68"/>
    </row>
    <row r="68" spans="7:24" hidden="1" outlineLevel="1">
      <c r="G68" s="19" t="s">
        <v>395</v>
      </c>
      <c r="I68" s="68">
        <f>+I53/365</f>
        <v>1917.8082191780823</v>
      </c>
      <c r="N68" s="68">
        <f>+N53/365</f>
        <v>1917.8082191780823</v>
      </c>
      <c r="S68" s="68">
        <f>+S53/365</f>
        <v>1917.8082191780823</v>
      </c>
      <c r="X68" s="68">
        <f>+X53/365</f>
        <v>1917.8082191780823</v>
      </c>
    </row>
    <row r="69" spans="7:24" hidden="1" outlineLevel="1">
      <c r="I69" s="68"/>
      <c r="N69" s="68"/>
      <c r="S69" s="68"/>
      <c r="X69" s="68"/>
    </row>
    <row r="70" spans="7:24" hidden="1" outlineLevel="1">
      <c r="G70" s="66" t="s">
        <v>396</v>
      </c>
      <c r="I70" s="68"/>
      <c r="N70" s="68"/>
      <c r="S70" s="68"/>
      <c r="X70" s="68"/>
    </row>
    <row r="71" spans="7:24" hidden="1" outlineLevel="1">
      <c r="G71" s="2" t="s">
        <v>397</v>
      </c>
      <c r="I71" s="68">
        <f>+(I56*I57*I49*I20)+(I54*I55*(1-I20)*I49)</f>
        <v>5544</v>
      </c>
      <c r="N71" s="68">
        <f>+(N56*N57*N49*N20)+(N54*N55*(1-N20)*N49)</f>
        <v>5292</v>
      </c>
      <c r="S71" s="68">
        <f>+(S56*S57*S49*S20)+(S54*S55*(1-S20)*S49)</f>
        <v>4536</v>
      </c>
      <c r="X71" s="68">
        <f>+(X56*X57*X49*X20)+(X54*X55*(1-X20)*X49)</f>
        <v>1200</v>
      </c>
    </row>
    <row r="72" spans="7:24" hidden="1" outlineLevel="1">
      <c r="I72" s="68"/>
      <c r="N72" s="68"/>
      <c r="S72" s="68"/>
      <c r="X72" s="68"/>
    </row>
    <row r="73" spans="7:24" hidden="1" outlineLevel="1">
      <c r="G73" s="66" t="s">
        <v>398</v>
      </c>
      <c r="I73" s="68"/>
      <c r="N73" s="68"/>
      <c r="S73" s="68"/>
      <c r="X73" s="68"/>
    </row>
    <row r="74" spans="7:24" hidden="1" outlineLevel="1">
      <c r="G74" s="2" t="s">
        <v>399</v>
      </c>
      <c r="I74" s="68">
        <f>+(I54*I55*(1-I20)*I49)</f>
        <v>0</v>
      </c>
      <c r="N74" s="68">
        <f>+(N54*N55*(1-N20)*N49)</f>
        <v>0</v>
      </c>
      <c r="S74" s="68">
        <f>+(S54*S55*(1-S20)*S49)</f>
        <v>0</v>
      </c>
      <c r="X74" s="68">
        <f>+(X54*X55*(1-X20)*X49)</f>
        <v>0</v>
      </c>
    </row>
    <row r="75" spans="7:24" hidden="1" outlineLevel="1">
      <c r="I75" s="68"/>
      <c r="N75" s="68"/>
      <c r="S75" s="68"/>
      <c r="X75" s="68"/>
    </row>
    <row r="76" spans="7:24" hidden="1" outlineLevel="1">
      <c r="G76" s="66" t="s">
        <v>400</v>
      </c>
      <c r="I76" s="68"/>
      <c r="N76" s="68"/>
      <c r="S76" s="68"/>
      <c r="X76" s="68"/>
    </row>
    <row r="77" spans="7:24" hidden="1" outlineLevel="1">
      <c r="G77" s="2" t="s">
        <v>401</v>
      </c>
      <c r="I77" s="68">
        <f>+(I57*I56*I20*I49)</f>
        <v>5544</v>
      </c>
      <c r="N77" s="68">
        <f>+(N57*N56*N20*N49)</f>
        <v>5292</v>
      </c>
      <c r="S77" s="68">
        <f>+(S57*S56*S20*S49)</f>
        <v>4536</v>
      </c>
      <c r="X77" s="68">
        <f>+(X57*X56*X20*X49)</f>
        <v>1200</v>
      </c>
    </row>
    <row r="78" spans="7:24" hidden="1" outlineLevel="1">
      <c r="I78" s="68"/>
      <c r="N78" s="68"/>
      <c r="S78" s="68"/>
      <c r="X78" s="68"/>
    </row>
    <row r="79" spans="7:24" hidden="1" outlineLevel="1">
      <c r="G79" s="66" t="s">
        <v>402</v>
      </c>
      <c r="I79" s="68">
        <f>+I62+I65+I68+I71</f>
        <v>17872.767123287671</v>
      </c>
      <c r="N79" s="68">
        <f>+N62+N65+N68+N71</f>
        <v>17620.767123287671</v>
      </c>
      <c r="S79" s="68">
        <f>+S62+S65+S68+S71</f>
        <v>16864.767123287671</v>
      </c>
      <c r="X79" s="68">
        <f>+X62+X65+X68+X71</f>
        <v>13133.028919330289</v>
      </c>
    </row>
    <row r="80" spans="7:24" hidden="1" outlineLevel="1">
      <c r="I80" s="67"/>
    </row>
    <row r="81" spans="7:30" hidden="1" outlineLevel="1"/>
    <row r="82" spans="7:30" hidden="1" outlineLevel="1"/>
    <row r="83" spans="7:30" collapsed="1">
      <c r="H83" t="s">
        <v>449</v>
      </c>
      <c r="I83" t="s">
        <v>450</v>
      </c>
      <c r="M83" t="s">
        <v>449</v>
      </c>
      <c r="N83" t="s">
        <v>450</v>
      </c>
      <c r="R83" t="s">
        <v>449</v>
      </c>
      <c r="S83" t="s">
        <v>450</v>
      </c>
      <c r="W83" t="s">
        <v>449</v>
      </c>
      <c r="X83" t="s">
        <v>450</v>
      </c>
    </row>
    <row r="84" spans="7:30">
      <c r="G84" s="65" t="s">
        <v>337</v>
      </c>
      <c r="H84" s="57">
        <f>90%-I84</f>
        <v>8.7301587301587324E-2</v>
      </c>
      <c r="I84" s="56">
        <f>+I6/$C$9</f>
        <v>0.8126984126984127</v>
      </c>
      <c r="M84" s="57">
        <f>90%-N84</f>
        <v>4.3650793650793718E-2</v>
      </c>
      <c r="N84" s="56">
        <f>+N6/$C$10</f>
        <v>0.8563492063492063</v>
      </c>
      <c r="R84" s="57">
        <f>90%-S84</f>
        <v>0</v>
      </c>
      <c r="S84" s="56">
        <f>+S6/$C$11</f>
        <v>0.9</v>
      </c>
      <c r="W84" s="57">
        <f>90%-X84</f>
        <v>0.18571428571428572</v>
      </c>
      <c r="X84" s="56">
        <f>+X6/$C$11</f>
        <v>0.7142857142857143</v>
      </c>
    </row>
    <row r="85" spans="7:30">
      <c r="G85" s="65" t="s">
        <v>338</v>
      </c>
      <c r="H85" s="57">
        <f>90%-I85</f>
        <v>0.17460317460317465</v>
      </c>
      <c r="I85" s="56">
        <f>+I7/$C$9</f>
        <v>0.72539682539682537</v>
      </c>
      <c r="M85" s="57">
        <f t="shared" ref="M85:M96" si="15">90%-N85</f>
        <v>0.13095238095238093</v>
      </c>
      <c r="N85" s="56">
        <f>+N7/$C$10</f>
        <v>0.76904761904761909</v>
      </c>
      <c r="R85" s="57">
        <f t="shared" ref="R85:R96" si="16">90%-S85</f>
        <v>8.7301587301587324E-2</v>
      </c>
      <c r="S85" s="56">
        <f>+S7/$C$11</f>
        <v>0.8126984126984127</v>
      </c>
      <c r="W85" s="57">
        <f t="shared" ref="W85:W96" si="17">90%-X85</f>
        <v>0.18571428571428572</v>
      </c>
      <c r="X85" s="56">
        <f>+X7/$C$11</f>
        <v>0.7142857142857143</v>
      </c>
    </row>
    <row r="86" spans="7:30">
      <c r="G86" s="65" t="s">
        <v>339</v>
      </c>
      <c r="H86" s="57">
        <f>90%-I86</f>
        <v>0.26190476190476197</v>
      </c>
      <c r="I86" s="56">
        <f>+I8/$C$9</f>
        <v>0.63809523809523805</v>
      </c>
      <c r="M86" s="57">
        <f t="shared" si="15"/>
        <v>0.21825396825396826</v>
      </c>
      <c r="N86" s="56">
        <f>+N8/$C$10</f>
        <v>0.68174603174603177</v>
      </c>
      <c r="R86" s="57">
        <f t="shared" si="16"/>
        <v>0.17460317460317465</v>
      </c>
      <c r="S86" s="56">
        <f>+S8/$C$11</f>
        <v>0.72539682539682537</v>
      </c>
      <c r="W86" s="57">
        <f t="shared" si="17"/>
        <v>0.18571428571428572</v>
      </c>
      <c r="X86" s="56">
        <f>+X8/$C$11</f>
        <v>0.7142857142857143</v>
      </c>
    </row>
    <row r="87" spans="7:30">
      <c r="G87" s="65" t="s">
        <v>340</v>
      </c>
      <c r="H87" s="57">
        <f>90%-I87</f>
        <v>0.34920634920634919</v>
      </c>
      <c r="I87" s="56">
        <f>+I9/$C$9</f>
        <v>0.55079365079365084</v>
      </c>
      <c r="M87" s="57">
        <f t="shared" si="15"/>
        <v>0.30555555555555558</v>
      </c>
      <c r="N87" s="56">
        <f>+N9/$C$10</f>
        <v>0.59444444444444444</v>
      </c>
      <c r="R87" s="57">
        <f t="shared" si="16"/>
        <v>0.26190476190476197</v>
      </c>
      <c r="S87" s="56">
        <f>+S9/$C$11</f>
        <v>0.63809523809523805</v>
      </c>
      <c r="W87" s="57">
        <f t="shared" si="17"/>
        <v>0.18571428571428572</v>
      </c>
      <c r="X87" s="56">
        <f>+X9/$C$11</f>
        <v>0.7142857142857143</v>
      </c>
    </row>
    <row r="88" spans="7:30">
      <c r="G88" s="65" t="s">
        <v>341</v>
      </c>
      <c r="H88" s="57">
        <f>90%-I88</f>
        <v>0.19047619047619047</v>
      </c>
      <c r="I88" s="56">
        <f>+I10/$C$9</f>
        <v>0.70952380952380956</v>
      </c>
      <c r="M88" s="57">
        <f t="shared" si="15"/>
        <v>0.3928571428571429</v>
      </c>
      <c r="N88" s="56">
        <f>+N10/$C$10</f>
        <v>0.50714285714285712</v>
      </c>
      <c r="R88" s="57">
        <f t="shared" si="16"/>
        <v>0.34920634920634919</v>
      </c>
      <c r="S88" s="56">
        <f>+S10/$C$11</f>
        <v>0.55079365079365084</v>
      </c>
      <c r="W88" s="57">
        <f t="shared" si="17"/>
        <v>0.18571428571428572</v>
      </c>
      <c r="X88" s="56">
        <f>+X10/$C$11</f>
        <v>0.7142857142857143</v>
      </c>
    </row>
    <row r="89" spans="7:30">
      <c r="G89" s="65" t="s">
        <v>343</v>
      </c>
      <c r="H89" s="57">
        <f>90%-I89</f>
        <v>3.1746031746031744E-2</v>
      </c>
      <c r="I89" s="56">
        <f>+I11/$C$9</f>
        <v>0.86825396825396828</v>
      </c>
      <c r="M89" s="57">
        <f t="shared" si="15"/>
        <v>0.23412698412698418</v>
      </c>
      <c r="N89" s="56">
        <f>+N11/$C$10</f>
        <v>0.66587301587301584</v>
      </c>
      <c r="R89" s="57">
        <f t="shared" si="16"/>
        <v>0.43650793650793651</v>
      </c>
      <c r="S89" s="56">
        <f>+S11/$C$11</f>
        <v>0.46349206349206351</v>
      </c>
      <c r="W89" s="57">
        <f t="shared" si="17"/>
        <v>0.27301587301587305</v>
      </c>
      <c r="X89" s="56">
        <f>+X11/$C$11</f>
        <v>0.62698412698412698</v>
      </c>
    </row>
    <row r="90" spans="7:30">
      <c r="G90" s="65" t="s">
        <v>344</v>
      </c>
      <c r="H90" s="57">
        <f>90%-I90</f>
        <v>0.11904761904761907</v>
      </c>
      <c r="I90" s="56">
        <f>+I12/$C$9</f>
        <v>0.78095238095238095</v>
      </c>
      <c r="M90" s="57">
        <f t="shared" si="15"/>
        <v>7.5396825396825462E-2</v>
      </c>
      <c r="N90" s="56">
        <f>+N12/$C$10</f>
        <v>0.82460317460317456</v>
      </c>
      <c r="R90" s="57">
        <f t="shared" si="16"/>
        <v>0.27777777777777779</v>
      </c>
      <c r="S90" s="56">
        <f>+S12/$C$11</f>
        <v>0.62222222222222223</v>
      </c>
      <c r="W90" s="57">
        <f t="shared" si="17"/>
        <v>0.36031746031746037</v>
      </c>
      <c r="X90" s="56">
        <f>+X12/$C$11</f>
        <v>0.53968253968253965</v>
      </c>
    </row>
    <row r="91" spans="7:30">
      <c r="G91" s="65" t="s">
        <v>345</v>
      </c>
      <c r="H91" s="57">
        <f>90%-I91</f>
        <v>0.20634920634920639</v>
      </c>
      <c r="I91" s="56">
        <f>+I13/$C$9</f>
        <v>0.69365079365079363</v>
      </c>
      <c r="M91" s="57">
        <f t="shared" si="15"/>
        <v>0.16269841269841268</v>
      </c>
      <c r="N91" s="56">
        <f>+N13/$C$10</f>
        <v>0.73730158730158735</v>
      </c>
      <c r="R91" s="57">
        <f t="shared" si="16"/>
        <v>0.11904761904761907</v>
      </c>
      <c r="S91" s="56">
        <f>+S13/$C$11</f>
        <v>0.78095238095238095</v>
      </c>
      <c r="W91" s="57">
        <f t="shared" si="17"/>
        <v>0.44761904761904764</v>
      </c>
      <c r="X91" s="56">
        <f>+X13/$C$11</f>
        <v>0.45238095238095238</v>
      </c>
    </row>
    <row r="92" spans="7:30">
      <c r="G92" s="65" t="s">
        <v>346</v>
      </c>
      <c r="H92" s="57">
        <f>90%-I92</f>
        <v>0.29365079365079372</v>
      </c>
      <c r="I92" s="56">
        <f>+I14/$C$9</f>
        <v>0.6063492063492063</v>
      </c>
      <c r="M92" s="57">
        <f t="shared" si="15"/>
        <v>0.25</v>
      </c>
      <c r="N92" s="56">
        <f>+N14/$C$10</f>
        <v>0.65</v>
      </c>
      <c r="R92" s="57">
        <f t="shared" si="16"/>
        <v>0.20634920634920639</v>
      </c>
      <c r="S92" s="56">
        <f>+S14/$C$11</f>
        <v>0.69365079365079363</v>
      </c>
      <c r="W92" s="57">
        <f t="shared" si="17"/>
        <v>0.44761904761904764</v>
      </c>
      <c r="X92" s="56">
        <f>+X14/$C$11</f>
        <v>0.45238095238095238</v>
      </c>
    </row>
    <row r="93" spans="7:30">
      <c r="G93" s="65" t="s">
        <v>347</v>
      </c>
      <c r="H93" s="57">
        <f>90%-I93</f>
        <v>0.38095238095238093</v>
      </c>
      <c r="I93" s="56">
        <f>+I15/$C$9</f>
        <v>0.51904761904761909</v>
      </c>
      <c r="M93" s="57">
        <f t="shared" si="15"/>
        <v>0.33730158730158732</v>
      </c>
      <c r="N93" s="56">
        <f>+N15/$C$10</f>
        <v>0.5626984126984127</v>
      </c>
      <c r="R93" s="57">
        <f t="shared" si="16"/>
        <v>0.29365079365079372</v>
      </c>
      <c r="S93" s="56">
        <f>+S15/$C$11</f>
        <v>0.6063492063492063</v>
      </c>
      <c r="W93" s="57">
        <f t="shared" si="17"/>
        <v>0.44761904761904764</v>
      </c>
      <c r="X93" s="56">
        <f>+X15/$C$11</f>
        <v>0.45238095238095238</v>
      </c>
    </row>
    <row r="94" spans="7:30">
      <c r="G94" s="65" t="s">
        <v>348</v>
      </c>
      <c r="H94" s="57">
        <f t="shared" ref="H94:H96" si="18">90%-I94</f>
        <v>0.46825396825396826</v>
      </c>
      <c r="I94" s="56">
        <f>+I16/$C$9</f>
        <v>0.43174603174603177</v>
      </c>
      <c r="M94" s="57">
        <f t="shared" si="15"/>
        <v>0.42460317460317465</v>
      </c>
      <c r="N94" s="56">
        <f>+N16/$C$10</f>
        <v>0.47539682539682537</v>
      </c>
      <c r="R94" s="57">
        <f t="shared" si="16"/>
        <v>0.38095238095238093</v>
      </c>
      <c r="S94" s="56">
        <f>+S16/$C$11</f>
        <v>0.51904761904761909</v>
      </c>
      <c r="W94" s="57">
        <f t="shared" si="17"/>
        <v>0.44761904761904764</v>
      </c>
      <c r="X94" s="56">
        <f>+X16/$C$11</f>
        <v>0.45238095238095238</v>
      </c>
    </row>
    <row r="95" spans="7:30">
      <c r="G95" s="65" t="s">
        <v>349</v>
      </c>
      <c r="H95" s="57">
        <f t="shared" si="18"/>
        <v>0.55555555555555558</v>
      </c>
      <c r="I95" s="56">
        <f>+I17/$C$9</f>
        <v>0.34444444444444444</v>
      </c>
      <c r="M95" s="57">
        <f t="shared" si="15"/>
        <v>0.51190476190476186</v>
      </c>
      <c r="N95" s="56">
        <f>+N17/$C$10</f>
        <v>0.3880952380952381</v>
      </c>
      <c r="R95" s="57">
        <f t="shared" si="16"/>
        <v>0.46825396825396826</v>
      </c>
      <c r="S95" s="56">
        <f>+S17/$C$11</f>
        <v>0.43174603174603177</v>
      </c>
      <c r="W95" s="57">
        <f t="shared" si="17"/>
        <v>0.44761904761904764</v>
      </c>
      <c r="X95" s="56">
        <f>+X17/$C$11</f>
        <v>0.45238095238095238</v>
      </c>
    </row>
    <row r="96" spans="7:30">
      <c r="G96" s="65" t="s">
        <v>350</v>
      </c>
      <c r="H96" s="57">
        <f t="shared" si="18"/>
        <v>0.6428571428571429</v>
      </c>
      <c r="I96" s="56">
        <f>+I18/$C$9</f>
        <v>0.25714285714285712</v>
      </c>
      <c r="M96" s="57">
        <f t="shared" si="15"/>
        <v>0.5992063492063493</v>
      </c>
      <c r="N96" s="56">
        <f>+N18/$C$10</f>
        <v>0.30079365079365078</v>
      </c>
      <c r="R96" s="57">
        <f t="shared" si="16"/>
        <v>0.46825396825396826</v>
      </c>
      <c r="S96" s="56">
        <f>+S18/$C$11</f>
        <v>0.43174603174603177</v>
      </c>
      <c r="W96" s="57">
        <f t="shared" si="17"/>
        <v>0.44761904761904764</v>
      </c>
      <c r="X96" s="56">
        <f>+X18/$C$11</f>
        <v>0.45238095238095238</v>
      </c>
      <c r="AC96">
        <v>3</v>
      </c>
      <c r="AD96">
        <v>3</v>
      </c>
    </row>
    <row r="97" spans="29:30">
      <c r="AC97">
        <v>3</v>
      </c>
      <c r="AD97">
        <v>3</v>
      </c>
    </row>
    <row r="98" spans="29:30">
      <c r="AC98">
        <v>3</v>
      </c>
      <c r="AD98">
        <v>3</v>
      </c>
    </row>
    <row r="99" spans="29:30">
      <c r="AC99">
        <v>2</v>
      </c>
      <c r="AD99">
        <v>2</v>
      </c>
    </row>
    <row r="100" spans="29:30">
      <c r="AC100">
        <v>2</v>
      </c>
      <c r="AD100">
        <v>2</v>
      </c>
    </row>
    <row r="101" spans="29:30">
      <c r="AC101">
        <v>2</v>
      </c>
      <c r="AD101">
        <v>2</v>
      </c>
    </row>
    <row r="102" spans="29:30">
      <c r="AC102">
        <v>3</v>
      </c>
      <c r="AD102">
        <v>3</v>
      </c>
    </row>
    <row r="103" spans="29:30">
      <c r="AC103">
        <v>3</v>
      </c>
      <c r="AD103">
        <v>3</v>
      </c>
    </row>
    <row r="104" spans="29:30">
      <c r="AC104">
        <v>3</v>
      </c>
      <c r="AD104">
        <v>3</v>
      </c>
    </row>
    <row r="105" spans="29:30">
      <c r="AC105">
        <v>3</v>
      </c>
      <c r="AD105">
        <v>3</v>
      </c>
    </row>
    <row r="106" spans="29:30">
      <c r="AC106">
        <v>3</v>
      </c>
      <c r="AD106">
        <v>3</v>
      </c>
    </row>
    <row r="107" spans="29:30">
      <c r="AC107">
        <v>2</v>
      </c>
      <c r="AD107">
        <v>2</v>
      </c>
    </row>
  </sheetData>
  <mergeCells count="4">
    <mergeCell ref="H4:L4"/>
    <mergeCell ref="M4:Q4"/>
    <mergeCell ref="R4:V4"/>
    <mergeCell ref="W4:AA4"/>
  </mergeCells>
  <conditionalFormatting sqref="J6:J18">
    <cfRule type="iconSet" priority="10">
      <iconSet>
        <cfvo type="percent" val="0"/>
        <cfvo type="percent" val="33"/>
        <cfvo type="percent" val="67"/>
      </iconSet>
    </cfRule>
  </conditionalFormatting>
  <conditionalFormatting sqref="K6:L18">
    <cfRule type="cellIs" dxfId="11" priority="7" operator="equal">
      <formula>0</formula>
    </cfRule>
  </conditionalFormatting>
  <conditionalFormatting sqref="O6:O18">
    <cfRule type="iconSet" priority="9">
      <iconSet>
        <cfvo type="percent" val="0"/>
        <cfvo type="percent" val="33"/>
        <cfvo type="percent" val="67"/>
      </iconSet>
    </cfRule>
  </conditionalFormatting>
  <conditionalFormatting sqref="P6:Q18">
    <cfRule type="cellIs" dxfId="10" priority="6" operator="equal">
      <formula>0</formula>
    </cfRule>
  </conditionalFormatting>
  <conditionalFormatting sqref="T6:T140">
    <cfRule type="iconSet" priority="8">
      <iconSet>
        <cfvo type="percent" val="0"/>
        <cfvo type="percent" val="33"/>
        <cfvo type="percent" val="67"/>
      </iconSet>
    </cfRule>
  </conditionalFormatting>
  <conditionalFormatting sqref="U6:V18">
    <cfRule type="cellIs" dxfId="9" priority="5" operator="equal">
      <formula>0</formula>
    </cfRule>
  </conditionalFormatting>
  <conditionalFormatting sqref="Y6:Y18">
    <cfRule type="iconSet" priority="4">
      <iconSet>
        <cfvo type="percent" val="0"/>
        <cfvo type="percent" val="33"/>
        <cfvo type="percent" val="67"/>
      </iconSet>
    </cfRule>
  </conditionalFormatting>
  <conditionalFormatting sqref="Z6:AA18">
    <cfRule type="cellIs" dxfId="8" priority="3" operator="equal">
      <formula>0</formula>
    </cfRule>
  </conditionalFormatting>
  <conditionalFormatting sqref="AB6:AB18">
    <cfRule type="cellIs" dxfId="7" priority="2" operator="lessThan">
      <formula>$AC6</formula>
    </cfRule>
  </conditionalFormatting>
  <conditionalFormatting sqref="AC96:AC107">
    <cfRule type="cellIs" dxfId="6" priority="1" operator="lessThan">
      <formula>$AC96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8C05-38DB-440F-91C8-9ACBAC284CE5}">
  <sheetPr>
    <tabColor rgb="FFDFED1A"/>
  </sheetPr>
  <dimension ref="B1:AD107"/>
  <sheetViews>
    <sheetView showGridLines="0" topLeftCell="A17" workbookViewId="0">
      <selection activeCell="S37" sqref="S37"/>
    </sheetView>
  </sheetViews>
  <sheetFormatPr defaultRowHeight="15" outlineLevelRow="1"/>
  <cols>
    <col min="1" max="1" width="1.42578125" customWidth="1"/>
    <col min="2" max="2" width="28.140625" customWidth="1"/>
    <col min="5" max="5" width="8.28515625" customWidth="1"/>
    <col min="6" max="6" width="1.85546875" customWidth="1"/>
    <col min="7" max="7" width="45.7109375" bestFit="1" customWidth="1"/>
    <col min="8" max="9" width="14" customWidth="1"/>
    <col min="10" max="10" width="5" customWidth="1"/>
    <col min="11" max="14" width="14" customWidth="1"/>
    <col min="15" max="15" width="5" customWidth="1"/>
    <col min="16" max="19" width="14" customWidth="1"/>
    <col min="20" max="20" width="5" customWidth="1"/>
    <col min="21" max="24" width="14" customWidth="1"/>
    <col min="25" max="25" width="5" customWidth="1"/>
    <col min="26" max="27" width="14" customWidth="1"/>
  </cols>
  <sheetData>
    <row r="1" spans="2:29" ht="7.5" customHeight="1"/>
    <row r="2" spans="2:29">
      <c r="B2" t="s">
        <v>403</v>
      </c>
      <c r="H2" t="s">
        <v>404</v>
      </c>
      <c r="I2">
        <f>+SUM(H6:H18)</f>
        <v>8</v>
      </c>
      <c r="M2" t="s">
        <v>404</v>
      </c>
      <c r="N2">
        <f>+SUM(M6:M18)</f>
        <v>8.5</v>
      </c>
      <c r="R2" t="s">
        <v>404</v>
      </c>
      <c r="S2">
        <f>+SUM(R6:R18)</f>
        <v>9</v>
      </c>
      <c r="W2" t="s">
        <v>404</v>
      </c>
      <c r="X2">
        <f>+SUM(W6:W18)</f>
        <v>8</v>
      </c>
    </row>
    <row r="3" spans="2:29">
      <c r="B3" t="s">
        <v>405</v>
      </c>
      <c r="H3" t="s">
        <v>406</v>
      </c>
      <c r="I3">
        <f>+SUM(K6:K18)</f>
        <v>5.5</v>
      </c>
      <c r="M3" t="s">
        <v>406</v>
      </c>
      <c r="N3">
        <f>+SUM(P6:P18)</f>
        <v>3.75</v>
      </c>
      <c r="R3" t="s">
        <v>406</v>
      </c>
      <c r="S3">
        <f>+SUM(U6:U18)</f>
        <v>3</v>
      </c>
      <c r="W3" t="s">
        <v>406</v>
      </c>
      <c r="X3">
        <f>+SUM(Z6:Z18)</f>
        <v>2.5</v>
      </c>
    </row>
    <row r="4" spans="2:29">
      <c r="B4" t="s">
        <v>407</v>
      </c>
      <c r="H4" s="91" t="s">
        <v>415</v>
      </c>
      <c r="I4" s="92"/>
      <c r="J4" s="92"/>
      <c r="K4" s="92"/>
      <c r="L4" s="92"/>
      <c r="M4" s="91" t="s">
        <v>419</v>
      </c>
      <c r="N4" s="92"/>
      <c r="O4" s="92"/>
      <c r="P4" s="92"/>
      <c r="Q4" s="92"/>
      <c r="R4" s="91" t="s">
        <v>464</v>
      </c>
      <c r="S4" s="92"/>
      <c r="T4" s="92"/>
      <c r="U4" s="92"/>
      <c r="V4" s="93"/>
      <c r="W4" s="91" t="s">
        <v>465</v>
      </c>
      <c r="X4" s="92"/>
      <c r="Y4" s="92"/>
      <c r="Z4" s="92"/>
      <c r="AA4" s="93"/>
    </row>
    <row r="5" spans="2:29" ht="30.75">
      <c r="B5" s="23"/>
      <c r="H5" s="80" t="s">
        <v>408</v>
      </c>
      <c r="I5" s="80" t="s">
        <v>409</v>
      </c>
      <c r="J5" s="80" t="s">
        <v>410</v>
      </c>
      <c r="K5" s="80" t="s">
        <v>411</v>
      </c>
      <c r="L5" s="80" t="s">
        <v>412</v>
      </c>
      <c r="M5" s="80" t="s">
        <v>408</v>
      </c>
      <c r="N5" s="80" t="s">
        <v>409</v>
      </c>
      <c r="O5" s="80" t="s">
        <v>410</v>
      </c>
      <c r="P5" s="80" t="s">
        <v>411</v>
      </c>
      <c r="Q5" s="80" t="s">
        <v>412</v>
      </c>
      <c r="R5" s="80" t="s">
        <v>408</v>
      </c>
      <c r="S5" s="80" t="s">
        <v>409</v>
      </c>
      <c r="T5" s="80" t="s">
        <v>410</v>
      </c>
      <c r="U5" s="80" t="s">
        <v>411</v>
      </c>
      <c r="V5" s="81" t="s">
        <v>412</v>
      </c>
      <c r="W5" s="80" t="s">
        <v>408</v>
      </c>
      <c r="X5" s="80" t="s">
        <v>409</v>
      </c>
      <c r="Y5" s="80" t="s">
        <v>410</v>
      </c>
      <c r="Z5" s="80" t="s">
        <v>411</v>
      </c>
      <c r="AA5" s="81" t="s">
        <v>412</v>
      </c>
    </row>
    <row r="6" spans="2:29">
      <c r="B6" t="s">
        <v>352</v>
      </c>
      <c r="G6" s="65" t="s">
        <v>337</v>
      </c>
      <c r="H6" s="58">
        <v>1</v>
      </c>
      <c r="I6" s="59">
        <f>+$C$17-(H6*$C$27)+L6</f>
        <v>493</v>
      </c>
      <c r="J6" s="60">
        <f>+IF(I6&gt;$C$22,1,0)</f>
        <v>1</v>
      </c>
      <c r="K6" s="59">
        <f>+IF(H6="X",1,0)</f>
        <v>0</v>
      </c>
      <c r="L6" s="59">
        <f t="shared" ref="L6:L7" si="0">+IF(H6="X",+K6*200,0)</f>
        <v>0</v>
      </c>
      <c r="M6" s="58">
        <v>0.5</v>
      </c>
      <c r="N6" s="59">
        <f>+$C$18-(M6*$C$27)+Q6</f>
        <v>548</v>
      </c>
      <c r="O6" s="61">
        <f>+IF(N6&gt;$C$23,1,0)</f>
        <v>1</v>
      </c>
      <c r="P6" s="59">
        <f>+IF(M6="X",1,0)</f>
        <v>0</v>
      </c>
      <c r="Q6" s="59">
        <f t="shared" ref="Q6:Q7" si="1">+IF(M6="X",+P6*200,0)</f>
        <v>0</v>
      </c>
      <c r="R6" s="58"/>
      <c r="S6" s="59">
        <f>+$C$19-(R6*$C$27)+V6</f>
        <v>603</v>
      </c>
      <c r="T6" s="61">
        <f>+IF(S6&gt;$C$24,1,0)</f>
        <v>1</v>
      </c>
      <c r="U6" s="59">
        <f>+IF(R6="X",1,0)</f>
        <v>0</v>
      </c>
      <c r="V6" s="62">
        <f>+IF(R6="X",+U6*200,0)</f>
        <v>0</v>
      </c>
      <c r="W6" s="59"/>
      <c r="X6" s="59">
        <f>+$C$20-(W6*$C$27)+AA6</f>
        <v>603</v>
      </c>
      <c r="Y6" s="61">
        <f>+IF(X6&gt;$C$25,1,0)</f>
        <v>1</v>
      </c>
      <c r="Z6" s="59">
        <f>+IF(W6="X",1,0)</f>
        <v>0</v>
      </c>
      <c r="AA6" s="62">
        <f>+IF(W6="X",Z6*200,0)</f>
        <v>0</v>
      </c>
      <c r="AB6">
        <f>+COUNT(H6,M6,R6,W6)</f>
        <v>2</v>
      </c>
      <c r="AC6">
        <v>2</v>
      </c>
    </row>
    <row r="7" spans="2:29">
      <c r="B7" t="s">
        <v>413</v>
      </c>
      <c r="C7" s="38">
        <v>4</v>
      </c>
      <c r="G7" s="65" t="s">
        <v>338</v>
      </c>
      <c r="H7" s="48">
        <v>1</v>
      </c>
      <c r="I7" s="11">
        <f>+$C$17-(SUM(H$6:H7)*$C$27)+SUM(L$6:L7)</f>
        <v>383</v>
      </c>
      <c r="J7" s="43">
        <f t="shared" ref="J7:J18" si="2">+IF(I7&gt;$C$22,1,0)</f>
        <v>1</v>
      </c>
      <c r="K7" s="11">
        <f t="shared" ref="K7:K18" si="3">+IF(H7="X",1,0)</f>
        <v>0</v>
      </c>
      <c r="L7" s="11">
        <f t="shared" si="0"/>
        <v>0</v>
      </c>
      <c r="M7" s="48">
        <v>1</v>
      </c>
      <c r="N7" s="11">
        <f>+$C$18-(SUM(M$6:M7)*$C$27)+SUM(Q$6:Q7)</f>
        <v>438</v>
      </c>
      <c r="O7" s="51">
        <f t="shared" ref="O7:O18" si="4">+IF(N7&gt;$C$23,1,0)</f>
        <v>1</v>
      </c>
      <c r="P7" s="11">
        <f t="shared" ref="P7:P18" si="5">+IF(M7="X",1,0)</f>
        <v>0</v>
      </c>
      <c r="Q7" s="11">
        <f t="shared" si="1"/>
        <v>0</v>
      </c>
      <c r="R7" s="48">
        <v>1</v>
      </c>
      <c r="S7" s="11">
        <f>+$C$19-(SUM(R$6:R7)*$C$27)+SUM(V$6:V7)</f>
        <v>493</v>
      </c>
      <c r="T7" s="51">
        <f>+IF(S7&gt;$C$24,1,0)</f>
        <v>1</v>
      </c>
      <c r="U7" s="11">
        <f t="shared" ref="U7:U18" si="6">+IF(R7="X",1,0)</f>
        <v>0</v>
      </c>
      <c r="V7" s="53">
        <f>+IF(R7="X",+U7*200,0)</f>
        <v>0</v>
      </c>
      <c r="W7" s="11"/>
      <c r="X7" s="11">
        <f>+$C$20-(SUM(W$6:W7)*$C$27)+SUM(AA$6:AA7)</f>
        <v>603</v>
      </c>
      <c r="Y7" s="51">
        <f t="shared" ref="Y7:Y18" si="7">+IF(X7&gt;$C$25,1,0)</f>
        <v>1</v>
      </c>
      <c r="Z7" s="11">
        <f t="shared" ref="Z7:Z18" si="8">+IF(W7="X",1,0)</f>
        <v>0</v>
      </c>
      <c r="AA7" s="53">
        <f>+IF(W7="X",Z7*200,0)</f>
        <v>0</v>
      </c>
      <c r="AB7">
        <f t="shared" ref="AB7:AB18" si="9">+COUNT(H7,M7,R7,W7)</f>
        <v>3</v>
      </c>
      <c r="AC7">
        <v>3</v>
      </c>
    </row>
    <row r="8" spans="2:29">
      <c r="G8" s="65" t="s">
        <v>339</v>
      </c>
      <c r="H8" s="87" t="s">
        <v>342</v>
      </c>
      <c r="I8" s="11">
        <f>+$C$17-(SUM(H$6:H8)*$C$27)+SUM(L$6:L8)</f>
        <v>583</v>
      </c>
      <c r="J8" s="43">
        <f t="shared" si="2"/>
        <v>1</v>
      </c>
      <c r="K8" s="11">
        <v>1</v>
      </c>
      <c r="L8" s="11">
        <f>+IF(H8="X",+K8*200,0)</f>
        <v>200</v>
      </c>
      <c r="M8" s="48">
        <v>1</v>
      </c>
      <c r="N8" s="11">
        <f>+$C$18-(SUM(M$6:M8)*$C$27)+SUM(Q$6:Q8)</f>
        <v>328</v>
      </c>
      <c r="O8" s="51">
        <f t="shared" si="4"/>
        <v>1</v>
      </c>
      <c r="P8" s="11">
        <f t="shared" si="5"/>
        <v>0</v>
      </c>
      <c r="Q8" s="11">
        <f>+IF(M8="X",+P8*200,0)</f>
        <v>0</v>
      </c>
      <c r="R8" s="48">
        <v>1</v>
      </c>
      <c r="S8" s="11">
        <f>+$C$19-(SUM(R$6:R8)*$C$27)+SUM(V$6:V8)</f>
        <v>383</v>
      </c>
      <c r="T8" s="51">
        <f t="shared" ref="T8:T18" si="10">+IF(S8&gt;$C$24,1,0)</f>
        <v>1</v>
      </c>
      <c r="U8" s="11">
        <f t="shared" si="6"/>
        <v>0</v>
      </c>
      <c r="V8" s="53">
        <f>+IF(R8="X",+U8*200,0)</f>
        <v>0</v>
      </c>
      <c r="W8" s="78">
        <v>1</v>
      </c>
      <c r="X8" s="11">
        <f>+$C$20-(SUM(W$6:W8)*$C$27)+SUM(AA$6:AA8)</f>
        <v>493</v>
      </c>
      <c r="Y8" s="51">
        <f t="shared" si="7"/>
        <v>1</v>
      </c>
      <c r="Z8" s="11">
        <f t="shared" si="8"/>
        <v>0</v>
      </c>
      <c r="AA8" s="53">
        <f>+IF(W8="X",Z8*200,0)</f>
        <v>0</v>
      </c>
      <c r="AB8">
        <f t="shared" si="9"/>
        <v>3</v>
      </c>
      <c r="AC8">
        <v>3</v>
      </c>
    </row>
    <row r="9" spans="2:29">
      <c r="B9" t="s">
        <v>414</v>
      </c>
      <c r="C9" s="38">
        <v>670</v>
      </c>
      <c r="D9" t="s">
        <v>329</v>
      </c>
      <c r="E9" s="42"/>
      <c r="G9" s="65" t="s">
        <v>340</v>
      </c>
      <c r="H9" s="48">
        <v>1</v>
      </c>
      <c r="I9" s="11">
        <f>+$C$17-(SUM(H$6:H9)*$C$27)+SUM(L$6:L9)</f>
        <v>473</v>
      </c>
      <c r="J9" s="43">
        <f t="shared" si="2"/>
        <v>1</v>
      </c>
      <c r="K9" s="11">
        <v>1</v>
      </c>
      <c r="L9" s="11">
        <f t="shared" ref="L9:L18" si="11">+IF(H9="X",+K9*200,0)</f>
        <v>0</v>
      </c>
      <c r="M9" s="87" t="s">
        <v>342</v>
      </c>
      <c r="N9" s="11">
        <f>+$C$18-(SUM(M$6:M9)*$C$27)+SUM(Q$6:Q9)</f>
        <v>528</v>
      </c>
      <c r="O9" s="51">
        <f t="shared" si="4"/>
        <v>1</v>
      </c>
      <c r="P9" s="11">
        <v>1</v>
      </c>
      <c r="Q9" s="11">
        <f t="shared" ref="Q9:Q18" si="12">+IF(M9="X",+P9*200,0)</f>
        <v>200</v>
      </c>
      <c r="R9" s="48">
        <v>1</v>
      </c>
      <c r="S9" s="11">
        <f>+$C$19-(SUM(R$6:R9)*$C$27)+SUM(V$6:V9)</f>
        <v>273</v>
      </c>
      <c r="T9" s="51">
        <f t="shared" si="10"/>
        <v>1</v>
      </c>
      <c r="U9" s="11">
        <f t="shared" si="6"/>
        <v>0</v>
      </c>
      <c r="V9" s="53">
        <f>+IF(R9="X",+U9*200,0)</f>
        <v>0</v>
      </c>
      <c r="W9" s="78">
        <v>1</v>
      </c>
      <c r="X9" s="11">
        <f>+$C$20-(SUM(W$6:W9)*$C$27)+SUM(AA$6:AA9)</f>
        <v>383</v>
      </c>
      <c r="Y9" s="51">
        <f t="shared" si="7"/>
        <v>1</v>
      </c>
      <c r="Z9" s="11">
        <f t="shared" si="8"/>
        <v>0</v>
      </c>
      <c r="AA9" s="53">
        <f>+IF(W9="X",Z9*200,0)</f>
        <v>0</v>
      </c>
      <c r="AB9">
        <f t="shared" si="9"/>
        <v>3</v>
      </c>
      <c r="AC9">
        <v>3</v>
      </c>
    </row>
    <row r="10" spans="2:29">
      <c r="B10" t="s">
        <v>416</v>
      </c>
      <c r="C10" s="38">
        <v>670</v>
      </c>
      <c r="D10" t="s">
        <v>329</v>
      </c>
      <c r="E10" s="42"/>
      <c r="G10" s="65" t="s">
        <v>341</v>
      </c>
      <c r="H10" s="74">
        <v>1</v>
      </c>
      <c r="I10" s="11">
        <f>+$C$17-(SUM(H$6:H10)*$C$27)+SUM(L$6:L10)</f>
        <v>363</v>
      </c>
      <c r="J10" s="43">
        <f t="shared" si="2"/>
        <v>1</v>
      </c>
      <c r="K10" s="11">
        <v>1</v>
      </c>
      <c r="L10" s="11">
        <f t="shared" si="11"/>
        <v>0</v>
      </c>
      <c r="M10" s="74">
        <v>1</v>
      </c>
      <c r="N10" s="11">
        <f>+$C$18-(SUM(M$6:M10)*$C$27)+SUM(Q$6:Q10)</f>
        <v>418</v>
      </c>
      <c r="O10" s="51">
        <f t="shared" si="4"/>
        <v>1</v>
      </c>
      <c r="P10" s="11">
        <v>1</v>
      </c>
      <c r="Q10" s="11">
        <f t="shared" si="12"/>
        <v>0</v>
      </c>
      <c r="R10" s="87" t="s">
        <v>342</v>
      </c>
      <c r="S10" s="11">
        <f>+$C$19-(SUM(R$6:R10)*$C$27)+SUM(V$6:V10)</f>
        <v>473</v>
      </c>
      <c r="T10" s="51">
        <f t="shared" si="10"/>
        <v>1</v>
      </c>
      <c r="U10" s="11">
        <v>1</v>
      </c>
      <c r="V10" s="53">
        <f>+IF(R10="X",+U10*200,0)</f>
        <v>200</v>
      </c>
      <c r="W10" s="89" t="s">
        <v>342</v>
      </c>
      <c r="X10" s="11">
        <f>+$C$20-(SUM(W$6:W10)*$C$27)+SUM(AA$6:AA10)</f>
        <v>583</v>
      </c>
      <c r="Y10" s="51">
        <f t="shared" si="7"/>
        <v>1</v>
      </c>
      <c r="Z10" s="11">
        <f t="shared" si="8"/>
        <v>1</v>
      </c>
      <c r="AA10" s="53">
        <f>+IF(W10="X",Z10*200,0)</f>
        <v>200</v>
      </c>
      <c r="AB10">
        <f t="shared" si="9"/>
        <v>2</v>
      </c>
      <c r="AC10">
        <v>2</v>
      </c>
    </row>
    <row r="11" spans="2:29">
      <c r="B11" t="s">
        <v>418</v>
      </c>
      <c r="C11" s="38">
        <v>670</v>
      </c>
      <c r="D11" t="s">
        <v>329</v>
      </c>
      <c r="E11" s="42"/>
      <c r="G11" s="65" t="s">
        <v>343</v>
      </c>
      <c r="H11" s="87" t="s">
        <v>342</v>
      </c>
      <c r="I11" s="11">
        <f>+$C$17-(SUM(H$6:H11)*$C$27)+SUM(L$6:L11)</f>
        <v>563</v>
      </c>
      <c r="J11" s="43">
        <f t="shared" si="2"/>
        <v>1</v>
      </c>
      <c r="K11" s="11">
        <v>1</v>
      </c>
      <c r="L11" s="11">
        <f t="shared" si="11"/>
        <v>200</v>
      </c>
      <c r="M11" s="87" t="s">
        <v>342</v>
      </c>
      <c r="N11" s="11">
        <f>+$C$18-(SUM(M$6:M11)*$C$27)+SUM(Q$6:Q11)</f>
        <v>568</v>
      </c>
      <c r="O11" s="51">
        <f t="shared" si="4"/>
        <v>1</v>
      </c>
      <c r="P11" s="11">
        <v>0.75</v>
      </c>
      <c r="Q11" s="11">
        <f t="shared" si="12"/>
        <v>150</v>
      </c>
      <c r="R11" s="74">
        <v>1</v>
      </c>
      <c r="S11" s="11">
        <f>+$C$19-(SUM(R$6:R11)*$C$27)+SUM(V$6:V11)</f>
        <v>363</v>
      </c>
      <c r="T11" s="51">
        <f t="shared" si="10"/>
        <v>1</v>
      </c>
      <c r="U11" s="11">
        <f t="shared" si="6"/>
        <v>0</v>
      </c>
      <c r="V11" s="53">
        <f>+IF(R11="X",+U11*200,0)</f>
        <v>0</v>
      </c>
      <c r="W11" s="79">
        <v>1</v>
      </c>
      <c r="X11" s="11">
        <f>+$C$20-(SUM(W$6:W11)*$C$27)+SUM(AA$6:AA11)</f>
        <v>473</v>
      </c>
      <c r="Y11" s="51">
        <f t="shared" si="7"/>
        <v>1</v>
      </c>
      <c r="Z11" s="11">
        <f t="shared" si="8"/>
        <v>0</v>
      </c>
      <c r="AA11" s="53">
        <f>+IF(W11="X",Z11*200,0)</f>
        <v>0</v>
      </c>
      <c r="AB11">
        <f t="shared" si="9"/>
        <v>2</v>
      </c>
      <c r="AC11">
        <v>2</v>
      </c>
    </row>
    <row r="12" spans="2:29">
      <c r="B12" t="s">
        <v>452</v>
      </c>
      <c r="C12" s="38">
        <v>670</v>
      </c>
      <c r="D12" t="s">
        <v>329</v>
      </c>
      <c r="E12" s="42"/>
      <c r="G12" s="65" t="s">
        <v>344</v>
      </c>
      <c r="H12" s="74">
        <v>1</v>
      </c>
      <c r="I12" s="11">
        <f>+$C$17-(SUM(H$6:H12)*$C$27)+SUM(L$6:L12)</f>
        <v>453</v>
      </c>
      <c r="J12" s="43">
        <f t="shared" si="2"/>
        <v>1</v>
      </c>
      <c r="K12" s="11">
        <v>1</v>
      </c>
      <c r="L12" s="11">
        <f t="shared" si="11"/>
        <v>0</v>
      </c>
      <c r="M12" s="74">
        <v>1</v>
      </c>
      <c r="N12" s="11">
        <f>+$C$18-(SUM(M$6:M12)*$C$27)+SUM(Q$6:Q12)</f>
        <v>458</v>
      </c>
      <c r="O12" s="51">
        <f t="shared" si="4"/>
        <v>1</v>
      </c>
      <c r="P12" s="11">
        <f t="shared" si="5"/>
        <v>0</v>
      </c>
      <c r="Q12" s="11">
        <f t="shared" si="12"/>
        <v>0</v>
      </c>
      <c r="R12" s="87" t="s">
        <v>342</v>
      </c>
      <c r="S12" s="11">
        <f>+$C$19-(SUM(R$6:R12)*$C$27)+SUM(V$6:V12)</f>
        <v>563</v>
      </c>
      <c r="T12" s="51">
        <f t="shared" si="10"/>
        <v>1</v>
      </c>
      <c r="U12" s="11">
        <v>1</v>
      </c>
      <c r="V12" s="53">
        <f>+IF(R12="X",+U12*200,0)</f>
        <v>200</v>
      </c>
      <c r="W12" s="89" t="s">
        <v>342</v>
      </c>
      <c r="X12" s="11">
        <f>+$C$20-(SUM(W$6:W12)*$C$27)+SUM(AA$6:AA12)</f>
        <v>573</v>
      </c>
      <c r="Y12" s="51">
        <f t="shared" si="7"/>
        <v>1</v>
      </c>
      <c r="Z12" s="11">
        <v>0.5</v>
      </c>
      <c r="AA12" s="53">
        <f>+IF(W12="X",Z12*200,0)</f>
        <v>100</v>
      </c>
      <c r="AB12">
        <f t="shared" si="9"/>
        <v>2</v>
      </c>
      <c r="AC12">
        <v>2</v>
      </c>
    </row>
    <row r="13" spans="2:29">
      <c r="G13" s="65" t="s">
        <v>345</v>
      </c>
      <c r="H13" s="87" t="s">
        <v>342</v>
      </c>
      <c r="I13" s="11">
        <f>+$C$17-(SUM(H$6:H13)*$C$27)+SUM(L$6:L13)</f>
        <v>553</v>
      </c>
      <c r="J13" s="43">
        <f t="shared" si="2"/>
        <v>1</v>
      </c>
      <c r="K13" s="11">
        <v>0.5</v>
      </c>
      <c r="L13" s="11">
        <f>+IF(H13="X",+K13*200,0)</f>
        <v>100</v>
      </c>
      <c r="M13" s="48">
        <v>1</v>
      </c>
      <c r="N13" s="11">
        <f>+$C$18-(SUM(M$6:M13)*$C$27)+SUM(Q$6:Q13)</f>
        <v>348</v>
      </c>
      <c r="O13" s="51">
        <f t="shared" si="4"/>
        <v>1</v>
      </c>
      <c r="P13" s="11">
        <f t="shared" si="5"/>
        <v>0</v>
      </c>
      <c r="Q13" s="11">
        <f t="shared" si="12"/>
        <v>0</v>
      </c>
      <c r="R13" s="48">
        <v>1</v>
      </c>
      <c r="S13" s="11">
        <f>+$C$19-(SUM(R$6:R13)*$C$27)+SUM(V$6:V13)</f>
        <v>453</v>
      </c>
      <c r="T13" s="51">
        <f t="shared" si="10"/>
        <v>1</v>
      </c>
      <c r="U13" s="11">
        <f t="shared" si="6"/>
        <v>0</v>
      </c>
      <c r="V13" s="53">
        <f>+IF(R13="X",+U13*200,0)</f>
        <v>0</v>
      </c>
      <c r="W13" s="78">
        <v>1</v>
      </c>
      <c r="X13" s="11">
        <f>+$C$20-(SUM(W$6:W13)*$C$27)+SUM(AA$6:AA13)</f>
        <v>463</v>
      </c>
      <c r="Y13" s="51">
        <f t="shared" si="7"/>
        <v>1</v>
      </c>
      <c r="Z13" s="11">
        <f t="shared" si="8"/>
        <v>0</v>
      </c>
      <c r="AA13" s="53">
        <f>+IF(W13="X",Z13*200,0)</f>
        <v>0</v>
      </c>
      <c r="AB13">
        <f t="shared" si="9"/>
        <v>3</v>
      </c>
      <c r="AC13">
        <v>3</v>
      </c>
    </row>
    <row r="14" spans="2:29">
      <c r="B14" t="s">
        <v>420</v>
      </c>
      <c r="C14" s="37">
        <v>0.9</v>
      </c>
      <c r="G14" s="65" t="s">
        <v>346</v>
      </c>
      <c r="H14" s="48">
        <v>1</v>
      </c>
      <c r="I14" s="11">
        <f>+$C$17-(SUM(H$6:H14)*$C$27)+SUM(L$6:L14)</f>
        <v>443</v>
      </c>
      <c r="J14" s="43">
        <f t="shared" si="2"/>
        <v>1</v>
      </c>
      <c r="K14" s="11"/>
      <c r="L14" s="11">
        <f t="shared" si="11"/>
        <v>0</v>
      </c>
      <c r="M14" s="87" t="s">
        <v>342</v>
      </c>
      <c r="N14" s="11">
        <f>+$C$18-(SUM(M$6:M14)*$C$27)+SUM(Q$6:Q14)</f>
        <v>548</v>
      </c>
      <c r="O14" s="51">
        <f t="shared" si="4"/>
        <v>1</v>
      </c>
      <c r="P14" s="11">
        <f t="shared" si="5"/>
        <v>1</v>
      </c>
      <c r="Q14" s="11">
        <f t="shared" si="12"/>
        <v>200</v>
      </c>
      <c r="R14" s="48">
        <v>1</v>
      </c>
      <c r="S14" s="11">
        <f>+$C$19-(SUM(R$6:R14)*$C$27)+SUM(V$6:V14)</f>
        <v>343</v>
      </c>
      <c r="T14" s="51">
        <f t="shared" si="10"/>
        <v>1</v>
      </c>
      <c r="U14" s="11">
        <f t="shared" si="6"/>
        <v>0</v>
      </c>
      <c r="V14" s="53">
        <f>+IF(R14="X",+U14*200,0)</f>
        <v>0</v>
      </c>
      <c r="W14" s="78">
        <v>1</v>
      </c>
      <c r="X14" s="11">
        <f>+$C$20-(SUM(W$6:W14)*$C$27)+SUM(AA$6:AA14)</f>
        <v>353</v>
      </c>
      <c r="Y14" s="51">
        <f t="shared" si="7"/>
        <v>1</v>
      </c>
      <c r="Z14" s="11">
        <f t="shared" si="8"/>
        <v>0</v>
      </c>
      <c r="AA14" s="53">
        <f>+IF(W14="X",Z14*200,0)</f>
        <v>0</v>
      </c>
      <c r="AB14">
        <f t="shared" si="9"/>
        <v>3</v>
      </c>
      <c r="AC14">
        <v>3</v>
      </c>
    </row>
    <row r="15" spans="2:29">
      <c r="B15" t="s">
        <v>421</v>
      </c>
      <c r="C15" s="37">
        <v>0.2</v>
      </c>
      <c r="G15" s="65" t="s">
        <v>347</v>
      </c>
      <c r="H15" s="48">
        <v>1</v>
      </c>
      <c r="I15" s="11">
        <f>+$C$17-(SUM(H$6:H15)*$C$27)+SUM(L$6:L15)</f>
        <v>333</v>
      </c>
      <c r="J15" s="43">
        <f t="shared" si="2"/>
        <v>1</v>
      </c>
      <c r="K15" s="11"/>
      <c r="L15" s="11">
        <f t="shared" si="11"/>
        <v>0</v>
      </c>
      <c r="M15" s="48">
        <v>1</v>
      </c>
      <c r="N15" s="11">
        <f>+$C$18-(SUM(M$6:M15)*$C$27)+SUM(Q$6:Q15)</f>
        <v>438</v>
      </c>
      <c r="O15" s="51">
        <f t="shared" si="4"/>
        <v>1</v>
      </c>
      <c r="P15" s="11">
        <f t="shared" si="5"/>
        <v>0</v>
      </c>
      <c r="Q15" s="11">
        <f t="shared" si="12"/>
        <v>0</v>
      </c>
      <c r="R15" s="87" t="s">
        <v>342</v>
      </c>
      <c r="S15" s="11">
        <f>+$C$19-(SUM(R$6:R15)*$C$27)+SUM(V$6:V15)</f>
        <v>543</v>
      </c>
      <c r="T15" s="51">
        <f t="shared" si="10"/>
        <v>1</v>
      </c>
      <c r="U15" s="11">
        <f t="shared" si="6"/>
        <v>1</v>
      </c>
      <c r="V15" s="53">
        <f>+IF(R15="X",+U15*200,0)</f>
        <v>200</v>
      </c>
      <c r="W15" s="78">
        <v>1</v>
      </c>
      <c r="X15" s="11">
        <f>+$C$20-(SUM(W$6:W15)*$C$27)+SUM(AA$6:AA15)</f>
        <v>243</v>
      </c>
      <c r="Y15" s="51">
        <f t="shared" si="7"/>
        <v>1</v>
      </c>
      <c r="Z15" s="11">
        <f t="shared" si="8"/>
        <v>0</v>
      </c>
      <c r="AA15" s="53">
        <f>+IF(W15="X",Z15*200,0)</f>
        <v>0</v>
      </c>
      <c r="AB15">
        <f t="shared" si="9"/>
        <v>3</v>
      </c>
      <c r="AC15">
        <v>3</v>
      </c>
    </row>
    <row r="16" spans="2:29">
      <c r="G16" s="65" t="s">
        <v>348</v>
      </c>
      <c r="H16" s="48">
        <v>1</v>
      </c>
      <c r="I16" s="11">
        <f>+$C$17-(SUM(H$6:H16)*$C$27)+SUM(L$6:L16)</f>
        <v>223</v>
      </c>
      <c r="J16" s="43">
        <f t="shared" si="2"/>
        <v>1</v>
      </c>
      <c r="K16" s="11">
        <f t="shared" si="3"/>
        <v>0</v>
      </c>
      <c r="L16" s="11">
        <f t="shared" si="11"/>
        <v>0</v>
      </c>
      <c r="M16" s="48">
        <v>1</v>
      </c>
      <c r="N16" s="11">
        <f>+$C$18-(SUM(M$6:M16)*$C$27)+SUM(Q$6:Q16)</f>
        <v>328</v>
      </c>
      <c r="O16" s="51">
        <f t="shared" si="4"/>
        <v>1</v>
      </c>
      <c r="P16" s="11">
        <f t="shared" si="5"/>
        <v>0</v>
      </c>
      <c r="Q16" s="11">
        <f t="shared" si="12"/>
        <v>0</v>
      </c>
      <c r="R16" s="48">
        <v>1</v>
      </c>
      <c r="S16" s="11">
        <f>+$C$19-(SUM(R$6:R16)*$C$27)+SUM(V$6:V16)</f>
        <v>433</v>
      </c>
      <c r="T16" s="51">
        <f t="shared" si="10"/>
        <v>1</v>
      </c>
      <c r="U16" s="11">
        <f t="shared" si="6"/>
        <v>0</v>
      </c>
      <c r="V16" s="53">
        <f>+IF(R16="X",+U16*200,0)</f>
        <v>0</v>
      </c>
      <c r="W16" s="89" t="s">
        <v>342</v>
      </c>
      <c r="X16" s="11">
        <f>+$C$20-(SUM(W$6:W16)*$C$27)+SUM(AA$6:AA16)</f>
        <v>443</v>
      </c>
      <c r="Y16" s="51">
        <f t="shared" si="7"/>
        <v>1</v>
      </c>
      <c r="Z16" s="11">
        <f t="shared" si="8"/>
        <v>1</v>
      </c>
      <c r="AA16" s="53">
        <f>+IF(W16="X",Z16*200,0)</f>
        <v>200</v>
      </c>
      <c r="AB16">
        <f t="shared" si="9"/>
        <v>3</v>
      </c>
      <c r="AC16">
        <v>3</v>
      </c>
    </row>
    <row r="17" spans="2:29">
      <c r="B17" t="s">
        <v>422</v>
      </c>
      <c r="C17" s="40">
        <f>+C9*$C$14</f>
        <v>603</v>
      </c>
      <c r="D17" t="s">
        <v>329</v>
      </c>
      <c r="G17" s="65" t="s">
        <v>349</v>
      </c>
      <c r="H17" s="47"/>
      <c r="I17" s="11">
        <f>+$C$17-(SUM(H$6:H17)*$C$27)+SUM(L$6:L17)</f>
        <v>223</v>
      </c>
      <c r="J17" s="43">
        <f t="shared" si="2"/>
        <v>1</v>
      </c>
      <c r="K17" s="11"/>
      <c r="L17" s="11">
        <f t="shared" si="11"/>
        <v>0</v>
      </c>
      <c r="M17" s="48">
        <v>1</v>
      </c>
      <c r="N17" s="11">
        <f>+$C$18-(SUM(M$6:M17)*$C$27)+SUM(Q$6:Q17)</f>
        <v>218</v>
      </c>
      <c r="O17" s="51">
        <f t="shared" si="4"/>
        <v>1</v>
      </c>
      <c r="P17" s="11">
        <f t="shared" si="5"/>
        <v>0</v>
      </c>
      <c r="Q17" s="11">
        <f t="shared" si="12"/>
        <v>0</v>
      </c>
      <c r="R17" s="48">
        <v>1</v>
      </c>
      <c r="S17" s="11">
        <f>+$C$19-(SUM(R$6:R17)*$C$27)+SUM(V$6:V17)</f>
        <v>323</v>
      </c>
      <c r="T17" s="51">
        <f t="shared" si="10"/>
        <v>1</v>
      </c>
      <c r="U17" s="11">
        <f t="shared" si="6"/>
        <v>0</v>
      </c>
      <c r="V17" s="53">
        <f>+IF(R17="X",+U17*200,0)</f>
        <v>0</v>
      </c>
      <c r="W17" s="78">
        <v>1</v>
      </c>
      <c r="X17" s="11">
        <f>+$C$20-(SUM(W$6:W17)*$C$27)+SUM(AA$6:AA17)</f>
        <v>333</v>
      </c>
      <c r="Y17" s="51">
        <f t="shared" si="7"/>
        <v>1</v>
      </c>
      <c r="Z17" s="11">
        <f t="shared" si="8"/>
        <v>0</v>
      </c>
      <c r="AA17" s="53">
        <f>+IF(W17="X",Z17*200,0)</f>
        <v>0</v>
      </c>
      <c r="AB17">
        <f t="shared" si="9"/>
        <v>3</v>
      </c>
      <c r="AC17">
        <v>3</v>
      </c>
    </row>
    <row r="18" spans="2:29">
      <c r="B18" t="s">
        <v>423</v>
      </c>
      <c r="C18" s="40">
        <f t="shared" ref="C18:C20" si="13">+C10*$C$14</f>
        <v>603</v>
      </c>
      <c r="D18" t="s">
        <v>329</v>
      </c>
      <c r="G18" s="65" t="s">
        <v>350</v>
      </c>
      <c r="H18" s="49"/>
      <c r="I18" s="50">
        <f>+$C$17-(SUM(H$6:H18)*$C$27)+SUM(L$6:L18)</f>
        <v>223</v>
      </c>
      <c r="J18" s="45">
        <f t="shared" si="2"/>
        <v>1</v>
      </c>
      <c r="K18" s="50">
        <f t="shared" si="3"/>
        <v>0</v>
      </c>
      <c r="L18" s="50">
        <f t="shared" si="11"/>
        <v>0</v>
      </c>
      <c r="M18" s="49"/>
      <c r="N18" s="50">
        <f>+$C$18-(SUM(M$6:M18)*$C$27)+SUM(Q$6:Q18)</f>
        <v>218</v>
      </c>
      <c r="O18" s="52">
        <f t="shared" si="4"/>
        <v>1</v>
      </c>
      <c r="P18" s="50">
        <f t="shared" si="5"/>
        <v>0</v>
      </c>
      <c r="Q18" s="50">
        <f t="shared" si="12"/>
        <v>0</v>
      </c>
      <c r="R18" s="49">
        <v>1</v>
      </c>
      <c r="S18" s="50">
        <f>+$C$19-(SUM(R$6:R18)*$C$27)+SUM(V$6:V18)</f>
        <v>213</v>
      </c>
      <c r="T18" s="52">
        <f t="shared" si="10"/>
        <v>1</v>
      </c>
      <c r="U18" s="50">
        <f t="shared" si="6"/>
        <v>0</v>
      </c>
      <c r="V18" s="54">
        <f>+IF(R18="X",+U18*200,0)</f>
        <v>0</v>
      </c>
      <c r="W18" s="50">
        <v>1</v>
      </c>
      <c r="X18" s="50">
        <f>+$C$20-(SUM(W$6:W18)*$C$27)+SUM(AA$6:AA18)</f>
        <v>223</v>
      </c>
      <c r="Y18" s="52">
        <f t="shared" si="7"/>
        <v>1</v>
      </c>
      <c r="Z18" s="50">
        <f t="shared" si="8"/>
        <v>0</v>
      </c>
      <c r="AA18" s="54">
        <f>+IF(W18="X",Z18*200,0)</f>
        <v>0</v>
      </c>
      <c r="AB18">
        <f t="shared" si="9"/>
        <v>2</v>
      </c>
      <c r="AC18">
        <v>2</v>
      </c>
    </row>
    <row r="19" spans="2:29">
      <c r="B19" t="s">
        <v>424</v>
      </c>
      <c r="C19" s="40">
        <f t="shared" si="13"/>
        <v>603</v>
      </c>
      <c r="D19" t="s">
        <v>329</v>
      </c>
    </row>
    <row r="20" spans="2:29">
      <c r="B20" t="s">
        <v>453</v>
      </c>
      <c r="C20" s="40">
        <f t="shared" si="13"/>
        <v>603</v>
      </c>
      <c r="D20" t="s">
        <v>329</v>
      </c>
      <c r="G20" t="s">
        <v>388</v>
      </c>
      <c r="H20" s="17" t="s">
        <v>389</v>
      </c>
      <c r="I20" s="64">
        <f>+COUNTIFS(J6:J18,1,H6:H18,"&gt;0")/I2</f>
        <v>1</v>
      </c>
      <c r="J20" s="63"/>
      <c r="K20" s="63"/>
      <c r="L20" s="63"/>
      <c r="M20" s="63"/>
      <c r="N20" s="71">
        <f>+(COUNTIFS(O6:O18,1,M6:M18,"&gt;0")-0.5)/N2</f>
        <v>1</v>
      </c>
      <c r="O20" s="63"/>
      <c r="P20" s="63"/>
      <c r="Q20" s="63"/>
      <c r="R20" s="63"/>
      <c r="S20" s="64">
        <f>+COUNTIFS(T6:T18,1,R6:R18,"&gt;0")/S2</f>
        <v>1</v>
      </c>
      <c r="T20" s="63"/>
      <c r="U20" s="63"/>
      <c r="V20" s="63"/>
      <c r="W20" s="63"/>
      <c r="X20" s="64">
        <f>+COUNTIFS(Y6:Y18,1,W6:W18,"&gt;0")/X2</f>
        <v>1</v>
      </c>
      <c r="Y20" s="63"/>
      <c r="Z20" s="63"/>
      <c r="AA20" s="63"/>
    </row>
    <row r="21" spans="2:29">
      <c r="H21" s="17" t="s">
        <v>365</v>
      </c>
      <c r="I21">
        <f>+I2</f>
        <v>8</v>
      </c>
      <c r="N21">
        <f>+N2</f>
        <v>8.5</v>
      </c>
      <c r="S21">
        <f>+S2</f>
        <v>9</v>
      </c>
      <c r="X21">
        <f>+X2</f>
        <v>8</v>
      </c>
    </row>
    <row r="22" spans="2:29">
      <c r="B22" t="s">
        <v>425</v>
      </c>
      <c r="C22" s="40">
        <f>+C9*$C$15</f>
        <v>134</v>
      </c>
      <c r="D22" t="s">
        <v>329</v>
      </c>
      <c r="G22" t="s">
        <v>428</v>
      </c>
      <c r="H22" s="17" t="s">
        <v>429</v>
      </c>
      <c r="I22" s="56">
        <f>90%-(MIN(I6:I7)/C9)</f>
        <v>0.32835820895522394</v>
      </c>
      <c r="J22" s="56"/>
      <c r="K22" s="56"/>
      <c r="L22" s="56"/>
      <c r="M22" s="56"/>
      <c r="N22" s="56">
        <f>90%-(MIN(N6:N8)/C10)</f>
        <v>0.41044776119402987</v>
      </c>
      <c r="O22" s="56"/>
      <c r="P22" s="56"/>
      <c r="Q22" s="56"/>
      <c r="R22" s="56"/>
      <c r="S22" s="56">
        <f>90%-(MIN(S7:S9)/C11)</f>
        <v>0.49253731343283585</v>
      </c>
      <c r="W22" s="56"/>
      <c r="X22" s="56">
        <f>90%-(MIN(X6:X9)/C12)</f>
        <v>0.32835820895522394</v>
      </c>
    </row>
    <row r="23" spans="2:29">
      <c r="B23" t="s">
        <v>426</v>
      </c>
      <c r="C23" s="40">
        <f t="shared" ref="C23:C24" si="14">+C10*$C$15</f>
        <v>134</v>
      </c>
      <c r="D23" t="s">
        <v>329</v>
      </c>
      <c r="G23" t="s">
        <v>428</v>
      </c>
      <c r="H23" s="17" t="s">
        <v>431</v>
      </c>
      <c r="I23" s="56">
        <f>I86-(MIN(I9:I10)/C9)</f>
        <v>0.32835820895522394</v>
      </c>
      <c r="J23" s="56"/>
      <c r="K23" s="56"/>
      <c r="L23" s="56"/>
      <c r="M23" s="56"/>
      <c r="N23" s="56">
        <f>N87-(MIN(N10)/C10)</f>
        <v>0.16417910447761197</v>
      </c>
      <c r="O23" s="56"/>
      <c r="P23" s="56"/>
      <c r="Q23" s="77"/>
      <c r="R23" s="56"/>
      <c r="S23" s="56">
        <f>S88-(MIN(S11)/C11)</f>
        <v>0.16417910447761197</v>
      </c>
      <c r="W23" s="56"/>
      <c r="X23" s="56">
        <f>X88-(MIN(X11)/C12)</f>
        <v>0.16417910447761197</v>
      </c>
    </row>
    <row r="24" spans="2:29">
      <c r="B24" t="s">
        <v>427</v>
      </c>
      <c r="C24" s="40">
        <f t="shared" si="14"/>
        <v>134</v>
      </c>
      <c r="D24" t="s">
        <v>329</v>
      </c>
      <c r="G24" t="s">
        <v>428</v>
      </c>
      <c r="H24" s="17" t="s">
        <v>454</v>
      </c>
      <c r="I24" s="56">
        <f>I89-(MIN(I12)/C9)</f>
        <v>0.16417910447761186</v>
      </c>
      <c r="J24" s="56"/>
      <c r="K24" s="56"/>
      <c r="L24" s="56"/>
      <c r="M24" s="56"/>
      <c r="N24" s="56">
        <f>N89-(MIN(N12:N13)/C10)</f>
        <v>0.32835820895522383</v>
      </c>
      <c r="O24" s="56"/>
      <c r="P24" s="56"/>
      <c r="Q24" s="56"/>
      <c r="R24" s="56"/>
      <c r="S24" s="56">
        <f>S90-(MIN(S13:S14)/C11)</f>
        <v>0.32835820895522383</v>
      </c>
      <c r="W24" s="56"/>
      <c r="X24" s="56">
        <f>X90-(MIN(X13:X15)/C12)</f>
        <v>0.4925373134328358</v>
      </c>
    </row>
    <row r="25" spans="2:29">
      <c r="B25" t="s">
        <v>455</v>
      </c>
      <c r="C25" s="40">
        <f>+C12*$C$15</f>
        <v>134</v>
      </c>
      <c r="D25" t="s">
        <v>329</v>
      </c>
      <c r="G25" t="s">
        <v>428</v>
      </c>
      <c r="H25" s="17" t="s">
        <v>458</v>
      </c>
      <c r="I25" s="56">
        <f>I91-(MIN(I14:I16)/C9)</f>
        <v>0.49253731343283585</v>
      </c>
      <c r="N25" s="56">
        <f>N92-(MIN(N15:N17)/C10)</f>
        <v>0.49253731343283585</v>
      </c>
      <c r="S25" s="56">
        <f>S93-(MIN(S16:S18)/C11)</f>
        <v>0.4925373134328358</v>
      </c>
      <c r="X25" s="56">
        <f>X94-(MIN(X17:X18)/C12)</f>
        <v>0.32835820895522388</v>
      </c>
    </row>
    <row r="26" spans="2:29">
      <c r="G26" t="s">
        <v>428</v>
      </c>
      <c r="H26" s="17" t="s">
        <v>433</v>
      </c>
      <c r="I26" s="56">
        <f>+AVERAGE(I84:I96)</f>
        <v>0.6095292766934558</v>
      </c>
      <c r="N26" s="56">
        <f>+AVERAGE(N84:N96)</f>
        <v>0.61814006888633755</v>
      </c>
      <c r="S26" s="56">
        <f>+AVERAGE(S84:S96)</f>
        <v>0.62675086107921929</v>
      </c>
      <c r="X26" s="56">
        <f>+AVERAGE(X84:X96)</f>
        <v>0.6623421354764637</v>
      </c>
    </row>
    <row r="27" spans="2:29">
      <c r="B27" t="s">
        <v>432</v>
      </c>
      <c r="C27" s="41">
        <v>110</v>
      </c>
      <c r="D27" t="s">
        <v>329</v>
      </c>
    </row>
    <row r="29" spans="2:29">
      <c r="B29" t="s">
        <v>434</v>
      </c>
      <c r="C29" s="38">
        <v>200</v>
      </c>
      <c r="D29" t="s">
        <v>329</v>
      </c>
    </row>
    <row r="31" spans="2:29">
      <c r="B31" t="s">
        <v>435</v>
      </c>
      <c r="C31">
        <f>+I2+N2+S2+X2</f>
        <v>33.5</v>
      </c>
    </row>
    <row r="32" spans="2:29">
      <c r="B32" t="s">
        <v>437</v>
      </c>
      <c r="C32">
        <f>+I3+N3+S3+X3</f>
        <v>14.75</v>
      </c>
    </row>
    <row r="33" spans="2:26">
      <c r="B33" t="s">
        <v>438</v>
      </c>
      <c r="C33">
        <f>+COUNTIF(J6:J18,"=0")+COUNTIF(O6:O18,"=0")+COUNTIF(T6:T18,"=0")+COUNTIF(Y6:Y18,"=0")</f>
        <v>0</v>
      </c>
    </row>
    <row r="34" spans="2:26">
      <c r="B34" t="s">
        <v>439</v>
      </c>
      <c r="C34">
        <f>+C31-C33</f>
        <v>33.5</v>
      </c>
    </row>
    <row r="36" spans="2:26">
      <c r="C36" s="38"/>
      <c r="D36" t="s">
        <v>440</v>
      </c>
    </row>
    <row r="37" spans="2:26">
      <c r="C37" s="40"/>
      <c r="D37" t="s">
        <v>441</v>
      </c>
    </row>
    <row r="38" spans="2:26">
      <c r="C38" s="41"/>
      <c r="D38" t="s">
        <v>442</v>
      </c>
    </row>
    <row r="41" spans="2:26">
      <c r="B41" t="s">
        <v>443</v>
      </c>
    </row>
    <row r="42" spans="2:26">
      <c r="B42" t="s">
        <v>444</v>
      </c>
    </row>
    <row r="43" spans="2:26">
      <c r="B43" t="s">
        <v>445</v>
      </c>
    </row>
    <row r="44" spans="2:26">
      <c r="B44" t="s">
        <v>447</v>
      </c>
    </row>
    <row r="45" spans="2:26">
      <c r="B45" t="s">
        <v>457</v>
      </c>
    </row>
    <row r="47" spans="2:26" hidden="1" outlineLevel="1">
      <c r="G47" t="s">
        <v>359</v>
      </c>
      <c r="H47" s="17" t="s">
        <v>360</v>
      </c>
      <c r="I47" s="38">
        <v>25</v>
      </c>
      <c r="K47" t="s">
        <v>361</v>
      </c>
      <c r="N47" s="38">
        <v>25</v>
      </c>
      <c r="P47" t="s">
        <v>361</v>
      </c>
      <c r="S47" s="38">
        <v>25</v>
      </c>
      <c r="U47" t="s">
        <v>361</v>
      </c>
      <c r="X47" s="38">
        <v>25</v>
      </c>
      <c r="Z47" t="s">
        <v>361</v>
      </c>
    </row>
    <row r="48" spans="2:26" hidden="1" outlineLevel="1">
      <c r="G48" t="s">
        <v>362</v>
      </c>
      <c r="H48" s="17" t="s">
        <v>363</v>
      </c>
      <c r="I48" s="38">
        <v>10</v>
      </c>
      <c r="K48" t="s">
        <v>361</v>
      </c>
      <c r="N48" s="38">
        <v>10</v>
      </c>
      <c r="P48" t="s">
        <v>361</v>
      </c>
      <c r="S48" s="38">
        <v>10</v>
      </c>
      <c r="U48" t="s">
        <v>361</v>
      </c>
      <c r="X48" s="38">
        <v>10</v>
      </c>
      <c r="Z48" t="s">
        <v>361</v>
      </c>
    </row>
    <row r="49" spans="7:26" hidden="1" outlineLevel="1">
      <c r="G49" t="s">
        <v>364</v>
      </c>
      <c r="H49" s="17" t="s">
        <v>365</v>
      </c>
      <c r="I49" s="38">
        <f>+I2</f>
        <v>8</v>
      </c>
      <c r="K49" t="s">
        <v>366</v>
      </c>
      <c r="N49" s="38">
        <f>+N2</f>
        <v>8.5</v>
      </c>
      <c r="P49" t="s">
        <v>366</v>
      </c>
      <c r="S49" s="38">
        <f>+S2</f>
        <v>9</v>
      </c>
      <c r="U49" t="s">
        <v>366</v>
      </c>
      <c r="X49" s="38">
        <f>+X2</f>
        <v>8</v>
      </c>
      <c r="Z49" t="s">
        <v>366</v>
      </c>
    </row>
    <row r="50" spans="7:26" hidden="1" outlineLevel="1">
      <c r="G50" t="s">
        <v>367</v>
      </c>
      <c r="H50" s="18" t="s">
        <v>368</v>
      </c>
      <c r="I50" s="70">
        <v>77500000</v>
      </c>
      <c r="K50" s="21" t="s">
        <v>369</v>
      </c>
      <c r="N50" s="70">
        <v>77500000</v>
      </c>
      <c r="P50" s="21" t="s">
        <v>369</v>
      </c>
      <c r="S50" s="70">
        <v>77500000</v>
      </c>
      <c r="U50" s="21" t="s">
        <v>369</v>
      </c>
      <c r="X50" s="70">
        <v>77500000</v>
      </c>
      <c r="Z50" s="21" t="s">
        <v>369</v>
      </c>
    </row>
    <row r="51" spans="7:26" hidden="1" outlineLevel="1">
      <c r="G51" t="s">
        <v>370</v>
      </c>
      <c r="H51" s="18" t="s">
        <v>371</v>
      </c>
      <c r="I51" s="70">
        <v>5555.5555555555557</v>
      </c>
      <c r="K51" s="21" t="s">
        <v>369</v>
      </c>
      <c r="N51" s="70">
        <v>5555.5555555555557</v>
      </c>
      <c r="P51" s="21" t="s">
        <v>369</v>
      </c>
      <c r="S51" s="70">
        <v>5555.5555555555557</v>
      </c>
      <c r="U51" s="21" t="s">
        <v>369</v>
      </c>
      <c r="X51" s="70">
        <v>5555.5555555555557</v>
      </c>
      <c r="Z51" s="21" t="s">
        <v>369</v>
      </c>
    </row>
    <row r="52" spans="7:26" hidden="1" outlineLevel="1">
      <c r="G52" t="s">
        <v>328</v>
      </c>
      <c r="H52" s="17" t="s">
        <v>372</v>
      </c>
      <c r="I52" s="38">
        <f>+C9</f>
        <v>670</v>
      </c>
      <c r="K52" s="21" t="s">
        <v>329</v>
      </c>
      <c r="N52" s="38">
        <f>+C10</f>
        <v>670</v>
      </c>
      <c r="P52" s="21" t="s">
        <v>329</v>
      </c>
      <c r="S52" s="38">
        <f>+C11</f>
        <v>670</v>
      </c>
      <c r="U52" s="21" t="s">
        <v>329</v>
      </c>
      <c r="X52" s="38">
        <f>+C12</f>
        <v>670</v>
      </c>
      <c r="Z52" s="21" t="s">
        <v>329</v>
      </c>
    </row>
    <row r="53" spans="7:26" hidden="1" outlineLevel="1">
      <c r="G53" t="s">
        <v>373</v>
      </c>
      <c r="H53" s="18" t="s">
        <v>374</v>
      </c>
      <c r="I53" s="70">
        <v>700000</v>
      </c>
      <c r="K53" s="21" t="s">
        <v>369</v>
      </c>
      <c r="N53" s="70">
        <v>700000</v>
      </c>
      <c r="P53" s="21" t="s">
        <v>369</v>
      </c>
      <c r="S53" s="70">
        <v>700000</v>
      </c>
      <c r="U53" s="21" t="s">
        <v>369</v>
      </c>
      <c r="X53" s="70">
        <v>700000</v>
      </c>
      <c r="Z53" s="21" t="s">
        <v>369</v>
      </c>
    </row>
    <row r="54" spans="7:26" hidden="1" outlineLevel="1">
      <c r="G54" t="s">
        <v>375</v>
      </c>
      <c r="H54" s="18" t="s">
        <v>376</v>
      </c>
      <c r="I54" s="38">
        <v>9</v>
      </c>
      <c r="K54" s="21" t="s">
        <v>377</v>
      </c>
      <c r="N54" s="38">
        <v>9</v>
      </c>
      <c r="P54" s="21" t="s">
        <v>377</v>
      </c>
      <c r="S54" s="38">
        <v>9</v>
      </c>
      <c r="U54" s="21" t="s">
        <v>377</v>
      </c>
      <c r="X54" s="38">
        <v>9</v>
      </c>
      <c r="Z54" s="21" t="s">
        <v>377</v>
      </c>
    </row>
    <row r="55" spans="7:26" hidden="1" outlineLevel="1">
      <c r="G55" t="s">
        <v>378</v>
      </c>
      <c r="H55" s="17" t="s">
        <v>379</v>
      </c>
      <c r="I55" s="38">
        <v>35</v>
      </c>
      <c r="K55" t="s">
        <v>380</v>
      </c>
      <c r="N55" s="38">
        <v>35</v>
      </c>
      <c r="P55" t="s">
        <v>380</v>
      </c>
      <c r="S55" s="38">
        <v>35</v>
      </c>
      <c r="U55" t="s">
        <v>380</v>
      </c>
      <c r="X55" s="38">
        <v>35</v>
      </c>
      <c r="Z55" t="s">
        <v>380</v>
      </c>
    </row>
    <row r="56" spans="7:26" hidden="1" outlineLevel="1">
      <c r="G56" t="s">
        <v>381</v>
      </c>
      <c r="H56" s="18" t="s">
        <v>382</v>
      </c>
      <c r="I56" s="38">
        <v>2</v>
      </c>
      <c r="K56" s="21" t="s">
        <v>383</v>
      </c>
      <c r="N56" s="38">
        <v>2</v>
      </c>
      <c r="P56" s="21" t="s">
        <v>383</v>
      </c>
      <c r="S56" s="38">
        <v>2</v>
      </c>
      <c r="U56" s="21" t="s">
        <v>383</v>
      </c>
      <c r="X56" s="38">
        <v>2</v>
      </c>
      <c r="Z56" s="21" t="s">
        <v>383</v>
      </c>
    </row>
    <row r="57" spans="7:26" hidden="1" outlineLevel="1">
      <c r="G57" t="s">
        <v>384</v>
      </c>
      <c r="H57" s="18" t="s">
        <v>385</v>
      </c>
      <c r="I57" s="38">
        <f>+C24</f>
        <v>134</v>
      </c>
      <c r="K57" s="21" t="s">
        <v>329</v>
      </c>
      <c r="N57" s="38">
        <f>+C24</f>
        <v>134</v>
      </c>
      <c r="P57" s="21" t="s">
        <v>329</v>
      </c>
      <c r="S57" s="38">
        <f>+C24</f>
        <v>134</v>
      </c>
      <c r="U57" s="21" t="s">
        <v>329</v>
      </c>
      <c r="X57" s="38">
        <f>+C25</f>
        <v>134</v>
      </c>
      <c r="Z57" s="21" t="s">
        <v>329</v>
      </c>
    </row>
    <row r="58" spans="7:26" hidden="1" outlineLevel="1">
      <c r="G58" t="s">
        <v>386</v>
      </c>
      <c r="H58" s="18" t="s">
        <v>387</v>
      </c>
      <c r="I58" s="37">
        <f>+C14-C15</f>
        <v>0.7</v>
      </c>
      <c r="N58" s="37">
        <f>+C14-C15</f>
        <v>0.7</v>
      </c>
      <c r="S58" s="37">
        <f>+C14-C15</f>
        <v>0.7</v>
      </c>
      <c r="X58" s="37">
        <f>+C14-C15</f>
        <v>0.7</v>
      </c>
    </row>
    <row r="59" spans="7:26" hidden="1" outlineLevel="1"/>
    <row r="60" spans="7:26" hidden="1" outlineLevel="1"/>
    <row r="61" spans="7:26" hidden="1" outlineLevel="1">
      <c r="G61" s="66" t="s">
        <v>390</v>
      </c>
    </row>
    <row r="62" spans="7:26" hidden="1" outlineLevel="1">
      <c r="G62" s="2" t="s">
        <v>391</v>
      </c>
      <c r="I62" s="68">
        <f>+I50/(I47*365)</f>
        <v>8493.1506849315065</v>
      </c>
      <c r="N62" s="68">
        <f>+N50/(N47*365)</f>
        <v>8493.1506849315065</v>
      </c>
      <c r="S62" s="68">
        <f>+S50/(S47*365)</f>
        <v>8493.1506849315065</v>
      </c>
      <c r="X62" s="68">
        <f>+X50/(X47*365)</f>
        <v>8493.1506849315065</v>
      </c>
    </row>
    <row r="63" spans="7:26" hidden="1" outlineLevel="1">
      <c r="I63" s="68"/>
      <c r="N63" s="68"/>
      <c r="S63" s="68"/>
      <c r="X63" s="68"/>
    </row>
    <row r="64" spans="7:26" hidden="1" outlineLevel="1">
      <c r="G64" s="66" t="s">
        <v>392</v>
      </c>
    </row>
    <row r="65" spans="7:24" hidden="1" outlineLevel="1">
      <c r="G65" s="2" t="s">
        <v>393</v>
      </c>
      <c r="I65" s="68">
        <f>+((I47/I48)*(I51*I52))/(I47*365)</f>
        <v>1019.7869101978691</v>
      </c>
      <c r="N65" s="68">
        <f>+((N47/N48)*(N51*N52))/(N47*365)</f>
        <v>1019.7869101978691</v>
      </c>
      <c r="S65" s="68">
        <f>+((S47/S48)*(S51*S52))/(S47*365)</f>
        <v>1019.7869101978691</v>
      </c>
      <c r="X65" s="68">
        <f>+((X47/X48)*(X51*X52))/(X47*365)</f>
        <v>1019.7869101978691</v>
      </c>
    </row>
    <row r="66" spans="7:24" hidden="1" outlineLevel="1">
      <c r="I66" s="68"/>
      <c r="N66" s="68"/>
      <c r="S66" s="68"/>
      <c r="X66" s="68"/>
    </row>
    <row r="67" spans="7:24" hidden="1" outlineLevel="1">
      <c r="G67" s="66" t="s">
        <v>394</v>
      </c>
      <c r="I67" s="68"/>
      <c r="N67" s="68"/>
      <c r="S67" s="68"/>
      <c r="X67" s="68"/>
    </row>
    <row r="68" spans="7:24" hidden="1" outlineLevel="1">
      <c r="G68" s="19" t="s">
        <v>395</v>
      </c>
      <c r="I68" s="68">
        <f>+I53/365</f>
        <v>1917.8082191780823</v>
      </c>
      <c r="N68" s="68">
        <f>+N53/365</f>
        <v>1917.8082191780823</v>
      </c>
      <c r="S68" s="68">
        <f>+S53/365</f>
        <v>1917.8082191780823</v>
      </c>
      <c r="X68" s="68">
        <f>+X53/365</f>
        <v>1917.8082191780823</v>
      </c>
    </row>
    <row r="69" spans="7:24" hidden="1" outlineLevel="1">
      <c r="I69" s="68"/>
      <c r="N69" s="68"/>
      <c r="S69" s="68"/>
      <c r="X69" s="68"/>
    </row>
    <row r="70" spans="7:24" hidden="1" outlineLevel="1">
      <c r="G70" s="66" t="s">
        <v>396</v>
      </c>
      <c r="I70" s="68"/>
      <c r="N70" s="68"/>
      <c r="S70" s="68"/>
      <c r="X70" s="68"/>
    </row>
    <row r="71" spans="7:24" hidden="1" outlineLevel="1">
      <c r="G71" s="2" t="s">
        <v>397</v>
      </c>
      <c r="I71" s="68">
        <f>+(I56*I57*I49*I20)+(I54*I55*(1-I20)*I49)</f>
        <v>2144</v>
      </c>
      <c r="N71" s="68">
        <f>+(N56*N57*N49*N20)+(N54*N55*(1-N20)*N49)</f>
        <v>2278</v>
      </c>
      <c r="S71" s="68">
        <f>+(S56*S57*S49*S20)+(S54*S55*(1-S20)*S49)</f>
        <v>2412</v>
      </c>
      <c r="X71" s="68">
        <f>+(X56*X57*X49*X20)+(X54*X55*(1-X20)*X49)</f>
        <v>2144</v>
      </c>
    </row>
    <row r="72" spans="7:24" hidden="1" outlineLevel="1">
      <c r="I72" s="68"/>
      <c r="N72" s="68"/>
      <c r="S72" s="68"/>
      <c r="X72" s="68"/>
    </row>
    <row r="73" spans="7:24" hidden="1" outlineLevel="1">
      <c r="G73" s="66" t="s">
        <v>398</v>
      </c>
      <c r="I73" s="68"/>
      <c r="N73" s="68"/>
      <c r="S73" s="68"/>
      <c r="X73" s="68"/>
    </row>
    <row r="74" spans="7:24" hidden="1" outlineLevel="1">
      <c r="G74" s="2" t="s">
        <v>399</v>
      </c>
      <c r="I74" s="68">
        <f>+(I54*I55*(1-I20)*I49)</f>
        <v>0</v>
      </c>
      <c r="N74" s="68">
        <f>+(N54*N55*(1-N20)*N49)</f>
        <v>0</v>
      </c>
      <c r="S74" s="68">
        <f>+(S54*S55*(1-S20)*S49)</f>
        <v>0</v>
      </c>
      <c r="X74" s="68">
        <f>+(X54*X55*(1-X20)*X49)</f>
        <v>0</v>
      </c>
    </row>
    <row r="75" spans="7:24" hidden="1" outlineLevel="1">
      <c r="I75" s="68"/>
      <c r="N75" s="68"/>
      <c r="S75" s="68"/>
      <c r="X75" s="68"/>
    </row>
    <row r="76" spans="7:24" hidden="1" outlineLevel="1">
      <c r="G76" s="66" t="s">
        <v>400</v>
      </c>
      <c r="I76" s="68"/>
      <c r="N76" s="68"/>
      <c r="S76" s="68"/>
      <c r="X76" s="68"/>
    </row>
    <row r="77" spans="7:24" hidden="1" outlineLevel="1">
      <c r="G77" s="2" t="s">
        <v>401</v>
      </c>
      <c r="I77" s="68">
        <f>+(I57*I56*I20*I49)</f>
        <v>2144</v>
      </c>
      <c r="N77" s="68">
        <f>+(N57*N56*N20*N49)</f>
        <v>2278</v>
      </c>
      <c r="S77" s="68">
        <f>+(S57*S56*S20*S49)</f>
        <v>2412</v>
      </c>
      <c r="X77" s="68">
        <f>+(X57*X56*X20*X49)</f>
        <v>2144</v>
      </c>
    </row>
    <row r="78" spans="7:24" hidden="1" outlineLevel="1">
      <c r="I78" s="68"/>
      <c r="N78" s="68"/>
      <c r="S78" s="68"/>
      <c r="X78" s="68"/>
    </row>
    <row r="79" spans="7:24" hidden="1" outlineLevel="1">
      <c r="G79" s="66" t="s">
        <v>402</v>
      </c>
      <c r="I79" s="68">
        <f>+I62+I65+I68+I71</f>
        <v>13574.745814307458</v>
      </c>
      <c r="N79" s="68">
        <f>+N62+N65+N68+N71</f>
        <v>13708.745814307458</v>
      </c>
      <c r="S79" s="68">
        <f>+S62+S65+S68+S71</f>
        <v>13842.745814307458</v>
      </c>
      <c r="X79" s="68">
        <f>+X62+X65+X68+X71</f>
        <v>13574.745814307458</v>
      </c>
    </row>
    <row r="80" spans="7:24" hidden="1" outlineLevel="1">
      <c r="I80" s="67"/>
    </row>
    <row r="81" spans="7:30" hidden="1" outlineLevel="1"/>
    <row r="82" spans="7:30" hidden="1" outlineLevel="1"/>
    <row r="83" spans="7:30" collapsed="1">
      <c r="H83" t="s">
        <v>449</v>
      </c>
      <c r="I83" t="s">
        <v>450</v>
      </c>
      <c r="M83" t="s">
        <v>449</v>
      </c>
      <c r="N83" t="s">
        <v>450</v>
      </c>
      <c r="R83" t="s">
        <v>449</v>
      </c>
      <c r="S83" t="s">
        <v>450</v>
      </c>
      <c r="W83" t="s">
        <v>449</v>
      </c>
      <c r="X83" t="s">
        <v>450</v>
      </c>
    </row>
    <row r="84" spans="7:30">
      <c r="G84" s="65" t="s">
        <v>337</v>
      </c>
      <c r="H84" s="57">
        <f>90%-I84</f>
        <v>0.16417910447761197</v>
      </c>
      <c r="I84" s="56">
        <f>+I6/$C$9</f>
        <v>0.73582089552238805</v>
      </c>
      <c r="M84" s="57">
        <f>90%-N84</f>
        <v>8.2089552238805985E-2</v>
      </c>
      <c r="N84" s="56">
        <f>+N6/$C$10</f>
        <v>0.81791044776119404</v>
      </c>
      <c r="R84" s="57">
        <f>90%-S84</f>
        <v>0</v>
      </c>
      <c r="S84" s="56">
        <f>+S6/$C$11</f>
        <v>0.9</v>
      </c>
      <c r="W84" s="57">
        <f>90%-X84</f>
        <v>0</v>
      </c>
      <c r="X84" s="56">
        <f>+X6/$C$11</f>
        <v>0.9</v>
      </c>
    </row>
    <row r="85" spans="7:30">
      <c r="G85" s="65" t="s">
        <v>338</v>
      </c>
      <c r="H85" s="57">
        <f>90%-I85</f>
        <v>0.32835820895522394</v>
      </c>
      <c r="I85" s="56">
        <f>+I7/$C$9</f>
        <v>0.57164179104477608</v>
      </c>
      <c r="M85" s="57">
        <f t="shared" ref="M85:M96" si="15">90%-N85</f>
        <v>0.24626865671641796</v>
      </c>
      <c r="N85" s="56">
        <f>+N7/$C$10</f>
        <v>0.65373134328358207</v>
      </c>
      <c r="R85" s="57">
        <f t="shared" ref="R85:R96" si="16">90%-S85</f>
        <v>0.16417910447761197</v>
      </c>
      <c r="S85" s="56">
        <f>+S7/$C$11</f>
        <v>0.73582089552238805</v>
      </c>
      <c r="W85" s="57">
        <f t="shared" ref="W85:W96" si="17">90%-X85</f>
        <v>0</v>
      </c>
      <c r="X85" s="56">
        <f>+X7/$C$11</f>
        <v>0.9</v>
      </c>
    </row>
    <row r="86" spans="7:30">
      <c r="G86" s="65" t="s">
        <v>339</v>
      </c>
      <c r="H86" s="57">
        <f>90%-I86</f>
        <v>2.9850746268656692E-2</v>
      </c>
      <c r="I86" s="56">
        <f>+I8/$C$9</f>
        <v>0.87014925373134333</v>
      </c>
      <c r="M86" s="57">
        <f t="shared" si="15"/>
        <v>0.41044776119402987</v>
      </c>
      <c r="N86" s="56">
        <f>+N8/$C$10</f>
        <v>0.48955223880597015</v>
      </c>
      <c r="R86" s="57">
        <f t="shared" si="16"/>
        <v>0.32835820895522394</v>
      </c>
      <c r="S86" s="56">
        <f>+S8/$C$11</f>
        <v>0.57164179104477608</v>
      </c>
      <c r="W86" s="57">
        <f t="shared" si="17"/>
        <v>0.16417910447761197</v>
      </c>
      <c r="X86" s="56">
        <f>+X8/$C$11</f>
        <v>0.73582089552238805</v>
      </c>
    </row>
    <row r="87" spans="7:30">
      <c r="G87" s="65" t="s">
        <v>340</v>
      </c>
      <c r="H87" s="57">
        <f>90%-I87</f>
        <v>0.19402985074626866</v>
      </c>
      <c r="I87" s="56">
        <f>+I9/$C$9</f>
        <v>0.70597014925373136</v>
      </c>
      <c r="M87" s="57">
        <f t="shared" si="15"/>
        <v>0.11194029850746268</v>
      </c>
      <c r="N87" s="56">
        <f>+N9/$C$10</f>
        <v>0.78805970149253735</v>
      </c>
      <c r="R87" s="57">
        <f t="shared" si="16"/>
        <v>0.49253731343283585</v>
      </c>
      <c r="S87" s="56">
        <f>+S9/$C$11</f>
        <v>0.40746268656716417</v>
      </c>
      <c r="W87" s="57">
        <f t="shared" si="17"/>
        <v>0.32835820895522394</v>
      </c>
      <c r="X87" s="56">
        <f>+X9/$C$11</f>
        <v>0.57164179104477608</v>
      </c>
    </row>
    <row r="88" spans="7:30">
      <c r="G88" s="65" t="s">
        <v>341</v>
      </c>
      <c r="H88" s="57">
        <f>90%-I88</f>
        <v>0.35820895522388063</v>
      </c>
      <c r="I88" s="56">
        <f>+I10/$C$9</f>
        <v>0.54179104477611939</v>
      </c>
      <c r="M88" s="57">
        <f t="shared" si="15"/>
        <v>0.27611940298507465</v>
      </c>
      <c r="N88" s="56">
        <f>+N10/$C$10</f>
        <v>0.62388059701492538</v>
      </c>
      <c r="R88" s="57">
        <f t="shared" si="16"/>
        <v>0.19402985074626866</v>
      </c>
      <c r="S88" s="56">
        <f>+S10/$C$11</f>
        <v>0.70597014925373136</v>
      </c>
      <c r="W88" s="57">
        <f t="shared" si="17"/>
        <v>2.9850746268656692E-2</v>
      </c>
      <c r="X88" s="56">
        <f>+X10/$C$11</f>
        <v>0.87014925373134333</v>
      </c>
    </row>
    <row r="89" spans="7:30">
      <c r="G89" s="65" t="s">
        <v>343</v>
      </c>
      <c r="H89" s="57">
        <f>90%-I89</f>
        <v>5.9701492537313494E-2</v>
      </c>
      <c r="I89" s="56">
        <f>+I11/$C$9</f>
        <v>0.84029850746268653</v>
      </c>
      <c r="M89" s="57">
        <f t="shared" si="15"/>
        <v>5.2238805970149294E-2</v>
      </c>
      <c r="N89" s="56">
        <f>+N11/$C$10</f>
        <v>0.84776119402985073</v>
      </c>
      <c r="R89" s="57">
        <f t="shared" si="16"/>
        <v>0.35820895522388063</v>
      </c>
      <c r="S89" s="56">
        <f>+S11/$C$11</f>
        <v>0.54179104477611939</v>
      </c>
      <c r="W89" s="57">
        <f t="shared" si="17"/>
        <v>0.19402985074626866</v>
      </c>
      <c r="X89" s="56">
        <f>+X11/$C$11</f>
        <v>0.70597014925373136</v>
      </c>
    </row>
    <row r="90" spans="7:30">
      <c r="G90" s="65" t="s">
        <v>344</v>
      </c>
      <c r="H90" s="57">
        <f>90%-I90</f>
        <v>0.22388059701492535</v>
      </c>
      <c r="I90" s="56">
        <f>+I12/$C$9</f>
        <v>0.67611940298507467</v>
      </c>
      <c r="M90" s="57">
        <f t="shared" si="15"/>
        <v>0.21641791044776126</v>
      </c>
      <c r="N90" s="56">
        <f>+N12/$C$10</f>
        <v>0.68358208955223876</v>
      </c>
      <c r="R90" s="57">
        <f t="shared" si="16"/>
        <v>5.9701492537313494E-2</v>
      </c>
      <c r="S90" s="56">
        <f>+S12/$C$11</f>
        <v>0.84029850746268653</v>
      </c>
      <c r="W90" s="57">
        <f t="shared" si="17"/>
        <v>4.4776119402985093E-2</v>
      </c>
      <c r="X90" s="56">
        <f>+X12/$C$11</f>
        <v>0.85522388059701493</v>
      </c>
    </row>
    <row r="91" spans="7:30">
      <c r="G91" s="65" t="s">
        <v>345</v>
      </c>
      <c r="H91" s="57">
        <f>90%-I91</f>
        <v>7.4626865671641784E-2</v>
      </c>
      <c r="I91" s="56">
        <f>+I13/$C$9</f>
        <v>0.82537313432835824</v>
      </c>
      <c r="M91" s="57">
        <f t="shared" si="15"/>
        <v>0.38059701492537312</v>
      </c>
      <c r="N91" s="56">
        <f>+N13/$C$10</f>
        <v>0.5194029850746269</v>
      </c>
      <c r="R91" s="57">
        <f t="shared" si="16"/>
        <v>0.22388059701492535</v>
      </c>
      <c r="S91" s="56">
        <f>+S13/$C$11</f>
        <v>0.67611940298507467</v>
      </c>
      <c r="W91" s="57">
        <f t="shared" si="17"/>
        <v>0.20895522388059706</v>
      </c>
      <c r="X91" s="56">
        <f>+X13/$C$11</f>
        <v>0.69104477611940296</v>
      </c>
    </row>
    <row r="92" spans="7:30">
      <c r="G92" s="65" t="s">
        <v>346</v>
      </c>
      <c r="H92" s="57">
        <f>90%-I92</f>
        <v>0.23880597014925375</v>
      </c>
      <c r="I92" s="56">
        <f>+I14/$C$9</f>
        <v>0.66119402985074627</v>
      </c>
      <c r="M92" s="57">
        <f t="shared" si="15"/>
        <v>8.2089552238805985E-2</v>
      </c>
      <c r="N92" s="56">
        <f>+N14/$C$10</f>
        <v>0.81791044776119404</v>
      </c>
      <c r="R92" s="57">
        <f t="shared" si="16"/>
        <v>0.38805970149253732</v>
      </c>
      <c r="S92" s="56">
        <f>+S14/$C$11</f>
        <v>0.5119402985074627</v>
      </c>
      <c r="W92" s="57">
        <f t="shared" si="17"/>
        <v>0.37313432835820892</v>
      </c>
      <c r="X92" s="56">
        <f>+X14/$C$11</f>
        <v>0.5268656716417911</v>
      </c>
    </row>
    <row r="93" spans="7:30">
      <c r="G93" s="65" t="s">
        <v>347</v>
      </c>
      <c r="H93" s="57">
        <f>90%-I93</f>
        <v>0.40298507462686567</v>
      </c>
      <c r="I93" s="56">
        <f>+I15/$C$9</f>
        <v>0.49701492537313435</v>
      </c>
      <c r="M93" s="57">
        <f t="shared" si="15"/>
        <v>0.24626865671641796</v>
      </c>
      <c r="N93" s="56">
        <f>+N15/$C$10</f>
        <v>0.65373134328358207</v>
      </c>
      <c r="R93" s="57">
        <f t="shared" si="16"/>
        <v>8.9552238805970186E-2</v>
      </c>
      <c r="S93" s="56">
        <f>+S15/$C$11</f>
        <v>0.81044776119402984</v>
      </c>
      <c r="W93" s="57">
        <f t="shared" si="17"/>
        <v>0.53731343283582089</v>
      </c>
      <c r="X93" s="56">
        <f>+X15/$C$11</f>
        <v>0.36268656716417913</v>
      </c>
    </row>
    <row r="94" spans="7:30">
      <c r="G94" s="65" t="s">
        <v>348</v>
      </c>
      <c r="H94" s="57">
        <f t="shared" ref="H94:H96" si="18">90%-I94</f>
        <v>0.56716417910447769</v>
      </c>
      <c r="I94" s="56">
        <f>+I16/$C$9</f>
        <v>0.33283582089552238</v>
      </c>
      <c r="M94" s="57">
        <f t="shared" si="15"/>
        <v>0.41044776119402987</v>
      </c>
      <c r="N94" s="56">
        <f>+N16/$C$10</f>
        <v>0.48955223880597015</v>
      </c>
      <c r="R94" s="57">
        <f t="shared" si="16"/>
        <v>0.25373134328358216</v>
      </c>
      <c r="S94" s="56">
        <f>+S16/$C$11</f>
        <v>0.64626865671641787</v>
      </c>
      <c r="W94" s="57">
        <f t="shared" si="17"/>
        <v>0.23880597014925375</v>
      </c>
      <c r="X94" s="56">
        <f>+X16/$C$11</f>
        <v>0.66119402985074627</v>
      </c>
    </row>
    <row r="95" spans="7:30">
      <c r="G95" s="65" t="s">
        <v>349</v>
      </c>
      <c r="H95" s="57">
        <f t="shared" si="18"/>
        <v>0.56716417910447769</v>
      </c>
      <c r="I95" s="56">
        <f>+I17/$C$9</f>
        <v>0.33283582089552238</v>
      </c>
      <c r="M95" s="57">
        <f t="shared" si="15"/>
        <v>0.57462686567164178</v>
      </c>
      <c r="N95" s="56">
        <f>+N17/$C$10</f>
        <v>0.32537313432835818</v>
      </c>
      <c r="R95" s="57">
        <f t="shared" si="16"/>
        <v>0.41791044776119407</v>
      </c>
      <c r="S95" s="56">
        <f>+S17/$C$11</f>
        <v>0.48208955223880595</v>
      </c>
      <c r="W95" s="57">
        <f t="shared" si="17"/>
        <v>0.40298507462686567</v>
      </c>
      <c r="X95" s="56">
        <f>+X17/$C$11</f>
        <v>0.49701492537313435</v>
      </c>
    </row>
    <row r="96" spans="7:30">
      <c r="G96" s="65" t="s">
        <v>350</v>
      </c>
      <c r="H96" s="57">
        <f t="shared" si="18"/>
        <v>0.56716417910447769</v>
      </c>
      <c r="I96" s="56">
        <f>+I18/$C$9</f>
        <v>0.33283582089552238</v>
      </c>
      <c r="M96" s="57">
        <f t="shared" si="15"/>
        <v>0.57462686567164178</v>
      </c>
      <c r="N96" s="56">
        <f>+N18/$C$10</f>
        <v>0.32537313432835818</v>
      </c>
      <c r="R96" s="57">
        <f t="shared" si="16"/>
        <v>0.58208955223880599</v>
      </c>
      <c r="S96" s="56">
        <f>+S18/$C$11</f>
        <v>0.31791044776119404</v>
      </c>
      <c r="W96" s="57">
        <f t="shared" si="17"/>
        <v>0.56716417910447769</v>
      </c>
      <c r="X96" s="56">
        <f>+X18/$C$11</f>
        <v>0.33283582089552238</v>
      </c>
      <c r="AC96">
        <v>3</v>
      </c>
      <c r="AD96">
        <v>3</v>
      </c>
    </row>
    <row r="97" spans="29:30">
      <c r="AC97">
        <v>3</v>
      </c>
      <c r="AD97">
        <v>3</v>
      </c>
    </row>
    <row r="98" spans="29:30">
      <c r="AC98">
        <v>3</v>
      </c>
      <c r="AD98">
        <v>3</v>
      </c>
    </row>
    <row r="99" spans="29:30">
      <c r="AC99">
        <v>2</v>
      </c>
      <c r="AD99">
        <v>2</v>
      </c>
    </row>
    <row r="100" spans="29:30">
      <c r="AC100">
        <v>2</v>
      </c>
      <c r="AD100">
        <v>2</v>
      </c>
    </row>
    <row r="101" spans="29:30">
      <c r="AC101">
        <v>2</v>
      </c>
      <c r="AD101">
        <v>2</v>
      </c>
    </row>
    <row r="102" spans="29:30">
      <c r="AC102">
        <v>3</v>
      </c>
      <c r="AD102">
        <v>3</v>
      </c>
    </row>
    <row r="103" spans="29:30">
      <c r="AC103">
        <v>3</v>
      </c>
      <c r="AD103">
        <v>3</v>
      </c>
    </row>
    <row r="104" spans="29:30">
      <c r="AC104">
        <v>3</v>
      </c>
      <c r="AD104">
        <v>3</v>
      </c>
    </row>
    <row r="105" spans="29:30">
      <c r="AC105">
        <v>3</v>
      </c>
      <c r="AD105">
        <v>3</v>
      </c>
    </row>
    <row r="106" spans="29:30">
      <c r="AC106">
        <v>3</v>
      </c>
      <c r="AD106">
        <v>3</v>
      </c>
    </row>
    <row r="107" spans="29:30">
      <c r="AC107">
        <v>2</v>
      </c>
      <c r="AD107">
        <v>2</v>
      </c>
    </row>
  </sheetData>
  <mergeCells count="4">
    <mergeCell ref="H4:L4"/>
    <mergeCell ref="M4:Q4"/>
    <mergeCell ref="R4:V4"/>
    <mergeCell ref="W4:AA4"/>
  </mergeCells>
  <conditionalFormatting sqref="J6:J18">
    <cfRule type="iconSet" priority="10">
      <iconSet>
        <cfvo type="percent" val="0"/>
        <cfvo type="percent" val="33"/>
        <cfvo type="percent" val="67"/>
      </iconSet>
    </cfRule>
  </conditionalFormatting>
  <conditionalFormatting sqref="K6:L18">
    <cfRule type="cellIs" dxfId="5" priority="7" operator="equal">
      <formula>0</formula>
    </cfRule>
  </conditionalFormatting>
  <conditionalFormatting sqref="O6:O18">
    <cfRule type="iconSet" priority="9">
      <iconSet>
        <cfvo type="percent" val="0"/>
        <cfvo type="percent" val="33"/>
        <cfvo type="percent" val="67"/>
      </iconSet>
    </cfRule>
  </conditionalFormatting>
  <conditionalFormatting sqref="P6:Q18">
    <cfRule type="cellIs" dxfId="4" priority="6" operator="equal">
      <formula>0</formula>
    </cfRule>
  </conditionalFormatting>
  <conditionalFormatting sqref="T6:T18">
    <cfRule type="iconSet" priority="8">
      <iconSet>
        <cfvo type="percent" val="0"/>
        <cfvo type="percent" val="33"/>
        <cfvo type="percent" val="67"/>
      </iconSet>
    </cfRule>
  </conditionalFormatting>
  <conditionalFormatting sqref="U6:V18">
    <cfRule type="cellIs" dxfId="3" priority="5" operator="equal">
      <formula>0</formula>
    </cfRule>
  </conditionalFormatting>
  <conditionalFormatting sqref="Y6:Y18">
    <cfRule type="iconSet" priority="4">
      <iconSet>
        <cfvo type="percent" val="0"/>
        <cfvo type="percent" val="33"/>
        <cfvo type="percent" val="67"/>
      </iconSet>
    </cfRule>
  </conditionalFormatting>
  <conditionalFormatting sqref="Z6:AA18">
    <cfRule type="cellIs" dxfId="2" priority="3" operator="equal">
      <formula>0</formula>
    </cfRule>
  </conditionalFormatting>
  <conditionalFormatting sqref="AB6:AB18">
    <cfRule type="cellIs" dxfId="1" priority="2" operator="lessThan">
      <formula>$AC6</formula>
    </cfRule>
  </conditionalFormatting>
  <conditionalFormatting sqref="AC96:AC107">
    <cfRule type="cellIs" dxfId="0" priority="1" operator="lessThan">
      <formula>$AC96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BDF9-38A7-41C3-99D5-FA71C1CEB3CB}">
  <dimension ref="A1:P256"/>
  <sheetViews>
    <sheetView topLeftCell="A223" workbookViewId="0">
      <selection activeCell="A228" sqref="A228:O256"/>
    </sheetView>
  </sheetViews>
  <sheetFormatPr defaultRowHeight="15"/>
  <cols>
    <col min="1" max="1" width="10" customWidth="1"/>
    <col min="5" max="6" width="12.5703125" bestFit="1" customWidth="1"/>
    <col min="8" max="8" width="10.42578125" customWidth="1"/>
    <col min="12" max="13" width="12.5703125" bestFit="1" customWidth="1"/>
  </cols>
  <sheetData>
    <row r="1" spans="1:16">
      <c r="A1">
        <v>286</v>
      </c>
    </row>
    <row r="2" spans="1:16">
      <c r="O2" t="s">
        <v>6</v>
      </c>
      <c r="P2" s="6"/>
    </row>
    <row r="3" spans="1:16">
      <c r="A3" t="s">
        <v>7</v>
      </c>
      <c r="H3" t="s">
        <v>8</v>
      </c>
      <c r="O3" t="s">
        <v>9</v>
      </c>
      <c r="P3" s="7"/>
    </row>
    <row r="4" spans="1:16">
      <c r="O4" t="s">
        <v>10</v>
      </c>
      <c r="P4" s="8"/>
    </row>
    <row r="5" spans="1:16">
      <c r="A5" t="s">
        <v>11</v>
      </c>
      <c r="C5" t="s">
        <v>12</v>
      </c>
      <c r="E5" t="s">
        <v>13</v>
      </c>
      <c r="F5" t="s">
        <v>14</v>
      </c>
      <c r="H5" t="s">
        <v>11</v>
      </c>
      <c r="J5" t="s">
        <v>12</v>
      </c>
      <c r="L5" t="s">
        <v>13</v>
      </c>
      <c r="M5" t="s">
        <v>14</v>
      </c>
    </row>
    <row r="6" spans="1:16">
      <c r="A6" s="6" t="s">
        <v>15</v>
      </c>
      <c r="B6">
        <v>10</v>
      </c>
      <c r="C6" s="6" t="s">
        <v>16</v>
      </c>
      <c r="D6">
        <v>16</v>
      </c>
      <c r="E6">
        <f>+IF(D6&lt;B6,(60+D6)-B6,D6-B6)</f>
        <v>6</v>
      </c>
      <c r="F6">
        <f>+B7-D6</f>
        <v>9</v>
      </c>
      <c r="H6" s="6" t="s">
        <v>17</v>
      </c>
      <c r="I6">
        <v>19</v>
      </c>
      <c r="J6" s="6" t="s">
        <v>18</v>
      </c>
      <c r="K6">
        <v>24</v>
      </c>
      <c r="L6">
        <f>+IF(K6&lt;I6,(60+K6)-I6,K6-I6)</f>
        <v>5</v>
      </c>
      <c r="M6">
        <f>+I7-K6</f>
        <v>10</v>
      </c>
      <c r="N6">
        <v>1</v>
      </c>
      <c r="O6">
        <f>+I6-D6</f>
        <v>3</v>
      </c>
    </row>
    <row r="7" spans="1:16">
      <c r="A7" s="6" t="s">
        <v>19</v>
      </c>
      <c r="B7">
        <v>25</v>
      </c>
      <c r="C7" s="6" t="s">
        <v>20</v>
      </c>
      <c r="D7">
        <v>31</v>
      </c>
      <c r="E7">
        <f t="shared" ref="E7:E70" si="0">+IF(D7&lt;B7,(60+D7)-B7,D7-B7)</f>
        <v>6</v>
      </c>
      <c r="F7">
        <f t="shared" ref="F7:F10" si="1">+B8-D7</f>
        <v>2</v>
      </c>
      <c r="H7" s="6" t="s">
        <v>21</v>
      </c>
      <c r="I7">
        <v>34</v>
      </c>
      <c r="J7" s="6" t="s">
        <v>22</v>
      </c>
      <c r="K7">
        <v>39</v>
      </c>
      <c r="L7">
        <f t="shared" ref="L7:L70" si="2">+IF(K7&lt;I7,(60+K7)-I7,K7-I7)</f>
        <v>5</v>
      </c>
      <c r="M7">
        <f>+I8-K7</f>
        <v>3</v>
      </c>
      <c r="N7">
        <v>1</v>
      </c>
      <c r="O7">
        <f t="shared" ref="O7:O70" si="3">+I7-D7</f>
        <v>3</v>
      </c>
    </row>
    <row r="8" spans="1:16">
      <c r="A8" s="7" t="s">
        <v>23</v>
      </c>
      <c r="B8">
        <v>33</v>
      </c>
      <c r="C8" s="7" t="s">
        <v>22</v>
      </c>
      <c r="D8">
        <v>39</v>
      </c>
      <c r="E8">
        <f t="shared" si="0"/>
        <v>6</v>
      </c>
      <c r="F8">
        <f t="shared" si="1"/>
        <v>1</v>
      </c>
      <c r="H8" s="7" t="s">
        <v>24</v>
      </c>
      <c r="I8">
        <v>42</v>
      </c>
      <c r="J8" s="7" t="s">
        <v>25</v>
      </c>
      <c r="K8">
        <v>47</v>
      </c>
      <c r="L8">
        <f t="shared" si="2"/>
        <v>5</v>
      </c>
      <c r="M8">
        <f>+I9-K8</f>
        <v>2</v>
      </c>
      <c r="N8">
        <v>2</v>
      </c>
      <c r="O8">
        <f t="shared" si="3"/>
        <v>3</v>
      </c>
    </row>
    <row r="9" spans="1:16">
      <c r="A9" s="6" t="s">
        <v>26</v>
      </c>
      <c r="B9">
        <v>40</v>
      </c>
      <c r="C9" s="6" t="s">
        <v>27</v>
      </c>
      <c r="D9">
        <v>46</v>
      </c>
      <c r="E9">
        <f t="shared" si="0"/>
        <v>6</v>
      </c>
      <c r="F9">
        <f t="shared" si="1"/>
        <v>2</v>
      </c>
      <c r="H9" s="6" t="s">
        <v>28</v>
      </c>
      <c r="I9">
        <v>49</v>
      </c>
      <c r="J9" s="6" t="s">
        <v>29</v>
      </c>
      <c r="K9">
        <v>54</v>
      </c>
      <c r="L9">
        <f t="shared" si="2"/>
        <v>5</v>
      </c>
      <c r="M9">
        <f>+I10-K9</f>
        <v>3</v>
      </c>
      <c r="N9">
        <v>1</v>
      </c>
      <c r="O9">
        <f t="shared" si="3"/>
        <v>3</v>
      </c>
    </row>
    <row r="10" spans="1:16">
      <c r="A10" s="7" t="s">
        <v>30</v>
      </c>
      <c r="B10">
        <v>48</v>
      </c>
      <c r="C10" s="7" t="s">
        <v>29</v>
      </c>
      <c r="D10">
        <v>54</v>
      </c>
      <c r="E10">
        <f t="shared" si="0"/>
        <v>6</v>
      </c>
      <c r="F10">
        <f t="shared" si="1"/>
        <v>1</v>
      </c>
      <c r="H10" s="7" t="s">
        <v>31</v>
      </c>
      <c r="I10">
        <v>57</v>
      </c>
      <c r="J10" s="7" t="s">
        <v>32</v>
      </c>
      <c r="K10">
        <v>3</v>
      </c>
      <c r="L10">
        <f t="shared" si="2"/>
        <v>6</v>
      </c>
      <c r="M10">
        <f>+I11-K10</f>
        <v>1</v>
      </c>
      <c r="N10">
        <v>2</v>
      </c>
      <c r="O10">
        <f t="shared" si="3"/>
        <v>3</v>
      </c>
    </row>
    <row r="11" spans="1:16">
      <c r="A11" s="6" t="s">
        <v>33</v>
      </c>
      <c r="B11">
        <v>55</v>
      </c>
      <c r="C11" s="6" t="s">
        <v>34</v>
      </c>
      <c r="D11">
        <v>1</v>
      </c>
      <c r="E11">
        <f t="shared" si="0"/>
        <v>6</v>
      </c>
      <c r="F11" s="4">
        <v>-2</v>
      </c>
      <c r="H11" s="6" t="s">
        <v>35</v>
      </c>
      <c r="I11">
        <v>4</v>
      </c>
      <c r="J11" s="6" t="s">
        <v>36</v>
      </c>
      <c r="K11">
        <v>10</v>
      </c>
      <c r="L11">
        <f t="shared" si="2"/>
        <v>6</v>
      </c>
      <c r="M11">
        <f t="shared" ref="M7:M70" si="4">+I12-K11</f>
        <v>0</v>
      </c>
      <c r="N11">
        <v>1</v>
      </c>
      <c r="O11">
        <f t="shared" si="3"/>
        <v>3</v>
      </c>
    </row>
    <row r="12" spans="1:16">
      <c r="A12" s="8" t="s">
        <v>37</v>
      </c>
      <c r="B12">
        <v>59</v>
      </c>
      <c r="C12" s="8" t="s">
        <v>38</v>
      </c>
      <c r="D12">
        <v>5</v>
      </c>
      <c r="E12">
        <f t="shared" si="0"/>
        <v>6</v>
      </c>
      <c r="F12">
        <f t="shared" ref="F11:F74" si="5">+B13-D12</f>
        <v>0</v>
      </c>
      <c r="H12" s="8" t="s">
        <v>36</v>
      </c>
      <c r="I12">
        <v>10</v>
      </c>
      <c r="J12" s="8" t="s">
        <v>39</v>
      </c>
      <c r="K12">
        <v>16</v>
      </c>
      <c r="L12">
        <f t="shared" si="2"/>
        <v>6</v>
      </c>
      <c r="M12">
        <f t="shared" si="4"/>
        <v>0</v>
      </c>
      <c r="N12">
        <v>3</v>
      </c>
      <c r="O12">
        <f t="shared" si="3"/>
        <v>5</v>
      </c>
    </row>
    <row r="13" spans="1:16">
      <c r="A13" s="7" t="s">
        <v>38</v>
      </c>
      <c r="B13">
        <v>5</v>
      </c>
      <c r="C13" s="7" t="s">
        <v>40</v>
      </c>
      <c r="D13">
        <v>11</v>
      </c>
      <c r="E13">
        <f t="shared" si="0"/>
        <v>6</v>
      </c>
      <c r="F13">
        <f t="shared" si="5"/>
        <v>0</v>
      </c>
      <c r="H13" s="7" t="s">
        <v>39</v>
      </c>
      <c r="I13">
        <v>16</v>
      </c>
      <c r="J13" s="7" t="s">
        <v>41</v>
      </c>
      <c r="K13">
        <v>22</v>
      </c>
      <c r="L13">
        <f t="shared" si="2"/>
        <v>6</v>
      </c>
      <c r="M13">
        <f t="shared" si="4"/>
        <v>0</v>
      </c>
      <c r="N13">
        <v>2</v>
      </c>
      <c r="O13">
        <f t="shared" si="3"/>
        <v>5</v>
      </c>
    </row>
    <row r="14" spans="1:16">
      <c r="A14" s="6" t="s">
        <v>40</v>
      </c>
      <c r="B14">
        <v>11</v>
      </c>
      <c r="C14" s="6" t="s">
        <v>42</v>
      </c>
      <c r="D14">
        <v>17</v>
      </c>
      <c r="E14">
        <f t="shared" si="0"/>
        <v>6</v>
      </c>
      <c r="F14">
        <f t="shared" si="5"/>
        <v>0</v>
      </c>
      <c r="H14" s="6" t="s">
        <v>41</v>
      </c>
      <c r="I14">
        <v>22</v>
      </c>
      <c r="J14" s="6" t="s">
        <v>43</v>
      </c>
      <c r="K14">
        <v>28</v>
      </c>
      <c r="L14">
        <f t="shared" si="2"/>
        <v>6</v>
      </c>
      <c r="M14">
        <f t="shared" si="4"/>
        <v>0</v>
      </c>
      <c r="N14">
        <v>1</v>
      </c>
      <c r="O14">
        <f t="shared" si="3"/>
        <v>5</v>
      </c>
    </row>
    <row r="15" spans="1:16">
      <c r="A15" s="8" t="s">
        <v>42</v>
      </c>
      <c r="B15">
        <v>17</v>
      </c>
      <c r="C15" s="8" t="s">
        <v>44</v>
      </c>
      <c r="D15">
        <v>23</v>
      </c>
      <c r="E15">
        <f t="shared" si="0"/>
        <v>6</v>
      </c>
      <c r="F15">
        <f t="shared" si="5"/>
        <v>0</v>
      </c>
      <c r="H15" s="8" t="s">
        <v>43</v>
      </c>
      <c r="I15">
        <v>28</v>
      </c>
      <c r="J15" s="8" t="s">
        <v>45</v>
      </c>
      <c r="K15">
        <v>34</v>
      </c>
      <c r="L15">
        <f t="shared" si="2"/>
        <v>6</v>
      </c>
      <c r="M15">
        <f t="shared" si="4"/>
        <v>0</v>
      </c>
      <c r="N15">
        <v>3</v>
      </c>
      <c r="O15">
        <f t="shared" si="3"/>
        <v>5</v>
      </c>
    </row>
    <row r="16" spans="1:16">
      <c r="A16" s="7" t="s">
        <v>44</v>
      </c>
      <c r="B16">
        <v>23</v>
      </c>
      <c r="C16" s="7" t="s">
        <v>46</v>
      </c>
      <c r="D16">
        <v>29</v>
      </c>
      <c r="E16">
        <f t="shared" si="0"/>
        <v>6</v>
      </c>
      <c r="F16">
        <f t="shared" si="5"/>
        <v>0</v>
      </c>
      <c r="H16" s="7" t="s">
        <v>45</v>
      </c>
      <c r="I16">
        <v>34</v>
      </c>
      <c r="J16" s="7" t="s">
        <v>47</v>
      </c>
      <c r="K16">
        <v>40</v>
      </c>
      <c r="L16">
        <f t="shared" si="2"/>
        <v>6</v>
      </c>
      <c r="M16">
        <f t="shared" si="4"/>
        <v>0</v>
      </c>
      <c r="N16">
        <v>2</v>
      </c>
      <c r="O16">
        <f t="shared" si="3"/>
        <v>5</v>
      </c>
    </row>
    <row r="17" spans="1:15">
      <c r="A17" s="6" t="s">
        <v>46</v>
      </c>
      <c r="B17">
        <v>29</v>
      </c>
      <c r="C17" s="6" t="s">
        <v>48</v>
      </c>
      <c r="D17">
        <v>35</v>
      </c>
      <c r="E17">
        <f t="shared" si="0"/>
        <v>6</v>
      </c>
      <c r="F17">
        <f t="shared" si="5"/>
        <v>0</v>
      </c>
      <c r="H17" s="6" t="s">
        <v>47</v>
      </c>
      <c r="I17">
        <v>40</v>
      </c>
      <c r="J17" s="6" t="s">
        <v>49</v>
      </c>
      <c r="K17">
        <v>46</v>
      </c>
      <c r="L17">
        <f t="shared" si="2"/>
        <v>6</v>
      </c>
      <c r="M17">
        <f t="shared" si="4"/>
        <v>0</v>
      </c>
      <c r="N17">
        <v>1</v>
      </c>
      <c r="O17">
        <f t="shared" si="3"/>
        <v>5</v>
      </c>
    </row>
    <row r="18" spans="1:15">
      <c r="A18" s="8" t="s">
        <v>48</v>
      </c>
      <c r="B18">
        <v>35</v>
      </c>
      <c r="C18" s="8" t="s">
        <v>50</v>
      </c>
      <c r="D18">
        <v>41</v>
      </c>
      <c r="E18">
        <f t="shared" si="0"/>
        <v>6</v>
      </c>
      <c r="F18">
        <f t="shared" si="5"/>
        <v>0</v>
      </c>
      <c r="H18" s="8" t="s">
        <v>49</v>
      </c>
      <c r="I18">
        <v>46</v>
      </c>
      <c r="J18" s="8" t="s">
        <v>51</v>
      </c>
      <c r="K18">
        <v>52</v>
      </c>
      <c r="L18">
        <f t="shared" si="2"/>
        <v>6</v>
      </c>
      <c r="M18">
        <f t="shared" si="4"/>
        <v>0</v>
      </c>
      <c r="N18">
        <v>3</v>
      </c>
      <c r="O18">
        <f t="shared" si="3"/>
        <v>5</v>
      </c>
    </row>
    <row r="19" spans="1:15">
      <c r="A19" s="7" t="s">
        <v>50</v>
      </c>
      <c r="B19">
        <v>41</v>
      </c>
      <c r="C19" s="7" t="s">
        <v>52</v>
      </c>
      <c r="D19">
        <v>47</v>
      </c>
      <c r="E19">
        <f t="shared" si="0"/>
        <v>6</v>
      </c>
      <c r="F19">
        <f t="shared" si="5"/>
        <v>0</v>
      </c>
      <c r="H19" s="7" t="s">
        <v>51</v>
      </c>
      <c r="I19">
        <v>52</v>
      </c>
      <c r="J19" s="7" t="s">
        <v>53</v>
      </c>
      <c r="K19">
        <v>58</v>
      </c>
      <c r="L19">
        <f t="shared" si="2"/>
        <v>6</v>
      </c>
      <c r="M19">
        <f t="shared" si="4"/>
        <v>0</v>
      </c>
      <c r="N19">
        <v>2</v>
      </c>
      <c r="O19">
        <f t="shared" si="3"/>
        <v>5</v>
      </c>
    </row>
    <row r="20" spans="1:15">
      <c r="A20" s="6" t="s">
        <v>52</v>
      </c>
      <c r="B20">
        <v>47</v>
      </c>
      <c r="C20" s="6" t="s">
        <v>54</v>
      </c>
      <c r="D20">
        <v>53</v>
      </c>
      <c r="E20">
        <f t="shared" si="0"/>
        <v>6</v>
      </c>
      <c r="F20">
        <f t="shared" si="5"/>
        <v>0</v>
      </c>
      <c r="H20" s="6" t="s">
        <v>53</v>
      </c>
      <c r="I20">
        <v>58</v>
      </c>
      <c r="J20" s="6" t="s">
        <v>55</v>
      </c>
      <c r="K20">
        <v>4</v>
      </c>
      <c r="L20">
        <f t="shared" si="2"/>
        <v>6</v>
      </c>
      <c r="M20">
        <f t="shared" si="4"/>
        <v>0</v>
      </c>
      <c r="N20">
        <v>1</v>
      </c>
      <c r="O20">
        <f t="shared" si="3"/>
        <v>5</v>
      </c>
    </row>
    <row r="21" spans="1:15">
      <c r="A21" s="8" t="s">
        <v>54</v>
      </c>
      <c r="B21">
        <v>53</v>
      </c>
      <c r="C21" s="8" t="s">
        <v>56</v>
      </c>
      <c r="D21">
        <v>59</v>
      </c>
      <c r="E21">
        <f t="shared" si="0"/>
        <v>6</v>
      </c>
      <c r="F21">
        <f t="shared" si="5"/>
        <v>0</v>
      </c>
      <c r="H21" s="8" t="s">
        <v>55</v>
      </c>
      <c r="I21">
        <v>4</v>
      </c>
      <c r="J21" s="8" t="s">
        <v>57</v>
      </c>
      <c r="K21">
        <v>10</v>
      </c>
      <c r="L21">
        <f t="shared" si="2"/>
        <v>6</v>
      </c>
      <c r="M21">
        <f t="shared" si="4"/>
        <v>0</v>
      </c>
      <c r="N21">
        <v>3</v>
      </c>
      <c r="O21">
        <f t="shared" si="3"/>
        <v>-55</v>
      </c>
    </row>
    <row r="22" spans="1:15">
      <c r="A22" s="7" t="s">
        <v>56</v>
      </c>
      <c r="B22">
        <v>59</v>
      </c>
      <c r="C22" s="7" t="s">
        <v>58</v>
      </c>
      <c r="D22">
        <v>5</v>
      </c>
      <c r="E22">
        <f t="shared" si="0"/>
        <v>6</v>
      </c>
      <c r="F22">
        <f t="shared" si="5"/>
        <v>0</v>
      </c>
      <c r="H22" s="7" t="s">
        <v>57</v>
      </c>
      <c r="I22">
        <v>10</v>
      </c>
      <c r="J22" s="7" t="s">
        <v>59</v>
      </c>
      <c r="K22">
        <v>16</v>
      </c>
      <c r="L22">
        <f t="shared" si="2"/>
        <v>6</v>
      </c>
      <c r="M22">
        <f t="shared" si="4"/>
        <v>0</v>
      </c>
      <c r="N22">
        <v>2</v>
      </c>
      <c r="O22">
        <f t="shared" si="3"/>
        <v>5</v>
      </c>
    </row>
    <row r="23" spans="1:15">
      <c r="A23" s="6" t="s">
        <v>58</v>
      </c>
      <c r="B23">
        <v>5</v>
      </c>
      <c r="C23" s="6" t="s">
        <v>60</v>
      </c>
      <c r="D23">
        <v>11</v>
      </c>
      <c r="E23">
        <f t="shared" si="0"/>
        <v>6</v>
      </c>
      <c r="F23">
        <f t="shared" si="5"/>
        <v>0</v>
      </c>
      <c r="H23" s="6" t="s">
        <v>59</v>
      </c>
      <c r="I23">
        <v>16</v>
      </c>
      <c r="J23" s="6" t="s">
        <v>61</v>
      </c>
      <c r="K23">
        <v>22</v>
      </c>
      <c r="L23">
        <f t="shared" si="2"/>
        <v>6</v>
      </c>
      <c r="M23">
        <f t="shared" si="4"/>
        <v>0</v>
      </c>
      <c r="N23">
        <v>1</v>
      </c>
      <c r="O23">
        <f t="shared" si="3"/>
        <v>5</v>
      </c>
    </row>
    <row r="24" spans="1:15">
      <c r="A24" s="8" t="s">
        <v>60</v>
      </c>
      <c r="B24">
        <v>11</v>
      </c>
      <c r="C24" s="8" t="s">
        <v>62</v>
      </c>
      <c r="D24">
        <v>17</v>
      </c>
      <c r="E24">
        <f t="shared" si="0"/>
        <v>6</v>
      </c>
      <c r="F24">
        <f t="shared" si="5"/>
        <v>0</v>
      </c>
      <c r="H24" s="8" t="s">
        <v>61</v>
      </c>
      <c r="I24">
        <v>22</v>
      </c>
      <c r="J24" s="8" t="s">
        <v>63</v>
      </c>
      <c r="K24">
        <v>28</v>
      </c>
      <c r="L24">
        <f t="shared" si="2"/>
        <v>6</v>
      </c>
      <c r="M24">
        <f t="shared" si="4"/>
        <v>0</v>
      </c>
      <c r="N24">
        <v>3</v>
      </c>
      <c r="O24">
        <f t="shared" si="3"/>
        <v>5</v>
      </c>
    </row>
    <row r="25" spans="1:15">
      <c r="A25" s="7" t="s">
        <v>62</v>
      </c>
      <c r="B25">
        <v>17</v>
      </c>
      <c r="C25" s="7" t="s">
        <v>64</v>
      </c>
      <c r="D25">
        <v>23</v>
      </c>
      <c r="E25">
        <f t="shared" si="0"/>
        <v>6</v>
      </c>
      <c r="F25">
        <f t="shared" si="5"/>
        <v>0</v>
      </c>
      <c r="H25" s="7" t="s">
        <v>63</v>
      </c>
      <c r="I25">
        <v>28</v>
      </c>
      <c r="J25" s="7" t="s">
        <v>65</v>
      </c>
      <c r="K25">
        <v>34</v>
      </c>
      <c r="L25">
        <f t="shared" si="2"/>
        <v>6</v>
      </c>
      <c r="M25">
        <f t="shared" si="4"/>
        <v>0</v>
      </c>
      <c r="N25">
        <v>2</v>
      </c>
      <c r="O25">
        <f t="shared" si="3"/>
        <v>5</v>
      </c>
    </row>
    <row r="26" spans="1:15">
      <c r="A26" s="6" t="s">
        <v>64</v>
      </c>
      <c r="B26">
        <v>23</v>
      </c>
      <c r="C26" s="6" t="s">
        <v>66</v>
      </c>
      <c r="D26">
        <v>29</v>
      </c>
      <c r="E26">
        <f t="shared" si="0"/>
        <v>6</v>
      </c>
      <c r="F26">
        <f t="shared" si="5"/>
        <v>0</v>
      </c>
      <c r="H26" s="6" t="s">
        <v>65</v>
      </c>
      <c r="I26">
        <v>34</v>
      </c>
      <c r="J26" s="6" t="s">
        <v>67</v>
      </c>
      <c r="K26">
        <v>40</v>
      </c>
      <c r="L26">
        <f t="shared" si="2"/>
        <v>6</v>
      </c>
      <c r="M26">
        <f t="shared" si="4"/>
        <v>0</v>
      </c>
      <c r="N26">
        <v>1</v>
      </c>
      <c r="O26">
        <f t="shared" si="3"/>
        <v>5</v>
      </c>
    </row>
    <row r="27" spans="1:15">
      <c r="A27" s="8" t="s">
        <v>66</v>
      </c>
      <c r="B27">
        <v>29</v>
      </c>
      <c r="C27" s="8" t="s">
        <v>68</v>
      </c>
      <c r="D27">
        <v>35</v>
      </c>
      <c r="E27">
        <f t="shared" si="0"/>
        <v>6</v>
      </c>
      <c r="F27">
        <f t="shared" si="5"/>
        <v>0</v>
      </c>
      <c r="H27" s="8" t="s">
        <v>67</v>
      </c>
      <c r="I27">
        <v>40</v>
      </c>
      <c r="J27" s="8" t="s">
        <v>69</v>
      </c>
      <c r="K27">
        <v>46</v>
      </c>
      <c r="L27">
        <f t="shared" si="2"/>
        <v>6</v>
      </c>
      <c r="M27">
        <f t="shared" si="4"/>
        <v>0</v>
      </c>
      <c r="N27">
        <v>3</v>
      </c>
      <c r="O27">
        <f t="shared" si="3"/>
        <v>5</v>
      </c>
    </row>
    <row r="28" spans="1:15">
      <c r="A28" s="7" t="s">
        <v>68</v>
      </c>
      <c r="B28">
        <v>35</v>
      </c>
      <c r="C28" s="7" t="s">
        <v>70</v>
      </c>
      <c r="D28">
        <v>41</v>
      </c>
      <c r="E28">
        <f t="shared" si="0"/>
        <v>6</v>
      </c>
      <c r="F28">
        <f t="shared" si="5"/>
        <v>0</v>
      </c>
      <c r="H28" s="7" t="s">
        <v>69</v>
      </c>
      <c r="I28">
        <v>46</v>
      </c>
      <c r="J28" s="7" t="s">
        <v>71</v>
      </c>
      <c r="K28">
        <v>52</v>
      </c>
      <c r="L28">
        <f t="shared" si="2"/>
        <v>6</v>
      </c>
      <c r="M28">
        <f t="shared" si="4"/>
        <v>0</v>
      </c>
      <c r="N28">
        <v>2</v>
      </c>
      <c r="O28">
        <f t="shared" si="3"/>
        <v>5</v>
      </c>
    </row>
    <row r="29" spans="1:15">
      <c r="A29" s="6" t="s">
        <v>70</v>
      </c>
      <c r="B29">
        <v>41</v>
      </c>
      <c r="C29" s="6" t="s">
        <v>72</v>
      </c>
      <c r="D29">
        <v>47</v>
      </c>
      <c r="E29">
        <f t="shared" si="0"/>
        <v>6</v>
      </c>
      <c r="F29">
        <f t="shared" si="5"/>
        <v>0</v>
      </c>
      <c r="H29" s="6" t="s">
        <v>71</v>
      </c>
      <c r="I29">
        <v>52</v>
      </c>
      <c r="J29" s="6" t="s">
        <v>73</v>
      </c>
      <c r="K29">
        <v>58</v>
      </c>
      <c r="L29">
        <f t="shared" si="2"/>
        <v>6</v>
      </c>
      <c r="M29">
        <f t="shared" si="4"/>
        <v>0</v>
      </c>
      <c r="N29">
        <v>1</v>
      </c>
      <c r="O29">
        <f t="shared" si="3"/>
        <v>5</v>
      </c>
    </row>
    <row r="30" spans="1:15">
      <c r="A30" s="8" t="s">
        <v>72</v>
      </c>
      <c r="B30">
        <v>47</v>
      </c>
      <c r="C30" s="8" t="s">
        <v>74</v>
      </c>
      <c r="D30">
        <v>53</v>
      </c>
      <c r="E30">
        <f t="shared" si="0"/>
        <v>6</v>
      </c>
      <c r="F30">
        <f t="shared" si="5"/>
        <v>0</v>
      </c>
      <c r="H30" s="8" t="s">
        <v>73</v>
      </c>
      <c r="I30">
        <v>58</v>
      </c>
      <c r="J30" s="8" t="s">
        <v>75</v>
      </c>
      <c r="K30">
        <v>4</v>
      </c>
      <c r="L30">
        <f t="shared" si="2"/>
        <v>6</v>
      </c>
      <c r="M30">
        <f t="shared" si="4"/>
        <v>0</v>
      </c>
      <c r="N30">
        <v>3</v>
      </c>
      <c r="O30">
        <f t="shared" si="3"/>
        <v>5</v>
      </c>
    </row>
    <row r="31" spans="1:15">
      <c r="A31" s="7" t="s">
        <v>74</v>
      </c>
      <c r="B31">
        <v>53</v>
      </c>
      <c r="C31" s="7" t="s">
        <v>76</v>
      </c>
      <c r="D31">
        <v>59</v>
      </c>
      <c r="E31">
        <f t="shared" si="0"/>
        <v>6</v>
      </c>
      <c r="F31">
        <f t="shared" si="5"/>
        <v>0</v>
      </c>
      <c r="H31" s="7" t="s">
        <v>75</v>
      </c>
      <c r="I31">
        <v>4</v>
      </c>
      <c r="J31" s="7" t="s">
        <v>77</v>
      </c>
      <c r="K31">
        <v>10</v>
      </c>
      <c r="L31">
        <f t="shared" si="2"/>
        <v>6</v>
      </c>
      <c r="M31">
        <f t="shared" si="4"/>
        <v>0</v>
      </c>
      <c r="N31">
        <v>2</v>
      </c>
      <c r="O31">
        <f t="shared" si="3"/>
        <v>-55</v>
      </c>
    </row>
    <row r="32" spans="1:15">
      <c r="A32" s="6" t="s">
        <v>76</v>
      </c>
      <c r="B32">
        <v>59</v>
      </c>
      <c r="C32" s="6" t="s">
        <v>78</v>
      </c>
      <c r="D32">
        <v>5</v>
      </c>
      <c r="E32">
        <f t="shared" si="0"/>
        <v>6</v>
      </c>
      <c r="F32">
        <f t="shared" si="5"/>
        <v>0</v>
      </c>
      <c r="H32" s="6" t="s">
        <v>77</v>
      </c>
      <c r="I32">
        <v>10</v>
      </c>
      <c r="J32" s="6" t="s">
        <v>79</v>
      </c>
      <c r="K32">
        <v>16</v>
      </c>
      <c r="L32">
        <f t="shared" si="2"/>
        <v>6</v>
      </c>
      <c r="M32">
        <f t="shared" si="4"/>
        <v>0</v>
      </c>
      <c r="N32">
        <v>1</v>
      </c>
      <c r="O32">
        <f t="shared" si="3"/>
        <v>5</v>
      </c>
    </row>
    <row r="33" spans="1:15">
      <c r="A33" s="8" t="s">
        <v>78</v>
      </c>
      <c r="B33">
        <v>5</v>
      </c>
      <c r="C33" s="8" t="s">
        <v>80</v>
      </c>
      <c r="D33">
        <v>11</v>
      </c>
      <c r="E33">
        <f t="shared" si="0"/>
        <v>6</v>
      </c>
      <c r="F33">
        <f t="shared" si="5"/>
        <v>0</v>
      </c>
      <c r="H33" s="8" t="s">
        <v>79</v>
      </c>
      <c r="I33">
        <v>16</v>
      </c>
      <c r="J33" s="8" t="s">
        <v>81</v>
      </c>
      <c r="K33">
        <v>22</v>
      </c>
      <c r="L33">
        <f t="shared" si="2"/>
        <v>6</v>
      </c>
      <c r="M33">
        <f t="shared" si="4"/>
        <v>0</v>
      </c>
      <c r="N33">
        <v>3</v>
      </c>
      <c r="O33">
        <f t="shared" si="3"/>
        <v>5</v>
      </c>
    </row>
    <row r="34" spans="1:15">
      <c r="A34" s="7" t="s">
        <v>80</v>
      </c>
      <c r="B34">
        <v>11</v>
      </c>
      <c r="C34" s="7" t="s">
        <v>82</v>
      </c>
      <c r="D34">
        <v>17</v>
      </c>
      <c r="E34">
        <f t="shared" si="0"/>
        <v>6</v>
      </c>
      <c r="F34">
        <f t="shared" si="5"/>
        <v>0</v>
      </c>
      <c r="H34" s="7" t="s">
        <v>81</v>
      </c>
      <c r="I34">
        <v>22</v>
      </c>
      <c r="J34" s="7" t="s">
        <v>83</v>
      </c>
      <c r="K34">
        <v>28</v>
      </c>
      <c r="L34">
        <f t="shared" si="2"/>
        <v>6</v>
      </c>
      <c r="M34">
        <f t="shared" si="4"/>
        <v>0</v>
      </c>
      <c r="N34">
        <v>2</v>
      </c>
      <c r="O34">
        <f t="shared" si="3"/>
        <v>5</v>
      </c>
    </row>
    <row r="35" spans="1:15">
      <c r="A35" s="6" t="s">
        <v>82</v>
      </c>
      <c r="B35">
        <v>17</v>
      </c>
      <c r="C35" s="6" t="s">
        <v>84</v>
      </c>
      <c r="D35">
        <v>23</v>
      </c>
      <c r="E35">
        <f t="shared" si="0"/>
        <v>6</v>
      </c>
      <c r="F35">
        <f t="shared" si="5"/>
        <v>0</v>
      </c>
      <c r="H35" s="6" t="s">
        <v>83</v>
      </c>
      <c r="I35">
        <v>28</v>
      </c>
      <c r="J35" s="6" t="s">
        <v>85</v>
      </c>
      <c r="K35">
        <v>34</v>
      </c>
      <c r="L35">
        <f t="shared" si="2"/>
        <v>6</v>
      </c>
      <c r="M35">
        <f t="shared" si="4"/>
        <v>0</v>
      </c>
      <c r="N35">
        <v>1</v>
      </c>
      <c r="O35">
        <f t="shared" si="3"/>
        <v>5</v>
      </c>
    </row>
    <row r="36" spans="1:15">
      <c r="A36" s="8" t="s">
        <v>84</v>
      </c>
      <c r="B36">
        <v>23</v>
      </c>
      <c r="C36" s="8" t="s">
        <v>86</v>
      </c>
      <c r="D36">
        <v>29</v>
      </c>
      <c r="E36">
        <f t="shared" si="0"/>
        <v>6</v>
      </c>
      <c r="F36">
        <f t="shared" si="5"/>
        <v>0</v>
      </c>
      <c r="H36" s="8" t="s">
        <v>85</v>
      </c>
      <c r="I36">
        <v>34</v>
      </c>
      <c r="J36" s="8" t="s">
        <v>87</v>
      </c>
      <c r="K36">
        <v>40</v>
      </c>
      <c r="L36">
        <f t="shared" si="2"/>
        <v>6</v>
      </c>
      <c r="M36">
        <f t="shared" si="4"/>
        <v>0</v>
      </c>
      <c r="N36">
        <v>3</v>
      </c>
      <c r="O36">
        <f t="shared" si="3"/>
        <v>5</v>
      </c>
    </row>
    <row r="37" spans="1:15">
      <c r="A37" s="7" t="s">
        <v>86</v>
      </c>
      <c r="B37">
        <v>29</v>
      </c>
      <c r="C37" s="7" t="s">
        <v>88</v>
      </c>
      <c r="D37">
        <v>35</v>
      </c>
      <c r="E37">
        <f t="shared" si="0"/>
        <v>6</v>
      </c>
      <c r="F37">
        <f t="shared" si="5"/>
        <v>0</v>
      </c>
      <c r="H37" s="7" t="s">
        <v>87</v>
      </c>
      <c r="I37">
        <v>40</v>
      </c>
      <c r="J37" s="7" t="s">
        <v>89</v>
      </c>
      <c r="K37">
        <v>46</v>
      </c>
      <c r="L37">
        <f t="shared" si="2"/>
        <v>6</v>
      </c>
      <c r="M37">
        <f t="shared" si="4"/>
        <v>0</v>
      </c>
      <c r="N37">
        <v>2</v>
      </c>
      <c r="O37">
        <f t="shared" si="3"/>
        <v>5</v>
      </c>
    </row>
    <row r="38" spans="1:15">
      <c r="A38" s="6" t="s">
        <v>88</v>
      </c>
      <c r="B38">
        <v>35</v>
      </c>
      <c r="C38" s="6" t="s">
        <v>90</v>
      </c>
      <c r="D38">
        <v>41</v>
      </c>
      <c r="E38">
        <f t="shared" si="0"/>
        <v>6</v>
      </c>
      <c r="F38">
        <f t="shared" si="5"/>
        <v>0</v>
      </c>
      <c r="H38" s="6" t="s">
        <v>89</v>
      </c>
      <c r="I38">
        <v>46</v>
      </c>
      <c r="J38" s="6" t="s">
        <v>91</v>
      </c>
      <c r="K38">
        <v>52</v>
      </c>
      <c r="L38">
        <f t="shared" si="2"/>
        <v>6</v>
      </c>
      <c r="M38">
        <f t="shared" si="4"/>
        <v>0</v>
      </c>
      <c r="N38">
        <v>1</v>
      </c>
      <c r="O38">
        <f t="shared" si="3"/>
        <v>5</v>
      </c>
    </row>
    <row r="39" spans="1:15">
      <c r="A39" s="8" t="s">
        <v>90</v>
      </c>
      <c r="B39">
        <v>41</v>
      </c>
      <c r="C39" s="8" t="s">
        <v>92</v>
      </c>
      <c r="D39">
        <v>47</v>
      </c>
      <c r="E39">
        <f t="shared" si="0"/>
        <v>6</v>
      </c>
      <c r="F39">
        <f t="shared" si="5"/>
        <v>0</v>
      </c>
      <c r="H39" s="8" t="s">
        <v>91</v>
      </c>
      <c r="I39">
        <v>52</v>
      </c>
      <c r="J39" s="8" t="s">
        <v>93</v>
      </c>
      <c r="K39">
        <v>58</v>
      </c>
      <c r="L39">
        <f t="shared" si="2"/>
        <v>6</v>
      </c>
      <c r="M39">
        <f t="shared" si="4"/>
        <v>-1</v>
      </c>
      <c r="N39">
        <v>3</v>
      </c>
      <c r="O39">
        <f t="shared" si="3"/>
        <v>5</v>
      </c>
    </row>
    <row r="40" spans="1:15">
      <c r="A40" s="7" t="s">
        <v>92</v>
      </c>
      <c r="B40">
        <v>47</v>
      </c>
      <c r="C40" s="7" t="s">
        <v>94</v>
      </c>
      <c r="D40">
        <v>53</v>
      </c>
      <c r="E40">
        <f t="shared" si="0"/>
        <v>6</v>
      </c>
      <c r="F40">
        <f>+B41-D40</f>
        <v>2</v>
      </c>
      <c r="H40" s="7" t="s">
        <v>95</v>
      </c>
      <c r="I40">
        <v>57</v>
      </c>
      <c r="J40" s="7" t="s">
        <v>96</v>
      </c>
      <c r="K40">
        <v>2</v>
      </c>
      <c r="L40">
        <f t="shared" si="2"/>
        <v>5</v>
      </c>
      <c r="M40">
        <f t="shared" si="4"/>
        <v>2</v>
      </c>
      <c r="N40">
        <v>2</v>
      </c>
      <c r="O40">
        <f t="shared" si="3"/>
        <v>4</v>
      </c>
    </row>
    <row r="41" spans="1:15">
      <c r="A41" s="6" t="s">
        <v>97</v>
      </c>
      <c r="B41">
        <v>55</v>
      </c>
      <c r="C41" s="6" t="s">
        <v>98</v>
      </c>
      <c r="D41">
        <v>1</v>
      </c>
      <c r="E41">
        <f t="shared" si="0"/>
        <v>6</v>
      </c>
      <c r="F41">
        <f>+B42-D41</f>
        <v>2</v>
      </c>
      <c r="H41" s="6" t="s">
        <v>99</v>
      </c>
      <c r="I41">
        <v>4</v>
      </c>
      <c r="J41" s="6" t="s">
        <v>100</v>
      </c>
      <c r="K41">
        <v>9</v>
      </c>
      <c r="L41">
        <f t="shared" si="2"/>
        <v>5</v>
      </c>
      <c r="M41">
        <f t="shared" si="4"/>
        <v>3</v>
      </c>
      <c r="N41">
        <v>1</v>
      </c>
      <c r="O41">
        <f t="shared" si="3"/>
        <v>3</v>
      </c>
    </row>
    <row r="42" spans="1:15">
      <c r="A42" s="7" t="s">
        <v>101</v>
      </c>
      <c r="B42">
        <v>3</v>
      </c>
      <c r="C42" s="7" t="s">
        <v>100</v>
      </c>
      <c r="D42">
        <v>9</v>
      </c>
      <c r="E42">
        <f t="shared" si="0"/>
        <v>6</v>
      </c>
      <c r="F42">
        <f>+B43-D42</f>
        <v>1</v>
      </c>
      <c r="H42" s="7" t="s">
        <v>102</v>
      </c>
      <c r="I42">
        <v>12</v>
      </c>
      <c r="J42" s="7" t="s">
        <v>103</v>
      </c>
      <c r="K42">
        <v>17</v>
      </c>
      <c r="L42">
        <f t="shared" si="2"/>
        <v>5</v>
      </c>
      <c r="M42">
        <f t="shared" si="4"/>
        <v>2</v>
      </c>
      <c r="N42">
        <v>2</v>
      </c>
      <c r="O42">
        <f t="shared" si="3"/>
        <v>3</v>
      </c>
    </row>
    <row r="43" spans="1:15">
      <c r="A43" s="6" t="s">
        <v>104</v>
      </c>
      <c r="B43">
        <v>10</v>
      </c>
      <c r="C43" s="6" t="s">
        <v>105</v>
      </c>
      <c r="D43">
        <v>16</v>
      </c>
      <c r="E43">
        <f t="shared" si="0"/>
        <v>6</v>
      </c>
      <c r="F43">
        <f t="shared" si="5"/>
        <v>2</v>
      </c>
      <c r="H43" s="6" t="s">
        <v>106</v>
      </c>
      <c r="I43">
        <v>19</v>
      </c>
      <c r="J43" s="6" t="s">
        <v>107</v>
      </c>
      <c r="K43">
        <v>24</v>
      </c>
      <c r="L43">
        <f t="shared" si="2"/>
        <v>5</v>
      </c>
      <c r="M43">
        <f t="shared" si="4"/>
        <v>3</v>
      </c>
      <c r="N43">
        <v>1</v>
      </c>
      <c r="O43">
        <f t="shared" si="3"/>
        <v>3</v>
      </c>
    </row>
    <row r="44" spans="1:15">
      <c r="A44" s="7" t="s">
        <v>108</v>
      </c>
      <c r="B44">
        <v>18</v>
      </c>
      <c r="C44" s="7" t="s">
        <v>107</v>
      </c>
      <c r="D44">
        <v>24</v>
      </c>
      <c r="E44">
        <f t="shared" si="0"/>
        <v>6</v>
      </c>
      <c r="F44">
        <f t="shared" si="5"/>
        <v>1</v>
      </c>
      <c r="H44" s="7" t="s">
        <v>109</v>
      </c>
      <c r="I44">
        <v>27</v>
      </c>
      <c r="J44" s="7" t="s">
        <v>110</v>
      </c>
      <c r="K44">
        <v>32</v>
      </c>
      <c r="L44">
        <f t="shared" si="2"/>
        <v>5</v>
      </c>
      <c r="M44">
        <f t="shared" si="4"/>
        <v>2</v>
      </c>
      <c r="N44">
        <v>2</v>
      </c>
      <c r="O44">
        <f t="shared" si="3"/>
        <v>3</v>
      </c>
    </row>
    <row r="45" spans="1:15">
      <c r="A45" s="6" t="s">
        <v>111</v>
      </c>
      <c r="B45">
        <v>25</v>
      </c>
      <c r="C45" s="6" t="s">
        <v>112</v>
      </c>
      <c r="D45">
        <v>31</v>
      </c>
      <c r="E45">
        <f t="shared" si="0"/>
        <v>6</v>
      </c>
      <c r="F45">
        <f t="shared" si="5"/>
        <v>2</v>
      </c>
      <c r="H45" s="6" t="s">
        <v>113</v>
      </c>
      <c r="I45">
        <v>34</v>
      </c>
      <c r="J45" s="6" t="s">
        <v>114</v>
      </c>
      <c r="K45">
        <v>39</v>
      </c>
      <c r="L45">
        <f t="shared" si="2"/>
        <v>5</v>
      </c>
      <c r="M45">
        <f t="shared" si="4"/>
        <v>3</v>
      </c>
      <c r="N45">
        <v>1</v>
      </c>
      <c r="O45">
        <f t="shared" si="3"/>
        <v>3</v>
      </c>
    </row>
    <row r="46" spans="1:15">
      <c r="A46" s="7" t="s">
        <v>115</v>
      </c>
      <c r="B46">
        <v>33</v>
      </c>
      <c r="C46" s="7" t="s">
        <v>114</v>
      </c>
      <c r="D46">
        <v>39</v>
      </c>
      <c r="E46">
        <f t="shared" si="0"/>
        <v>6</v>
      </c>
      <c r="F46">
        <f t="shared" si="5"/>
        <v>1</v>
      </c>
      <c r="H46" s="7" t="s">
        <v>116</v>
      </c>
      <c r="I46">
        <v>42</v>
      </c>
      <c r="J46" s="7" t="s">
        <v>117</v>
      </c>
      <c r="K46">
        <v>47</v>
      </c>
      <c r="L46">
        <f t="shared" si="2"/>
        <v>5</v>
      </c>
      <c r="M46">
        <f t="shared" si="4"/>
        <v>2</v>
      </c>
      <c r="N46">
        <v>2</v>
      </c>
      <c r="O46">
        <f t="shared" si="3"/>
        <v>3</v>
      </c>
    </row>
    <row r="47" spans="1:15">
      <c r="A47" s="6" t="s">
        <v>118</v>
      </c>
      <c r="B47">
        <v>40</v>
      </c>
      <c r="C47" s="6" t="s">
        <v>119</v>
      </c>
      <c r="D47">
        <v>46</v>
      </c>
      <c r="E47">
        <f t="shared" si="0"/>
        <v>6</v>
      </c>
      <c r="F47">
        <f t="shared" si="5"/>
        <v>2</v>
      </c>
      <c r="H47" s="6" t="s">
        <v>120</v>
      </c>
      <c r="I47">
        <v>49</v>
      </c>
      <c r="J47" s="6" t="s">
        <v>121</v>
      </c>
      <c r="K47">
        <v>54</v>
      </c>
      <c r="L47">
        <f t="shared" si="2"/>
        <v>5</v>
      </c>
      <c r="M47">
        <f t="shared" si="4"/>
        <v>3</v>
      </c>
      <c r="N47">
        <v>1</v>
      </c>
      <c r="O47">
        <f t="shared" si="3"/>
        <v>3</v>
      </c>
    </row>
    <row r="48" spans="1:15">
      <c r="A48" s="7" t="s">
        <v>122</v>
      </c>
      <c r="B48">
        <v>48</v>
      </c>
      <c r="C48" s="7" t="s">
        <v>121</v>
      </c>
      <c r="D48">
        <v>54</v>
      </c>
      <c r="E48">
        <f t="shared" si="0"/>
        <v>6</v>
      </c>
      <c r="F48">
        <f t="shared" si="5"/>
        <v>1</v>
      </c>
      <c r="H48" s="7" t="s">
        <v>123</v>
      </c>
      <c r="I48">
        <v>57</v>
      </c>
      <c r="J48" s="7" t="s">
        <v>124</v>
      </c>
      <c r="K48">
        <v>2</v>
      </c>
      <c r="L48">
        <f t="shared" si="2"/>
        <v>5</v>
      </c>
      <c r="M48">
        <f t="shared" si="4"/>
        <v>2</v>
      </c>
      <c r="N48">
        <v>2</v>
      </c>
      <c r="O48">
        <f t="shared" si="3"/>
        <v>3</v>
      </c>
    </row>
    <row r="49" spans="1:15">
      <c r="A49" s="6" t="s">
        <v>125</v>
      </c>
      <c r="B49">
        <v>55</v>
      </c>
      <c r="C49" s="6" t="s">
        <v>126</v>
      </c>
      <c r="D49">
        <v>1</v>
      </c>
      <c r="E49">
        <f t="shared" si="0"/>
        <v>6</v>
      </c>
      <c r="F49">
        <f t="shared" si="5"/>
        <v>2</v>
      </c>
      <c r="H49" s="6" t="s">
        <v>127</v>
      </c>
      <c r="I49">
        <v>4</v>
      </c>
      <c r="J49" s="6" t="s">
        <v>128</v>
      </c>
      <c r="K49">
        <v>9</v>
      </c>
      <c r="L49">
        <f t="shared" si="2"/>
        <v>5</v>
      </c>
      <c r="M49">
        <f t="shared" si="4"/>
        <v>3</v>
      </c>
      <c r="N49">
        <v>1</v>
      </c>
      <c r="O49">
        <f t="shared" si="3"/>
        <v>3</v>
      </c>
    </row>
    <row r="50" spans="1:15">
      <c r="A50" s="7" t="s">
        <v>129</v>
      </c>
      <c r="B50">
        <v>3</v>
      </c>
      <c r="C50" s="7" t="s">
        <v>128</v>
      </c>
      <c r="D50">
        <v>9</v>
      </c>
      <c r="E50">
        <f t="shared" si="0"/>
        <v>6</v>
      </c>
      <c r="F50">
        <f t="shared" si="5"/>
        <v>1</v>
      </c>
      <c r="H50" s="7" t="s">
        <v>130</v>
      </c>
      <c r="I50">
        <v>12</v>
      </c>
      <c r="J50" s="7" t="s">
        <v>131</v>
      </c>
      <c r="K50">
        <v>17</v>
      </c>
      <c r="L50">
        <f t="shared" si="2"/>
        <v>5</v>
      </c>
      <c r="M50">
        <f t="shared" si="4"/>
        <v>2</v>
      </c>
      <c r="N50">
        <v>2</v>
      </c>
      <c r="O50">
        <f t="shared" si="3"/>
        <v>3</v>
      </c>
    </row>
    <row r="51" spans="1:15">
      <c r="A51" s="6" t="s">
        <v>132</v>
      </c>
      <c r="B51">
        <v>10</v>
      </c>
      <c r="C51" s="6" t="s">
        <v>133</v>
      </c>
      <c r="D51">
        <v>16</v>
      </c>
      <c r="E51">
        <f t="shared" si="0"/>
        <v>6</v>
      </c>
      <c r="F51">
        <f t="shared" si="5"/>
        <v>2</v>
      </c>
      <c r="H51" s="6" t="s">
        <v>134</v>
      </c>
      <c r="I51">
        <v>19</v>
      </c>
      <c r="J51" s="6" t="s">
        <v>135</v>
      </c>
      <c r="K51">
        <v>24</v>
      </c>
      <c r="L51">
        <f t="shared" si="2"/>
        <v>5</v>
      </c>
      <c r="M51">
        <f t="shared" si="4"/>
        <v>3</v>
      </c>
      <c r="N51">
        <v>1</v>
      </c>
      <c r="O51">
        <f t="shared" si="3"/>
        <v>3</v>
      </c>
    </row>
    <row r="52" spans="1:15">
      <c r="A52" s="7" t="s">
        <v>136</v>
      </c>
      <c r="B52">
        <v>18</v>
      </c>
      <c r="C52" s="7" t="s">
        <v>135</v>
      </c>
      <c r="D52">
        <v>24</v>
      </c>
      <c r="E52">
        <f t="shared" si="0"/>
        <v>6</v>
      </c>
      <c r="F52">
        <f t="shared" si="5"/>
        <v>1</v>
      </c>
      <c r="H52" s="7" t="s">
        <v>137</v>
      </c>
      <c r="I52">
        <v>27</v>
      </c>
      <c r="J52" s="7" t="s">
        <v>138</v>
      </c>
      <c r="K52">
        <v>32</v>
      </c>
      <c r="L52">
        <f t="shared" si="2"/>
        <v>5</v>
      </c>
      <c r="M52">
        <f t="shared" si="4"/>
        <v>2</v>
      </c>
      <c r="N52">
        <v>2</v>
      </c>
      <c r="O52">
        <f t="shared" si="3"/>
        <v>3</v>
      </c>
    </row>
    <row r="53" spans="1:15">
      <c r="A53" s="6" t="s">
        <v>139</v>
      </c>
      <c r="B53">
        <v>25</v>
      </c>
      <c r="C53" s="6" t="s">
        <v>140</v>
      </c>
      <c r="D53">
        <v>31</v>
      </c>
      <c r="E53">
        <f t="shared" si="0"/>
        <v>6</v>
      </c>
      <c r="F53">
        <f t="shared" si="5"/>
        <v>2</v>
      </c>
      <c r="H53" s="6" t="s">
        <v>141</v>
      </c>
      <c r="I53">
        <v>34</v>
      </c>
      <c r="J53" s="6" t="s">
        <v>142</v>
      </c>
      <c r="K53">
        <v>39</v>
      </c>
      <c r="L53">
        <f t="shared" si="2"/>
        <v>5</v>
      </c>
      <c r="M53">
        <f t="shared" si="4"/>
        <v>3</v>
      </c>
      <c r="N53">
        <v>1</v>
      </c>
      <c r="O53">
        <f t="shared" si="3"/>
        <v>3</v>
      </c>
    </row>
    <row r="54" spans="1:15">
      <c r="A54" s="7" t="s">
        <v>143</v>
      </c>
      <c r="B54">
        <v>33</v>
      </c>
      <c r="C54" s="7" t="s">
        <v>142</v>
      </c>
      <c r="D54">
        <v>39</v>
      </c>
      <c r="E54">
        <f t="shared" si="0"/>
        <v>6</v>
      </c>
      <c r="F54">
        <f t="shared" si="5"/>
        <v>1</v>
      </c>
      <c r="H54" s="7" t="s">
        <v>144</v>
      </c>
      <c r="I54">
        <v>42</v>
      </c>
      <c r="J54" s="7" t="s">
        <v>145</v>
      </c>
      <c r="K54">
        <v>47</v>
      </c>
      <c r="L54">
        <f t="shared" si="2"/>
        <v>5</v>
      </c>
      <c r="M54">
        <f t="shared" si="4"/>
        <v>2</v>
      </c>
      <c r="N54">
        <v>2</v>
      </c>
      <c r="O54">
        <f t="shared" si="3"/>
        <v>3</v>
      </c>
    </row>
    <row r="55" spans="1:15">
      <c r="A55" s="6" t="s">
        <v>146</v>
      </c>
      <c r="B55">
        <v>40</v>
      </c>
      <c r="C55" s="6" t="s">
        <v>147</v>
      </c>
      <c r="D55">
        <v>46</v>
      </c>
      <c r="E55">
        <f t="shared" si="0"/>
        <v>6</v>
      </c>
      <c r="F55">
        <f t="shared" si="5"/>
        <v>2</v>
      </c>
      <c r="H55" s="6" t="s">
        <v>148</v>
      </c>
      <c r="I55">
        <v>49</v>
      </c>
      <c r="J55" s="6" t="s">
        <v>149</v>
      </c>
      <c r="K55">
        <v>54</v>
      </c>
      <c r="L55">
        <f t="shared" si="2"/>
        <v>5</v>
      </c>
      <c r="M55">
        <f t="shared" si="4"/>
        <v>3</v>
      </c>
      <c r="N55">
        <v>1</v>
      </c>
      <c r="O55">
        <f t="shared" si="3"/>
        <v>3</v>
      </c>
    </row>
    <row r="56" spans="1:15">
      <c r="A56" s="7" t="s">
        <v>150</v>
      </c>
      <c r="B56">
        <v>48</v>
      </c>
      <c r="C56" s="7" t="s">
        <v>149</v>
      </c>
      <c r="D56">
        <v>54</v>
      </c>
      <c r="E56">
        <f t="shared" si="0"/>
        <v>6</v>
      </c>
      <c r="F56">
        <f t="shared" si="5"/>
        <v>1</v>
      </c>
      <c r="H56" s="7" t="s">
        <v>151</v>
      </c>
      <c r="I56">
        <v>57</v>
      </c>
      <c r="J56" s="7" t="s">
        <v>152</v>
      </c>
      <c r="K56">
        <v>2</v>
      </c>
      <c r="L56">
        <f t="shared" si="2"/>
        <v>5</v>
      </c>
      <c r="M56">
        <f t="shared" si="4"/>
        <v>2</v>
      </c>
      <c r="N56">
        <v>2</v>
      </c>
      <c r="O56">
        <f t="shared" si="3"/>
        <v>3</v>
      </c>
    </row>
    <row r="57" spans="1:15">
      <c r="A57" s="6" t="s">
        <v>153</v>
      </c>
      <c r="B57">
        <v>55</v>
      </c>
      <c r="C57" s="6" t="s">
        <v>154</v>
      </c>
      <c r="D57">
        <v>1</v>
      </c>
      <c r="E57">
        <f t="shared" si="0"/>
        <v>6</v>
      </c>
      <c r="F57">
        <f t="shared" si="5"/>
        <v>2</v>
      </c>
      <c r="H57" s="6" t="s">
        <v>155</v>
      </c>
      <c r="I57">
        <v>4</v>
      </c>
      <c r="J57" s="6" t="s">
        <v>156</v>
      </c>
      <c r="K57">
        <v>9</v>
      </c>
      <c r="L57">
        <f t="shared" si="2"/>
        <v>5</v>
      </c>
      <c r="M57">
        <f t="shared" si="4"/>
        <v>3</v>
      </c>
      <c r="N57">
        <v>1</v>
      </c>
      <c r="O57">
        <f t="shared" si="3"/>
        <v>3</v>
      </c>
    </row>
    <row r="58" spans="1:15">
      <c r="A58" s="7" t="s">
        <v>157</v>
      </c>
      <c r="B58">
        <v>3</v>
      </c>
      <c r="C58" s="7" t="s">
        <v>156</v>
      </c>
      <c r="D58">
        <v>9</v>
      </c>
      <c r="E58">
        <f t="shared" si="0"/>
        <v>6</v>
      </c>
      <c r="F58">
        <f t="shared" si="5"/>
        <v>1</v>
      </c>
      <c r="H58" s="7" t="s">
        <v>158</v>
      </c>
      <c r="I58">
        <v>12</v>
      </c>
      <c r="J58" s="7" t="s">
        <v>159</v>
      </c>
      <c r="K58">
        <v>17</v>
      </c>
      <c r="L58">
        <f t="shared" si="2"/>
        <v>5</v>
      </c>
      <c r="M58">
        <f t="shared" si="4"/>
        <v>2</v>
      </c>
      <c r="N58">
        <v>2</v>
      </c>
      <c r="O58">
        <f t="shared" si="3"/>
        <v>3</v>
      </c>
    </row>
    <row r="59" spans="1:15">
      <c r="A59" s="6" t="s">
        <v>160</v>
      </c>
      <c r="B59">
        <v>10</v>
      </c>
      <c r="C59" s="6" t="s">
        <v>161</v>
      </c>
      <c r="D59">
        <v>16</v>
      </c>
      <c r="E59">
        <f t="shared" si="0"/>
        <v>6</v>
      </c>
      <c r="F59">
        <f t="shared" si="5"/>
        <v>2</v>
      </c>
      <c r="H59" s="6" t="s">
        <v>162</v>
      </c>
      <c r="I59">
        <v>19</v>
      </c>
      <c r="J59" s="6" t="s">
        <v>163</v>
      </c>
      <c r="K59">
        <v>24</v>
      </c>
      <c r="L59">
        <f t="shared" si="2"/>
        <v>5</v>
      </c>
      <c r="M59">
        <f t="shared" si="4"/>
        <v>3</v>
      </c>
      <c r="N59">
        <v>1</v>
      </c>
      <c r="O59">
        <f t="shared" si="3"/>
        <v>3</v>
      </c>
    </row>
    <row r="60" spans="1:15">
      <c r="A60" s="7" t="s">
        <v>164</v>
      </c>
      <c r="B60">
        <v>18</v>
      </c>
      <c r="C60" s="7" t="s">
        <v>163</v>
      </c>
      <c r="D60">
        <v>24</v>
      </c>
      <c r="E60">
        <f t="shared" si="0"/>
        <v>6</v>
      </c>
      <c r="F60">
        <f t="shared" si="5"/>
        <v>1</v>
      </c>
      <c r="H60" s="7" t="s">
        <v>165</v>
      </c>
      <c r="I60">
        <v>27</v>
      </c>
      <c r="J60" s="7" t="s">
        <v>166</v>
      </c>
      <c r="K60">
        <v>32</v>
      </c>
      <c r="L60">
        <f t="shared" si="2"/>
        <v>5</v>
      </c>
      <c r="M60">
        <f t="shared" si="4"/>
        <v>2</v>
      </c>
      <c r="N60">
        <v>2</v>
      </c>
      <c r="O60">
        <f t="shared" si="3"/>
        <v>3</v>
      </c>
    </row>
    <row r="61" spans="1:15">
      <c r="A61" s="6" t="s">
        <v>167</v>
      </c>
      <c r="B61">
        <v>25</v>
      </c>
      <c r="C61" s="6" t="s">
        <v>168</v>
      </c>
      <c r="D61">
        <v>31</v>
      </c>
      <c r="E61">
        <f t="shared" si="0"/>
        <v>6</v>
      </c>
      <c r="F61">
        <f t="shared" si="5"/>
        <v>2</v>
      </c>
      <c r="H61" s="6" t="s">
        <v>169</v>
      </c>
      <c r="I61">
        <v>34</v>
      </c>
      <c r="J61" s="6" t="s">
        <v>170</v>
      </c>
      <c r="K61">
        <v>39</v>
      </c>
      <c r="L61">
        <f t="shared" si="2"/>
        <v>5</v>
      </c>
      <c r="M61">
        <f t="shared" si="4"/>
        <v>3</v>
      </c>
      <c r="N61">
        <v>1</v>
      </c>
      <c r="O61">
        <f t="shared" si="3"/>
        <v>3</v>
      </c>
    </row>
    <row r="62" spans="1:15">
      <c r="A62" s="7" t="s">
        <v>171</v>
      </c>
      <c r="B62">
        <v>33</v>
      </c>
      <c r="C62" s="7" t="s">
        <v>170</v>
      </c>
      <c r="D62">
        <v>39</v>
      </c>
      <c r="E62">
        <f t="shared" si="0"/>
        <v>6</v>
      </c>
      <c r="F62">
        <f t="shared" si="5"/>
        <v>1</v>
      </c>
      <c r="H62" s="7" t="s">
        <v>172</v>
      </c>
      <c r="I62">
        <v>42</v>
      </c>
      <c r="J62" s="7" t="s">
        <v>173</v>
      </c>
      <c r="K62">
        <v>47</v>
      </c>
      <c r="L62">
        <f t="shared" si="2"/>
        <v>5</v>
      </c>
      <c r="M62">
        <f t="shared" si="4"/>
        <v>2</v>
      </c>
      <c r="N62">
        <v>2</v>
      </c>
      <c r="O62">
        <f t="shared" si="3"/>
        <v>3</v>
      </c>
    </row>
    <row r="63" spans="1:15">
      <c r="A63" s="6" t="s">
        <v>174</v>
      </c>
      <c r="B63">
        <v>40</v>
      </c>
      <c r="C63" s="6" t="s">
        <v>175</v>
      </c>
      <c r="D63">
        <v>46</v>
      </c>
      <c r="E63">
        <f t="shared" si="0"/>
        <v>6</v>
      </c>
      <c r="F63">
        <f t="shared" si="5"/>
        <v>2</v>
      </c>
      <c r="H63" s="6" t="s">
        <v>176</v>
      </c>
      <c r="I63">
        <v>49</v>
      </c>
      <c r="J63" s="6" t="s">
        <v>177</v>
      </c>
      <c r="K63">
        <v>54</v>
      </c>
      <c r="L63">
        <f t="shared" si="2"/>
        <v>5</v>
      </c>
      <c r="M63">
        <f t="shared" si="4"/>
        <v>3</v>
      </c>
      <c r="N63">
        <v>1</v>
      </c>
      <c r="O63">
        <f t="shared" si="3"/>
        <v>3</v>
      </c>
    </row>
    <row r="64" spans="1:15">
      <c r="A64" s="7" t="s">
        <v>178</v>
      </c>
      <c r="B64">
        <v>48</v>
      </c>
      <c r="C64" s="7" t="s">
        <v>177</v>
      </c>
      <c r="D64">
        <v>54</v>
      </c>
      <c r="E64">
        <f t="shared" si="0"/>
        <v>6</v>
      </c>
      <c r="F64">
        <f t="shared" si="5"/>
        <v>1</v>
      </c>
      <c r="H64" s="7" t="s">
        <v>179</v>
      </c>
      <c r="I64">
        <v>57</v>
      </c>
      <c r="J64" s="7" t="s">
        <v>180</v>
      </c>
      <c r="K64">
        <v>2</v>
      </c>
      <c r="L64">
        <f t="shared" si="2"/>
        <v>5</v>
      </c>
      <c r="M64">
        <f t="shared" si="4"/>
        <v>2</v>
      </c>
      <c r="N64">
        <v>2</v>
      </c>
      <c r="O64">
        <f t="shared" si="3"/>
        <v>3</v>
      </c>
    </row>
    <row r="65" spans="1:15">
      <c r="A65" s="6" t="s">
        <v>181</v>
      </c>
      <c r="B65">
        <v>55</v>
      </c>
      <c r="C65" s="6" t="s">
        <v>182</v>
      </c>
      <c r="D65">
        <v>1</v>
      </c>
      <c r="E65">
        <f t="shared" si="0"/>
        <v>6</v>
      </c>
      <c r="F65">
        <v>-2</v>
      </c>
      <c r="H65" s="6" t="s">
        <v>183</v>
      </c>
      <c r="I65">
        <v>4</v>
      </c>
      <c r="J65" s="6" t="s">
        <v>184</v>
      </c>
      <c r="K65">
        <v>10</v>
      </c>
      <c r="L65">
        <f t="shared" si="2"/>
        <v>6</v>
      </c>
      <c r="M65">
        <f t="shared" si="4"/>
        <v>0</v>
      </c>
      <c r="N65">
        <v>1</v>
      </c>
      <c r="O65">
        <f t="shared" si="3"/>
        <v>3</v>
      </c>
    </row>
    <row r="66" spans="1:15">
      <c r="A66" s="8" t="s">
        <v>185</v>
      </c>
      <c r="B66">
        <v>59</v>
      </c>
      <c r="C66" s="9" t="s">
        <v>186</v>
      </c>
      <c r="D66">
        <v>5</v>
      </c>
      <c r="E66">
        <f t="shared" si="0"/>
        <v>6</v>
      </c>
      <c r="F66">
        <f>+B67-D66</f>
        <v>0</v>
      </c>
      <c r="H66" s="8" t="s">
        <v>184</v>
      </c>
      <c r="I66">
        <v>10</v>
      </c>
      <c r="J66" s="8" t="s">
        <v>187</v>
      </c>
      <c r="K66">
        <v>16</v>
      </c>
      <c r="L66">
        <f t="shared" si="2"/>
        <v>6</v>
      </c>
      <c r="M66">
        <f t="shared" si="4"/>
        <v>0</v>
      </c>
      <c r="N66">
        <v>3</v>
      </c>
      <c r="O66">
        <f t="shared" si="3"/>
        <v>5</v>
      </c>
    </row>
    <row r="67" spans="1:15">
      <c r="A67" s="7" t="s">
        <v>186</v>
      </c>
      <c r="B67">
        <v>5</v>
      </c>
      <c r="C67" s="7" t="s">
        <v>188</v>
      </c>
      <c r="D67">
        <v>11</v>
      </c>
      <c r="E67">
        <f t="shared" si="0"/>
        <v>6</v>
      </c>
      <c r="F67">
        <f t="shared" si="5"/>
        <v>0</v>
      </c>
      <c r="H67" s="7" t="s">
        <v>187</v>
      </c>
      <c r="I67">
        <v>16</v>
      </c>
      <c r="J67" s="7" t="s">
        <v>189</v>
      </c>
      <c r="K67">
        <v>22</v>
      </c>
      <c r="L67">
        <f t="shared" si="2"/>
        <v>6</v>
      </c>
      <c r="M67">
        <f t="shared" si="4"/>
        <v>0</v>
      </c>
      <c r="N67">
        <v>2</v>
      </c>
      <c r="O67">
        <f t="shared" si="3"/>
        <v>5</v>
      </c>
    </row>
    <row r="68" spans="1:15">
      <c r="A68" s="6" t="s">
        <v>188</v>
      </c>
      <c r="B68">
        <v>11</v>
      </c>
      <c r="C68" s="6" t="s">
        <v>190</v>
      </c>
      <c r="D68">
        <v>17</v>
      </c>
      <c r="E68">
        <f t="shared" si="0"/>
        <v>6</v>
      </c>
      <c r="F68">
        <f t="shared" si="5"/>
        <v>0</v>
      </c>
      <c r="H68" s="6" t="s">
        <v>189</v>
      </c>
      <c r="I68">
        <v>22</v>
      </c>
      <c r="J68" s="6" t="s">
        <v>191</v>
      </c>
      <c r="K68">
        <v>28</v>
      </c>
      <c r="L68">
        <f t="shared" si="2"/>
        <v>6</v>
      </c>
      <c r="M68">
        <f t="shared" si="4"/>
        <v>0</v>
      </c>
      <c r="N68">
        <v>1</v>
      </c>
      <c r="O68">
        <f t="shared" si="3"/>
        <v>5</v>
      </c>
    </row>
    <row r="69" spans="1:15">
      <c r="A69" s="8" t="s">
        <v>190</v>
      </c>
      <c r="B69">
        <v>17</v>
      </c>
      <c r="C69" s="9" t="s">
        <v>192</v>
      </c>
      <c r="D69">
        <v>23</v>
      </c>
      <c r="E69">
        <f t="shared" si="0"/>
        <v>6</v>
      </c>
      <c r="F69">
        <f t="shared" si="5"/>
        <v>0</v>
      </c>
      <c r="H69" s="8" t="s">
        <v>191</v>
      </c>
      <c r="I69">
        <v>28</v>
      </c>
      <c r="J69" s="8" t="s">
        <v>193</v>
      </c>
      <c r="K69">
        <v>34</v>
      </c>
      <c r="L69">
        <f t="shared" si="2"/>
        <v>6</v>
      </c>
      <c r="M69">
        <f t="shared" si="4"/>
        <v>0</v>
      </c>
      <c r="N69">
        <v>3</v>
      </c>
      <c r="O69">
        <f t="shared" si="3"/>
        <v>5</v>
      </c>
    </row>
    <row r="70" spans="1:15">
      <c r="A70" s="7" t="s">
        <v>192</v>
      </c>
      <c r="B70">
        <v>23</v>
      </c>
      <c r="C70" s="7" t="s">
        <v>194</v>
      </c>
      <c r="D70">
        <v>29</v>
      </c>
      <c r="E70">
        <f t="shared" si="0"/>
        <v>6</v>
      </c>
      <c r="F70">
        <f t="shared" si="5"/>
        <v>0</v>
      </c>
      <c r="H70" s="7" t="s">
        <v>193</v>
      </c>
      <c r="I70">
        <v>34</v>
      </c>
      <c r="J70" s="7" t="s">
        <v>195</v>
      </c>
      <c r="K70">
        <v>40</v>
      </c>
      <c r="L70">
        <f t="shared" si="2"/>
        <v>6</v>
      </c>
      <c r="M70">
        <f t="shared" si="4"/>
        <v>0</v>
      </c>
      <c r="N70">
        <v>2</v>
      </c>
      <c r="O70">
        <f t="shared" si="3"/>
        <v>5</v>
      </c>
    </row>
    <row r="71" spans="1:15">
      <c r="A71" s="6" t="s">
        <v>194</v>
      </c>
      <c r="B71">
        <v>29</v>
      </c>
      <c r="C71" s="6" t="s">
        <v>196</v>
      </c>
      <c r="D71">
        <v>35</v>
      </c>
      <c r="E71">
        <f t="shared" ref="E71:E123" si="6">+IF(D71&lt;B71,(60+D71)-B71,D71-B71)</f>
        <v>6</v>
      </c>
      <c r="F71">
        <f t="shared" si="5"/>
        <v>0</v>
      </c>
      <c r="H71" s="6" t="s">
        <v>195</v>
      </c>
      <c r="I71">
        <v>40</v>
      </c>
      <c r="J71" s="6" t="s">
        <v>197</v>
      </c>
      <c r="K71">
        <v>46</v>
      </c>
      <c r="L71">
        <f t="shared" ref="L71:L123" si="7">+IF(K71&lt;I71,(60+K71)-I71,K71-I71)</f>
        <v>6</v>
      </c>
      <c r="M71">
        <f t="shared" ref="M71:M123" si="8">+I72-K71</f>
        <v>0</v>
      </c>
      <c r="N71">
        <v>1</v>
      </c>
      <c r="O71">
        <f t="shared" ref="O71:O124" si="9">+I71-D71</f>
        <v>5</v>
      </c>
    </row>
    <row r="72" spans="1:15">
      <c r="A72" s="8" t="s">
        <v>196</v>
      </c>
      <c r="B72">
        <v>35</v>
      </c>
      <c r="C72" s="9" t="s">
        <v>198</v>
      </c>
      <c r="D72">
        <v>41</v>
      </c>
      <c r="E72">
        <f t="shared" si="6"/>
        <v>6</v>
      </c>
      <c r="F72">
        <f t="shared" si="5"/>
        <v>0</v>
      </c>
      <c r="H72" s="8" t="s">
        <v>197</v>
      </c>
      <c r="I72">
        <v>46</v>
      </c>
      <c r="J72" s="8" t="s">
        <v>199</v>
      </c>
      <c r="K72">
        <v>52</v>
      </c>
      <c r="L72">
        <f t="shared" si="7"/>
        <v>6</v>
      </c>
      <c r="M72">
        <f t="shared" si="8"/>
        <v>0</v>
      </c>
      <c r="N72">
        <v>3</v>
      </c>
      <c r="O72">
        <f t="shared" si="9"/>
        <v>5</v>
      </c>
    </row>
    <row r="73" spans="1:15">
      <c r="A73" s="7" t="s">
        <v>198</v>
      </c>
      <c r="B73">
        <v>41</v>
      </c>
      <c r="C73" s="7" t="s">
        <v>200</v>
      </c>
      <c r="D73">
        <v>47</v>
      </c>
      <c r="E73">
        <f t="shared" si="6"/>
        <v>6</v>
      </c>
      <c r="F73">
        <f t="shared" si="5"/>
        <v>0</v>
      </c>
      <c r="H73" s="7" t="s">
        <v>199</v>
      </c>
      <c r="I73">
        <v>52</v>
      </c>
      <c r="J73" s="7" t="s">
        <v>201</v>
      </c>
      <c r="K73">
        <v>58</v>
      </c>
      <c r="L73">
        <f t="shared" si="7"/>
        <v>6</v>
      </c>
      <c r="M73">
        <f t="shared" si="8"/>
        <v>0</v>
      </c>
      <c r="N73">
        <v>2</v>
      </c>
      <c r="O73">
        <f t="shared" si="9"/>
        <v>5</v>
      </c>
    </row>
    <row r="74" spans="1:15">
      <c r="A74" s="6" t="s">
        <v>200</v>
      </c>
      <c r="B74">
        <v>47</v>
      </c>
      <c r="C74" s="6" t="s">
        <v>202</v>
      </c>
      <c r="D74">
        <v>53</v>
      </c>
      <c r="E74">
        <f t="shared" si="6"/>
        <v>6</v>
      </c>
      <c r="F74">
        <f t="shared" si="5"/>
        <v>0</v>
      </c>
      <c r="H74" s="6" t="s">
        <v>201</v>
      </c>
      <c r="I74">
        <v>58</v>
      </c>
      <c r="J74" s="6" t="s">
        <v>203</v>
      </c>
      <c r="K74">
        <v>4</v>
      </c>
      <c r="L74">
        <f t="shared" si="7"/>
        <v>6</v>
      </c>
      <c r="M74">
        <f t="shared" si="8"/>
        <v>0</v>
      </c>
      <c r="N74">
        <v>1</v>
      </c>
      <c r="O74">
        <f t="shared" si="9"/>
        <v>5</v>
      </c>
    </row>
    <row r="75" spans="1:15">
      <c r="A75" s="8" t="s">
        <v>202</v>
      </c>
      <c r="B75">
        <v>53</v>
      </c>
      <c r="C75" s="9" t="s">
        <v>204</v>
      </c>
      <c r="D75">
        <v>59</v>
      </c>
      <c r="E75">
        <f t="shared" si="6"/>
        <v>6</v>
      </c>
      <c r="F75">
        <f t="shared" ref="F75:F123" si="10">+B76-D75</f>
        <v>0</v>
      </c>
      <c r="H75" s="8" t="s">
        <v>203</v>
      </c>
      <c r="I75">
        <v>4</v>
      </c>
      <c r="J75" s="8" t="s">
        <v>205</v>
      </c>
      <c r="K75">
        <v>10</v>
      </c>
      <c r="L75">
        <f t="shared" si="7"/>
        <v>6</v>
      </c>
      <c r="M75">
        <f t="shared" si="8"/>
        <v>0</v>
      </c>
      <c r="N75">
        <v>3</v>
      </c>
      <c r="O75">
        <f t="shared" si="9"/>
        <v>-55</v>
      </c>
    </row>
    <row r="76" spans="1:15">
      <c r="A76" s="7" t="s">
        <v>204</v>
      </c>
      <c r="B76">
        <v>59</v>
      </c>
      <c r="C76" s="7" t="s">
        <v>206</v>
      </c>
      <c r="D76">
        <v>5</v>
      </c>
      <c r="E76">
        <f t="shared" si="6"/>
        <v>6</v>
      </c>
      <c r="F76">
        <f t="shared" si="10"/>
        <v>0</v>
      </c>
      <c r="H76" s="7" t="s">
        <v>205</v>
      </c>
      <c r="I76">
        <v>10</v>
      </c>
      <c r="J76" s="7" t="s">
        <v>207</v>
      </c>
      <c r="K76">
        <v>16</v>
      </c>
      <c r="L76">
        <f t="shared" si="7"/>
        <v>6</v>
      </c>
      <c r="M76">
        <f t="shared" si="8"/>
        <v>0</v>
      </c>
      <c r="N76">
        <v>2</v>
      </c>
      <c r="O76">
        <f t="shared" si="9"/>
        <v>5</v>
      </c>
    </row>
    <row r="77" spans="1:15">
      <c r="A77" s="6" t="s">
        <v>206</v>
      </c>
      <c r="B77">
        <v>5</v>
      </c>
      <c r="C77" s="6" t="s">
        <v>208</v>
      </c>
      <c r="D77">
        <v>11</v>
      </c>
      <c r="E77">
        <f t="shared" si="6"/>
        <v>6</v>
      </c>
      <c r="F77">
        <f t="shared" si="10"/>
        <v>0</v>
      </c>
      <c r="H77" s="6" t="s">
        <v>207</v>
      </c>
      <c r="I77">
        <v>16</v>
      </c>
      <c r="J77" s="6" t="s">
        <v>209</v>
      </c>
      <c r="K77">
        <v>22</v>
      </c>
      <c r="L77">
        <f t="shared" si="7"/>
        <v>6</v>
      </c>
      <c r="M77">
        <f t="shared" si="8"/>
        <v>0</v>
      </c>
      <c r="N77">
        <v>1</v>
      </c>
      <c r="O77">
        <f t="shared" si="9"/>
        <v>5</v>
      </c>
    </row>
    <row r="78" spans="1:15">
      <c r="A78" s="8" t="s">
        <v>208</v>
      </c>
      <c r="B78">
        <v>11</v>
      </c>
      <c r="C78" s="9" t="s">
        <v>210</v>
      </c>
      <c r="D78">
        <v>17</v>
      </c>
      <c r="E78">
        <f t="shared" si="6"/>
        <v>6</v>
      </c>
      <c r="F78">
        <f t="shared" si="10"/>
        <v>0</v>
      </c>
      <c r="H78" s="8" t="s">
        <v>209</v>
      </c>
      <c r="I78">
        <v>22</v>
      </c>
      <c r="J78" s="8" t="s">
        <v>211</v>
      </c>
      <c r="K78">
        <v>28</v>
      </c>
      <c r="L78">
        <f t="shared" si="7"/>
        <v>6</v>
      </c>
      <c r="M78">
        <f t="shared" si="8"/>
        <v>0</v>
      </c>
      <c r="N78">
        <v>3</v>
      </c>
      <c r="O78">
        <f t="shared" si="9"/>
        <v>5</v>
      </c>
    </row>
    <row r="79" spans="1:15">
      <c r="A79" s="7" t="s">
        <v>210</v>
      </c>
      <c r="B79">
        <v>17</v>
      </c>
      <c r="C79" s="7" t="s">
        <v>212</v>
      </c>
      <c r="D79">
        <v>23</v>
      </c>
      <c r="E79">
        <f t="shared" si="6"/>
        <v>6</v>
      </c>
      <c r="F79">
        <f t="shared" si="10"/>
        <v>0</v>
      </c>
      <c r="H79" s="7" t="s">
        <v>211</v>
      </c>
      <c r="I79">
        <v>28</v>
      </c>
      <c r="J79" s="7" t="s">
        <v>213</v>
      </c>
      <c r="K79">
        <v>34</v>
      </c>
      <c r="L79">
        <f t="shared" si="7"/>
        <v>6</v>
      </c>
      <c r="M79">
        <f t="shared" si="8"/>
        <v>0</v>
      </c>
      <c r="N79">
        <v>2</v>
      </c>
      <c r="O79">
        <f t="shared" si="9"/>
        <v>5</v>
      </c>
    </row>
    <row r="80" spans="1:15">
      <c r="A80" s="6" t="s">
        <v>212</v>
      </c>
      <c r="B80">
        <v>23</v>
      </c>
      <c r="C80" s="6" t="s">
        <v>214</v>
      </c>
      <c r="D80">
        <v>29</v>
      </c>
      <c r="E80">
        <f t="shared" si="6"/>
        <v>6</v>
      </c>
      <c r="F80">
        <f t="shared" si="10"/>
        <v>0</v>
      </c>
      <c r="H80" s="6" t="s">
        <v>213</v>
      </c>
      <c r="I80">
        <v>34</v>
      </c>
      <c r="J80" s="6" t="s">
        <v>215</v>
      </c>
      <c r="K80">
        <v>40</v>
      </c>
      <c r="L80">
        <f t="shared" si="7"/>
        <v>6</v>
      </c>
      <c r="M80">
        <f t="shared" si="8"/>
        <v>0</v>
      </c>
      <c r="N80">
        <v>1</v>
      </c>
      <c r="O80">
        <f t="shared" si="9"/>
        <v>5</v>
      </c>
    </row>
    <row r="81" spans="1:15">
      <c r="A81" s="8" t="s">
        <v>214</v>
      </c>
      <c r="B81">
        <v>29</v>
      </c>
      <c r="C81" s="9" t="s">
        <v>216</v>
      </c>
      <c r="D81">
        <v>35</v>
      </c>
      <c r="E81">
        <f t="shared" si="6"/>
        <v>6</v>
      </c>
      <c r="F81">
        <f t="shared" si="10"/>
        <v>0</v>
      </c>
      <c r="H81" s="8" t="s">
        <v>215</v>
      </c>
      <c r="I81">
        <v>40</v>
      </c>
      <c r="J81" s="8" t="s">
        <v>217</v>
      </c>
      <c r="K81">
        <v>46</v>
      </c>
      <c r="L81">
        <f t="shared" si="7"/>
        <v>6</v>
      </c>
      <c r="M81">
        <f t="shared" si="8"/>
        <v>0</v>
      </c>
      <c r="N81">
        <v>3</v>
      </c>
      <c r="O81">
        <f t="shared" si="9"/>
        <v>5</v>
      </c>
    </row>
    <row r="82" spans="1:15">
      <c r="A82" s="7" t="s">
        <v>216</v>
      </c>
      <c r="B82">
        <v>35</v>
      </c>
      <c r="C82" s="7" t="s">
        <v>218</v>
      </c>
      <c r="D82">
        <v>41</v>
      </c>
      <c r="E82">
        <f t="shared" si="6"/>
        <v>6</v>
      </c>
      <c r="F82">
        <f t="shared" si="10"/>
        <v>0</v>
      </c>
      <c r="H82" s="7" t="s">
        <v>217</v>
      </c>
      <c r="I82">
        <v>46</v>
      </c>
      <c r="J82" s="7" t="s">
        <v>219</v>
      </c>
      <c r="K82">
        <v>52</v>
      </c>
      <c r="L82">
        <f t="shared" si="7"/>
        <v>6</v>
      </c>
      <c r="M82">
        <f t="shared" si="8"/>
        <v>0</v>
      </c>
      <c r="N82">
        <v>2</v>
      </c>
      <c r="O82">
        <f t="shared" si="9"/>
        <v>5</v>
      </c>
    </row>
    <row r="83" spans="1:15">
      <c r="A83" s="6" t="s">
        <v>218</v>
      </c>
      <c r="B83">
        <v>41</v>
      </c>
      <c r="C83" s="6" t="s">
        <v>220</v>
      </c>
      <c r="D83">
        <v>47</v>
      </c>
      <c r="E83">
        <f t="shared" si="6"/>
        <v>6</v>
      </c>
      <c r="F83">
        <f t="shared" si="10"/>
        <v>0</v>
      </c>
      <c r="H83" s="6" t="s">
        <v>219</v>
      </c>
      <c r="I83">
        <v>52</v>
      </c>
      <c r="J83" s="6" t="s">
        <v>221</v>
      </c>
      <c r="K83">
        <v>58</v>
      </c>
      <c r="L83">
        <f t="shared" si="7"/>
        <v>6</v>
      </c>
      <c r="M83">
        <f t="shared" si="8"/>
        <v>0</v>
      </c>
      <c r="N83">
        <v>1</v>
      </c>
      <c r="O83">
        <f t="shared" si="9"/>
        <v>5</v>
      </c>
    </row>
    <row r="84" spans="1:15">
      <c r="A84" s="8" t="s">
        <v>220</v>
      </c>
      <c r="B84">
        <v>47</v>
      </c>
      <c r="C84" s="9" t="s">
        <v>222</v>
      </c>
      <c r="D84">
        <v>53</v>
      </c>
      <c r="E84">
        <f t="shared" si="6"/>
        <v>6</v>
      </c>
      <c r="F84">
        <f t="shared" si="10"/>
        <v>0</v>
      </c>
      <c r="H84" s="8" t="s">
        <v>221</v>
      </c>
      <c r="I84">
        <v>58</v>
      </c>
      <c r="J84" s="8" t="s">
        <v>223</v>
      </c>
      <c r="K84">
        <v>4</v>
      </c>
      <c r="L84">
        <f t="shared" si="7"/>
        <v>6</v>
      </c>
      <c r="M84">
        <f t="shared" si="8"/>
        <v>0</v>
      </c>
      <c r="N84">
        <v>3</v>
      </c>
      <c r="O84">
        <f t="shared" si="9"/>
        <v>5</v>
      </c>
    </row>
    <row r="85" spans="1:15">
      <c r="A85" s="7" t="s">
        <v>222</v>
      </c>
      <c r="B85">
        <v>53</v>
      </c>
      <c r="C85" s="7" t="s">
        <v>224</v>
      </c>
      <c r="D85">
        <v>59</v>
      </c>
      <c r="E85">
        <f t="shared" si="6"/>
        <v>6</v>
      </c>
      <c r="F85">
        <f t="shared" si="10"/>
        <v>0</v>
      </c>
      <c r="H85" s="7" t="s">
        <v>223</v>
      </c>
      <c r="I85">
        <v>4</v>
      </c>
      <c r="J85" s="7" t="s">
        <v>225</v>
      </c>
      <c r="K85">
        <v>10</v>
      </c>
      <c r="L85">
        <f t="shared" si="7"/>
        <v>6</v>
      </c>
      <c r="M85">
        <f t="shared" si="8"/>
        <v>0</v>
      </c>
      <c r="N85">
        <v>2</v>
      </c>
      <c r="O85">
        <f t="shared" si="9"/>
        <v>-55</v>
      </c>
    </row>
    <row r="86" spans="1:15">
      <c r="A86" s="6" t="s">
        <v>224</v>
      </c>
      <c r="B86">
        <v>59</v>
      </c>
      <c r="C86" s="6" t="s">
        <v>226</v>
      </c>
      <c r="D86">
        <v>5</v>
      </c>
      <c r="E86">
        <f t="shared" si="6"/>
        <v>6</v>
      </c>
      <c r="F86">
        <f t="shared" si="10"/>
        <v>0</v>
      </c>
      <c r="H86" s="6" t="s">
        <v>225</v>
      </c>
      <c r="I86">
        <v>10</v>
      </c>
      <c r="J86" s="6" t="s">
        <v>227</v>
      </c>
      <c r="K86">
        <v>16</v>
      </c>
      <c r="L86">
        <f t="shared" si="7"/>
        <v>6</v>
      </c>
      <c r="M86">
        <f t="shared" si="8"/>
        <v>0</v>
      </c>
      <c r="N86">
        <v>1</v>
      </c>
      <c r="O86">
        <f t="shared" si="9"/>
        <v>5</v>
      </c>
    </row>
    <row r="87" spans="1:15">
      <c r="A87" s="8" t="s">
        <v>226</v>
      </c>
      <c r="B87">
        <v>5</v>
      </c>
      <c r="C87" s="9" t="s">
        <v>228</v>
      </c>
      <c r="D87">
        <v>11</v>
      </c>
      <c r="E87">
        <f t="shared" si="6"/>
        <v>6</v>
      </c>
      <c r="F87">
        <f t="shared" si="10"/>
        <v>0</v>
      </c>
      <c r="H87" s="8" t="s">
        <v>227</v>
      </c>
      <c r="I87">
        <v>16</v>
      </c>
      <c r="J87" s="8" t="s">
        <v>229</v>
      </c>
      <c r="K87">
        <v>22</v>
      </c>
      <c r="L87">
        <f t="shared" si="7"/>
        <v>6</v>
      </c>
      <c r="M87">
        <f t="shared" si="8"/>
        <v>0</v>
      </c>
      <c r="N87">
        <v>3</v>
      </c>
      <c r="O87">
        <f t="shared" si="9"/>
        <v>5</v>
      </c>
    </row>
    <row r="88" spans="1:15">
      <c r="A88" s="7" t="s">
        <v>228</v>
      </c>
      <c r="B88">
        <v>11</v>
      </c>
      <c r="C88" s="7" t="s">
        <v>230</v>
      </c>
      <c r="D88">
        <v>17</v>
      </c>
      <c r="E88">
        <f t="shared" si="6"/>
        <v>6</v>
      </c>
      <c r="F88">
        <f t="shared" si="10"/>
        <v>0</v>
      </c>
      <c r="H88" s="7" t="s">
        <v>229</v>
      </c>
      <c r="I88">
        <v>22</v>
      </c>
      <c r="J88" s="7" t="s">
        <v>231</v>
      </c>
      <c r="K88">
        <v>28</v>
      </c>
      <c r="L88">
        <f t="shared" si="7"/>
        <v>6</v>
      </c>
      <c r="M88">
        <f t="shared" si="8"/>
        <v>0</v>
      </c>
      <c r="N88">
        <v>2</v>
      </c>
      <c r="O88">
        <f t="shared" si="9"/>
        <v>5</v>
      </c>
    </row>
    <row r="89" spans="1:15">
      <c r="A89" s="6" t="s">
        <v>230</v>
      </c>
      <c r="B89">
        <v>17</v>
      </c>
      <c r="C89" s="6" t="s">
        <v>232</v>
      </c>
      <c r="D89">
        <v>23</v>
      </c>
      <c r="E89">
        <f t="shared" si="6"/>
        <v>6</v>
      </c>
      <c r="F89">
        <f t="shared" si="10"/>
        <v>0</v>
      </c>
      <c r="H89" s="6" t="s">
        <v>231</v>
      </c>
      <c r="I89">
        <v>28</v>
      </c>
      <c r="J89" s="6" t="s">
        <v>233</v>
      </c>
      <c r="K89">
        <v>34</v>
      </c>
      <c r="L89">
        <f t="shared" si="7"/>
        <v>6</v>
      </c>
      <c r="M89">
        <f t="shared" si="8"/>
        <v>0</v>
      </c>
      <c r="N89">
        <v>1</v>
      </c>
      <c r="O89">
        <f t="shared" si="9"/>
        <v>5</v>
      </c>
    </row>
    <row r="90" spans="1:15">
      <c r="A90" s="8" t="s">
        <v>232</v>
      </c>
      <c r="B90">
        <v>23</v>
      </c>
      <c r="C90" s="9" t="s">
        <v>234</v>
      </c>
      <c r="D90">
        <v>29</v>
      </c>
      <c r="E90">
        <f t="shared" si="6"/>
        <v>6</v>
      </c>
      <c r="F90">
        <f t="shared" si="10"/>
        <v>0</v>
      </c>
      <c r="H90" s="8" t="s">
        <v>233</v>
      </c>
      <c r="I90">
        <v>34</v>
      </c>
      <c r="J90" s="8" t="s">
        <v>235</v>
      </c>
      <c r="K90">
        <v>40</v>
      </c>
      <c r="L90">
        <f t="shared" si="7"/>
        <v>6</v>
      </c>
      <c r="M90">
        <f t="shared" si="8"/>
        <v>0</v>
      </c>
      <c r="N90">
        <v>3</v>
      </c>
      <c r="O90">
        <f t="shared" si="9"/>
        <v>5</v>
      </c>
    </row>
    <row r="91" spans="1:15">
      <c r="A91" s="7" t="s">
        <v>234</v>
      </c>
      <c r="B91">
        <v>29</v>
      </c>
      <c r="C91" s="7" t="s">
        <v>236</v>
      </c>
      <c r="D91">
        <v>35</v>
      </c>
      <c r="E91">
        <f t="shared" si="6"/>
        <v>6</v>
      </c>
      <c r="F91">
        <f t="shared" si="10"/>
        <v>0</v>
      </c>
      <c r="H91" s="7" t="s">
        <v>235</v>
      </c>
      <c r="I91">
        <v>40</v>
      </c>
      <c r="J91" s="7" t="s">
        <v>237</v>
      </c>
      <c r="K91">
        <v>46</v>
      </c>
      <c r="L91">
        <f t="shared" si="7"/>
        <v>6</v>
      </c>
      <c r="M91">
        <f t="shared" si="8"/>
        <v>0</v>
      </c>
      <c r="N91">
        <v>2</v>
      </c>
      <c r="O91">
        <f t="shared" si="9"/>
        <v>5</v>
      </c>
    </row>
    <row r="92" spans="1:15">
      <c r="A92" s="6" t="s">
        <v>236</v>
      </c>
      <c r="B92">
        <v>35</v>
      </c>
      <c r="C92" s="6" t="s">
        <v>238</v>
      </c>
      <c r="D92">
        <v>41</v>
      </c>
      <c r="E92">
        <f t="shared" si="6"/>
        <v>6</v>
      </c>
      <c r="F92">
        <f t="shared" si="10"/>
        <v>0</v>
      </c>
      <c r="H92" s="6" t="s">
        <v>237</v>
      </c>
      <c r="I92">
        <v>46</v>
      </c>
      <c r="J92" s="6" t="s">
        <v>239</v>
      </c>
      <c r="K92">
        <v>52</v>
      </c>
      <c r="L92">
        <f t="shared" si="7"/>
        <v>6</v>
      </c>
      <c r="M92">
        <f t="shared" si="8"/>
        <v>0</v>
      </c>
      <c r="N92">
        <v>1</v>
      </c>
      <c r="O92">
        <f t="shared" si="9"/>
        <v>5</v>
      </c>
    </row>
    <row r="93" spans="1:15">
      <c r="A93" s="8" t="s">
        <v>238</v>
      </c>
      <c r="B93">
        <v>41</v>
      </c>
      <c r="C93" s="9" t="s">
        <v>240</v>
      </c>
      <c r="D93">
        <v>47</v>
      </c>
      <c r="E93">
        <f t="shared" si="6"/>
        <v>6</v>
      </c>
      <c r="F93">
        <f t="shared" si="10"/>
        <v>0</v>
      </c>
      <c r="H93" s="8" t="s">
        <v>239</v>
      </c>
      <c r="I93">
        <v>52</v>
      </c>
      <c r="J93" s="8" t="s">
        <v>241</v>
      </c>
      <c r="K93">
        <v>58</v>
      </c>
      <c r="L93">
        <f t="shared" si="7"/>
        <v>6</v>
      </c>
      <c r="M93">
        <f t="shared" si="8"/>
        <v>0</v>
      </c>
      <c r="N93">
        <v>3</v>
      </c>
      <c r="O93">
        <f t="shared" si="9"/>
        <v>5</v>
      </c>
    </row>
    <row r="94" spans="1:15">
      <c r="A94" s="7" t="s">
        <v>240</v>
      </c>
      <c r="B94">
        <v>47</v>
      </c>
      <c r="C94" s="7" t="s">
        <v>242</v>
      </c>
      <c r="D94">
        <v>53</v>
      </c>
      <c r="E94">
        <f t="shared" si="6"/>
        <v>6</v>
      </c>
      <c r="F94">
        <f t="shared" si="10"/>
        <v>0</v>
      </c>
      <c r="H94" s="7" t="s">
        <v>241</v>
      </c>
      <c r="I94">
        <v>58</v>
      </c>
      <c r="J94" s="7" t="s">
        <v>243</v>
      </c>
      <c r="K94">
        <v>4</v>
      </c>
      <c r="L94">
        <f t="shared" si="7"/>
        <v>6</v>
      </c>
      <c r="M94">
        <f t="shared" si="8"/>
        <v>0</v>
      </c>
      <c r="N94">
        <v>2</v>
      </c>
      <c r="O94">
        <f t="shared" si="9"/>
        <v>5</v>
      </c>
    </row>
    <row r="95" spans="1:15">
      <c r="A95" s="6" t="s">
        <v>242</v>
      </c>
      <c r="B95">
        <v>53</v>
      </c>
      <c r="C95" s="6" t="s">
        <v>244</v>
      </c>
      <c r="D95">
        <v>59</v>
      </c>
      <c r="E95">
        <f t="shared" si="6"/>
        <v>6</v>
      </c>
      <c r="F95">
        <f t="shared" si="10"/>
        <v>0</v>
      </c>
      <c r="H95" s="6" t="s">
        <v>243</v>
      </c>
      <c r="I95">
        <v>4</v>
      </c>
      <c r="J95" s="6" t="s">
        <v>245</v>
      </c>
      <c r="K95">
        <v>10</v>
      </c>
      <c r="L95">
        <f t="shared" si="7"/>
        <v>6</v>
      </c>
      <c r="M95">
        <f t="shared" si="8"/>
        <v>0</v>
      </c>
      <c r="N95">
        <v>1</v>
      </c>
      <c r="O95">
        <f t="shared" si="9"/>
        <v>-55</v>
      </c>
    </row>
    <row r="96" spans="1:15">
      <c r="A96" s="8" t="s">
        <v>244</v>
      </c>
      <c r="B96">
        <v>59</v>
      </c>
      <c r="C96" s="9" t="s">
        <v>246</v>
      </c>
      <c r="D96">
        <v>5</v>
      </c>
      <c r="E96">
        <f t="shared" si="6"/>
        <v>6</v>
      </c>
      <c r="F96">
        <f t="shared" si="10"/>
        <v>0</v>
      </c>
      <c r="H96" s="8" t="s">
        <v>245</v>
      </c>
      <c r="I96">
        <v>10</v>
      </c>
      <c r="J96" s="8" t="s">
        <v>247</v>
      </c>
      <c r="K96">
        <v>16</v>
      </c>
      <c r="L96">
        <f t="shared" si="7"/>
        <v>6</v>
      </c>
      <c r="M96">
        <f t="shared" si="8"/>
        <v>0</v>
      </c>
      <c r="N96">
        <v>3</v>
      </c>
      <c r="O96">
        <f t="shared" si="9"/>
        <v>5</v>
      </c>
    </row>
    <row r="97" spans="1:15">
      <c r="A97" s="7" t="s">
        <v>246</v>
      </c>
      <c r="B97">
        <v>5</v>
      </c>
      <c r="C97" s="7" t="s">
        <v>248</v>
      </c>
      <c r="D97">
        <v>11</v>
      </c>
      <c r="E97">
        <f t="shared" si="6"/>
        <v>6</v>
      </c>
      <c r="F97">
        <f t="shared" si="10"/>
        <v>0</v>
      </c>
      <c r="H97" s="7" t="s">
        <v>247</v>
      </c>
      <c r="I97">
        <v>16</v>
      </c>
      <c r="J97" s="7" t="s">
        <v>249</v>
      </c>
      <c r="K97">
        <v>22</v>
      </c>
      <c r="L97">
        <f t="shared" si="7"/>
        <v>6</v>
      </c>
      <c r="M97">
        <f t="shared" si="8"/>
        <v>0</v>
      </c>
      <c r="N97">
        <v>2</v>
      </c>
      <c r="O97">
        <f t="shared" si="9"/>
        <v>5</v>
      </c>
    </row>
    <row r="98" spans="1:15">
      <c r="A98" s="6" t="s">
        <v>248</v>
      </c>
      <c r="B98">
        <v>11</v>
      </c>
      <c r="C98" s="6" t="s">
        <v>250</v>
      </c>
      <c r="D98">
        <v>17</v>
      </c>
      <c r="E98">
        <f t="shared" si="6"/>
        <v>6</v>
      </c>
      <c r="F98">
        <f t="shared" si="10"/>
        <v>0</v>
      </c>
      <c r="H98" s="6" t="s">
        <v>249</v>
      </c>
      <c r="I98">
        <v>22</v>
      </c>
      <c r="J98" s="6" t="s">
        <v>251</v>
      </c>
      <c r="K98">
        <v>28</v>
      </c>
      <c r="L98">
        <f t="shared" si="7"/>
        <v>6</v>
      </c>
      <c r="M98">
        <f t="shared" si="8"/>
        <v>0</v>
      </c>
      <c r="N98">
        <v>1</v>
      </c>
      <c r="O98">
        <f t="shared" si="9"/>
        <v>5</v>
      </c>
    </row>
    <row r="99" spans="1:15">
      <c r="A99" s="8" t="s">
        <v>250</v>
      </c>
      <c r="B99">
        <v>17</v>
      </c>
      <c r="C99" s="9" t="s">
        <v>252</v>
      </c>
      <c r="D99">
        <v>23</v>
      </c>
      <c r="E99">
        <f t="shared" si="6"/>
        <v>6</v>
      </c>
      <c r="F99">
        <f t="shared" si="10"/>
        <v>0</v>
      </c>
      <c r="H99" s="8" t="s">
        <v>251</v>
      </c>
      <c r="I99">
        <v>28</v>
      </c>
      <c r="J99" s="8" t="s">
        <v>253</v>
      </c>
      <c r="K99">
        <v>34</v>
      </c>
      <c r="L99">
        <f t="shared" si="7"/>
        <v>6</v>
      </c>
      <c r="M99">
        <f t="shared" si="8"/>
        <v>0</v>
      </c>
      <c r="N99">
        <v>3</v>
      </c>
      <c r="O99">
        <f t="shared" si="9"/>
        <v>5</v>
      </c>
    </row>
    <row r="100" spans="1:15">
      <c r="A100" s="7" t="s">
        <v>252</v>
      </c>
      <c r="B100">
        <v>23</v>
      </c>
      <c r="C100" s="7" t="s">
        <v>254</v>
      </c>
      <c r="D100">
        <v>29</v>
      </c>
      <c r="E100">
        <f t="shared" si="6"/>
        <v>6</v>
      </c>
      <c r="F100">
        <f t="shared" si="10"/>
        <v>0</v>
      </c>
      <c r="H100" s="7" t="s">
        <v>253</v>
      </c>
      <c r="I100">
        <v>34</v>
      </c>
      <c r="J100" s="7" t="s">
        <v>255</v>
      </c>
      <c r="K100">
        <v>40</v>
      </c>
      <c r="L100">
        <f t="shared" si="7"/>
        <v>6</v>
      </c>
      <c r="M100">
        <f t="shared" si="8"/>
        <v>0</v>
      </c>
      <c r="N100">
        <v>2</v>
      </c>
      <c r="O100">
        <f t="shared" si="9"/>
        <v>5</v>
      </c>
    </row>
    <row r="101" spans="1:15">
      <c r="A101" s="6" t="s">
        <v>254</v>
      </c>
      <c r="B101">
        <v>29</v>
      </c>
      <c r="C101" s="6" t="s">
        <v>256</v>
      </c>
      <c r="D101">
        <v>35</v>
      </c>
      <c r="E101">
        <f t="shared" si="6"/>
        <v>6</v>
      </c>
      <c r="F101">
        <f t="shared" si="10"/>
        <v>0</v>
      </c>
      <c r="H101" s="6" t="s">
        <v>255</v>
      </c>
      <c r="I101">
        <v>40</v>
      </c>
      <c r="J101" s="6" t="s">
        <v>257</v>
      </c>
      <c r="K101">
        <v>46</v>
      </c>
      <c r="L101">
        <f t="shared" si="7"/>
        <v>6</v>
      </c>
      <c r="M101">
        <f t="shared" si="8"/>
        <v>0</v>
      </c>
      <c r="N101">
        <v>1</v>
      </c>
      <c r="O101">
        <f t="shared" si="9"/>
        <v>5</v>
      </c>
    </row>
    <row r="102" spans="1:15">
      <c r="A102" s="8" t="s">
        <v>256</v>
      </c>
      <c r="B102">
        <v>35</v>
      </c>
      <c r="C102" s="9" t="s">
        <v>258</v>
      </c>
      <c r="D102">
        <v>41</v>
      </c>
      <c r="E102">
        <f t="shared" si="6"/>
        <v>6</v>
      </c>
      <c r="F102">
        <f t="shared" si="10"/>
        <v>0</v>
      </c>
      <c r="H102" s="8" t="s">
        <v>257</v>
      </c>
      <c r="I102">
        <v>46</v>
      </c>
      <c r="J102" s="8" t="s">
        <v>259</v>
      </c>
      <c r="K102">
        <v>52</v>
      </c>
      <c r="L102">
        <f t="shared" si="7"/>
        <v>6</v>
      </c>
      <c r="M102">
        <f t="shared" si="8"/>
        <v>0</v>
      </c>
      <c r="N102">
        <v>3</v>
      </c>
      <c r="O102">
        <f t="shared" si="9"/>
        <v>5</v>
      </c>
    </row>
    <row r="103" spans="1:15">
      <c r="A103" s="7" t="s">
        <v>258</v>
      </c>
      <c r="B103">
        <v>41</v>
      </c>
      <c r="C103" s="7" t="s">
        <v>260</v>
      </c>
      <c r="D103">
        <v>47</v>
      </c>
      <c r="E103">
        <f t="shared" si="6"/>
        <v>6</v>
      </c>
      <c r="F103">
        <f t="shared" si="10"/>
        <v>0</v>
      </c>
      <c r="H103" s="7" t="s">
        <v>259</v>
      </c>
      <c r="I103">
        <v>52</v>
      </c>
      <c r="J103" s="7" t="s">
        <v>261</v>
      </c>
      <c r="K103">
        <v>58</v>
      </c>
      <c r="L103">
        <f t="shared" si="7"/>
        <v>6</v>
      </c>
      <c r="M103">
        <f t="shared" si="8"/>
        <v>0</v>
      </c>
      <c r="N103">
        <v>2</v>
      </c>
      <c r="O103">
        <f t="shared" si="9"/>
        <v>5</v>
      </c>
    </row>
    <row r="104" spans="1:15">
      <c r="A104" s="6" t="s">
        <v>260</v>
      </c>
      <c r="B104">
        <v>47</v>
      </c>
      <c r="C104" s="6" t="s">
        <v>262</v>
      </c>
      <c r="D104">
        <v>53</v>
      </c>
      <c r="E104">
        <f t="shared" si="6"/>
        <v>6</v>
      </c>
      <c r="F104">
        <f t="shared" si="10"/>
        <v>0</v>
      </c>
      <c r="H104" s="6" t="s">
        <v>261</v>
      </c>
      <c r="I104">
        <v>58</v>
      </c>
      <c r="J104" s="6" t="s">
        <v>263</v>
      </c>
      <c r="K104">
        <v>4</v>
      </c>
      <c r="L104">
        <f t="shared" si="7"/>
        <v>6</v>
      </c>
      <c r="M104">
        <f t="shared" si="8"/>
        <v>0</v>
      </c>
      <c r="N104">
        <v>1</v>
      </c>
      <c r="O104">
        <f t="shared" si="9"/>
        <v>5</v>
      </c>
    </row>
    <row r="105" spans="1:15">
      <c r="A105" s="8" t="s">
        <v>262</v>
      </c>
      <c r="B105">
        <v>53</v>
      </c>
      <c r="C105" s="9" t="s">
        <v>264</v>
      </c>
      <c r="D105">
        <v>59</v>
      </c>
      <c r="E105">
        <f t="shared" si="6"/>
        <v>6</v>
      </c>
      <c r="F105">
        <f t="shared" si="10"/>
        <v>0</v>
      </c>
      <c r="H105" s="8" t="s">
        <v>263</v>
      </c>
      <c r="I105">
        <v>4</v>
      </c>
      <c r="J105" s="8" t="s">
        <v>265</v>
      </c>
      <c r="K105">
        <v>10</v>
      </c>
      <c r="L105">
        <f t="shared" si="7"/>
        <v>6</v>
      </c>
      <c r="M105">
        <f t="shared" si="8"/>
        <v>0</v>
      </c>
      <c r="N105">
        <v>3</v>
      </c>
      <c r="O105">
        <f t="shared" si="9"/>
        <v>-55</v>
      </c>
    </row>
    <row r="106" spans="1:15">
      <c r="A106" s="7" t="s">
        <v>264</v>
      </c>
      <c r="B106">
        <v>59</v>
      </c>
      <c r="C106" s="7" t="s">
        <v>266</v>
      </c>
      <c r="D106">
        <v>5</v>
      </c>
      <c r="E106">
        <f t="shared" si="6"/>
        <v>6</v>
      </c>
      <c r="F106">
        <f t="shared" si="10"/>
        <v>0</v>
      </c>
      <c r="H106" s="7" t="s">
        <v>265</v>
      </c>
      <c r="I106">
        <v>10</v>
      </c>
      <c r="J106" s="7" t="s">
        <v>267</v>
      </c>
      <c r="K106">
        <v>16</v>
      </c>
      <c r="L106">
        <f t="shared" si="7"/>
        <v>6</v>
      </c>
      <c r="M106">
        <f t="shared" si="8"/>
        <v>0</v>
      </c>
      <c r="N106">
        <v>2</v>
      </c>
      <c r="O106">
        <f t="shared" si="9"/>
        <v>5</v>
      </c>
    </row>
    <row r="107" spans="1:15">
      <c r="A107" s="6" t="s">
        <v>266</v>
      </c>
      <c r="B107">
        <v>5</v>
      </c>
      <c r="C107" s="6" t="s">
        <v>268</v>
      </c>
      <c r="D107">
        <v>11</v>
      </c>
      <c r="E107">
        <f t="shared" si="6"/>
        <v>6</v>
      </c>
      <c r="F107">
        <f t="shared" si="10"/>
        <v>0</v>
      </c>
      <c r="H107" s="6" t="s">
        <v>267</v>
      </c>
      <c r="I107">
        <v>16</v>
      </c>
      <c r="J107" s="6" t="s">
        <v>269</v>
      </c>
      <c r="K107">
        <v>22</v>
      </c>
      <c r="L107">
        <f t="shared" si="7"/>
        <v>6</v>
      </c>
      <c r="M107">
        <f t="shared" si="8"/>
        <v>0</v>
      </c>
      <c r="N107">
        <v>1</v>
      </c>
      <c r="O107">
        <f t="shared" si="9"/>
        <v>5</v>
      </c>
    </row>
    <row r="108" spans="1:15">
      <c r="A108" s="8" t="s">
        <v>268</v>
      </c>
      <c r="B108">
        <v>11</v>
      </c>
      <c r="C108" s="9" t="s">
        <v>270</v>
      </c>
      <c r="D108">
        <v>17</v>
      </c>
      <c r="E108">
        <f t="shared" si="6"/>
        <v>6</v>
      </c>
      <c r="F108">
        <f t="shared" si="10"/>
        <v>0</v>
      </c>
      <c r="H108" s="8" t="s">
        <v>269</v>
      </c>
      <c r="I108">
        <v>22</v>
      </c>
      <c r="J108" s="8" t="s">
        <v>271</v>
      </c>
      <c r="K108">
        <v>28</v>
      </c>
      <c r="L108">
        <f t="shared" si="7"/>
        <v>6</v>
      </c>
      <c r="M108">
        <f t="shared" si="8"/>
        <v>0</v>
      </c>
      <c r="N108">
        <v>3</v>
      </c>
      <c r="O108">
        <f t="shared" si="9"/>
        <v>5</v>
      </c>
    </row>
    <row r="109" spans="1:15">
      <c r="A109" s="7" t="s">
        <v>270</v>
      </c>
      <c r="B109">
        <v>17</v>
      </c>
      <c r="C109" s="7" t="s">
        <v>272</v>
      </c>
      <c r="D109">
        <v>23</v>
      </c>
      <c r="E109">
        <f t="shared" si="6"/>
        <v>6</v>
      </c>
      <c r="F109">
        <f t="shared" si="10"/>
        <v>0</v>
      </c>
      <c r="H109" s="7" t="s">
        <v>271</v>
      </c>
      <c r="I109">
        <v>28</v>
      </c>
      <c r="J109" s="7" t="s">
        <v>273</v>
      </c>
      <c r="K109">
        <v>34</v>
      </c>
      <c r="L109">
        <f t="shared" si="7"/>
        <v>6</v>
      </c>
      <c r="M109">
        <f t="shared" si="8"/>
        <v>0</v>
      </c>
      <c r="N109">
        <v>2</v>
      </c>
      <c r="O109">
        <f t="shared" si="9"/>
        <v>5</v>
      </c>
    </row>
    <row r="110" spans="1:15">
      <c r="A110" s="6" t="s">
        <v>272</v>
      </c>
      <c r="B110">
        <v>23</v>
      </c>
      <c r="C110" s="6" t="s">
        <v>274</v>
      </c>
      <c r="D110">
        <v>29</v>
      </c>
      <c r="E110">
        <f t="shared" si="6"/>
        <v>6</v>
      </c>
      <c r="F110">
        <f t="shared" si="10"/>
        <v>0</v>
      </c>
      <c r="H110" s="6" t="s">
        <v>273</v>
      </c>
      <c r="I110">
        <v>34</v>
      </c>
      <c r="J110" s="6" t="s">
        <v>275</v>
      </c>
      <c r="K110">
        <v>40</v>
      </c>
      <c r="L110">
        <f t="shared" si="7"/>
        <v>6</v>
      </c>
      <c r="M110">
        <f t="shared" si="8"/>
        <v>0</v>
      </c>
      <c r="N110">
        <v>1</v>
      </c>
      <c r="O110">
        <f t="shared" si="9"/>
        <v>5</v>
      </c>
    </row>
    <row r="111" spans="1:15">
      <c r="A111" s="8" t="s">
        <v>274</v>
      </c>
      <c r="B111">
        <v>29</v>
      </c>
      <c r="C111" s="9" t="s">
        <v>196</v>
      </c>
      <c r="D111">
        <v>35</v>
      </c>
      <c r="E111">
        <f t="shared" si="6"/>
        <v>6</v>
      </c>
      <c r="F111">
        <f t="shared" si="10"/>
        <v>0</v>
      </c>
      <c r="H111" s="8" t="s">
        <v>275</v>
      </c>
      <c r="I111">
        <v>40</v>
      </c>
      <c r="J111" s="8" t="s">
        <v>276</v>
      </c>
      <c r="K111">
        <v>46</v>
      </c>
      <c r="L111">
        <f t="shared" si="7"/>
        <v>6</v>
      </c>
      <c r="M111">
        <f t="shared" si="8"/>
        <v>0</v>
      </c>
      <c r="N111">
        <v>3</v>
      </c>
      <c r="O111">
        <f t="shared" si="9"/>
        <v>5</v>
      </c>
    </row>
    <row r="112" spans="1:15">
      <c r="A112" s="7" t="s">
        <v>277</v>
      </c>
      <c r="B112">
        <v>35</v>
      </c>
      <c r="C112" s="7" t="s">
        <v>278</v>
      </c>
      <c r="D112">
        <v>41</v>
      </c>
      <c r="E112">
        <f t="shared" si="6"/>
        <v>6</v>
      </c>
      <c r="F112">
        <f t="shared" si="10"/>
        <v>0</v>
      </c>
      <c r="H112" s="7" t="s">
        <v>217</v>
      </c>
      <c r="I112">
        <v>46</v>
      </c>
      <c r="J112" s="7" t="s">
        <v>279</v>
      </c>
      <c r="K112">
        <v>52</v>
      </c>
      <c r="L112">
        <f t="shared" si="7"/>
        <v>6</v>
      </c>
      <c r="M112">
        <f t="shared" si="8"/>
        <v>0</v>
      </c>
      <c r="N112">
        <v>2</v>
      </c>
      <c r="O112">
        <f t="shared" si="9"/>
        <v>5</v>
      </c>
    </row>
    <row r="113" spans="1:15">
      <c r="A113" s="6" t="s">
        <v>278</v>
      </c>
      <c r="B113">
        <v>41</v>
      </c>
      <c r="C113" s="6" t="s">
        <v>280</v>
      </c>
      <c r="D113">
        <v>47</v>
      </c>
      <c r="E113">
        <f t="shared" si="6"/>
        <v>6</v>
      </c>
      <c r="F113">
        <f t="shared" si="10"/>
        <v>0</v>
      </c>
      <c r="H113" s="6" t="s">
        <v>279</v>
      </c>
      <c r="I113">
        <v>52</v>
      </c>
      <c r="J113" s="6" t="s">
        <v>281</v>
      </c>
      <c r="K113">
        <v>58</v>
      </c>
      <c r="L113">
        <f t="shared" si="7"/>
        <v>6</v>
      </c>
      <c r="M113">
        <f t="shared" si="8"/>
        <v>0</v>
      </c>
      <c r="N113">
        <v>1</v>
      </c>
      <c r="O113">
        <f t="shared" si="9"/>
        <v>5</v>
      </c>
    </row>
    <row r="114" spans="1:15">
      <c r="A114" s="8" t="s">
        <v>280</v>
      </c>
      <c r="B114">
        <v>47</v>
      </c>
      <c r="C114" s="9" t="s">
        <v>282</v>
      </c>
      <c r="D114">
        <v>53</v>
      </c>
      <c r="E114">
        <f t="shared" si="6"/>
        <v>6</v>
      </c>
      <c r="F114">
        <f t="shared" si="10"/>
        <v>0</v>
      </c>
      <c r="H114" s="8" t="s">
        <v>283</v>
      </c>
      <c r="I114">
        <v>58</v>
      </c>
      <c r="J114" s="8" t="s">
        <v>284</v>
      </c>
      <c r="K114">
        <v>4</v>
      </c>
      <c r="L114">
        <f t="shared" si="7"/>
        <v>6</v>
      </c>
      <c r="M114">
        <f>+I115-K114</f>
        <v>-2</v>
      </c>
      <c r="N114">
        <v>3</v>
      </c>
      <c r="O114">
        <f t="shared" si="9"/>
        <v>5</v>
      </c>
    </row>
    <row r="115" spans="1:15">
      <c r="A115" s="7" t="s">
        <v>282</v>
      </c>
      <c r="B115">
        <v>53</v>
      </c>
      <c r="C115" s="7" t="s">
        <v>285</v>
      </c>
      <c r="D115">
        <v>59</v>
      </c>
      <c r="E115">
        <f t="shared" si="6"/>
        <v>6</v>
      </c>
      <c r="F115">
        <v>1</v>
      </c>
      <c r="H115" s="7" t="s">
        <v>286</v>
      </c>
      <c r="I115">
        <v>2</v>
      </c>
      <c r="J115" s="7" t="s">
        <v>287</v>
      </c>
      <c r="K115">
        <v>7</v>
      </c>
      <c r="L115">
        <f t="shared" si="7"/>
        <v>5</v>
      </c>
      <c r="M115">
        <f t="shared" si="8"/>
        <v>2</v>
      </c>
      <c r="N115">
        <v>2</v>
      </c>
      <c r="O115">
        <f t="shared" si="9"/>
        <v>-57</v>
      </c>
    </row>
    <row r="116" spans="1:15">
      <c r="A116" s="6" t="s">
        <v>288</v>
      </c>
      <c r="B116">
        <v>0</v>
      </c>
      <c r="C116" s="6" t="s">
        <v>289</v>
      </c>
      <c r="D116">
        <v>6</v>
      </c>
      <c r="E116">
        <f t="shared" si="6"/>
        <v>6</v>
      </c>
      <c r="F116">
        <f t="shared" si="10"/>
        <v>2</v>
      </c>
      <c r="H116" s="6" t="s">
        <v>290</v>
      </c>
      <c r="I116">
        <v>9</v>
      </c>
      <c r="J116" s="6" t="s">
        <v>291</v>
      </c>
      <c r="K116">
        <v>14</v>
      </c>
      <c r="L116">
        <f t="shared" si="7"/>
        <v>5</v>
      </c>
      <c r="M116">
        <f t="shared" si="8"/>
        <v>3</v>
      </c>
      <c r="N116">
        <v>1</v>
      </c>
      <c r="O116">
        <f t="shared" si="9"/>
        <v>3</v>
      </c>
    </row>
    <row r="117" spans="1:15">
      <c r="A117" s="7" t="s">
        <v>292</v>
      </c>
      <c r="B117">
        <v>8</v>
      </c>
      <c r="C117" s="7" t="s">
        <v>291</v>
      </c>
      <c r="D117">
        <v>14</v>
      </c>
      <c r="E117">
        <f t="shared" si="6"/>
        <v>6</v>
      </c>
      <c r="F117">
        <f t="shared" si="10"/>
        <v>1</v>
      </c>
      <c r="H117" s="7" t="s">
        <v>293</v>
      </c>
      <c r="I117">
        <v>17</v>
      </c>
      <c r="J117" s="7" t="s">
        <v>294</v>
      </c>
      <c r="K117">
        <v>22</v>
      </c>
      <c r="L117">
        <f t="shared" si="7"/>
        <v>5</v>
      </c>
      <c r="M117">
        <f t="shared" si="8"/>
        <v>2</v>
      </c>
      <c r="N117">
        <v>2</v>
      </c>
      <c r="O117">
        <f t="shared" si="9"/>
        <v>3</v>
      </c>
    </row>
    <row r="118" spans="1:15">
      <c r="A118" s="6" t="s">
        <v>295</v>
      </c>
      <c r="B118">
        <v>15</v>
      </c>
      <c r="C118" s="6" t="s">
        <v>296</v>
      </c>
      <c r="D118">
        <v>21</v>
      </c>
      <c r="E118">
        <f t="shared" si="6"/>
        <v>6</v>
      </c>
      <c r="F118">
        <f t="shared" si="10"/>
        <v>2</v>
      </c>
      <c r="H118" s="6" t="s">
        <v>297</v>
      </c>
      <c r="I118">
        <v>24</v>
      </c>
      <c r="J118" s="6" t="s">
        <v>298</v>
      </c>
      <c r="K118">
        <v>29</v>
      </c>
      <c r="L118">
        <f t="shared" si="7"/>
        <v>5</v>
      </c>
      <c r="M118">
        <f t="shared" si="8"/>
        <v>3</v>
      </c>
      <c r="N118">
        <v>1</v>
      </c>
      <c r="O118">
        <f t="shared" si="9"/>
        <v>3</v>
      </c>
    </row>
    <row r="119" spans="1:15">
      <c r="A119" s="7" t="s">
        <v>299</v>
      </c>
      <c r="B119">
        <v>23</v>
      </c>
      <c r="C119" s="7" t="s">
        <v>298</v>
      </c>
      <c r="D119">
        <v>29</v>
      </c>
      <c r="E119">
        <f t="shared" si="6"/>
        <v>6</v>
      </c>
      <c r="F119">
        <f t="shared" si="10"/>
        <v>1</v>
      </c>
      <c r="H119" s="7" t="s">
        <v>300</v>
      </c>
      <c r="I119">
        <v>32</v>
      </c>
      <c r="J119" s="7" t="s">
        <v>301</v>
      </c>
      <c r="K119">
        <v>37</v>
      </c>
      <c r="L119">
        <f t="shared" si="7"/>
        <v>5</v>
      </c>
      <c r="M119">
        <f t="shared" si="8"/>
        <v>2</v>
      </c>
      <c r="N119">
        <v>2</v>
      </c>
      <c r="O119">
        <f t="shared" si="9"/>
        <v>3</v>
      </c>
    </row>
    <row r="120" spans="1:15">
      <c r="A120" s="6" t="s">
        <v>302</v>
      </c>
      <c r="B120">
        <v>30</v>
      </c>
      <c r="C120" s="6" t="s">
        <v>303</v>
      </c>
      <c r="D120">
        <v>36</v>
      </c>
      <c r="E120">
        <f t="shared" si="6"/>
        <v>6</v>
      </c>
      <c r="F120">
        <f t="shared" si="10"/>
        <v>2</v>
      </c>
      <c r="H120" s="6" t="s">
        <v>304</v>
      </c>
      <c r="I120">
        <v>39</v>
      </c>
      <c r="J120" s="6" t="s">
        <v>305</v>
      </c>
      <c r="K120">
        <v>44</v>
      </c>
      <c r="L120">
        <f t="shared" si="7"/>
        <v>5</v>
      </c>
      <c r="M120">
        <f t="shared" si="8"/>
        <v>3</v>
      </c>
      <c r="N120">
        <v>1</v>
      </c>
      <c r="O120">
        <f t="shared" si="9"/>
        <v>3</v>
      </c>
    </row>
    <row r="121" spans="1:15">
      <c r="A121" s="7" t="s">
        <v>306</v>
      </c>
      <c r="B121">
        <v>38</v>
      </c>
      <c r="C121" s="7" t="s">
        <v>305</v>
      </c>
      <c r="D121">
        <v>44</v>
      </c>
      <c r="E121">
        <f t="shared" si="6"/>
        <v>6</v>
      </c>
      <c r="F121">
        <f t="shared" si="10"/>
        <v>1</v>
      </c>
      <c r="H121" s="7" t="s">
        <v>307</v>
      </c>
      <c r="I121">
        <v>47</v>
      </c>
      <c r="J121" s="7" t="s">
        <v>308</v>
      </c>
      <c r="K121">
        <v>52</v>
      </c>
      <c r="L121">
        <f t="shared" si="7"/>
        <v>5</v>
      </c>
      <c r="M121">
        <f t="shared" si="8"/>
        <v>2</v>
      </c>
      <c r="N121">
        <v>2</v>
      </c>
      <c r="O121">
        <f t="shared" si="9"/>
        <v>3</v>
      </c>
    </row>
    <row r="122" spans="1:15">
      <c r="A122" s="6" t="s">
        <v>309</v>
      </c>
      <c r="B122">
        <v>45</v>
      </c>
      <c r="C122" s="6" t="s">
        <v>310</v>
      </c>
      <c r="D122">
        <v>51</v>
      </c>
      <c r="E122">
        <f t="shared" si="6"/>
        <v>6</v>
      </c>
      <c r="F122">
        <f t="shared" si="10"/>
        <v>2</v>
      </c>
      <c r="H122" s="6" t="s">
        <v>311</v>
      </c>
      <c r="I122">
        <v>54</v>
      </c>
      <c r="J122" s="6" t="s">
        <v>312</v>
      </c>
      <c r="K122">
        <v>59</v>
      </c>
      <c r="L122">
        <f t="shared" si="7"/>
        <v>5</v>
      </c>
      <c r="M122" s="4">
        <v>-3</v>
      </c>
      <c r="N122">
        <v>1</v>
      </c>
      <c r="O122">
        <f t="shared" si="9"/>
        <v>3</v>
      </c>
    </row>
    <row r="123" spans="1:15">
      <c r="A123" s="7" t="s">
        <v>313</v>
      </c>
      <c r="B123">
        <v>53</v>
      </c>
      <c r="C123" s="7" t="s">
        <v>312</v>
      </c>
      <c r="D123">
        <v>59</v>
      </c>
      <c r="E123">
        <f t="shared" si="6"/>
        <v>6</v>
      </c>
      <c r="F123">
        <v>0</v>
      </c>
      <c r="H123" s="7" t="s">
        <v>314</v>
      </c>
      <c r="I123">
        <v>2</v>
      </c>
      <c r="J123" s="7" t="s">
        <v>315</v>
      </c>
      <c r="K123">
        <v>7</v>
      </c>
      <c r="L123">
        <f t="shared" si="7"/>
        <v>5</v>
      </c>
      <c r="M123">
        <f t="shared" si="8"/>
        <v>2</v>
      </c>
      <c r="N123">
        <v>2</v>
      </c>
      <c r="O123">
        <f t="shared" si="9"/>
        <v>-57</v>
      </c>
    </row>
    <row r="124" spans="1:15">
      <c r="H124" s="6" t="s">
        <v>316</v>
      </c>
      <c r="I124">
        <v>9</v>
      </c>
      <c r="J124" s="6" t="s">
        <v>317</v>
      </c>
      <c r="K124">
        <v>14</v>
      </c>
      <c r="L124">
        <f t="shared" ref="L124" si="11">+IF(K124&lt;I124,(60+K124)-I124,K124-I124)</f>
        <v>5</v>
      </c>
      <c r="M124" s="5">
        <v>0</v>
      </c>
      <c r="N124">
        <v>1</v>
      </c>
      <c r="O124">
        <f t="shared" si="9"/>
        <v>9</v>
      </c>
    </row>
    <row r="127" spans="1:15">
      <c r="A127" t="s">
        <v>6</v>
      </c>
    </row>
    <row r="128" spans="1:15">
      <c r="A128" t="s">
        <v>11</v>
      </c>
      <c r="C128" t="s">
        <v>12</v>
      </c>
      <c r="E128" t="s">
        <v>13</v>
      </c>
      <c r="F128" t="s">
        <v>14</v>
      </c>
      <c r="H128" t="s">
        <v>11</v>
      </c>
      <c r="J128" t="s">
        <v>12</v>
      </c>
      <c r="L128" t="s">
        <v>13</v>
      </c>
      <c r="M128" t="s">
        <v>14</v>
      </c>
    </row>
    <row r="129" spans="1:15">
      <c r="A129" s="6" t="s">
        <v>15</v>
      </c>
      <c r="B129">
        <v>10</v>
      </c>
      <c r="C129" s="6" t="s">
        <v>16</v>
      </c>
      <c r="D129">
        <v>16</v>
      </c>
      <c r="E129">
        <f>+IF(D129&lt;B129,(60+D129)-B129,D129-B129)</f>
        <v>6</v>
      </c>
      <c r="F129">
        <f>+B130-D129</f>
        <v>9</v>
      </c>
      <c r="H129" s="6" t="s">
        <v>17</v>
      </c>
      <c r="I129">
        <v>19</v>
      </c>
      <c r="J129" s="6" t="s">
        <v>18</v>
      </c>
      <c r="K129">
        <v>24</v>
      </c>
      <c r="L129">
        <f>+IF(K129&lt;I129,(60+K129)-I129,K129-I129)</f>
        <v>5</v>
      </c>
      <c r="M129">
        <f>+I130-K129</f>
        <v>10</v>
      </c>
      <c r="N129">
        <v>1</v>
      </c>
      <c r="O129">
        <f>+I129-D129</f>
        <v>3</v>
      </c>
    </row>
    <row r="130" spans="1:15">
      <c r="A130" s="6" t="s">
        <v>19</v>
      </c>
      <c r="B130">
        <v>25</v>
      </c>
      <c r="C130" s="6" t="s">
        <v>20</v>
      </c>
      <c r="D130">
        <v>31</v>
      </c>
      <c r="E130">
        <f t="shared" ref="E130:E174" si="12">+IF(D130&lt;B130,(60+D130)-B130,D130-B130)</f>
        <v>6</v>
      </c>
      <c r="F130">
        <f t="shared" ref="F130:F131" si="13">+B131-D130</f>
        <v>9</v>
      </c>
      <c r="H130" s="6" t="s">
        <v>21</v>
      </c>
      <c r="I130">
        <v>34</v>
      </c>
      <c r="J130" s="6" t="s">
        <v>22</v>
      </c>
      <c r="K130">
        <v>39</v>
      </c>
      <c r="L130">
        <f t="shared" ref="L130:L175" si="14">+IF(K130&lt;I130,(60+K130)-I130,K130-I130)</f>
        <v>5</v>
      </c>
      <c r="M130">
        <f>+I131-K130</f>
        <v>10</v>
      </c>
      <c r="N130">
        <v>1</v>
      </c>
      <c r="O130">
        <f t="shared" ref="O130:O175" si="15">+I130-D130</f>
        <v>3</v>
      </c>
    </row>
    <row r="131" spans="1:15">
      <c r="A131" s="6" t="s">
        <v>26</v>
      </c>
      <c r="B131">
        <v>40</v>
      </c>
      <c r="C131" s="6" t="s">
        <v>27</v>
      </c>
      <c r="D131">
        <v>46</v>
      </c>
      <c r="E131">
        <f t="shared" si="12"/>
        <v>6</v>
      </c>
      <c r="F131">
        <f t="shared" si="13"/>
        <v>9</v>
      </c>
      <c r="H131" s="6" t="s">
        <v>28</v>
      </c>
      <c r="I131">
        <v>49</v>
      </c>
      <c r="J131" s="6" t="s">
        <v>29</v>
      </c>
      <c r="K131">
        <v>54</v>
      </c>
      <c r="L131">
        <f t="shared" si="14"/>
        <v>5</v>
      </c>
      <c r="M131">
        <f>+I132-K131</f>
        <v>-50</v>
      </c>
      <c r="N131">
        <v>1</v>
      </c>
      <c r="O131">
        <f t="shared" si="15"/>
        <v>3</v>
      </c>
    </row>
    <row r="132" spans="1:15">
      <c r="A132" s="6" t="s">
        <v>33</v>
      </c>
      <c r="B132">
        <v>55</v>
      </c>
      <c r="C132" s="6" t="s">
        <v>34</v>
      </c>
      <c r="D132">
        <v>1</v>
      </c>
      <c r="E132">
        <f t="shared" si="12"/>
        <v>6</v>
      </c>
      <c r="F132" s="4">
        <v>-2</v>
      </c>
      <c r="H132" s="6" t="s">
        <v>35</v>
      </c>
      <c r="I132">
        <v>4</v>
      </c>
      <c r="J132" s="6" t="s">
        <v>36</v>
      </c>
      <c r="K132">
        <v>10</v>
      </c>
      <c r="L132">
        <f t="shared" si="14"/>
        <v>6</v>
      </c>
      <c r="M132">
        <f t="shared" ref="M132:M173" si="16">+I133-K132</f>
        <v>12</v>
      </c>
      <c r="N132">
        <v>1</v>
      </c>
      <c r="O132">
        <f t="shared" si="15"/>
        <v>3</v>
      </c>
    </row>
    <row r="133" spans="1:15">
      <c r="A133" s="6" t="s">
        <v>40</v>
      </c>
      <c r="B133">
        <v>11</v>
      </c>
      <c r="C133" s="6" t="s">
        <v>42</v>
      </c>
      <c r="D133">
        <v>17</v>
      </c>
      <c r="E133">
        <f t="shared" si="12"/>
        <v>6</v>
      </c>
      <c r="F133">
        <f t="shared" ref="F133:F141" si="17">+B134-D133</f>
        <v>12</v>
      </c>
      <c r="H133" s="6" t="s">
        <v>41</v>
      </c>
      <c r="I133">
        <v>22</v>
      </c>
      <c r="J133" s="6" t="s">
        <v>43</v>
      </c>
      <c r="K133">
        <v>28</v>
      </c>
      <c r="L133">
        <f t="shared" si="14"/>
        <v>6</v>
      </c>
      <c r="M133">
        <f t="shared" si="16"/>
        <v>12</v>
      </c>
      <c r="N133">
        <v>1</v>
      </c>
      <c r="O133">
        <f t="shared" si="15"/>
        <v>5</v>
      </c>
    </row>
    <row r="134" spans="1:15">
      <c r="A134" s="6" t="s">
        <v>46</v>
      </c>
      <c r="B134">
        <v>29</v>
      </c>
      <c r="C134" s="6" t="s">
        <v>48</v>
      </c>
      <c r="D134">
        <v>35</v>
      </c>
      <c r="E134">
        <f t="shared" si="12"/>
        <v>6</v>
      </c>
      <c r="F134">
        <f t="shared" si="17"/>
        <v>12</v>
      </c>
      <c r="H134" s="6" t="s">
        <v>47</v>
      </c>
      <c r="I134">
        <v>40</v>
      </c>
      <c r="J134" s="6" t="s">
        <v>49</v>
      </c>
      <c r="K134">
        <v>46</v>
      </c>
      <c r="L134">
        <f t="shared" si="14"/>
        <v>6</v>
      </c>
      <c r="M134">
        <f t="shared" si="16"/>
        <v>12</v>
      </c>
      <c r="N134">
        <v>1</v>
      </c>
      <c r="O134">
        <f t="shared" si="15"/>
        <v>5</v>
      </c>
    </row>
    <row r="135" spans="1:15">
      <c r="A135" s="6" t="s">
        <v>52</v>
      </c>
      <c r="B135">
        <v>47</v>
      </c>
      <c r="C135" s="6" t="s">
        <v>54</v>
      </c>
      <c r="D135">
        <v>53</v>
      </c>
      <c r="E135">
        <f t="shared" si="12"/>
        <v>6</v>
      </c>
      <c r="F135">
        <f t="shared" si="17"/>
        <v>-48</v>
      </c>
      <c r="H135" s="6" t="s">
        <v>53</v>
      </c>
      <c r="I135">
        <v>58</v>
      </c>
      <c r="J135" s="6" t="s">
        <v>55</v>
      </c>
      <c r="K135">
        <v>4</v>
      </c>
      <c r="L135">
        <f t="shared" si="14"/>
        <v>6</v>
      </c>
      <c r="M135">
        <f t="shared" si="16"/>
        <v>12</v>
      </c>
      <c r="N135">
        <v>1</v>
      </c>
      <c r="O135">
        <f t="shared" si="15"/>
        <v>5</v>
      </c>
    </row>
    <row r="136" spans="1:15">
      <c r="A136" s="6" t="s">
        <v>58</v>
      </c>
      <c r="B136">
        <v>5</v>
      </c>
      <c r="C136" s="6" t="s">
        <v>60</v>
      </c>
      <c r="D136">
        <v>11</v>
      </c>
      <c r="E136">
        <f t="shared" si="12"/>
        <v>6</v>
      </c>
      <c r="F136">
        <f t="shared" si="17"/>
        <v>12</v>
      </c>
      <c r="H136" s="6" t="s">
        <v>59</v>
      </c>
      <c r="I136">
        <v>16</v>
      </c>
      <c r="J136" s="6" t="s">
        <v>61</v>
      </c>
      <c r="K136">
        <v>22</v>
      </c>
      <c r="L136">
        <f t="shared" si="14"/>
        <v>6</v>
      </c>
      <c r="M136">
        <f t="shared" si="16"/>
        <v>12</v>
      </c>
      <c r="N136">
        <v>1</v>
      </c>
      <c r="O136">
        <f t="shared" si="15"/>
        <v>5</v>
      </c>
    </row>
    <row r="137" spans="1:15">
      <c r="A137" s="6" t="s">
        <v>64</v>
      </c>
      <c r="B137">
        <v>23</v>
      </c>
      <c r="C137" s="6" t="s">
        <v>66</v>
      </c>
      <c r="D137">
        <v>29</v>
      </c>
      <c r="E137">
        <f t="shared" si="12"/>
        <v>6</v>
      </c>
      <c r="F137">
        <f t="shared" si="17"/>
        <v>12</v>
      </c>
      <c r="H137" s="6" t="s">
        <v>65</v>
      </c>
      <c r="I137">
        <v>34</v>
      </c>
      <c r="J137" s="6" t="s">
        <v>67</v>
      </c>
      <c r="K137">
        <v>40</v>
      </c>
      <c r="L137">
        <f t="shared" si="14"/>
        <v>6</v>
      </c>
      <c r="M137">
        <f t="shared" si="16"/>
        <v>12</v>
      </c>
      <c r="N137">
        <v>1</v>
      </c>
      <c r="O137">
        <f t="shared" si="15"/>
        <v>5</v>
      </c>
    </row>
    <row r="138" spans="1:15">
      <c r="A138" s="6" t="s">
        <v>70</v>
      </c>
      <c r="B138">
        <v>41</v>
      </c>
      <c r="C138" s="6" t="s">
        <v>72</v>
      </c>
      <c r="D138">
        <v>47</v>
      </c>
      <c r="E138">
        <f t="shared" si="12"/>
        <v>6</v>
      </c>
      <c r="F138">
        <f t="shared" si="17"/>
        <v>12</v>
      </c>
      <c r="H138" s="6" t="s">
        <v>71</v>
      </c>
      <c r="I138">
        <v>52</v>
      </c>
      <c r="J138" s="6" t="s">
        <v>73</v>
      </c>
      <c r="K138">
        <v>58</v>
      </c>
      <c r="L138">
        <f t="shared" si="14"/>
        <v>6</v>
      </c>
      <c r="M138">
        <f t="shared" si="16"/>
        <v>-48</v>
      </c>
      <c r="N138">
        <v>1</v>
      </c>
      <c r="O138">
        <f t="shared" si="15"/>
        <v>5</v>
      </c>
    </row>
    <row r="139" spans="1:15">
      <c r="A139" s="6" t="s">
        <v>76</v>
      </c>
      <c r="B139">
        <v>59</v>
      </c>
      <c r="C139" s="6" t="s">
        <v>78</v>
      </c>
      <c r="D139">
        <v>5</v>
      </c>
      <c r="E139">
        <f t="shared" si="12"/>
        <v>6</v>
      </c>
      <c r="F139">
        <f t="shared" si="17"/>
        <v>12</v>
      </c>
      <c r="H139" s="6" t="s">
        <v>77</v>
      </c>
      <c r="I139">
        <v>10</v>
      </c>
      <c r="J139" s="6" t="s">
        <v>79</v>
      </c>
      <c r="K139">
        <v>16</v>
      </c>
      <c r="L139">
        <f t="shared" si="14"/>
        <v>6</v>
      </c>
      <c r="M139">
        <f t="shared" si="16"/>
        <v>12</v>
      </c>
      <c r="N139">
        <v>1</v>
      </c>
      <c r="O139">
        <f t="shared" si="15"/>
        <v>5</v>
      </c>
    </row>
    <row r="140" spans="1:15">
      <c r="A140" s="6" t="s">
        <v>82</v>
      </c>
      <c r="B140">
        <v>17</v>
      </c>
      <c r="C140" s="6" t="s">
        <v>84</v>
      </c>
      <c r="D140">
        <v>23</v>
      </c>
      <c r="E140">
        <f t="shared" si="12"/>
        <v>6</v>
      </c>
      <c r="F140">
        <f t="shared" si="17"/>
        <v>12</v>
      </c>
      <c r="H140" s="6" t="s">
        <v>83</v>
      </c>
      <c r="I140">
        <v>28</v>
      </c>
      <c r="J140" s="6" t="s">
        <v>85</v>
      </c>
      <c r="K140">
        <v>34</v>
      </c>
      <c r="L140">
        <f t="shared" si="14"/>
        <v>6</v>
      </c>
      <c r="M140">
        <f t="shared" si="16"/>
        <v>12</v>
      </c>
      <c r="N140">
        <v>1</v>
      </c>
      <c r="O140">
        <f t="shared" si="15"/>
        <v>5</v>
      </c>
    </row>
    <row r="141" spans="1:15">
      <c r="A141" s="6" t="s">
        <v>88</v>
      </c>
      <c r="B141">
        <v>35</v>
      </c>
      <c r="C141" s="6" t="s">
        <v>90</v>
      </c>
      <c r="D141">
        <v>41</v>
      </c>
      <c r="E141">
        <f t="shared" si="12"/>
        <v>6</v>
      </c>
      <c r="F141">
        <f t="shared" si="17"/>
        <v>14</v>
      </c>
      <c r="H141" s="6" t="s">
        <v>89</v>
      </c>
      <c r="I141">
        <v>46</v>
      </c>
      <c r="J141" s="6" t="s">
        <v>91</v>
      </c>
      <c r="K141">
        <v>52</v>
      </c>
      <c r="L141">
        <f t="shared" si="14"/>
        <v>6</v>
      </c>
      <c r="M141">
        <f t="shared" si="16"/>
        <v>-48</v>
      </c>
      <c r="N141">
        <v>1</v>
      </c>
      <c r="O141">
        <f t="shared" si="15"/>
        <v>5</v>
      </c>
    </row>
    <row r="142" spans="1:15">
      <c r="A142" s="6" t="s">
        <v>97</v>
      </c>
      <c r="B142">
        <v>55</v>
      </c>
      <c r="C142" s="6" t="s">
        <v>98</v>
      </c>
      <c r="D142">
        <v>1</v>
      </c>
      <c r="E142">
        <f t="shared" si="12"/>
        <v>6</v>
      </c>
      <c r="F142">
        <f>+B143-D142</f>
        <v>9</v>
      </c>
      <c r="H142" s="6" t="s">
        <v>99</v>
      </c>
      <c r="I142">
        <v>4</v>
      </c>
      <c r="J142" s="6" t="s">
        <v>100</v>
      </c>
      <c r="K142">
        <v>9</v>
      </c>
      <c r="L142">
        <f t="shared" si="14"/>
        <v>5</v>
      </c>
      <c r="M142">
        <f t="shared" si="16"/>
        <v>10</v>
      </c>
      <c r="N142">
        <v>1</v>
      </c>
      <c r="O142">
        <f t="shared" si="15"/>
        <v>3</v>
      </c>
    </row>
    <row r="143" spans="1:15">
      <c r="A143" s="6" t="s">
        <v>104</v>
      </c>
      <c r="B143">
        <v>10</v>
      </c>
      <c r="C143" s="6" t="s">
        <v>105</v>
      </c>
      <c r="D143">
        <v>16</v>
      </c>
      <c r="E143">
        <f t="shared" si="12"/>
        <v>6</v>
      </c>
      <c r="F143">
        <f t="shared" ref="F143:F153" si="18">+B144-D143</f>
        <v>9</v>
      </c>
      <c r="H143" s="6" t="s">
        <v>106</v>
      </c>
      <c r="I143">
        <v>19</v>
      </c>
      <c r="J143" s="6" t="s">
        <v>107</v>
      </c>
      <c r="K143">
        <v>24</v>
      </c>
      <c r="L143">
        <f t="shared" si="14"/>
        <v>5</v>
      </c>
      <c r="M143">
        <f t="shared" si="16"/>
        <v>10</v>
      </c>
      <c r="N143">
        <v>1</v>
      </c>
      <c r="O143">
        <f t="shared" si="15"/>
        <v>3</v>
      </c>
    </row>
    <row r="144" spans="1:15">
      <c r="A144" s="6" t="s">
        <v>111</v>
      </c>
      <c r="B144">
        <v>25</v>
      </c>
      <c r="C144" s="6" t="s">
        <v>112</v>
      </c>
      <c r="D144">
        <v>31</v>
      </c>
      <c r="E144">
        <f t="shared" si="12"/>
        <v>6</v>
      </c>
      <c r="F144">
        <f t="shared" si="18"/>
        <v>9</v>
      </c>
      <c r="H144" s="6" t="s">
        <v>113</v>
      </c>
      <c r="I144">
        <v>34</v>
      </c>
      <c r="J144" s="6" t="s">
        <v>114</v>
      </c>
      <c r="K144">
        <v>39</v>
      </c>
      <c r="L144">
        <f t="shared" si="14"/>
        <v>5</v>
      </c>
      <c r="M144">
        <f t="shared" si="16"/>
        <v>10</v>
      </c>
      <c r="N144">
        <v>1</v>
      </c>
      <c r="O144">
        <f t="shared" si="15"/>
        <v>3</v>
      </c>
    </row>
    <row r="145" spans="1:15">
      <c r="A145" s="6" t="s">
        <v>118</v>
      </c>
      <c r="B145">
        <v>40</v>
      </c>
      <c r="C145" s="6" t="s">
        <v>119</v>
      </c>
      <c r="D145">
        <v>46</v>
      </c>
      <c r="E145">
        <f t="shared" si="12"/>
        <v>6</v>
      </c>
      <c r="F145">
        <f t="shared" si="18"/>
        <v>9</v>
      </c>
      <c r="H145" s="6" t="s">
        <v>120</v>
      </c>
      <c r="I145">
        <v>49</v>
      </c>
      <c r="J145" s="6" t="s">
        <v>121</v>
      </c>
      <c r="K145">
        <v>54</v>
      </c>
      <c r="L145">
        <f t="shared" si="14"/>
        <v>5</v>
      </c>
      <c r="M145">
        <f t="shared" si="16"/>
        <v>-50</v>
      </c>
      <c r="N145">
        <v>1</v>
      </c>
      <c r="O145">
        <f t="shared" si="15"/>
        <v>3</v>
      </c>
    </row>
    <row r="146" spans="1:15">
      <c r="A146" s="6" t="s">
        <v>125</v>
      </c>
      <c r="B146">
        <v>55</v>
      </c>
      <c r="C146" s="6" t="s">
        <v>126</v>
      </c>
      <c r="D146">
        <v>1</v>
      </c>
      <c r="E146">
        <f t="shared" si="12"/>
        <v>6</v>
      </c>
      <c r="F146">
        <f t="shared" si="18"/>
        <v>9</v>
      </c>
      <c r="H146" s="6" t="s">
        <v>127</v>
      </c>
      <c r="I146">
        <v>4</v>
      </c>
      <c r="J146" s="6" t="s">
        <v>128</v>
      </c>
      <c r="K146">
        <v>9</v>
      </c>
      <c r="L146">
        <f t="shared" si="14"/>
        <v>5</v>
      </c>
      <c r="M146">
        <f t="shared" si="16"/>
        <v>10</v>
      </c>
      <c r="N146">
        <v>1</v>
      </c>
      <c r="O146">
        <f t="shared" si="15"/>
        <v>3</v>
      </c>
    </row>
    <row r="147" spans="1:15">
      <c r="A147" s="6" t="s">
        <v>132</v>
      </c>
      <c r="B147">
        <v>10</v>
      </c>
      <c r="C147" s="6" t="s">
        <v>133</v>
      </c>
      <c r="D147">
        <v>16</v>
      </c>
      <c r="E147">
        <f t="shared" si="12"/>
        <v>6</v>
      </c>
      <c r="F147">
        <f t="shared" si="18"/>
        <v>9</v>
      </c>
      <c r="H147" s="6" t="s">
        <v>134</v>
      </c>
      <c r="I147">
        <v>19</v>
      </c>
      <c r="J147" s="6" t="s">
        <v>135</v>
      </c>
      <c r="K147">
        <v>24</v>
      </c>
      <c r="L147">
        <f t="shared" si="14"/>
        <v>5</v>
      </c>
      <c r="M147">
        <f t="shared" si="16"/>
        <v>10</v>
      </c>
      <c r="N147">
        <v>1</v>
      </c>
      <c r="O147">
        <f t="shared" si="15"/>
        <v>3</v>
      </c>
    </row>
    <row r="148" spans="1:15">
      <c r="A148" s="6" t="s">
        <v>139</v>
      </c>
      <c r="B148">
        <v>25</v>
      </c>
      <c r="C148" s="6" t="s">
        <v>140</v>
      </c>
      <c r="D148">
        <v>31</v>
      </c>
      <c r="E148">
        <f t="shared" si="12"/>
        <v>6</v>
      </c>
      <c r="F148">
        <f t="shared" si="18"/>
        <v>9</v>
      </c>
      <c r="H148" s="6" t="s">
        <v>141</v>
      </c>
      <c r="I148">
        <v>34</v>
      </c>
      <c r="J148" s="6" t="s">
        <v>142</v>
      </c>
      <c r="K148">
        <v>39</v>
      </c>
      <c r="L148">
        <f t="shared" si="14"/>
        <v>5</v>
      </c>
      <c r="M148">
        <f t="shared" si="16"/>
        <v>10</v>
      </c>
      <c r="N148">
        <v>1</v>
      </c>
      <c r="O148">
        <f t="shared" si="15"/>
        <v>3</v>
      </c>
    </row>
    <row r="149" spans="1:15">
      <c r="A149" s="6" t="s">
        <v>146</v>
      </c>
      <c r="B149">
        <v>40</v>
      </c>
      <c r="C149" s="6" t="s">
        <v>147</v>
      </c>
      <c r="D149">
        <v>46</v>
      </c>
      <c r="E149">
        <f t="shared" si="12"/>
        <v>6</v>
      </c>
      <c r="F149">
        <f t="shared" si="18"/>
        <v>9</v>
      </c>
      <c r="H149" s="6" t="s">
        <v>148</v>
      </c>
      <c r="I149">
        <v>49</v>
      </c>
      <c r="J149" s="6" t="s">
        <v>149</v>
      </c>
      <c r="K149">
        <v>54</v>
      </c>
      <c r="L149">
        <f t="shared" si="14"/>
        <v>5</v>
      </c>
      <c r="M149">
        <f t="shared" si="16"/>
        <v>-50</v>
      </c>
      <c r="N149">
        <v>1</v>
      </c>
      <c r="O149">
        <f t="shared" si="15"/>
        <v>3</v>
      </c>
    </row>
    <row r="150" spans="1:15">
      <c r="A150" s="6" t="s">
        <v>153</v>
      </c>
      <c r="B150">
        <v>55</v>
      </c>
      <c r="C150" s="6" t="s">
        <v>154</v>
      </c>
      <c r="D150">
        <v>1</v>
      </c>
      <c r="E150">
        <f t="shared" si="12"/>
        <v>6</v>
      </c>
      <c r="F150">
        <f t="shared" si="18"/>
        <v>9</v>
      </c>
      <c r="H150" s="6" t="s">
        <v>155</v>
      </c>
      <c r="I150">
        <v>4</v>
      </c>
      <c r="J150" s="6" t="s">
        <v>156</v>
      </c>
      <c r="K150">
        <v>9</v>
      </c>
      <c r="L150">
        <f t="shared" si="14"/>
        <v>5</v>
      </c>
      <c r="M150">
        <f t="shared" si="16"/>
        <v>10</v>
      </c>
      <c r="N150">
        <v>1</v>
      </c>
      <c r="O150">
        <f t="shared" si="15"/>
        <v>3</v>
      </c>
    </row>
    <row r="151" spans="1:15">
      <c r="A151" s="6" t="s">
        <v>160</v>
      </c>
      <c r="B151">
        <v>10</v>
      </c>
      <c r="C151" s="6" t="s">
        <v>161</v>
      </c>
      <c r="D151">
        <v>16</v>
      </c>
      <c r="E151">
        <f t="shared" si="12"/>
        <v>6</v>
      </c>
      <c r="F151">
        <f t="shared" si="18"/>
        <v>9</v>
      </c>
      <c r="H151" s="6" t="s">
        <v>162</v>
      </c>
      <c r="I151">
        <v>19</v>
      </c>
      <c r="J151" s="6" t="s">
        <v>163</v>
      </c>
      <c r="K151">
        <v>24</v>
      </c>
      <c r="L151">
        <f t="shared" si="14"/>
        <v>5</v>
      </c>
      <c r="M151">
        <f t="shared" si="16"/>
        <v>10</v>
      </c>
      <c r="N151">
        <v>1</v>
      </c>
      <c r="O151">
        <f t="shared" si="15"/>
        <v>3</v>
      </c>
    </row>
    <row r="152" spans="1:15">
      <c r="A152" s="6" t="s">
        <v>167</v>
      </c>
      <c r="B152">
        <v>25</v>
      </c>
      <c r="C152" s="6" t="s">
        <v>168</v>
      </c>
      <c r="D152">
        <v>31</v>
      </c>
      <c r="E152">
        <f t="shared" si="12"/>
        <v>6</v>
      </c>
      <c r="F152">
        <f t="shared" si="18"/>
        <v>9</v>
      </c>
      <c r="H152" s="6" t="s">
        <v>169</v>
      </c>
      <c r="I152">
        <v>34</v>
      </c>
      <c r="J152" s="6" t="s">
        <v>170</v>
      </c>
      <c r="K152">
        <v>39</v>
      </c>
      <c r="L152">
        <f t="shared" si="14"/>
        <v>5</v>
      </c>
      <c r="M152">
        <f t="shared" si="16"/>
        <v>10</v>
      </c>
      <c r="N152">
        <v>1</v>
      </c>
      <c r="O152">
        <f t="shared" si="15"/>
        <v>3</v>
      </c>
    </row>
    <row r="153" spans="1:15">
      <c r="A153" s="6" t="s">
        <v>174</v>
      </c>
      <c r="B153">
        <v>40</v>
      </c>
      <c r="C153" s="6" t="s">
        <v>175</v>
      </c>
      <c r="D153">
        <v>46</v>
      </c>
      <c r="E153">
        <f t="shared" si="12"/>
        <v>6</v>
      </c>
      <c r="F153">
        <f t="shared" si="18"/>
        <v>9</v>
      </c>
      <c r="H153" s="6" t="s">
        <v>176</v>
      </c>
      <c r="I153">
        <v>49</v>
      </c>
      <c r="J153" s="6" t="s">
        <v>177</v>
      </c>
      <c r="K153">
        <v>54</v>
      </c>
      <c r="L153">
        <f t="shared" si="14"/>
        <v>5</v>
      </c>
      <c r="M153">
        <f t="shared" si="16"/>
        <v>-50</v>
      </c>
      <c r="N153">
        <v>1</v>
      </c>
      <c r="O153">
        <f t="shared" si="15"/>
        <v>3</v>
      </c>
    </row>
    <row r="154" spans="1:15">
      <c r="A154" s="6" t="s">
        <v>181</v>
      </c>
      <c r="B154">
        <v>55</v>
      </c>
      <c r="C154" s="6" t="s">
        <v>182</v>
      </c>
      <c r="D154">
        <v>1</v>
      </c>
      <c r="E154">
        <f t="shared" si="12"/>
        <v>6</v>
      </c>
      <c r="F154">
        <v>-2</v>
      </c>
      <c r="H154" s="6" t="s">
        <v>183</v>
      </c>
      <c r="I154">
        <v>4</v>
      </c>
      <c r="J154" s="6" t="s">
        <v>184</v>
      </c>
      <c r="K154">
        <v>10</v>
      </c>
      <c r="L154">
        <f t="shared" si="14"/>
        <v>6</v>
      </c>
      <c r="M154">
        <f t="shared" si="16"/>
        <v>12</v>
      </c>
      <c r="N154">
        <v>1</v>
      </c>
      <c r="O154">
        <f t="shared" si="15"/>
        <v>3</v>
      </c>
    </row>
    <row r="155" spans="1:15">
      <c r="A155" s="6" t="s">
        <v>188</v>
      </c>
      <c r="B155">
        <v>11</v>
      </c>
      <c r="C155" s="6" t="s">
        <v>190</v>
      </c>
      <c r="D155">
        <v>17</v>
      </c>
      <c r="E155">
        <f t="shared" si="12"/>
        <v>6</v>
      </c>
      <c r="F155">
        <f t="shared" ref="F155:F174" si="19">+B156-D155</f>
        <v>12</v>
      </c>
      <c r="H155" s="6" t="s">
        <v>189</v>
      </c>
      <c r="I155">
        <v>22</v>
      </c>
      <c r="J155" s="6" t="s">
        <v>191</v>
      </c>
      <c r="K155">
        <v>28</v>
      </c>
      <c r="L155">
        <f t="shared" si="14"/>
        <v>6</v>
      </c>
      <c r="M155">
        <f t="shared" si="16"/>
        <v>12</v>
      </c>
      <c r="N155">
        <v>1</v>
      </c>
      <c r="O155">
        <f t="shared" si="15"/>
        <v>5</v>
      </c>
    </row>
    <row r="156" spans="1:15">
      <c r="A156" s="6" t="s">
        <v>194</v>
      </c>
      <c r="B156">
        <v>29</v>
      </c>
      <c r="C156" s="6" t="s">
        <v>196</v>
      </c>
      <c r="D156">
        <v>35</v>
      </c>
      <c r="E156">
        <f t="shared" si="12"/>
        <v>6</v>
      </c>
      <c r="F156">
        <f t="shared" si="19"/>
        <v>12</v>
      </c>
      <c r="H156" s="6" t="s">
        <v>195</v>
      </c>
      <c r="I156">
        <v>40</v>
      </c>
      <c r="J156" s="6" t="s">
        <v>197</v>
      </c>
      <c r="K156">
        <v>46</v>
      </c>
      <c r="L156">
        <f t="shared" si="14"/>
        <v>6</v>
      </c>
      <c r="M156">
        <f t="shared" si="16"/>
        <v>12</v>
      </c>
      <c r="N156">
        <v>1</v>
      </c>
      <c r="O156">
        <f t="shared" si="15"/>
        <v>5</v>
      </c>
    </row>
    <row r="157" spans="1:15">
      <c r="A157" s="6" t="s">
        <v>200</v>
      </c>
      <c r="B157">
        <v>47</v>
      </c>
      <c r="C157" s="6" t="s">
        <v>202</v>
      </c>
      <c r="D157">
        <v>53</v>
      </c>
      <c r="E157">
        <f t="shared" si="12"/>
        <v>6</v>
      </c>
      <c r="F157">
        <f t="shared" si="19"/>
        <v>-48</v>
      </c>
      <c r="H157" s="6" t="s">
        <v>201</v>
      </c>
      <c r="I157">
        <v>58</v>
      </c>
      <c r="J157" s="6" t="s">
        <v>203</v>
      </c>
      <c r="K157">
        <v>4</v>
      </c>
      <c r="L157">
        <f t="shared" si="14"/>
        <v>6</v>
      </c>
      <c r="M157">
        <f t="shared" si="16"/>
        <v>12</v>
      </c>
      <c r="N157">
        <v>1</v>
      </c>
      <c r="O157">
        <f t="shared" si="15"/>
        <v>5</v>
      </c>
    </row>
    <row r="158" spans="1:15">
      <c r="A158" s="6" t="s">
        <v>206</v>
      </c>
      <c r="B158">
        <v>5</v>
      </c>
      <c r="C158" s="6" t="s">
        <v>208</v>
      </c>
      <c r="D158">
        <v>11</v>
      </c>
      <c r="E158">
        <f t="shared" si="12"/>
        <v>6</v>
      </c>
      <c r="F158">
        <f t="shared" si="19"/>
        <v>12</v>
      </c>
      <c r="H158" s="6" t="s">
        <v>207</v>
      </c>
      <c r="I158">
        <v>16</v>
      </c>
      <c r="J158" s="6" t="s">
        <v>209</v>
      </c>
      <c r="K158">
        <v>22</v>
      </c>
      <c r="L158">
        <f t="shared" si="14"/>
        <v>6</v>
      </c>
      <c r="M158">
        <f t="shared" si="16"/>
        <v>12</v>
      </c>
      <c r="N158">
        <v>1</v>
      </c>
      <c r="O158">
        <f t="shared" si="15"/>
        <v>5</v>
      </c>
    </row>
    <row r="159" spans="1:15">
      <c r="A159" s="6" t="s">
        <v>212</v>
      </c>
      <c r="B159">
        <v>23</v>
      </c>
      <c r="C159" s="6" t="s">
        <v>214</v>
      </c>
      <c r="D159">
        <v>29</v>
      </c>
      <c r="E159">
        <f t="shared" si="12"/>
        <v>6</v>
      </c>
      <c r="F159">
        <f t="shared" si="19"/>
        <v>12</v>
      </c>
      <c r="H159" s="6" t="s">
        <v>213</v>
      </c>
      <c r="I159">
        <v>34</v>
      </c>
      <c r="J159" s="6" t="s">
        <v>215</v>
      </c>
      <c r="K159">
        <v>40</v>
      </c>
      <c r="L159">
        <f t="shared" si="14"/>
        <v>6</v>
      </c>
      <c r="M159">
        <f t="shared" si="16"/>
        <v>12</v>
      </c>
      <c r="N159">
        <v>1</v>
      </c>
      <c r="O159">
        <f t="shared" si="15"/>
        <v>5</v>
      </c>
    </row>
    <row r="160" spans="1:15">
      <c r="A160" s="6" t="s">
        <v>218</v>
      </c>
      <c r="B160">
        <v>41</v>
      </c>
      <c r="C160" s="6" t="s">
        <v>220</v>
      </c>
      <c r="D160">
        <v>47</v>
      </c>
      <c r="E160">
        <f t="shared" si="12"/>
        <v>6</v>
      </c>
      <c r="F160">
        <f t="shared" si="19"/>
        <v>12</v>
      </c>
      <c r="H160" s="6" t="s">
        <v>219</v>
      </c>
      <c r="I160">
        <v>52</v>
      </c>
      <c r="J160" s="6" t="s">
        <v>221</v>
      </c>
      <c r="K160">
        <v>58</v>
      </c>
      <c r="L160">
        <f t="shared" si="14"/>
        <v>6</v>
      </c>
      <c r="M160">
        <f t="shared" si="16"/>
        <v>-48</v>
      </c>
      <c r="N160">
        <v>1</v>
      </c>
      <c r="O160">
        <f t="shared" si="15"/>
        <v>5</v>
      </c>
    </row>
    <row r="161" spans="1:15">
      <c r="A161" s="6" t="s">
        <v>224</v>
      </c>
      <c r="B161">
        <v>59</v>
      </c>
      <c r="C161" s="6" t="s">
        <v>226</v>
      </c>
      <c r="D161">
        <v>5</v>
      </c>
      <c r="E161">
        <f t="shared" si="12"/>
        <v>6</v>
      </c>
      <c r="F161">
        <f t="shared" si="19"/>
        <v>12</v>
      </c>
      <c r="H161" s="6" t="s">
        <v>225</v>
      </c>
      <c r="I161">
        <v>10</v>
      </c>
      <c r="J161" s="6" t="s">
        <v>227</v>
      </c>
      <c r="K161">
        <v>16</v>
      </c>
      <c r="L161">
        <f t="shared" si="14"/>
        <v>6</v>
      </c>
      <c r="M161">
        <f t="shared" si="16"/>
        <v>12</v>
      </c>
      <c r="N161">
        <v>1</v>
      </c>
      <c r="O161">
        <f t="shared" si="15"/>
        <v>5</v>
      </c>
    </row>
    <row r="162" spans="1:15">
      <c r="A162" s="6" t="s">
        <v>230</v>
      </c>
      <c r="B162">
        <v>17</v>
      </c>
      <c r="C162" s="6" t="s">
        <v>232</v>
      </c>
      <c r="D162">
        <v>23</v>
      </c>
      <c r="E162">
        <f t="shared" si="12"/>
        <v>6</v>
      </c>
      <c r="F162">
        <f t="shared" si="19"/>
        <v>12</v>
      </c>
      <c r="H162" s="6" t="s">
        <v>231</v>
      </c>
      <c r="I162">
        <v>28</v>
      </c>
      <c r="J162" s="6" t="s">
        <v>233</v>
      </c>
      <c r="K162">
        <v>34</v>
      </c>
      <c r="L162">
        <f t="shared" si="14"/>
        <v>6</v>
      </c>
      <c r="M162">
        <f t="shared" si="16"/>
        <v>12</v>
      </c>
      <c r="N162">
        <v>1</v>
      </c>
      <c r="O162">
        <f t="shared" si="15"/>
        <v>5</v>
      </c>
    </row>
    <row r="163" spans="1:15">
      <c r="A163" s="6" t="s">
        <v>236</v>
      </c>
      <c r="B163">
        <v>35</v>
      </c>
      <c r="C163" s="6" t="s">
        <v>238</v>
      </c>
      <c r="D163">
        <v>41</v>
      </c>
      <c r="E163">
        <f t="shared" si="12"/>
        <v>6</v>
      </c>
      <c r="F163">
        <f t="shared" si="19"/>
        <v>12</v>
      </c>
      <c r="H163" s="6" t="s">
        <v>237</v>
      </c>
      <c r="I163">
        <v>46</v>
      </c>
      <c r="J163" s="6" t="s">
        <v>239</v>
      </c>
      <c r="K163">
        <v>52</v>
      </c>
      <c r="L163">
        <f t="shared" si="14"/>
        <v>6</v>
      </c>
      <c r="M163">
        <f t="shared" si="16"/>
        <v>-48</v>
      </c>
      <c r="N163">
        <v>1</v>
      </c>
      <c r="O163">
        <f t="shared" si="15"/>
        <v>5</v>
      </c>
    </row>
    <row r="164" spans="1:15">
      <c r="A164" s="6" t="s">
        <v>242</v>
      </c>
      <c r="B164">
        <v>53</v>
      </c>
      <c r="C164" s="6" t="s">
        <v>244</v>
      </c>
      <c r="D164">
        <v>59</v>
      </c>
      <c r="E164">
        <f t="shared" si="12"/>
        <v>6</v>
      </c>
      <c r="F164">
        <f t="shared" si="19"/>
        <v>-48</v>
      </c>
      <c r="H164" s="6" t="s">
        <v>243</v>
      </c>
      <c r="I164">
        <v>4</v>
      </c>
      <c r="J164" s="6" t="s">
        <v>245</v>
      </c>
      <c r="K164">
        <v>10</v>
      </c>
      <c r="L164">
        <f t="shared" si="14"/>
        <v>6</v>
      </c>
      <c r="M164">
        <f t="shared" si="16"/>
        <v>12</v>
      </c>
      <c r="N164">
        <v>1</v>
      </c>
      <c r="O164">
        <f t="shared" si="15"/>
        <v>-55</v>
      </c>
    </row>
    <row r="165" spans="1:15">
      <c r="A165" s="6" t="s">
        <v>248</v>
      </c>
      <c r="B165">
        <v>11</v>
      </c>
      <c r="C165" s="6" t="s">
        <v>250</v>
      </c>
      <c r="D165">
        <v>17</v>
      </c>
      <c r="E165">
        <f t="shared" si="12"/>
        <v>6</v>
      </c>
      <c r="F165">
        <f t="shared" si="19"/>
        <v>12</v>
      </c>
      <c r="H165" s="6" t="s">
        <v>249</v>
      </c>
      <c r="I165">
        <v>22</v>
      </c>
      <c r="J165" s="6" t="s">
        <v>251</v>
      </c>
      <c r="K165">
        <v>28</v>
      </c>
      <c r="L165">
        <f t="shared" si="14"/>
        <v>6</v>
      </c>
      <c r="M165">
        <f t="shared" si="16"/>
        <v>12</v>
      </c>
      <c r="N165">
        <v>1</v>
      </c>
      <c r="O165">
        <f t="shared" si="15"/>
        <v>5</v>
      </c>
    </row>
    <row r="166" spans="1:15">
      <c r="A166" s="6" t="s">
        <v>254</v>
      </c>
      <c r="B166">
        <v>29</v>
      </c>
      <c r="C166" s="6" t="s">
        <v>256</v>
      </c>
      <c r="D166">
        <v>35</v>
      </c>
      <c r="E166">
        <f t="shared" si="12"/>
        <v>6</v>
      </c>
      <c r="F166">
        <f t="shared" si="19"/>
        <v>12</v>
      </c>
      <c r="H166" s="6" t="s">
        <v>255</v>
      </c>
      <c r="I166">
        <v>40</v>
      </c>
      <c r="J166" s="6" t="s">
        <v>257</v>
      </c>
      <c r="K166">
        <v>46</v>
      </c>
      <c r="L166">
        <f t="shared" si="14"/>
        <v>6</v>
      </c>
      <c r="M166">
        <f t="shared" si="16"/>
        <v>12</v>
      </c>
      <c r="N166">
        <v>1</v>
      </c>
      <c r="O166">
        <f t="shared" si="15"/>
        <v>5</v>
      </c>
    </row>
    <row r="167" spans="1:15">
      <c r="A167" s="6" t="s">
        <v>260</v>
      </c>
      <c r="B167">
        <v>47</v>
      </c>
      <c r="C167" s="6" t="s">
        <v>262</v>
      </c>
      <c r="D167">
        <v>53</v>
      </c>
      <c r="E167">
        <f t="shared" si="12"/>
        <v>6</v>
      </c>
      <c r="F167">
        <f t="shared" si="19"/>
        <v>-48</v>
      </c>
      <c r="H167" s="6" t="s">
        <v>261</v>
      </c>
      <c r="I167">
        <v>58</v>
      </c>
      <c r="J167" s="6" t="s">
        <v>263</v>
      </c>
      <c r="K167">
        <v>4</v>
      </c>
      <c r="L167">
        <f t="shared" si="14"/>
        <v>6</v>
      </c>
      <c r="M167">
        <f t="shared" si="16"/>
        <v>12</v>
      </c>
      <c r="N167">
        <v>1</v>
      </c>
      <c r="O167">
        <f t="shared" si="15"/>
        <v>5</v>
      </c>
    </row>
    <row r="168" spans="1:15">
      <c r="A168" s="6" t="s">
        <v>266</v>
      </c>
      <c r="B168">
        <v>5</v>
      </c>
      <c r="C168" s="6" t="s">
        <v>268</v>
      </c>
      <c r="D168">
        <v>11</v>
      </c>
      <c r="E168">
        <f t="shared" si="12"/>
        <v>6</v>
      </c>
      <c r="F168">
        <f t="shared" si="19"/>
        <v>12</v>
      </c>
      <c r="H168" s="6" t="s">
        <v>267</v>
      </c>
      <c r="I168">
        <v>16</v>
      </c>
      <c r="J168" s="6" t="s">
        <v>269</v>
      </c>
      <c r="K168">
        <v>22</v>
      </c>
      <c r="L168">
        <f t="shared" si="14"/>
        <v>6</v>
      </c>
      <c r="M168">
        <f t="shared" si="16"/>
        <v>12</v>
      </c>
      <c r="N168">
        <v>1</v>
      </c>
      <c r="O168">
        <f t="shared" si="15"/>
        <v>5</v>
      </c>
    </row>
    <row r="169" spans="1:15">
      <c r="A169" s="6" t="s">
        <v>272</v>
      </c>
      <c r="B169">
        <v>23</v>
      </c>
      <c r="C169" s="6" t="s">
        <v>274</v>
      </c>
      <c r="D169">
        <v>29</v>
      </c>
      <c r="E169">
        <f t="shared" si="12"/>
        <v>6</v>
      </c>
      <c r="F169">
        <f t="shared" si="19"/>
        <v>12</v>
      </c>
      <c r="H169" s="6" t="s">
        <v>273</v>
      </c>
      <c r="I169">
        <v>34</v>
      </c>
      <c r="J169" s="6" t="s">
        <v>275</v>
      </c>
      <c r="K169">
        <v>40</v>
      </c>
      <c r="L169">
        <f t="shared" si="14"/>
        <v>6</v>
      </c>
      <c r="M169">
        <f t="shared" si="16"/>
        <v>12</v>
      </c>
      <c r="N169">
        <v>1</v>
      </c>
      <c r="O169">
        <f t="shared" si="15"/>
        <v>5</v>
      </c>
    </row>
    <row r="170" spans="1:15">
      <c r="A170" s="6" t="s">
        <v>278</v>
      </c>
      <c r="B170">
        <v>41</v>
      </c>
      <c r="C170" s="6" t="s">
        <v>280</v>
      </c>
      <c r="D170">
        <v>47</v>
      </c>
      <c r="E170">
        <f t="shared" si="12"/>
        <v>6</v>
      </c>
      <c r="F170">
        <f t="shared" si="19"/>
        <v>-47</v>
      </c>
      <c r="H170" s="6" t="s">
        <v>279</v>
      </c>
      <c r="I170">
        <v>52</v>
      </c>
      <c r="J170" s="6" t="s">
        <v>281</v>
      </c>
      <c r="K170">
        <v>58</v>
      </c>
      <c r="L170">
        <f t="shared" si="14"/>
        <v>6</v>
      </c>
      <c r="M170">
        <f t="shared" si="16"/>
        <v>-49</v>
      </c>
      <c r="N170">
        <v>1</v>
      </c>
      <c r="O170">
        <f t="shared" si="15"/>
        <v>5</v>
      </c>
    </row>
    <row r="171" spans="1:15">
      <c r="A171" s="6" t="s">
        <v>288</v>
      </c>
      <c r="B171">
        <v>0</v>
      </c>
      <c r="C171" s="6" t="s">
        <v>289</v>
      </c>
      <c r="D171">
        <v>6</v>
      </c>
      <c r="E171">
        <f t="shared" si="12"/>
        <v>6</v>
      </c>
      <c r="F171">
        <f t="shared" si="19"/>
        <v>9</v>
      </c>
      <c r="H171" s="6" t="s">
        <v>290</v>
      </c>
      <c r="I171">
        <v>9</v>
      </c>
      <c r="J171" s="6" t="s">
        <v>291</v>
      </c>
      <c r="K171">
        <v>14</v>
      </c>
      <c r="L171">
        <f t="shared" si="14"/>
        <v>5</v>
      </c>
      <c r="M171">
        <f t="shared" si="16"/>
        <v>10</v>
      </c>
      <c r="N171">
        <v>1</v>
      </c>
      <c r="O171">
        <f t="shared" si="15"/>
        <v>3</v>
      </c>
    </row>
    <row r="172" spans="1:15">
      <c r="A172" s="6" t="s">
        <v>295</v>
      </c>
      <c r="B172">
        <v>15</v>
      </c>
      <c r="C172" s="6" t="s">
        <v>296</v>
      </c>
      <c r="D172">
        <v>21</v>
      </c>
      <c r="E172">
        <f t="shared" si="12"/>
        <v>6</v>
      </c>
      <c r="F172">
        <f t="shared" si="19"/>
        <v>9</v>
      </c>
      <c r="H172" s="6" t="s">
        <v>297</v>
      </c>
      <c r="I172">
        <v>24</v>
      </c>
      <c r="J172" s="6" t="s">
        <v>298</v>
      </c>
      <c r="K172">
        <v>29</v>
      </c>
      <c r="L172">
        <f t="shared" si="14"/>
        <v>5</v>
      </c>
      <c r="M172">
        <f t="shared" si="16"/>
        <v>10</v>
      </c>
      <c r="N172">
        <v>1</v>
      </c>
      <c r="O172">
        <f t="shared" si="15"/>
        <v>3</v>
      </c>
    </row>
    <row r="173" spans="1:15">
      <c r="A173" s="6" t="s">
        <v>302</v>
      </c>
      <c r="B173">
        <v>30</v>
      </c>
      <c r="C173" s="6" t="s">
        <v>303</v>
      </c>
      <c r="D173">
        <v>36</v>
      </c>
      <c r="E173">
        <f t="shared" si="12"/>
        <v>6</v>
      </c>
      <c r="F173">
        <f t="shared" si="19"/>
        <v>9</v>
      </c>
      <c r="H173" s="6" t="s">
        <v>304</v>
      </c>
      <c r="I173">
        <v>39</v>
      </c>
      <c r="J173" s="6" t="s">
        <v>305</v>
      </c>
      <c r="K173">
        <v>44</v>
      </c>
      <c r="L173">
        <f t="shared" si="14"/>
        <v>5</v>
      </c>
      <c r="M173">
        <f t="shared" si="16"/>
        <v>10</v>
      </c>
      <c r="N173">
        <v>1</v>
      </c>
      <c r="O173">
        <f t="shared" si="15"/>
        <v>3</v>
      </c>
    </row>
    <row r="174" spans="1:15">
      <c r="A174" s="6" t="s">
        <v>309</v>
      </c>
      <c r="B174">
        <v>45</v>
      </c>
      <c r="C174" s="6" t="s">
        <v>310</v>
      </c>
      <c r="D174">
        <v>51</v>
      </c>
      <c r="E174">
        <f t="shared" si="12"/>
        <v>6</v>
      </c>
      <c r="F174">
        <f t="shared" si="19"/>
        <v>-51</v>
      </c>
      <c r="H174" s="6" t="s">
        <v>311</v>
      </c>
      <c r="I174">
        <v>54</v>
      </c>
      <c r="J174" s="6" t="s">
        <v>312</v>
      </c>
      <c r="K174">
        <v>59</v>
      </c>
      <c r="L174">
        <f t="shared" si="14"/>
        <v>5</v>
      </c>
      <c r="M174" s="4">
        <v>-3</v>
      </c>
      <c r="N174">
        <v>1</v>
      </c>
      <c r="O174">
        <f t="shared" si="15"/>
        <v>3</v>
      </c>
    </row>
    <row r="175" spans="1:15">
      <c r="H175" s="6" t="s">
        <v>316</v>
      </c>
      <c r="I175">
        <v>9</v>
      </c>
      <c r="J175" s="6" t="s">
        <v>317</v>
      </c>
      <c r="K175">
        <v>14</v>
      </c>
      <c r="L175">
        <f t="shared" si="14"/>
        <v>5</v>
      </c>
      <c r="M175" s="5">
        <v>0</v>
      </c>
      <c r="N175">
        <v>1</v>
      </c>
      <c r="O175">
        <f t="shared" si="15"/>
        <v>9</v>
      </c>
    </row>
    <row r="178" spans="1:15">
      <c r="A178" t="s">
        <v>9</v>
      </c>
    </row>
    <row r="179" spans="1:15">
      <c r="A179" t="s">
        <v>11</v>
      </c>
      <c r="C179" t="s">
        <v>12</v>
      </c>
      <c r="E179" t="s">
        <v>13</v>
      </c>
      <c r="F179" t="s">
        <v>14</v>
      </c>
      <c r="H179" t="s">
        <v>11</v>
      </c>
      <c r="J179" t="s">
        <v>12</v>
      </c>
      <c r="L179" t="s">
        <v>13</v>
      </c>
      <c r="M179" t="s">
        <v>14</v>
      </c>
    </row>
    <row r="180" spans="1:15">
      <c r="A180" s="7" t="s">
        <v>23</v>
      </c>
      <c r="B180">
        <v>33</v>
      </c>
      <c r="C180" s="7" t="s">
        <v>22</v>
      </c>
      <c r="D180">
        <v>39</v>
      </c>
      <c r="E180">
        <f t="shared" ref="E180:E224" si="20">+IF(D180&lt;B180,(60+D180)-B180,D180-B180)</f>
        <v>6</v>
      </c>
      <c r="F180">
        <f t="shared" ref="F180:F190" si="21">+B181-D180</f>
        <v>9</v>
      </c>
      <c r="H180" s="7" t="s">
        <v>24</v>
      </c>
      <c r="I180">
        <v>42</v>
      </c>
      <c r="J180" s="7" t="s">
        <v>25</v>
      </c>
      <c r="K180">
        <v>47</v>
      </c>
      <c r="L180">
        <f t="shared" ref="L180:L224" si="22">+IF(K180&lt;I180,(60+K180)-I180,K180-I180)</f>
        <v>5</v>
      </c>
      <c r="M180">
        <f>+I181-K180</f>
        <v>10</v>
      </c>
      <c r="N180">
        <v>2</v>
      </c>
      <c r="O180">
        <f t="shared" ref="O180:O224" si="23">+I180-D180</f>
        <v>3</v>
      </c>
    </row>
    <row r="181" spans="1:15">
      <c r="A181" s="7" t="s">
        <v>30</v>
      </c>
      <c r="B181">
        <v>48</v>
      </c>
      <c r="C181" s="7" t="s">
        <v>29</v>
      </c>
      <c r="D181">
        <v>54</v>
      </c>
      <c r="E181">
        <f t="shared" si="20"/>
        <v>6</v>
      </c>
      <c r="F181">
        <f t="shared" si="21"/>
        <v>-49</v>
      </c>
      <c r="H181" s="7" t="s">
        <v>31</v>
      </c>
      <c r="I181">
        <v>57</v>
      </c>
      <c r="J181" s="7" t="s">
        <v>32</v>
      </c>
      <c r="K181">
        <v>3</v>
      </c>
      <c r="L181">
        <f t="shared" si="22"/>
        <v>6</v>
      </c>
      <c r="M181">
        <f>+I182-K181</f>
        <v>13</v>
      </c>
      <c r="N181">
        <v>2</v>
      </c>
      <c r="O181">
        <f t="shared" si="23"/>
        <v>3</v>
      </c>
    </row>
    <row r="182" spans="1:15">
      <c r="A182" s="7" t="s">
        <v>38</v>
      </c>
      <c r="B182">
        <v>5</v>
      </c>
      <c r="C182" s="7" t="s">
        <v>40</v>
      </c>
      <c r="D182">
        <v>11</v>
      </c>
      <c r="E182">
        <f t="shared" si="20"/>
        <v>6</v>
      </c>
      <c r="F182">
        <f t="shared" si="21"/>
        <v>12</v>
      </c>
      <c r="H182" s="7" t="s">
        <v>39</v>
      </c>
      <c r="I182">
        <v>16</v>
      </c>
      <c r="J182" s="7" t="s">
        <v>41</v>
      </c>
      <c r="K182">
        <v>22</v>
      </c>
      <c r="L182">
        <f t="shared" si="22"/>
        <v>6</v>
      </c>
      <c r="M182">
        <f t="shared" ref="M182:M224" si="24">+I183-K182</f>
        <v>12</v>
      </c>
      <c r="N182">
        <v>2</v>
      </c>
      <c r="O182">
        <f t="shared" si="23"/>
        <v>5</v>
      </c>
    </row>
    <row r="183" spans="1:15">
      <c r="A183" s="7" t="s">
        <v>44</v>
      </c>
      <c r="B183">
        <v>23</v>
      </c>
      <c r="C183" s="7" t="s">
        <v>46</v>
      </c>
      <c r="D183">
        <v>29</v>
      </c>
      <c r="E183">
        <f t="shared" si="20"/>
        <v>6</v>
      </c>
      <c r="F183">
        <f t="shared" si="21"/>
        <v>12</v>
      </c>
      <c r="H183" s="7" t="s">
        <v>45</v>
      </c>
      <c r="I183">
        <v>34</v>
      </c>
      <c r="J183" s="7" t="s">
        <v>47</v>
      </c>
      <c r="K183">
        <v>40</v>
      </c>
      <c r="L183">
        <f t="shared" si="22"/>
        <v>6</v>
      </c>
      <c r="M183">
        <f t="shared" si="24"/>
        <v>12</v>
      </c>
      <c r="N183">
        <v>2</v>
      </c>
      <c r="O183">
        <f t="shared" si="23"/>
        <v>5</v>
      </c>
    </row>
    <row r="184" spans="1:15">
      <c r="A184" s="7" t="s">
        <v>50</v>
      </c>
      <c r="B184">
        <v>41</v>
      </c>
      <c r="C184" s="7" t="s">
        <v>52</v>
      </c>
      <c r="D184">
        <v>47</v>
      </c>
      <c r="E184">
        <f t="shared" si="20"/>
        <v>6</v>
      </c>
      <c r="F184">
        <f t="shared" si="21"/>
        <v>12</v>
      </c>
      <c r="H184" s="7" t="s">
        <v>51</v>
      </c>
      <c r="I184">
        <v>52</v>
      </c>
      <c r="J184" s="7" t="s">
        <v>53</v>
      </c>
      <c r="K184">
        <v>58</v>
      </c>
      <c r="L184">
        <f t="shared" si="22"/>
        <v>6</v>
      </c>
      <c r="M184">
        <f t="shared" si="24"/>
        <v>-48</v>
      </c>
      <c r="N184">
        <v>2</v>
      </c>
      <c r="O184">
        <f t="shared" si="23"/>
        <v>5</v>
      </c>
    </row>
    <row r="185" spans="1:15">
      <c r="A185" s="7" t="s">
        <v>56</v>
      </c>
      <c r="B185">
        <v>59</v>
      </c>
      <c r="C185" s="7" t="s">
        <v>58</v>
      </c>
      <c r="D185">
        <v>5</v>
      </c>
      <c r="E185">
        <f t="shared" si="20"/>
        <v>6</v>
      </c>
      <c r="F185">
        <f t="shared" si="21"/>
        <v>12</v>
      </c>
      <c r="H185" s="7" t="s">
        <v>57</v>
      </c>
      <c r="I185">
        <v>10</v>
      </c>
      <c r="J185" s="7" t="s">
        <v>59</v>
      </c>
      <c r="K185">
        <v>16</v>
      </c>
      <c r="L185">
        <f t="shared" si="22"/>
        <v>6</v>
      </c>
      <c r="M185">
        <f t="shared" si="24"/>
        <v>12</v>
      </c>
      <c r="N185">
        <v>2</v>
      </c>
      <c r="O185">
        <f t="shared" si="23"/>
        <v>5</v>
      </c>
    </row>
    <row r="186" spans="1:15">
      <c r="A186" s="7" t="s">
        <v>62</v>
      </c>
      <c r="B186">
        <v>17</v>
      </c>
      <c r="C186" s="7" t="s">
        <v>64</v>
      </c>
      <c r="D186">
        <v>23</v>
      </c>
      <c r="E186">
        <f t="shared" si="20"/>
        <v>6</v>
      </c>
      <c r="F186">
        <f t="shared" si="21"/>
        <v>12</v>
      </c>
      <c r="H186" s="7" t="s">
        <v>63</v>
      </c>
      <c r="I186">
        <v>28</v>
      </c>
      <c r="J186" s="7" t="s">
        <v>65</v>
      </c>
      <c r="K186">
        <v>34</v>
      </c>
      <c r="L186">
        <f t="shared" si="22"/>
        <v>6</v>
      </c>
      <c r="M186">
        <f t="shared" si="24"/>
        <v>12</v>
      </c>
      <c r="N186">
        <v>2</v>
      </c>
      <c r="O186">
        <f t="shared" si="23"/>
        <v>5</v>
      </c>
    </row>
    <row r="187" spans="1:15">
      <c r="A187" s="7" t="s">
        <v>68</v>
      </c>
      <c r="B187">
        <v>35</v>
      </c>
      <c r="C187" s="7" t="s">
        <v>70</v>
      </c>
      <c r="D187">
        <v>41</v>
      </c>
      <c r="E187">
        <f t="shared" si="20"/>
        <v>6</v>
      </c>
      <c r="F187">
        <f t="shared" si="21"/>
        <v>12</v>
      </c>
      <c r="H187" s="7" t="s">
        <v>69</v>
      </c>
      <c r="I187">
        <v>46</v>
      </c>
      <c r="J187" s="7" t="s">
        <v>71</v>
      </c>
      <c r="K187">
        <v>52</v>
      </c>
      <c r="L187">
        <f t="shared" si="22"/>
        <v>6</v>
      </c>
      <c r="M187">
        <f t="shared" si="24"/>
        <v>-48</v>
      </c>
      <c r="N187">
        <v>2</v>
      </c>
      <c r="O187">
        <f t="shared" si="23"/>
        <v>5</v>
      </c>
    </row>
    <row r="188" spans="1:15">
      <c r="A188" s="7" t="s">
        <v>74</v>
      </c>
      <c r="B188">
        <v>53</v>
      </c>
      <c r="C188" s="7" t="s">
        <v>76</v>
      </c>
      <c r="D188">
        <v>59</v>
      </c>
      <c r="E188">
        <f t="shared" si="20"/>
        <v>6</v>
      </c>
      <c r="F188">
        <f t="shared" si="21"/>
        <v>-48</v>
      </c>
      <c r="H188" s="7" t="s">
        <v>75</v>
      </c>
      <c r="I188">
        <v>4</v>
      </c>
      <c r="J188" s="7" t="s">
        <v>77</v>
      </c>
      <c r="K188">
        <v>10</v>
      </c>
      <c r="L188">
        <f t="shared" si="22"/>
        <v>6</v>
      </c>
      <c r="M188">
        <f t="shared" si="24"/>
        <v>12</v>
      </c>
      <c r="N188">
        <v>2</v>
      </c>
      <c r="O188">
        <f t="shared" si="23"/>
        <v>-55</v>
      </c>
    </row>
    <row r="189" spans="1:15">
      <c r="A189" s="7" t="s">
        <v>80</v>
      </c>
      <c r="B189">
        <v>11</v>
      </c>
      <c r="C189" s="7" t="s">
        <v>82</v>
      </c>
      <c r="D189">
        <v>17</v>
      </c>
      <c r="E189">
        <f t="shared" si="20"/>
        <v>6</v>
      </c>
      <c r="F189">
        <f t="shared" si="21"/>
        <v>12</v>
      </c>
      <c r="H189" s="7" t="s">
        <v>81</v>
      </c>
      <c r="I189">
        <v>22</v>
      </c>
      <c r="J189" s="7" t="s">
        <v>83</v>
      </c>
      <c r="K189">
        <v>28</v>
      </c>
      <c r="L189">
        <f t="shared" si="22"/>
        <v>6</v>
      </c>
      <c r="M189">
        <f t="shared" si="24"/>
        <v>12</v>
      </c>
      <c r="N189">
        <v>2</v>
      </c>
      <c r="O189">
        <f t="shared" si="23"/>
        <v>5</v>
      </c>
    </row>
    <row r="190" spans="1:15">
      <c r="A190" s="7" t="s">
        <v>86</v>
      </c>
      <c r="B190">
        <v>29</v>
      </c>
      <c r="C190" s="7" t="s">
        <v>88</v>
      </c>
      <c r="D190">
        <v>35</v>
      </c>
      <c r="E190">
        <f t="shared" si="20"/>
        <v>6</v>
      </c>
      <c r="F190">
        <f t="shared" si="21"/>
        <v>12</v>
      </c>
      <c r="H190" s="7" t="s">
        <v>87</v>
      </c>
      <c r="I190">
        <v>40</v>
      </c>
      <c r="J190" s="7" t="s">
        <v>89</v>
      </c>
      <c r="K190">
        <v>46</v>
      </c>
      <c r="L190">
        <f t="shared" si="22"/>
        <v>6</v>
      </c>
      <c r="M190">
        <f t="shared" si="24"/>
        <v>11</v>
      </c>
      <c r="N190">
        <v>2</v>
      </c>
      <c r="O190">
        <f t="shared" si="23"/>
        <v>5</v>
      </c>
    </row>
    <row r="191" spans="1:15">
      <c r="A191" s="7" t="s">
        <v>92</v>
      </c>
      <c r="B191">
        <v>47</v>
      </c>
      <c r="C191" s="7" t="s">
        <v>94</v>
      </c>
      <c r="D191">
        <v>53</v>
      </c>
      <c r="E191">
        <f t="shared" si="20"/>
        <v>6</v>
      </c>
      <c r="F191">
        <f>+B192-D191</f>
        <v>-50</v>
      </c>
      <c r="H191" s="7" t="s">
        <v>95</v>
      </c>
      <c r="I191">
        <v>57</v>
      </c>
      <c r="J191" s="7" t="s">
        <v>96</v>
      </c>
      <c r="K191">
        <v>2</v>
      </c>
      <c r="L191">
        <f t="shared" si="22"/>
        <v>5</v>
      </c>
      <c r="M191">
        <f t="shared" si="24"/>
        <v>10</v>
      </c>
      <c r="N191">
        <v>2</v>
      </c>
      <c r="O191">
        <f t="shared" si="23"/>
        <v>4</v>
      </c>
    </row>
    <row r="192" spans="1:15">
      <c r="A192" s="7" t="s">
        <v>101</v>
      </c>
      <c r="B192">
        <v>3</v>
      </c>
      <c r="C192" s="7" t="s">
        <v>100</v>
      </c>
      <c r="D192">
        <v>9</v>
      </c>
      <c r="E192">
        <f t="shared" si="20"/>
        <v>6</v>
      </c>
      <c r="F192">
        <f>+B193-D192</f>
        <v>9</v>
      </c>
      <c r="H192" s="7" t="s">
        <v>102</v>
      </c>
      <c r="I192">
        <v>12</v>
      </c>
      <c r="J192" s="7" t="s">
        <v>103</v>
      </c>
      <c r="K192">
        <v>17</v>
      </c>
      <c r="L192">
        <f t="shared" si="22"/>
        <v>5</v>
      </c>
      <c r="M192">
        <f t="shared" si="24"/>
        <v>10</v>
      </c>
      <c r="N192">
        <v>2</v>
      </c>
      <c r="O192">
        <f t="shared" si="23"/>
        <v>3</v>
      </c>
    </row>
    <row r="193" spans="1:15">
      <c r="A193" s="7" t="s">
        <v>108</v>
      </c>
      <c r="B193">
        <v>18</v>
      </c>
      <c r="C193" s="7" t="s">
        <v>107</v>
      </c>
      <c r="D193">
        <v>24</v>
      </c>
      <c r="E193">
        <f t="shared" si="20"/>
        <v>6</v>
      </c>
      <c r="F193">
        <f t="shared" ref="F193:F219" si="25">+B194-D193</f>
        <v>9</v>
      </c>
      <c r="H193" s="7" t="s">
        <v>109</v>
      </c>
      <c r="I193">
        <v>27</v>
      </c>
      <c r="J193" s="7" t="s">
        <v>110</v>
      </c>
      <c r="K193">
        <v>32</v>
      </c>
      <c r="L193">
        <f t="shared" si="22"/>
        <v>5</v>
      </c>
      <c r="M193">
        <f t="shared" si="24"/>
        <v>10</v>
      </c>
      <c r="N193">
        <v>2</v>
      </c>
      <c r="O193">
        <f t="shared" si="23"/>
        <v>3</v>
      </c>
    </row>
    <row r="194" spans="1:15">
      <c r="A194" s="7" t="s">
        <v>115</v>
      </c>
      <c r="B194">
        <v>33</v>
      </c>
      <c r="C194" s="7" t="s">
        <v>114</v>
      </c>
      <c r="D194">
        <v>39</v>
      </c>
      <c r="E194">
        <f t="shared" si="20"/>
        <v>6</v>
      </c>
      <c r="F194">
        <f t="shared" si="25"/>
        <v>9</v>
      </c>
      <c r="H194" s="7" t="s">
        <v>116</v>
      </c>
      <c r="I194">
        <v>42</v>
      </c>
      <c r="J194" s="7" t="s">
        <v>117</v>
      </c>
      <c r="K194">
        <v>47</v>
      </c>
      <c r="L194">
        <f t="shared" si="22"/>
        <v>5</v>
      </c>
      <c r="M194">
        <f t="shared" si="24"/>
        <v>10</v>
      </c>
      <c r="N194">
        <v>2</v>
      </c>
      <c r="O194">
        <f t="shared" si="23"/>
        <v>3</v>
      </c>
    </row>
    <row r="195" spans="1:15">
      <c r="A195" s="7" t="s">
        <v>122</v>
      </c>
      <c r="B195">
        <v>48</v>
      </c>
      <c r="C195" s="7" t="s">
        <v>121</v>
      </c>
      <c r="D195">
        <v>54</v>
      </c>
      <c r="E195">
        <f t="shared" si="20"/>
        <v>6</v>
      </c>
      <c r="F195">
        <f t="shared" si="25"/>
        <v>-51</v>
      </c>
      <c r="H195" s="7" t="s">
        <v>123</v>
      </c>
      <c r="I195">
        <v>57</v>
      </c>
      <c r="J195" s="7" t="s">
        <v>124</v>
      </c>
      <c r="K195">
        <v>2</v>
      </c>
      <c r="L195">
        <f t="shared" si="22"/>
        <v>5</v>
      </c>
      <c r="M195">
        <f t="shared" si="24"/>
        <v>10</v>
      </c>
      <c r="N195">
        <v>2</v>
      </c>
      <c r="O195">
        <f t="shared" si="23"/>
        <v>3</v>
      </c>
    </row>
    <row r="196" spans="1:15">
      <c r="A196" s="7" t="s">
        <v>129</v>
      </c>
      <c r="B196">
        <v>3</v>
      </c>
      <c r="C196" s="7" t="s">
        <v>128</v>
      </c>
      <c r="D196">
        <v>9</v>
      </c>
      <c r="E196">
        <f t="shared" si="20"/>
        <v>6</v>
      </c>
      <c r="F196">
        <f t="shared" si="25"/>
        <v>9</v>
      </c>
      <c r="H196" s="7" t="s">
        <v>130</v>
      </c>
      <c r="I196">
        <v>12</v>
      </c>
      <c r="J196" s="7" t="s">
        <v>131</v>
      </c>
      <c r="K196">
        <v>17</v>
      </c>
      <c r="L196">
        <f t="shared" si="22"/>
        <v>5</v>
      </c>
      <c r="M196">
        <f t="shared" si="24"/>
        <v>10</v>
      </c>
      <c r="N196">
        <v>2</v>
      </c>
      <c r="O196">
        <f t="shared" si="23"/>
        <v>3</v>
      </c>
    </row>
    <row r="197" spans="1:15">
      <c r="A197" s="7" t="s">
        <v>136</v>
      </c>
      <c r="B197">
        <v>18</v>
      </c>
      <c r="C197" s="7" t="s">
        <v>135</v>
      </c>
      <c r="D197">
        <v>24</v>
      </c>
      <c r="E197">
        <f t="shared" si="20"/>
        <v>6</v>
      </c>
      <c r="F197">
        <f t="shared" si="25"/>
        <v>9</v>
      </c>
      <c r="H197" s="7" t="s">
        <v>137</v>
      </c>
      <c r="I197">
        <v>27</v>
      </c>
      <c r="J197" s="7" t="s">
        <v>138</v>
      </c>
      <c r="K197">
        <v>32</v>
      </c>
      <c r="L197">
        <f t="shared" si="22"/>
        <v>5</v>
      </c>
      <c r="M197">
        <f t="shared" si="24"/>
        <v>10</v>
      </c>
      <c r="N197">
        <v>2</v>
      </c>
      <c r="O197">
        <f t="shared" si="23"/>
        <v>3</v>
      </c>
    </row>
    <row r="198" spans="1:15">
      <c r="A198" s="7" t="s">
        <v>143</v>
      </c>
      <c r="B198">
        <v>33</v>
      </c>
      <c r="C198" s="7" t="s">
        <v>142</v>
      </c>
      <c r="D198">
        <v>39</v>
      </c>
      <c r="E198">
        <f t="shared" si="20"/>
        <v>6</v>
      </c>
      <c r="F198">
        <f t="shared" si="25"/>
        <v>9</v>
      </c>
      <c r="H198" s="7" t="s">
        <v>144</v>
      </c>
      <c r="I198">
        <v>42</v>
      </c>
      <c r="J198" s="7" t="s">
        <v>145</v>
      </c>
      <c r="K198">
        <v>47</v>
      </c>
      <c r="L198">
        <f t="shared" si="22"/>
        <v>5</v>
      </c>
      <c r="M198">
        <f t="shared" si="24"/>
        <v>10</v>
      </c>
      <c r="N198">
        <v>2</v>
      </c>
      <c r="O198">
        <f t="shared" si="23"/>
        <v>3</v>
      </c>
    </row>
    <row r="199" spans="1:15">
      <c r="A199" s="7" t="s">
        <v>150</v>
      </c>
      <c r="B199">
        <v>48</v>
      </c>
      <c r="C199" s="7" t="s">
        <v>149</v>
      </c>
      <c r="D199">
        <v>54</v>
      </c>
      <c r="E199">
        <f t="shared" si="20"/>
        <v>6</v>
      </c>
      <c r="F199">
        <f t="shared" si="25"/>
        <v>-51</v>
      </c>
      <c r="H199" s="7" t="s">
        <v>151</v>
      </c>
      <c r="I199">
        <v>57</v>
      </c>
      <c r="J199" s="7" t="s">
        <v>152</v>
      </c>
      <c r="K199">
        <v>2</v>
      </c>
      <c r="L199">
        <f t="shared" si="22"/>
        <v>5</v>
      </c>
      <c r="M199">
        <f t="shared" si="24"/>
        <v>10</v>
      </c>
      <c r="N199">
        <v>2</v>
      </c>
      <c r="O199">
        <f t="shared" si="23"/>
        <v>3</v>
      </c>
    </row>
    <row r="200" spans="1:15">
      <c r="A200" s="7" t="s">
        <v>157</v>
      </c>
      <c r="B200">
        <v>3</v>
      </c>
      <c r="C200" s="7" t="s">
        <v>156</v>
      </c>
      <c r="D200">
        <v>9</v>
      </c>
      <c r="E200">
        <f t="shared" si="20"/>
        <v>6</v>
      </c>
      <c r="F200">
        <f t="shared" si="25"/>
        <v>9</v>
      </c>
      <c r="H200" s="7" t="s">
        <v>158</v>
      </c>
      <c r="I200">
        <v>12</v>
      </c>
      <c r="J200" s="7" t="s">
        <v>159</v>
      </c>
      <c r="K200">
        <v>17</v>
      </c>
      <c r="L200">
        <f t="shared" si="22"/>
        <v>5</v>
      </c>
      <c r="M200">
        <f t="shared" si="24"/>
        <v>10</v>
      </c>
      <c r="N200">
        <v>2</v>
      </c>
      <c r="O200">
        <f t="shared" si="23"/>
        <v>3</v>
      </c>
    </row>
    <row r="201" spans="1:15">
      <c r="A201" s="7" t="s">
        <v>164</v>
      </c>
      <c r="B201">
        <v>18</v>
      </c>
      <c r="C201" s="7" t="s">
        <v>163</v>
      </c>
      <c r="D201">
        <v>24</v>
      </c>
      <c r="E201">
        <f t="shared" si="20"/>
        <v>6</v>
      </c>
      <c r="F201">
        <f t="shared" si="25"/>
        <v>9</v>
      </c>
      <c r="H201" s="7" t="s">
        <v>165</v>
      </c>
      <c r="I201">
        <v>27</v>
      </c>
      <c r="J201" s="7" t="s">
        <v>166</v>
      </c>
      <c r="K201">
        <v>32</v>
      </c>
      <c r="L201">
        <f t="shared" si="22"/>
        <v>5</v>
      </c>
      <c r="M201">
        <f t="shared" si="24"/>
        <v>10</v>
      </c>
      <c r="N201">
        <v>2</v>
      </c>
      <c r="O201">
        <f t="shared" si="23"/>
        <v>3</v>
      </c>
    </row>
    <row r="202" spans="1:15">
      <c r="A202" s="7" t="s">
        <v>171</v>
      </c>
      <c r="B202">
        <v>33</v>
      </c>
      <c r="C202" s="7" t="s">
        <v>170</v>
      </c>
      <c r="D202">
        <v>39</v>
      </c>
      <c r="E202">
        <f t="shared" si="20"/>
        <v>6</v>
      </c>
      <c r="F202">
        <f t="shared" si="25"/>
        <v>9</v>
      </c>
      <c r="H202" s="7" t="s">
        <v>172</v>
      </c>
      <c r="I202">
        <v>42</v>
      </c>
      <c r="J202" s="7" t="s">
        <v>173</v>
      </c>
      <c r="K202">
        <v>47</v>
      </c>
      <c r="L202">
        <f t="shared" si="22"/>
        <v>5</v>
      </c>
      <c r="M202">
        <f t="shared" si="24"/>
        <v>10</v>
      </c>
      <c r="N202">
        <v>2</v>
      </c>
      <c r="O202">
        <f t="shared" si="23"/>
        <v>3</v>
      </c>
    </row>
    <row r="203" spans="1:15">
      <c r="A203" s="7" t="s">
        <v>178</v>
      </c>
      <c r="B203">
        <v>48</v>
      </c>
      <c r="C203" s="7" t="s">
        <v>177</v>
      </c>
      <c r="D203">
        <v>54</v>
      </c>
      <c r="E203">
        <f t="shared" si="20"/>
        <v>6</v>
      </c>
      <c r="F203">
        <f t="shared" si="25"/>
        <v>-49</v>
      </c>
      <c r="H203" s="7" t="s">
        <v>179</v>
      </c>
      <c r="I203">
        <v>57</v>
      </c>
      <c r="J203" s="7" t="s">
        <v>180</v>
      </c>
      <c r="K203">
        <v>2</v>
      </c>
      <c r="L203">
        <f t="shared" si="22"/>
        <v>5</v>
      </c>
      <c r="M203">
        <f t="shared" si="24"/>
        <v>14</v>
      </c>
      <c r="N203">
        <v>2</v>
      </c>
      <c r="O203">
        <f t="shared" si="23"/>
        <v>3</v>
      </c>
    </row>
    <row r="204" spans="1:15">
      <c r="A204" s="7" t="s">
        <v>186</v>
      </c>
      <c r="B204">
        <v>5</v>
      </c>
      <c r="C204" s="7" t="s">
        <v>188</v>
      </c>
      <c r="D204">
        <v>11</v>
      </c>
      <c r="E204">
        <f t="shared" si="20"/>
        <v>6</v>
      </c>
      <c r="F204">
        <f t="shared" si="25"/>
        <v>12</v>
      </c>
      <c r="H204" s="7" t="s">
        <v>187</v>
      </c>
      <c r="I204">
        <v>16</v>
      </c>
      <c r="J204" s="7" t="s">
        <v>189</v>
      </c>
      <c r="K204">
        <v>22</v>
      </c>
      <c r="L204">
        <f t="shared" si="22"/>
        <v>6</v>
      </c>
      <c r="M204">
        <f t="shared" si="24"/>
        <v>12</v>
      </c>
      <c r="N204">
        <v>2</v>
      </c>
      <c r="O204">
        <f t="shared" si="23"/>
        <v>5</v>
      </c>
    </row>
    <row r="205" spans="1:15">
      <c r="A205" s="7" t="s">
        <v>192</v>
      </c>
      <c r="B205">
        <v>23</v>
      </c>
      <c r="C205" s="7" t="s">
        <v>194</v>
      </c>
      <c r="D205">
        <v>29</v>
      </c>
      <c r="E205">
        <f t="shared" si="20"/>
        <v>6</v>
      </c>
      <c r="F205">
        <f t="shared" si="25"/>
        <v>12</v>
      </c>
      <c r="H205" s="7" t="s">
        <v>193</v>
      </c>
      <c r="I205">
        <v>34</v>
      </c>
      <c r="J205" s="7" t="s">
        <v>195</v>
      </c>
      <c r="K205">
        <v>40</v>
      </c>
      <c r="L205">
        <f t="shared" si="22"/>
        <v>6</v>
      </c>
      <c r="M205">
        <f t="shared" si="24"/>
        <v>12</v>
      </c>
      <c r="N205">
        <v>2</v>
      </c>
      <c r="O205">
        <f t="shared" si="23"/>
        <v>5</v>
      </c>
    </row>
    <row r="206" spans="1:15">
      <c r="A206" s="7" t="s">
        <v>198</v>
      </c>
      <c r="B206">
        <v>41</v>
      </c>
      <c r="C206" s="7" t="s">
        <v>200</v>
      </c>
      <c r="D206">
        <v>47</v>
      </c>
      <c r="E206">
        <f t="shared" si="20"/>
        <v>6</v>
      </c>
      <c r="F206">
        <f t="shared" si="25"/>
        <v>12</v>
      </c>
      <c r="H206" s="7" t="s">
        <v>199</v>
      </c>
      <c r="I206">
        <v>52</v>
      </c>
      <c r="J206" s="7" t="s">
        <v>201</v>
      </c>
      <c r="K206">
        <v>58</v>
      </c>
      <c r="L206">
        <f t="shared" si="22"/>
        <v>6</v>
      </c>
      <c r="M206">
        <f t="shared" si="24"/>
        <v>-48</v>
      </c>
      <c r="N206">
        <v>2</v>
      </c>
      <c r="O206">
        <f t="shared" si="23"/>
        <v>5</v>
      </c>
    </row>
    <row r="207" spans="1:15">
      <c r="A207" s="7" t="s">
        <v>204</v>
      </c>
      <c r="B207">
        <v>59</v>
      </c>
      <c r="C207" s="7" t="s">
        <v>206</v>
      </c>
      <c r="D207">
        <v>5</v>
      </c>
      <c r="E207">
        <f t="shared" si="20"/>
        <v>6</v>
      </c>
      <c r="F207">
        <f t="shared" si="25"/>
        <v>12</v>
      </c>
      <c r="H207" s="7" t="s">
        <v>205</v>
      </c>
      <c r="I207">
        <v>10</v>
      </c>
      <c r="J207" s="7" t="s">
        <v>207</v>
      </c>
      <c r="K207">
        <v>16</v>
      </c>
      <c r="L207">
        <f t="shared" si="22"/>
        <v>6</v>
      </c>
      <c r="M207">
        <f t="shared" si="24"/>
        <v>12</v>
      </c>
      <c r="N207">
        <v>2</v>
      </c>
      <c r="O207">
        <f t="shared" si="23"/>
        <v>5</v>
      </c>
    </row>
    <row r="208" spans="1:15">
      <c r="A208" s="7" t="s">
        <v>210</v>
      </c>
      <c r="B208">
        <v>17</v>
      </c>
      <c r="C208" s="7" t="s">
        <v>212</v>
      </c>
      <c r="D208">
        <v>23</v>
      </c>
      <c r="E208">
        <f t="shared" si="20"/>
        <v>6</v>
      </c>
      <c r="F208">
        <f t="shared" si="25"/>
        <v>12</v>
      </c>
      <c r="H208" s="7" t="s">
        <v>211</v>
      </c>
      <c r="I208">
        <v>28</v>
      </c>
      <c r="J208" s="7" t="s">
        <v>213</v>
      </c>
      <c r="K208">
        <v>34</v>
      </c>
      <c r="L208">
        <f t="shared" si="22"/>
        <v>6</v>
      </c>
      <c r="M208">
        <f t="shared" si="24"/>
        <v>12</v>
      </c>
      <c r="N208">
        <v>2</v>
      </c>
      <c r="O208">
        <f t="shared" si="23"/>
        <v>5</v>
      </c>
    </row>
    <row r="209" spans="1:15">
      <c r="A209" s="7" t="s">
        <v>216</v>
      </c>
      <c r="B209">
        <v>35</v>
      </c>
      <c r="C209" s="7" t="s">
        <v>218</v>
      </c>
      <c r="D209">
        <v>41</v>
      </c>
      <c r="E209">
        <f t="shared" si="20"/>
        <v>6</v>
      </c>
      <c r="F209">
        <f t="shared" si="25"/>
        <v>12</v>
      </c>
      <c r="H209" s="7" t="s">
        <v>217</v>
      </c>
      <c r="I209">
        <v>46</v>
      </c>
      <c r="J209" s="7" t="s">
        <v>219</v>
      </c>
      <c r="K209">
        <v>52</v>
      </c>
      <c r="L209">
        <f t="shared" si="22"/>
        <v>6</v>
      </c>
      <c r="M209">
        <f t="shared" si="24"/>
        <v>-48</v>
      </c>
      <c r="N209">
        <v>2</v>
      </c>
      <c r="O209">
        <f t="shared" si="23"/>
        <v>5</v>
      </c>
    </row>
    <row r="210" spans="1:15">
      <c r="A210" s="7" t="s">
        <v>222</v>
      </c>
      <c r="B210">
        <v>53</v>
      </c>
      <c r="C210" s="7" t="s">
        <v>224</v>
      </c>
      <c r="D210">
        <v>59</v>
      </c>
      <c r="E210">
        <f t="shared" si="20"/>
        <v>6</v>
      </c>
      <c r="F210">
        <f t="shared" si="25"/>
        <v>-48</v>
      </c>
      <c r="H210" s="7" t="s">
        <v>223</v>
      </c>
      <c r="I210">
        <v>4</v>
      </c>
      <c r="J210" s="7" t="s">
        <v>225</v>
      </c>
      <c r="K210">
        <v>10</v>
      </c>
      <c r="L210">
        <f t="shared" si="22"/>
        <v>6</v>
      </c>
      <c r="M210">
        <f t="shared" si="24"/>
        <v>12</v>
      </c>
      <c r="N210">
        <v>2</v>
      </c>
      <c r="O210">
        <f t="shared" si="23"/>
        <v>-55</v>
      </c>
    </row>
    <row r="211" spans="1:15">
      <c r="A211" s="7" t="s">
        <v>228</v>
      </c>
      <c r="B211">
        <v>11</v>
      </c>
      <c r="C211" s="7" t="s">
        <v>230</v>
      </c>
      <c r="D211">
        <v>17</v>
      </c>
      <c r="E211">
        <f t="shared" si="20"/>
        <v>6</v>
      </c>
      <c r="F211">
        <f t="shared" si="25"/>
        <v>12</v>
      </c>
      <c r="H211" s="7" t="s">
        <v>229</v>
      </c>
      <c r="I211">
        <v>22</v>
      </c>
      <c r="J211" s="7" t="s">
        <v>231</v>
      </c>
      <c r="K211">
        <v>28</v>
      </c>
      <c r="L211">
        <f t="shared" si="22"/>
        <v>6</v>
      </c>
      <c r="M211">
        <f t="shared" si="24"/>
        <v>12</v>
      </c>
      <c r="N211">
        <v>2</v>
      </c>
      <c r="O211">
        <f t="shared" si="23"/>
        <v>5</v>
      </c>
    </row>
    <row r="212" spans="1:15">
      <c r="A212" s="7" t="s">
        <v>234</v>
      </c>
      <c r="B212">
        <v>29</v>
      </c>
      <c r="C212" s="7" t="s">
        <v>236</v>
      </c>
      <c r="D212">
        <v>35</v>
      </c>
      <c r="E212">
        <f t="shared" si="20"/>
        <v>6</v>
      </c>
      <c r="F212">
        <f t="shared" si="25"/>
        <v>12</v>
      </c>
      <c r="H212" s="7" t="s">
        <v>235</v>
      </c>
      <c r="I212">
        <v>40</v>
      </c>
      <c r="J212" s="7" t="s">
        <v>237</v>
      </c>
      <c r="K212">
        <v>46</v>
      </c>
      <c r="L212">
        <f t="shared" si="22"/>
        <v>6</v>
      </c>
      <c r="M212">
        <f t="shared" si="24"/>
        <v>12</v>
      </c>
      <c r="N212">
        <v>2</v>
      </c>
      <c r="O212">
        <f t="shared" si="23"/>
        <v>5</v>
      </c>
    </row>
    <row r="213" spans="1:15">
      <c r="A213" s="7" t="s">
        <v>240</v>
      </c>
      <c r="B213">
        <v>47</v>
      </c>
      <c r="C213" s="7" t="s">
        <v>242</v>
      </c>
      <c r="D213">
        <v>53</v>
      </c>
      <c r="E213">
        <f t="shared" si="20"/>
        <v>6</v>
      </c>
      <c r="F213">
        <f t="shared" si="25"/>
        <v>-48</v>
      </c>
      <c r="H213" s="7" t="s">
        <v>241</v>
      </c>
      <c r="I213">
        <v>58</v>
      </c>
      <c r="J213" s="7" t="s">
        <v>243</v>
      </c>
      <c r="K213">
        <v>4</v>
      </c>
      <c r="L213">
        <f t="shared" si="22"/>
        <v>6</v>
      </c>
      <c r="M213">
        <f t="shared" si="24"/>
        <v>12</v>
      </c>
      <c r="N213">
        <v>2</v>
      </c>
      <c r="O213">
        <f t="shared" si="23"/>
        <v>5</v>
      </c>
    </row>
    <row r="214" spans="1:15">
      <c r="A214" s="7" t="s">
        <v>246</v>
      </c>
      <c r="B214">
        <v>5</v>
      </c>
      <c r="C214" s="7" t="s">
        <v>248</v>
      </c>
      <c r="D214">
        <v>11</v>
      </c>
      <c r="E214">
        <f t="shared" si="20"/>
        <v>6</v>
      </c>
      <c r="F214">
        <f t="shared" si="25"/>
        <v>12</v>
      </c>
      <c r="H214" s="7" t="s">
        <v>247</v>
      </c>
      <c r="I214">
        <v>16</v>
      </c>
      <c r="J214" s="7" t="s">
        <v>249</v>
      </c>
      <c r="K214">
        <v>22</v>
      </c>
      <c r="L214">
        <f t="shared" si="22"/>
        <v>6</v>
      </c>
      <c r="M214">
        <f t="shared" si="24"/>
        <v>12</v>
      </c>
      <c r="N214">
        <v>2</v>
      </c>
      <c r="O214">
        <f t="shared" si="23"/>
        <v>5</v>
      </c>
    </row>
    <row r="215" spans="1:15">
      <c r="A215" s="7" t="s">
        <v>252</v>
      </c>
      <c r="B215">
        <v>23</v>
      </c>
      <c r="C215" s="7" t="s">
        <v>254</v>
      </c>
      <c r="D215">
        <v>29</v>
      </c>
      <c r="E215">
        <f t="shared" si="20"/>
        <v>6</v>
      </c>
      <c r="F215">
        <f t="shared" si="25"/>
        <v>12</v>
      </c>
      <c r="H215" s="7" t="s">
        <v>253</v>
      </c>
      <c r="I215">
        <v>34</v>
      </c>
      <c r="J215" s="7" t="s">
        <v>255</v>
      </c>
      <c r="K215">
        <v>40</v>
      </c>
      <c r="L215">
        <f t="shared" si="22"/>
        <v>6</v>
      </c>
      <c r="M215">
        <f t="shared" si="24"/>
        <v>12</v>
      </c>
      <c r="N215">
        <v>2</v>
      </c>
      <c r="O215">
        <f t="shared" si="23"/>
        <v>5</v>
      </c>
    </row>
    <row r="216" spans="1:15">
      <c r="A216" s="7" t="s">
        <v>258</v>
      </c>
      <c r="B216">
        <v>41</v>
      </c>
      <c r="C216" s="7" t="s">
        <v>260</v>
      </c>
      <c r="D216">
        <v>47</v>
      </c>
      <c r="E216">
        <f t="shared" si="20"/>
        <v>6</v>
      </c>
      <c r="F216">
        <f t="shared" si="25"/>
        <v>12</v>
      </c>
      <c r="H216" s="7" t="s">
        <v>259</v>
      </c>
      <c r="I216">
        <v>52</v>
      </c>
      <c r="J216" s="7" t="s">
        <v>261</v>
      </c>
      <c r="K216">
        <v>58</v>
      </c>
      <c r="L216">
        <f t="shared" si="22"/>
        <v>6</v>
      </c>
      <c r="M216">
        <f t="shared" si="24"/>
        <v>-48</v>
      </c>
      <c r="N216">
        <v>2</v>
      </c>
      <c r="O216">
        <f t="shared" si="23"/>
        <v>5</v>
      </c>
    </row>
    <row r="217" spans="1:15">
      <c r="A217" s="7" t="s">
        <v>264</v>
      </c>
      <c r="B217">
        <v>59</v>
      </c>
      <c r="C217" s="7" t="s">
        <v>266</v>
      </c>
      <c r="D217">
        <v>5</v>
      </c>
      <c r="E217">
        <f t="shared" si="20"/>
        <v>6</v>
      </c>
      <c r="F217">
        <f t="shared" si="25"/>
        <v>12</v>
      </c>
      <c r="H217" s="7" t="s">
        <v>265</v>
      </c>
      <c r="I217">
        <v>10</v>
      </c>
      <c r="J217" s="7" t="s">
        <v>267</v>
      </c>
      <c r="K217">
        <v>16</v>
      </c>
      <c r="L217">
        <f t="shared" si="22"/>
        <v>6</v>
      </c>
      <c r="M217">
        <f t="shared" si="24"/>
        <v>12</v>
      </c>
      <c r="N217">
        <v>2</v>
      </c>
      <c r="O217">
        <f t="shared" si="23"/>
        <v>5</v>
      </c>
    </row>
    <row r="218" spans="1:15">
      <c r="A218" s="7" t="s">
        <v>270</v>
      </c>
      <c r="B218">
        <v>17</v>
      </c>
      <c r="C218" s="7" t="s">
        <v>272</v>
      </c>
      <c r="D218">
        <v>23</v>
      </c>
      <c r="E218">
        <f t="shared" si="20"/>
        <v>6</v>
      </c>
      <c r="F218">
        <f t="shared" si="25"/>
        <v>12</v>
      </c>
      <c r="H218" s="7" t="s">
        <v>271</v>
      </c>
      <c r="I218">
        <v>28</v>
      </c>
      <c r="J218" s="7" t="s">
        <v>273</v>
      </c>
      <c r="K218">
        <v>34</v>
      </c>
      <c r="L218">
        <f t="shared" si="22"/>
        <v>6</v>
      </c>
      <c r="M218">
        <f t="shared" si="24"/>
        <v>12</v>
      </c>
      <c r="N218">
        <v>2</v>
      </c>
      <c r="O218">
        <f t="shared" si="23"/>
        <v>5</v>
      </c>
    </row>
    <row r="219" spans="1:15">
      <c r="A219" s="7" t="s">
        <v>277</v>
      </c>
      <c r="B219">
        <v>35</v>
      </c>
      <c r="C219" s="7" t="s">
        <v>278</v>
      </c>
      <c r="D219">
        <v>41</v>
      </c>
      <c r="E219">
        <f t="shared" si="20"/>
        <v>6</v>
      </c>
      <c r="F219">
        <f t="shared" si="25"/>
        <v>12</v>
      </c>
      <c r="H219" s="7" t="s">
        <v>217</v>
      </c>
      <c r="I219">
        <v>46</v>
      </c>
      <c r="J219" s="7" t="s">
        <v>279</v>
      </c>
      <c r="K219">
        <v>52</v>
      </c>
      <c r="L219">
        <f t="shared" si="22"/>
        <v>6</v>
      </c>
      <c r="M219">
        <f t="shared" si="24"/>
        <v>-50</v>
      </c>
      <c r="N219">
        <v>2</v>
      </c>
      <c r="O219">
        <f t="shared" si="23"/>
        <v>5</v>
      </c>
    </row>
    <row r="220" spans="1:15">
      <c r="A220" s="7" t="s">
        <v>282</v>
      </c>
      <c r="B220">
        <v>53</v>
      </c>
      <c r="C220" s="7" t="s">
        <v>285</v>
      </c>
      <c r="D220">
        <v>59</v>
      </c>
      <c r="E220">
        <f t="shared" si="20"/>
        <v>6</v>
      </c>
      <c r="F220">
        <v>1</v>
      </c>
      <c r="H220" s="7" t="s">
        <v>286</v>
      </c>
      <c r="I220">
        <v>2</v>
      </c>
      <c r="J220" s="7" t="s">
        <v>287</v>
      </c>
      <c r="K220">
        <v>7</v>
      </c>
      <c r="L220">
        <f t="shared" si="22"/>
        <v>5</v>
      </c>
      <c r="M220">
        <f t="shared" si="24"/>
        <v>10</v>
      </c>
      <c r="N220">
        <v>2</v>
      </c>
      <c r="O220">
        <f t="shared" si="23"/>
        <v>-57</v>
      </c>
    </row>
    <row r="221" spans="1:15">
      <c r="A221" s="7" t="s">
        <v>292</v>
      </c>
      <c r="B221">
        <v>8</v>
      </c>
      <c r="C221" s="7" t="s">
        <v>291</v>
      </c>
      <c r="D221">
        <v>14</v>
      </c>
      <c r="E221">
        <f t="shared" si="20"/>
        <v>6</v>
      </c>
      <c r="F221">
        <f t="shared" ref="F221:F223" si="26">+B222-D221</f>
        <v>9</v>
      </c>
      <c r="H221" s="7" t="s">
        <v>293</v>
      </c>
      <c r="I221">
        <v>17</v>
      </c>
      <c r="J221" s="7" t="s">
        <v>294</v>
      </c>
      <c r="K221">
        <v>22</v>
      </c>
      <c r="L221">
        <f t="shared" si="22"/>
        <v>5</v>
      </c>
      <c r="M221">
        <f t="shared" si="24"/>
        <v>10</v>
      </c>
      <c r="N221">
        <v>2</v>
      </c>
      <c r="O221">
        <f t="shared" si="23"/>
        <v>3</v>
      </c>
    </row>
    <row r="222" spans="1:15">
      <c r="A222" s="7" t="s">
        <v>299</v>
      </c>
      <c r="B222">
        <v>23</v>
      </c>
      <c r="C222" s="7" t="s">
        <v>298</v>
      </c>
      <c r="D222">
        <v>29</v>
      </c>
      <c r="E222">
        <f t="shared" si="20"/>
        <v>6</v>
      </c>
      <c r="F222">
        <f t="shared" si="26"/>
        <v>9</v>
      </c>
      <c r="H222" s="7" t="s">
        <v>300</v>
      </c>
      <c r="I222">
        <v>32</v>
      </c>
      <c r="J222" s="7" t="s">
        <v>301</v>
      </c>
      <c r="K222">
        <v>37</v>
      </c>
      <c r="L222">
        <f t="shared" si="22"/>
        <v>5</v>
      </c>
      <c r="M222">
        <f t="shared" si="24"/>
        <v>10</v>
      </c>
      <c r="N222">
        <v>2</v>
      </c>
      <c r="O222">
        <f t="shared" si="23"/>
        <v>3</v>
      </c>
    </row>
    <row r="223" spans="1:15">
      <c r="A223" s="7" t="s">
        <v>306</v>
      </c>
      <c r="B223">
        <v>38</v>
      </c>
      <c r="C223" s="7" t="s">
        <v>305</v>
      </c>
      <c r="D223">
        <v>44</v>
      </c>
      <c r="E223">
        <f t="shared" si="20"/>
        <v>6</v>
      </c>
      <c r="F223">
        <f t="shared" si="26"/>
        <v>9</v>
      </c>
      <c r="H223" s="7" t="s">
        <v>307</v>
      </c>
      <c r="I223">
        <v>47</v>
      </c>
      <c r="J223" s="7" t="s">
        <v>308</v>
      </c>
      <c r="K223">
        <v>52</v>
      </c>
      <c r="L223">
        <f t="shared" si="22"/>
        <v>5</v>
      </c>
      <c r="M223">
        <f t="shared" si="24"/>
        <v>-50</v>
      </c>
      <c r="N223">
        <v>2</v>
      </c>
      <c r="O223">
        <f t="shared" si="23"/>
        <v>3</v>
      </c>
    </row>
    <row r="224" spans="1:15">
      <c r="A224" s="7" t="s">
        <v>313</v>
      </c>
      <c r="B224">
        <v>53</v>
      </c>
      <c r="C224" s="7" t="s">
        <v>312</v>
      </c>
      <c r="D224">
        <v>59</v>
      </c>
      <c r="E224">
        <f t="shared" si="20"/>
        <v>6</v>
      </c>
      <c r="F224">
        <v>0</v>
      </c>
      <c r="H224" s="7" t="s">
        <v>314</v>
      </c>
      <c r="I224">
        <v>2</v>
      </c>
      <c r="J224" s="7" t="s">
        <v>315</v>
      </c>
      <c r="K224">
        <v>7</v>
      </c>
      <c r="L224">
        <f t="shared" si="22"/>
        <v>5</v>
      </c>
      <c r="M224">
        <f t="shared" si="24"/>
        <v>-7</v>
      </c>
      <c r="N224">
        <v>2</v>
      </c>
      <c r="O224">
        <f t="shared" si="23"/>
        <v>-57</v>
      </c>
    </row>
    <row r="228" spans="1:15">
      <c r="A228" t="s">
        <v>10</v>
      </c>
    </row>
    <row r="229" spans="1:15">
      <c r="A229" t="s">
        <v>11</v>
      </c>
      <c r="C229" t="s">
        <v>12</v>
      </c>
      <c r="E229" t="s">
        <v>13</v>
      </c>
      <c r="F229" t="s">
        <v>14</v>
      </c>
      <c r="H229" t="s">
        <v>11</v>
      </c>
      <c r="J229" t="s">
        <v>12</v>
      </c>
      <c r="L229" t="s">
        <v>13</v>
      </c>
      <c r="M229" t="s">
        <v>14</v>
      </c>
    </row>
    <row r="230" spans="1:15">
      <c r="A230" s="8" t="s">
        <v>37</v>
      </c>
      <c r="B230">
        <v>59</v>
      </c>
      <c r="C230" s="8" t="s">
        <v>38</v>
      </c>
      <c r="D230">
        <v>5</v>
      </c>
      <c r="E230">
        <f t="shared" ref="E230:E256" si="27">+IF(D230&lt;B230,(60+D230)-B230,D230-B230)</f>
        <v>6</v>
      </c>
      <c r="F230">
        <f t="shared" ref="F230:F239" si="28">+B231-D230</f>
        <v>12</v>
      </c>
      <c r="H230" s="8" t="s">
        <v>36</v>
      </c>
      <c r="I230">
        <v>10</v>
      </c>
      <c r="J230" s="8" t="s">
        <v>39</v>
      </c>
      <c r="K230">
        <v>16</v>
      </c>
      <c r="L230">
        <f t="shared" ref="L230:L256" si="29">+IF(K230&lt;I230,(60+K230)-I230,K230-I230)</f>
        <v>6</v>
      </c>
      <c r="M230">
        <f t="shared" ref="M230:M255" si="30">+I231-K230</f>
        <v>12</v>
      </c>
      <c r="N230">
        <v>3</v>
      </c>
      <c r="O230">
        <f t="shared" ref="O230:O256" si="31">+I230-D230</f>
        <v>5</v>
      </c>
    </row>
    <row r="231" spans="1:15">
      <c r="A231" s="8" t="s">
        <v>42</v>
      </c>
      <c r="B231">
        <v>17</v>
      </c>
      <c r="C231" s="8" t="s">
        <v>44</v>
      </c>
      <c r="D231">
        <v>23</v>
      </c>
      <c r="E231">
        <f t="shared" si="27"/>
        <v>6</v>
      </c>
      <c r="F231">
        <f t="shared" si="28"/>
        <v>12</v>
      </c>
      <c r="H231" s="8" t="s">
        <v>43</v>
      </c>
      <c r="I231">
        <v>28</v>
      </c>
      <c r="J231" s="8" t="s">
        <v>45</v>
      </c>
      <c r="K231">
        <v>34</v>
      </c>
      <c r="L231">
        <f t="shared" si="29"/>
        <v>6</v>
      </c>
      <c r="M231">
        <f t="shared" si="30"/>
        <v>12</v>
      </c>
      <c r="N231">
        <v>3</v>
      </c>
      <c r="O231">
        <f t="shared" si="31"/>
        <v>5</v>
      </c>
    </row>
    <row r="232" spans="1:15">
      <c r="A232" s="8" t="s">
        <v>48</v>
      </c>
      <c r="B232">
        <v>35</v>
      </c>
      <c r="C232" s="8" t="s">
        <v>50</v>
      </c>
      <c r="D232">
        <v>41</v>
      </c>
      <c r="E232">
        <f t="shared" si="27"/>
        <v>6</v>
      </c>
      <c r="F232">
        <f t="shared" si="28"/>
        <v>12</v>
      </c>
      <c r="H232" s="8" t="s">
        <v>49</v>
      </c>
      <c r="I232">
        <v>46</v>
      </c>
      <c r="J232" s="8" t="s">
        <v>51</v>
      </c>
      <c r="K232">
        <v>52</v>
      </c>
      <c r="L232">
        <f t="shared" si="29"/>
        <v>6</v>
      </c>
      <c r="M232">
        <f t="shared" si="30"/>
        <v>-48</v>
      </c>
      <c r="N232">
        <v>3</v>
      </c>
      <c r="O232">
        <f t="shared" si="31"/>
        <v>5</v>
      </c>
    </row>
    <row r="233" spans="1:15">
      <c r="A233" s="8" t="s">
        <v>54</v>
      </c>
      <c r="B233">
        <v>53</v>
      </c>
      <c r="C233" s="8" t="s">
        <v>56</v>
      </c>
      <c r="D233">
        <v>59</v>
      </c>
      <c r="E233">
        <f t="shared" si="27"/>
        <v>6</v>
      </c>
      <c r="F233">
        <f t="shared" si="28"/>
        <v>-48</v>
      </c>
      <c r="H233" s="8" t="s">
        <v>55</v>
      </c>
      <c r="I233">
        <v>4</v>
      </c>
      <c r="J233" s="8" t="s">
        <v>57</v>
      </c>
      <c r="K233">
        <v>10</v>
      </c>
      <c r="L233">
        <f t="shared" si="29"/>
        <v>6</v>
      </c>
      <c r="M233">
        <f t="shared" si="30"/>
        <v>12</v>
      </c>
      <c r="N233">
        <v>3</v>
      </c>
      <c r="O233">
        <f t="shared" si="31"/>
        <v>-55</v>
      </c>
    </row>
    <row r="234" spans="1:15">
      <c r="A234" s="8" t="s">
        <v>60</v>
      </c>
      <c r="B234">
        <v>11</v>
      </c>
      <c r="C234" s="8" t="s">
        <v>62</v>
      </c>
      <c r="D234">
        <v>17</v>
      </c>
      <c r="E234">
        <f t="shared" si="27"/>
        <v>6</v>
      </c>
      <c r="F234">
        <f t="shared" si="28"/>
        <v>12</v>
      </c>
      <c r="H234" s="8" t="s">
        <v>61</v>
      </c>
      <c r="I234">
        <v>22</v>
      </c>
      <c r="J234" s="8" t="s">
        <v>63</v>
      </c>
      <c r="K234">
        <v>28</v>
      </c>
      <c r="L234">
        <f t="shared" si="29"/>
        <v>6</v>
      </c>
      <c r="M234">
        <f t="shared" si="30"/>
        <v>12</v>
      </c>
      <c r="N234">
        <v>3</v>
      </c>
      <c r="O234">
        <f t="shared" si="31"/>
        <v>5</v>
      </c>
    </row>
    <row r="235" spans="1:15">
      <c r="A235" s="8" t="s">
        <v>66</v>
      </c>
      <c r="B235">
        <v>29</v>
      </c>
      <c r="C235" s="8" t="s">
        <v>68</v>
      </c>
      <c r="D235">
        <v>35</v>
      </c>
      <c r="E235">
        <f t="shared" si="27"/>
        <v>6</v>
      </c>
      <c r="F235">
        <f t="shared" si="28"/>
        <v>12</v>
      </c>
      <c r="H235" s="8" t="s">
        <v>67</v>
      </c>
      <c r="I235">
        <v>40</v>
      </c>
      <c r="J235" s="8" t="s">
        <v>69</v>
      </c>
      <c r="K235">
        <v>46</v>
      </c>
      <c r="L235">
        <f t="shared" si="29"/>
        <v>6</v>
      </c>
      <c r="M235">
        <f t="shared" si="30"/>
        <v>12</v>
      </c>
      <c r="N235">
        <v>3</v>
      </c>
      <c r="O235">
        <f t="shared" si="31"/>
        <v>5</v>
      </c>
    </row>
    <row r="236" spans="1:15">
      <c r="A236" s="8" t="s">
        <v>72</v>
      </c>
      <c r="B236">
        <v>47</v>
      </c>
      <c r="C236" s="8" t="s">
        <v>74</v>
      </c>
      <c r="D236">
        <v>53</v>
      </c>
      <c r="E236">
        <f t="shared" si="27"/>
        <v>6</v>
      </c>
      <c r="F236">
        <f t="shared" si="28"/>
        <v>-48</v>
      </c>
      <c r="H236" s="8" t="s">
        <v>73</v>
      </c>
      <c r="I236">
        <v>58</v>
      </c>
      <c r="J236" s="8" t="s">
        <v>75</v>
      </c>
      <c r="K236">
        <v>4</v>
      </c>
      <c r="L236">
        <f t="shared" si="29"/>
        <v>6</v>
      </c>
      <c r="M236">
        <f t="shared" si="30"/>
        <v>12</v>
      </c>
      <c r="N236">
        <v>3</v>
      </c>
      <c r="O236">
        <f t="shared" si="31"/>
        <v>5</v>
      </c>
    </row>
    <row r="237" spans="1:15">
      <c r="A237" s="8" t="s">
        <v>78</v>
      </c>
      <c r="B237">
        <v>5</v>
      </c>
      <c r="C237" s="8" t="s">
        <v>80</v>
      </c>
      <c r="D237">
        <v>11</v>
      </c>
      <c r="E237">
        <f t="shared" si="27"/>
        <v>6</v>
      </c>
      <c r="F237">
        <f t="shared" si="28"/>
        <v>12</v>
      </c>
      <c r="H237" s="8" t="s">
        <v>79</v>
      </c>
      <c r="I237">
        <v>16</v>
      </c>
      <c r="J237" s="8" t="s">
        <v>81</v>
      </c>
      <c r="K237">
        <v>22</v>
      </c>
      <c r="L237">
        <f t="shared" si="29"/>
        <v>6</v>
      </c>
      <c r="M237">
        <f t="shared" si="30"/>
        <v>12</v>
      </c>
      <c r="N237">
        <v>3</v>
      </c>
      <c r="O237">
        <f t="shared" si="31"/>
        <v>5</v>
      </c>
    </row>
    <row r="238" spans="1:15">
      <c r="A238" s="8" t="s">
        <v>84</v>
      </c>
      <c r="B238">
        <v>23</v>
      </c>
      <c r="C238" s="8" t="s">
        <v>86</v>
      </c>
      <c r="D238">
        <v>29</v>
      </c>
      <c r="E238">
        <f t="shared" si="27"/>
        <v>6</v>
      </c>
      <c r="F238">
        <f t="shared" si="28"/>
        <v>12</v>
      </c>
      <c r="H238" s="8" t="s">
        <v>85</v>
      </c>
      <c r="I238">
        <v>34</v>
      </c>
      <c r="J238" s="8" t="s">
        <v>87</v>
      </c>
      <c r="K238">
        <v>40</v>
      </c>
      <c r="L238">
        <f t="shared" si="29"/>
        <v>6</v>
      </c>
      <c r="M238">
        <f t="shared" si="30"/>
        <v>12</v>
      </c>
      <c r="N238">
        <v>3</v>
      </c>
      <c r="O238">
        <f t="shared" si="31"/>
        <v>5</v>
      </c>
    </row>
    <row r="239" spans="1:15">
      <c r="A239" s="8" t="s">
        <v>90</v>
      </c>
      <c r="B239">
        <v>41</v>
      </c>
      <c r="C239" s="8" t="s">
        <v>92</v>
      </c>
      <c r="D239">
        <v>47</v>
      </c>
      <c r="E239">
        <f t="shared" si="27"/>
        <v>6</v>
      </c>
      <c r="F239">
        <f t="shared" si="28"/>
        <v>12</v>
      </c>
      <c r="H239" s="8" t="s">
        <v>91</v>
      </c>
      <c r="I239">
        <v>52</v>
      </c>
      <c r="J239" s="8" t="s">
        <v>93</v>
      </c>
      <c r="K239">
        <v>58</v>
      </c>
      <c r="L239">
        <f t="shared" si="29"/>
        <v>6</v>
      </c>
      <c r="M239">
        <f t="shared" si="30"/>
        <v>-48</v>
      </c>
      <c r="N239">
        <v>3</v>
      </c>
      <c r="O239">
        <f t="shared" si="31"/>
        <v>5</v>
      </c>
    </row>
    <row r="240" spans="1:15">
      <c r="A240" s="8" t="s">
        <v>185</v>
      </c>
      <c r="B240">
        <v>59</v>
      </c>
      <c r="C240" s="9" t="s">
        <v>186</v>
      </c>
      <c r="D240">
        <v>5</v>
      </c>
      <c r="E240">
        <f t="shared" si="27"/>
        <v>6</v>
      </c>
      <c r="F240">
        <f>+B241-D240</f>
        <v>12</v>
      </c>
      <c r="H240" s="8" t="s">
        <v>184</v>
      </c>
      <c r="I240">
        <v>10</v>
      </c>
      <c r="J240" s="8" t="s">
        <v>187</v>
      </c>
      <c r="K240">
        <v>16</v>
      </c>
      <c r="L240">
        <f t="shared" si="29"/>
        <v>6</v>
      </c>
      <c r="M240">
        <f t="shared" si="30"/>
        <v>12</v>
      </c>
      <c r="N240">
        <v>3</v>
      </c>
      <c r="O240">
        <f t="shared" si="31"/>
        <v>5</v>
      </c>
    </row>
    <row r="241" spans="1:15">
      <c r="A241" s="8" t="s">
        <v>190</v>
      </c>
      <c r="B241">
        <v>17</v>
      </c>
      <c r="C241" s="9" t="s">
        <v>192</v>
      </c>
      <c r="D241">
        <v>23</v>
      </c>
      <c r="E241">
        <f t="shared" si="27"/>
        <v>6</v>
      </c>
      <c r="F241">
        <f t="shared" ref="F241:F256" si="32">+B242-D241</f>
        <v>12</v>
      </c>
      <c r="H241" s="8" t="s">
        <v>191</v>
      </c>
      <c r="I241">
        <v>28</v>
      </c>
      <c r="J241" s="8" t="s">
        <v>193</v>
      </c>
      <c r="K241">
        <v>34</v>
      </c>
      <c r="L241">
        <f t="shared" si="29"/>
        <v>6</v>
      </c>
      <c r="M241">
        <f t="shared" si="30"/>
        <v>12</v>
      </c>
      <c r="N241">
        <v>3</v>
      </c>
      <c r="O241">
        <f t="shared" si="31"/>
        <v>5</v>
      </c>
    </row>
    <row r="242" spans="1:15">
      <c r="A242" s="8" t="s">
        <v>196</v>
      </c>
      <c r="B242">
        <v>35</v>
      </c>
      <c r="C242" s="9" t="s">
        <v>198</v>
      </c>
      <c r="D242">
        <v>41</v>
      </c>
      <c r="E242">
        <f t="shared" si="27"/>
        <v>6</v>
      </c>
      <c r="F242">
        <f t="shared" si="32"/>
        <v>12</v>
      </c>
      <c r="H242" s="8" t="s">
        <v>197</v>
      </c>
      <c r="I242">
        <v>46</v>
      </c>
      <c r="J242" s="8" t="s">
        <v>199</v>
      </c>
      <c r="K242">
        <v>52</v>
      </c>
      <c r="L242">
        <f t="shared" si="29"/>
        <v>6</v>
      </c>
      <c r="M242">
        <f t="shared" si="30"/>
        <v>-48</v>
      </c>
      <c r="N242">
        <v>3</v>
      </c>
      <c r="O242">
        <f t="shared" si="31"/>
        <v>5</v>
      </c>
    </row>
    <row r="243" spans="1:15">
      <c r="A243" s="8" t="s">
        <v>202</v>
      </c>
      <c r="B243">
        <v>53</v>
      </c>
      <c r="C243" s="9" t="s">
        <v>204</v>
      </c>
      <c r="D243">
        <v>59</v>
      </c>
      <c r="E243">
        <f t="shared" si="27"/>
        <v>6</v>
      </c>
      <c r="F243">
        <f t="shared" si="32"/>
        <v>-48</v>
      </c>
      <c r="H243" s="8" t="s">
        <v>203</v>
      </c>
      <c r="I243">
        <v>4</v>
      </c>
      <c r="J243" s="8" t="s">
        <v>205</v>
      </c>
      <c r="K243">
        <v>10</v>
      </c>
      <c r="L243">
        <f t="shared" si="29"/>
        <v>6</v>
      </c>
      <c r="M243">
        <f t="shared" si="30"/>
        <v>12</v>
      </c>
      <c r="N243">
        <v>3</v>
      </c>
      <c r="O243">
        <f t="shared" si="31"/>
        <v>-55</v>
      </c>
    </row>
    <row r="244" spans="1:15">
      <c r="A244" s="8" t="s">
        <v>208</v>
      </c>
      <c r="B244">
        <v>11</v>
      </c>
      <c r="C244" s="9" t="s">
        <v>210</v>
      </c>
      <c r="D244">
        <v>17</v>
      </c>
      <c r="E244">
        <f t="shared" si="27"/>
        <v>6</v>
      </c>
      <c r="F244">
        <f t="shared" si="32"/>
        <v>12</v>
      </c>
      <c r="H244" s="8" t="s">
        <v>209</v>
      </c>
      <c r="I244">
        <v>22</v>
      </c>
      <c r="J244" s="8" t="s">
        <v>211</v>
      </c>
      <c r="K244">
        <v>28</v>
      </c>
      <c r="L244">
        <f t="shared" si="29"/>
        <v>6</v>
      </c>
      <c r="M244">
        <f t="shared" si="30"/>
        <v>12</v>
      </c>
      <c r="N244">
        <v>3</v>
      </c>
      <c r="O244">
        <f t="shared" si="31"/>
        <v>5</v>
      </c>
    </row>
    <row r="245" spans="1:15">
      <c r="A245" s="8" t="s">
        <v>214</v>
      </c>
      <c r="B245">
        <v>29</v>
      </c>
      <c r="C245" s="9" t="s">
        <v>216</v>
      </c>
      <c r="D245">
        <v>35</v>
      </c>
      <c r="E245">
        <f t="shared" si="27"/>
        <v>6</v>
      </c>
      <c r="F245">
        <f t="shared" si="32"/>
        <v>12</v>
      </c>
      <c r="H245" s="8" t="s">
        <v>215</v>
      </c>
      <c r="I245">
        <v>40</v>
      </c>
      <c r="J245" s="8" t="s">
        <v>217</v>
      </c>
      <c r="K245">
        <v>46</v>
      </c>
      <c r="L245">
        <f t="shared" si="29"/>
        <v>6</v>
      </c>
      <c r="M245">
        <f t="shared" si="30"/>
        <v>12</v>
      </c>
      <c r="N245">
        <v>3</v>
      </c>
      <c r="O245">
        <f t="shared" si="31"/>
        <v>5</v>
      </c>
    </row>
    <row r="246" spans="1:15">
      <c r="A246" s="8" t="s">
        <v>220</v>
      </c>
      <c r="B246">
        <v>47</v>
      </c>
      <c r="C246" s="9" t="s">
        <v>222</v>
      </c>
      <c r="D246">
        <v>53</v>
      </c>
      <c r="E246">
        <f t="shared" si="27"/>
        <v>6</v>
      </c>
      <c r="F246">
        <f t="shared" si="32"/>
        <v>-48</v>
      </c>
      <c r="H246" s="8" t="s">
        <v>221</v>
      </c>
      <c r="I246">
        <v>58</v>
      </c>
      <c r="J246" s="8" t="s">
        <v>223</v>
      </c>
      <c r="K246">
        <v>4</v>
      </c>
      <c r="L246">
        <f t="shared" si="29"/>
        <v>6</v>
      </c>
      <c r="M246">
        <f t="shared" si="30"/>
        <v>12</v>
      </c>
      <c r="N246">
        <v>3</v>
      </c>
      <c r="O246">
        <f t="shared" si="31"/>
        <v>5</v>
      </c>
    </row>
    <row r="247" spans="1:15">
      <c r="A247" s="8" t="s">
        <v>226</v>
      </c>
      <c r="B247">
        <v>5</v>
      </c>
      <c r="C247" s="9" t="s">
        <v>228</v>
      </c>
      <c r="D247">
        <v>11</v>
      </c>
      <c r="E247">
        <f t="shared" si="27"/>
        <v>6</v>
      </c>
      <c r="F247">
        <f t="shared" si="32"/>
        <v>12</v>
      </c>
      <c r="H247" s="8" t="s">
        <v>227</v>
      </c>
      <c r="I247">
        <v>16</v>
      </c>
      <c r="J247" s="8" t="s">
        <v>229</v>
      </c>
      <c r="K247">
        <v>22</v>
      </c>
      <c r="L247">
        <f t="shared" si="29"/>
        <v>6</v>
      </c>
      <c r="M247">
        <f t="shared" si="30"/>
        <v>12</v>
      </c>
      <c r="N247">
        <v>3</v>
      </c>
      <c r="O247">
        <f t="shared" si="31"/>
        <v>5</v>
      </c>
    </row>
    <row r="248" spans="1:15">
      <c r="A248" s="8" t="s">
        <v>232</v>
      </c>
      <c r="B248">
        <v>23</v>
      </c>
      <c r="C248" s="9" t="s">
        <v>234</v>
      </c>
      <c r="D248">
        <v>29</v>
      </c>
      <c r="E248">
        <f t="shared" si="27"/>
        <v>6</v>
      </c>
      <c r="F248">
        <f t="shared" si="32"/>
        <v>12</v>
      </c>
      <c r="H248" s="8" t="s">
        <v>233</v>
      </c>
      <c r="I248">
        <v>34</v>
      </c>
      <c r="J248" s="8" t="s">
        <v>235</v>
      </c>
      <c r="K248">
        <v>40</v>
      </c>
      <c r="L248">
        <f t="shared" si="29"/>
        <v>6</v>
      </c>
      <c r="M248">
        <f t="shared" si="30"/>
        <v>12</v>
      </c>
      <c r="N248">
        <v>3</v>
      </c>
      <c r="O248">
        <f t="shared" si="31"/>
        <v>5</v>
      </c>
    </row>
    <row r="249" spans="1:15">
      <c r="A249" s="8" t="s">
        <v>238</v>
      </c>
      <c r="B249">
        <v>41</v>
      </c>
      <c r="C249" s="9" t="s">
        <v>240</v>
      </c>
      <c r="D249">
        <v>47</v>
      </c>
      <c r="E249">
        <f t="shared" si="27"/>
        <v>6</v>
      </c>
      <c r="F249">
        <f t="shared" si="32"/>
        <v>12</v>
      </c>
      <c r="H249" s="8" t="s">
        <v>239</v>
      </c>
      <c r="I249">
        <v>52</v>
      </c>
      <c r="J249" s="8" t="s">
        <v>241</v>
      </c>
      <c r="K249">
        <v>58</v>
      </c>
      <c r="L249">
        <f t="shared" si="29"/>
        <v>6</v>
      </c>
      <c r="M249">
        <f t="shared" si="30"/>
        <v>-48</v>
      </c>
      <c r="N249">
        <v>3</v>
      </c>
      <c r="O249">
        <f t="shared" si="31"/>
        <v>5</v>
      </c>
    </row>
    <row r="250" spans="1:15">
      <c r="A250" s="8" t="s">
        <v>244</v>
      </c>
      <c r="B250">
        <v>59</v>
      </c>
      <c r="C250" s="9" t="s">
        <v>246</v>
      </c>
      <c r="D250">
        <v>5</v>
      </c>
      <c r="E250">
        <f t="shared" si="27"/>
        <v>6</v>
      </c>
      <c r="F250">
        <f t="shared" si="32"/>
        <v>12</v>
      </c>
      <c r="H250" s="8" t="s">
        <v>245</v>
      </c>
      <c r="I250">
        <v>10</v>
      </c>
      <c r="J250" s="8" t="s">
        <v>247</v>
      </c>
      <c r="K250">
        <v>16</v>
      </c>
      <c r="L250">
        <f t="shared" si="29"/>
        <v>6</v>
      </c>
      <c r="M250">
        <f t="shared" si="30"/>
        <v>12</v>
      </c>
      <c r="N250">
        <v>3</v>
      </c>
      <c r="O250">
        <f t="shared" si="31"/>
        <v>5</v>
      </c>
    </row>
    <row r="251" spans="1:15">
      <c r="A251" s="8" t="s">
        <v>250</v>
      </c>
      <c r="B251">
        <v>17</v>
      </c>
      <c r="C251" s="9" t="s">
        <v>252</v>
      </c>
      <c r="D251">
        <v>23</v>
      </c>
      <c r="E251">
        <f t="shared" si="27"/>
        <v>6</v>
      </c>
      <c r="F251">
        <f t="shared" si="32"/>
        <v>12</v>
      </c>
      <c r="H251" s="8" t="s">
        <v>251</v>
      </c>
      <c r="I251">
        <v>28</v>
      </c>
      <c r="J251" s="8" t="s">
        <v>253</v>
      </c>
      <c r="K251">
        <v>34</v>
      </c>
      <c r="L251">
        <f t="shared" si="29"/>
        <v>6</v>
      </c>
      <c r="M251">
        <f t="shared" si="30"/>
        <v>12</v>
      </c>
      <c r="N251">
        <v>3</v>
      </c>
      <c r="O251">
        <f t="shared" si="31"/>
        <v>5</v>
      </c>
    </row>
    <row r="252" spans="1:15">
      <c r="A252" s="8" t="s">
        <v>256</v>
      </c>
      <c r="B252">
        <v>35</v>
      </c>
      <c r="C252" s="9" t="s">
        <v>258</v>
      </c>
      <c r="D252">
        <v>41</v>
      </c>
      <c r="E252">
        <f t="shared" si="27"/>
        <v>6</v>
      </c>
      <c r="F252">
        <f t="shared" si="32"/>
        <v>12</v>
      </c>
      <c r="H252" s="8" t="s">
        <v>257</v>
      </c>
      <c r="I252">
        <v>46</v>
      </c>
      <c r="J252" s="8" t="s">
        <v>259</v>
      </c>
      <c r="K252">
        <v>52</v>
      </c>
      <c r="L252">
        <f t="shared" si="29"/>
        <v>6</v>
      </c>
      <c r="M252">
        <f t="shared" si="30"/>
        <v>-48</v>
      </c>
      <c r="N252">
        <v>3</v>
      </c>
      <c r="O252">
        <f t="shared" si="31"/>
        <v>5</v>
      </c>
    </row>
    <row r="253" spans="1:15">
      <c r="A253" s="8" t="s">
        <v>262</v>
      </c>
      <c r="B253">
        <v>53</v>
      </c>
      <c r="C253" s="9" t="s">
        <v>264</v>
      </c>
      <c r="D253">
        <v>59</v>
      </c>
      <c r="E253">
        <f t="shared" si="27"/>
        <v>6</v>
      </c>
      <c r="F253">
        <f t="shared" si="32"/>
        <v>-48</v>
      </c>
      <c r="H253" s="8" t="s">
        <v>263</v>
      </c>
      <c r="I253">
        <v>4</v>
      </c>
      <c r="J253" s="8" t="s">
        <v>265</v>
      </c>
      <c r="K253">
        <v>10</v>
      </c>
      <c r="L253">
        <f t="shared" si="29"/>
        <v>6</v>
      </c>
      <c r="M253">
        <f t="shared" si="30"/>
        <v>12</v>
      </c>
      <c r="N253">
        <v>3</v>
      </c>
      <c r="O253">
        <f t="shared" si="31"/>
        <v>-55</v>
      </c>
    </row>
    <row r="254" spans="1:15">
      <c r="A254" s="8" t="s">
        <v>268</v>
      </c>
      <c r="B254">
        <v>11</v>
      </c>
      <c r="C254" s="9" t="s">
        <v>270</v>
      </c>
      <c r="D254">
        <v>17</v>
      </c>
      <c r="E254">
        <f t="shared" si="27"/>
        <v>6</v>
      </c>
      <c r="F254">
        <f t="shared" si="32"/>
        <v>12</v>
      </c>
      <c r="H254" s="8" t="s">
        <v>269</v>
      </c>
      <c r="I254">
        <v>22</v>
      </c>
      <c r="J254" s="8" t="s">
        <v>271</v>
      </c>
      <c r="K254">
        <v>28</v>
      </c>
      <c r="L254">
        <f t="shared" si="29"/>
        <v>6</v>
      </c>
      <c r="M254">
        <f t="shared" si="30"/>
        <v>12</v>
      </c>
      <c r="N254">
        <v>3</v>
      </c>
      <c r="O254">
        <f t="shared" si="31"/>
        <v>5</v>
      </c>
    </row>
    <row r="255" spans="1:15">
      <c r="A255" s="8" t="s">
        <v>274</v>
      </c>
      <c r="B255">
        <v>29</v>
      </c>
      <c r="C255" s="9" t="s">
        <v>196</v>
      </c>
      <c r="D255">
        <v>35</v>
      </c>
      <c r="E255">
        <f t="shared" si="27"/>
        <v>6</v>
      </c>
      <c r="F255">
        <f t="shared" si="32"/>
        <v>12</v>
      </c>
      <c r="H255" s="8" t="s">
        <v>275</v>
      </c>
      <c r="I255">
        <v>40</v>
      </c>
      <c r="J255" s="8" t="s">
        <v>276</v>
      </c>
      <c r="K255">
        <v>46</v>
      </c>
      <c r="L255">
        <f t="shared" si="29"/>
        <v>6</v>
      </c>
      <c r="M255">
        <f t="shared" si="30"/>
        <v>12</v>
      </c>
      <c r="N255">
        <v>3</v>
      </c>
      <c r="O255">
        <f t="shared" si="31"/>
        <v>5</v>
      </c>
    </row>
    <row r="256" spans="1:15">
      <c r="A256" s="8" t="s">
        <v>280</v>
      </c>
      <c r="B256">
        <v>47</v>
      </c>
      <c r="C256" s="9" t="s">
        <v>282</v>
      </c>
      <c r="D256">
        <v>53</v>
      </c>
      <c r="E256">
        <f t="shared" si="27"/>
        <v>6</v>
      </c>
      <c r="F256">
        <f t="shared" si="32"/>
        <v>-53</v>
      </c>
      <c r="H256" s="8" t="s">
        <v>283</v>
      </c>
      <c r="I256">
        <v>58</v>
      </c>
      <c r="J256" s="8" t="s">
        <v>284</v>
      </c>
      <c r="K256">
        <v>4</v>
      </c>
      <c r="L256">
        <f t="shared" si="29"/>
        <v>6</v>
      </c>
      <c r="M256">
        <f>+I257-K256</f>
        <v>-4</v>
      </c>
      <c r="N256">
        <v>3</v>
      </c>
      <c r="O256">
        <f t="shared" si="31"/>
        <v>5</v>
      </c>
    </row>
  </sheetData>
  <autoFilter ref="A5:O124" xr:uid="{2122BDF9-38A7-41C3-99D5-FA71C1CEB3C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E980-5B29-4EA9-8286-6295428AC9C9}">
  <sheetPr>
    <tabColor rgb="FF3DF2CB"/>
  </sheetPr>
  <dimension ref="A1:N52"/>
  <sheetViews>
    <sheetView workbookViewId="0">
      <selection activeCell="N2" sqref="N2:N3"/>
    </sheetView>
  </sheetViews>
  <sheetFormatPr defaultRowHeight="15"/>
  <cols>
    <col min="1" max="2" width="15.7109375" customWidth="1"/>
    <col min="3" max="3" width="2.28515625" customWidth="1"/>
    <col min="4" max="5" width="15.7109375" customWidth="1"/>
    <col min="6" max="6" width="2.28515625" customWidth="1"/>
    <col min="7" max="8" width="18.140625" bestFit="1" customWidth="1"/>
    <col min="9" max="9" width="2.28515625" customWidth="1"/>
    <col min="10" max="11" width="15.42578125" bestFit="1" customWidth="1"/>
    <col min="12" max="12" width="2.28515625" customWidth="1"/>
    <col min="13" max="13" width="22.42578125" bestFit="1" customWidth="1"/>
  </cols>
  <sheetData>
    <row r="1" spans="1:14">
      <c r="A1" t="s">
        <v>6</v>
      </c>
    </row>
    <row r="2" spans="1:14">
      <c r="A2" s="90" t="s">
        <v>7</v>
      </c>
      <c r="B2" s="90"/>
      <c r="D2" s="90" t="s">
        <v>8</v>
      </c>
      <c r="E2" s="90"/>
      <c r="M2" t="s">
        <v>318</v>
      </c>
      <c r="N2">
        <f>+COUNT(D5:D51)</f>
        <v>47</v>
      </c>
    </row>
    <row r="3" spans="1:14">
      <c r="A3" s="11" t="s">
        <v>11</v>
      </c>
      <c r="B3" s="12" t="s">
        <v>319</v>
      </c>
      <c r="C3" s="11"/>
      <c r="D3" s="11" t="s">
        <v>11</v>
      </c>
      <c r="E3" s="13" t="s">
        <v>12</v>
      </c>
      <c r="M3" t="s">
        <v>320</v>
      </c>
      <c r="N3" s="10">
        <f>+E51-A5</f>
        <v>0.54444444444444429</v>
      </c>
    </row>
    <row r="4" spans="1:14">
      <c r="A4" s="11" t="s">
        <v>321</v>
      </c>
      <c r="B4" s="12" t="s">
        <v>0</v>
      </c>
      <c r="C4" s="11"/>
      <c r="D4" s="12" t="s">
        <v>0</v>
      </c>
      <c r="E4" s="11" t="s">
        <v>321</v>
      </c>
      <c r="G4" t="s">
        <v>322</v>
      </c>
      <c r="H4" t="s">
        <v>323</v>
      </c>
      <c r="J4" t="s">
        <v>324</v>
      </c>
      <c r="K4" t="s">
        <v>325</v>
      </c>
    </row>
    <row r="5" spans="1:14">
      <c r="A5" s="10">
        <v>0.25694444444444448</v>
      </c>
      <c r="B5" s="10">
        <v>0.26111111111111113</v>
      </c>
      <c r="D5" s="10">
        <v>0.26319444444444445</v>
      </c>
      <c r="E5" s="10">
        <v>0.26666666666666666</v>
      </c>
      <c r="G5" s="10">
        <f>+B5-A5</f>
        <v>4.1666666666666519E-3</v>
      </c>
      <c r="H5" s="10">
        <f>+E5-D5</f>
        <v>3.4722222222222099E-3</v>
      </c>
      <c r="J5" s="10">
        <f>+A6-E5</f>
        <v>6.9444444444444198E-4</v>
      </c>
      <c r="K5" s="10">
        <f>+D5-B5</f>
        <v>2.0833333333333259E-3</v>
      </c>
    </row>
    <row r="6" spans="1:14">
      <c r="A6" s="10">
        <v>0.2673611111111111</v>
      </c>
      <c r="B6" s="10">
        <v>0.27152777777777776</v>
      </c>
      <c r="D6" s="10">
        <v>0.27361111111111108</v>
      </c>
      <c r="E6" s="10">
        <v>0.27708333333333329</v>
      </c>
      <c r="G6" s="10">
        <f t="shared" ref="G6:G50" si="0">+B6-A6</f>
        <v>4.1666666666666519E-3</v>
      </c>
      <c r="H6" s="10">
        <f t="shared" ref="H6:H51" si="1">+E6-D6</f>
        <v>3.4722222222222099E-3</v>
      </c>
      <c r="J6" s="10">
        <f t="shared" ref="J6:J49" si="2">+A7-E6</f>
        <v>6.9444444444449749E-4</v>
      </c>
      <c r="K6" s="10">
        <f>+D6-B6</f>
        <v>2.0833333333333259E-3</v>
      </c>
    </row>
    <row r="7" spans="1:14">
      <c r="A7" s="10">
        <v>0.27777777777777779</v>
      </c>
      <c r="B7" s="10">
        <v>0.28194444444444444</v>
      </c>
      <c r="D7" s="10">
        <v>0.28402777777777777</v>
      </c>
      <c r="E7" s="10">
        <v>0.28749999999999998</v>
      </c>
      <c r="G7" s="10">
        <f t="shared" si="0"/>
        <v>4.1666666666666519E-3</v>
      </c>
      <c r="H7" s="10">
        <f t="shared" si="1"/>
        <v>3.4722222222222099E-3</v>
      </c>
      <c r="J7" s="10">
        <f t="shared" si="2"/>
        <v>6.9444444444449749E-4</v>
      </c>
      <c r="K7" s="10">
        <f>+D7-B7</f>
        <v>2.0833333333333259E-3</v>
      </c>
    </row>
    <row r="8" spans="1:14">
      <c r="A8" s="10">
        <v>0.28819444444444448</v>
      </c>
      <c r="B8" s="10">
        <v>0.29236111111111113</v>
      </c>
      <c r="C8" s="4"/>
      <c r="D8" s="10">
        <v>0.29444444444444445</v>
      </c>
      <c r="E8" s="10">
        <v>0.2986111111111111</v>
      </c>
      <c r="G8" s="10">
        <f t="shared" si="0"/>
        <v>4.1666666666666519E-3</v>
      </c>
      <c r="H8" s="10">
        <f t="shared" si="1"/>
        <v>4.1666666666666519E-3</v>
      </c>
      <c r="J8" s="10">
        <f t="shared" si="2"/>
        <v>6.9444444444444198E-4</v>
      </c>
      <c r="K8" s="10">
        <f t="shared" ref="K8:K50" si="3">+D8-B8</f>
        <v>2.0833333333333259E-3</v>
      </c>
    </row>
    <row r="9" spans="1:14">
      <c r="A9" s="10">
        <v>0.29930555555555555</v>
      </c>
      <c r="B9" s="10">
        <v>0.3034722222222222</v>
      </c>
      <c r="D9" s="10">
        <v>0.30694444444444441</v>
      </c>
      <c r="E9" s="10">
        <v>0.31111111111111106</v>
      </c>
      <c r="G9" s="10">
        <f t="shared" si="0"/>
        <v>4.1666666666666519E-3</v>
      </c>
      <c r="H9" s="10">
        <f t="shared" si="1"/>
        <v>4.1666666666666519E-3</v>
      </c>
      <c r="J9" s="10">
        <f t="shared" si="2"/>
        <v>6.9444444444449749E-4</v>
      </c>
      <c r="K9" s="10">
        <f t="shared" si="3"/>
        <v>3.4722222222222099E-3</v>
      </c>
    </row>
    <row r="10" spans="1:14">
      <c r="A10" s="10">
        <v>0.31180555555555556</v>
      </c>
      <c r="B10" s="10">
        <v>0.31597222222222221</v>
      </c>
      <c r="D10" s="10">
        <v>0.31944444444444448</v>
      </c>
      <c r="E10" s="10">
        <v>0.32361111111111113</v>
      </c>
      <c r="G10" s="10">
        <f t="shared" si="0"/>
        <v>4.1666666666666519E-3</v>
      </c>
      <c r="H10" s="10">
        <f t="shared" si="1"/>
        <v>4.1666666666666519E-3</v>
      </c>
      <c r="J10" s="10">
        <f t="shared" si="2"/>
        <v>6.9444444444444198E-4</v>
      </c>
      <c r="K10" s="10">
        <f t="shared" si="3"/>
        <v>3.4722222222222654E-3</v>
      </c>
    </row>
    <row r="11" spans="1:14">
      <c r="A11" s="10">
        <v>0.32430555555555557</v>
      </c>
      <c r="B11" s="10">
        <v>0.32847222222222222</v>
      </c>
      <c r="D11" s="10">
        <v>0.33194444444444443</v>
      </c>
      <c r="E11" s="10">
        <v>0.33611111111111108</v>
      </c>
      <c r="G11" s="10">
        <f t="shared" si="0"/>
        <v>4.1666666666666519E-3</v>
      </c>
      <c r="H11" s="10">
        <f t="shared" si="1"/>
        <v>4.1666666666666519E-3</v>
      </c>
      <c r="J11" s="10">
        <f t="shared" si="2"/>
        <v>6.9444444444449749E-4</v>
      </c>
      <c r="K11" s="10">
        <f t="shared" si="3"/>
        <v>3.4722222222222099E-3</v>
      </c>
    </row>
    <row r="12" spans="1:14">
      <c r="A12" s="10">
        <v>0.33680555555555558</v>
      </c>
      <c r="B12" s="10">
        <v>0.34097222222222223</v>
      </c>
      <c r="D12" s="10">
        <v>0.3444444444444445</v>
      </c>
      <c r="E12" s="10">
        <v>0.34861111111111115</v>
      </c>
      <c r="G12" s="10">
        <f t="shared" si="0"/>
        <v>4.1666666666666519E-3</v>
      </c>
      <c r="H12" s="10">
        <f t="shared" si="1"/>
        <v>4.1666666666666519E-3</v>
      </c>
      <c r="J12" s="10">
        <f t="shared" si="2"/>
        <v>6.9444444444438647E-4</v>
      </c>
      <c r="K12" s="10">
        <f t="shared" si="3"/>
        <v>3.4722222222222654E-3</v>
      </c>
    </row>
    <row r="13" spans="1:14">
      <c r="A13" s="10">
        <v>0.34930555555555554</v>
      </c>
      <c r="B13" s="10">
        <v>0.35347222222222219</v>
      </c>
      <c r="D13" s="10">
        <v>0.35694444444444445</v>
      </c>
      <c r="E13" s="10">
        <v>0.3611111111111111</v>
      </c>
      <c r="G13" s="10">
        <f t="shared" si="0"/>
        <v>4.1666666666666519E-3</v>
      </c>
      <c r="H13" s="10">
        <f t="shared" si="1"/>
        <v>4.1666666666666519E-3</v>
      </c>
      <c r="J13" s="10">
        <f t="shared" si="2"/>
        <v>6.9444444444444198E-4</v>
      </c>
      <c r="K13" s="10">
        <f t="shared" si="3"/>
        <v>3.4722222222222654E-3</v>
      </c>
    </row>
    <row r="14" spans="1:14">
      <c r="A14" s="10">
        <v>0.36180555555555555</v>
      </c>
      <c r="B14" s="10">
        <v>0.3659722222222222</v>
      </c>
      <c r="D14" s="10">
        <v>0.36944444444444446</v>
      </c>
      <c r="E14" s="10">
        <v>0.37361111111111112</v>
      </c>
      <c r="G14" s="10">
        <f t="shared" si="0"/>
        <v>4.1666666666666519E-3</v>
      </c>
      <c r="H14" s="10">
        <f t="shared" si="1"/>
        <v>4.1666666666666519E-3</v>
      </c>
      <c r="J14" s="10">
        <f t="shared" si="2"/>
        <v>6.9444444444438647E-4</v>
      </c>
      <c r="K14" s="10">
        <f t="shared" si="3"/>
        <v>3.4722222222222654E-3</v>
      </c>
    </row>
    <row r="15" spans="1:14">
      <c r="A15" s="10">
        <v>0.3743055555555555</v>
      </c>
      <c r="B15" s="10">
        <v>0.37847222222222215</v>
      </c>
      <c r="D15" s="10">
        <v>0.38194444444444442</v>
      </c>
      <c r="E15" s="10">
        <v>0.38611111111111107</v>
      </c>
      <c r="G15" s="10">
        <f t="shared" si="0"/>
        <v>4.1666666666666519E-3</v>
      </c>
      <c r="H15" s="10">
        <f t="shared" si="1"/>
        <v>4.1666666666666519E-3</v>
      </c>
      <c r="J15" s="10">
        <f t="shared" si="2"/>
        <v>6.9444444444449749E-4</v>
      </c>
      <c r="K15" s="10">
        <f t="shared" si="3"/>
        <v>3.4722222222222654E-3</v>
      </c>
    </row>
    <row r="16" spans="1:14">
      <c r="A16" s="10">
        <v>0.38680555555555557</v>
      </c>
      <c r="B16" s="10">
        <v>0.39097222222222222</v>
      </c>
      <c r="D16" s="10">
        <v>0.39444444444444443</v>
      </c>
      <c r="E16" s="10">
        <v>0.39861111111111108</v>
      </c>
      <c r="G16" s="10">
        <f t="shared" si="0"/>
        <v>4.1666666666666519E-3</v>
      </c>
      <c r="H16" s="10">
        <f t="shared" si="1"/>
        <v>4.1666666666666519E-3</v>
      </c>
      <c r="J16" s="10">
        <f t="shared" si="2"/>
        <v>6.9444444444449749E-4</v>
      </c>
      <c r="K16" s="10">
        <f t="shared" si="3"/>
        <v>3.4722222222222099E-3</v>
      </c>
    </row>
    <row r="17" spans="1:11">
      <c r="A17" s="10">
        <v>0.39930555555555558</v>
      </c>
      <c r="B17" s="10">
        <v>0.40347222222222223</v>
      </c>
      <c r="D17" s="10">
        <v>0.4069444444444445</v>
      </c>
      <c r="E17" s="10">
        <v>0.41111111111111115</v>
      </c>
      <c r="G17" s="10">
        <f t="shared" si="0"/>
        <v>4.1666666666666519E-3</v>
      </c>
      <c r="H17" s="10">
        <f t="shared" si="1"/>
        <v>4.1666666666666519E-3</v>
      </c>
      <c r="J17" s="10">
        <f t="shared" si="2"/>
        <v>2.0833333333332704E-3</v>
      </c>
      <c r="K17" s="10">
        <f t="shared" si="3"/>
        <v>3.4722222222222654E-3</v>
      </c>
    </row>
    <row r="18" spans="1:11">
      <c r="A18" s="10">
        <v>0.41319444444444442</v>
      </c>
      <c r="B18" s="10">
        <v>0.41736111111111107</v>
      </c>
      <c r="D18" s="10">
        <v>0.41944444444444445</v>
      </c>
      <c r="E18" s="10">
        <v>0.42291666666666666</v>
      </c>
      <c r="G18" s="10">
        <f t="shared" si="0"/>
        <v>4.1666666666666519E-3</v>
      </c>
      <c r="H18" s="10">
        <f t="shared" si="1"/>
        <v>3.4722222222222099E-3</v>
      </c>
      <c r="J18" s="10">
        <f t="shared" si="2"/>
        <v>6.9444444444444198E-4</v>
      </c>
      <c r="K18" s="10">
        <f t="shared" si="3"/>
        <v>2.0833333333333814E-3</v>
      </c>
    </row>
    <row r="19" spans="1:11">
      <c r="A19" s="10">
        <v>0.4236111111111111</v>
      </c>
      <c r="B19" s="10">
        <v>0.42777777777777776</v>
      </c>
      <c r="D19" s="10">
        <v>0.42986111111111108</v>
      </c>
      <c r="E19" s="10">
        <v>0.43333333333333329</v>
      </c>
      <c r="G19" s="10">
        <f t="shared" si="0"/>
        <v>4.1666666666666519E-3</v>
      </c>
      <c r="H19" s="10">
        <f t="shared" si="1"/>
        <v>3.4722222222222099E-3</v>
      </c>
      <c r="J19" s="10">
        <f t="shared" si="2"/>
        <v>6.9444444444444198E-4</v>
      </c>
      <c r="K19" s="10">
        <f t="shared" si="3"/>
        <v>2.0833333333333259E-3</v>
      </c>
    </row>
    <row r="20" spans="1:11">
      <c r="A20" s="10">
        <v>0.43402777777777773</v>
      </c>
      <c r="B20" s="10">
        <v>0.43819444444444439</v>
      </c>
      <c r="D20" s="10">
        <v>0.44027777777777777</v>
      </c>
      <c r="E20" s="10">
        <v>0.44374999999999998</v>
      </c>
      <c r="G20" s="10">
        <f t="shared" si="0"/>
        <v>4.1666666666666519E-3</v>
      </c>
      <c r="H20" s="10">
        <f t="shared" si="1"/>
        <v>3.4722222222222099E-3</v>
      </c>
      <c r="J20" s="10">
        <f t="shared" si="2"/>
        <v>6.9444444444444198E-4</v>
      </c>
      <c r="K20" s="10">
        <f t="shared" si="3"/>
        <v>2.0833333333333814E-3</v>
      </c>
    </row>
    <row r="21" spans="1:11">
      <c r="A21" s="10">
        <v>0.44444444444444442</v>
      </c>
      <c r="B21" s="10">
        <v>0.44861111111111107</v>
      </c>
      <c r="D21" s="10">
        <v>0.45069444444444445</v>
      </c>
      <c r="E21" s="10">
        <v>0.45416666666666666</v>
      </c>
      <c r="G21" s="10">
        <f t="shared" si="0"/>
        <v>4.1666666666666519E-3</v>
      </c>
      <c r="H21" s="10">
        <f t="shared" si="1"/>
        <v>3.4722222222222099E-3</v>
      </c>
      <c r="J21" s="10">
        <f t="shared" si="2"/>
        <v>6.9444444444444198E-4</v>
      </c>
      <c r="K21" s="10">
        <f t="shared" si="3"/>
        <v>2.0833333333333814E-3</v>
      </c>
    </row>
    <row r="22" spans="1:11">
      <c r="A22" s="10">
        <v>0.4548611111111111</v>
      </c>
      <c r="B22" s="10">
        <v>0.45902777777777776</v>
      </c>
      <c r="D22" s="10">
        <v>0.46111111111111108</v>
      </c>
      <c r="E22" s="10">
        <v>0.46458333333333329</v>
      </c>
      <c r="G22" s="10">
        <f t="shared" si="0"/>
        <v>4.1666666666666519E-3</v>
      </c>
      <c r="H22" s="10">
        <f t="shared" si="1"/>
        <v>3.4722222222222099E-3</v>
      </c>
      <c r="J22" s="10">
        <f t="shared" si="2"/>
        <v>6.9444444444444198E-4</v>
      </c>
      <c r="K22" s="10">
        <f t="shared" si="3"/>
        <v>2.0833333333333259E-3</v>
      </c>
    </row>
    <row r="23" spans="1:11">
      <c r="A23" s="10">
        <v>0.46527777777777773</v>
      </c>
      <c r="B23" s="10">
        <v>0.46944444444444439</v>
      </c>
      <c r="D23" s="10">
        <v>0.47152777777777777</v>
      </c>
      <c r="E23" s="10">
        <v>0.47499999999999998</v>
      </c>
      <c r="G23" s="10">
        <f t="shared" si="0"/>
        <v>4.1666666666666519E-3</v>
      </c>
      <c r="H23" s="10">
        <f t="shared" si="1"/>
        <v>3.4722222222222099E-3</v>
      </c>
      <c r="J23" s="10">
        <f t="shared" si="2"/>
        <v>6.9444444444444198E-4</v>
      </c>
      <c r="K23" s="10">
        <f t="shared" si="3"/>
        <v>2.0833333333333814E-3</v>
      </c>
    </row>
    <row r="24" spans="1:11">
      <c r="A24" s="10">
        <v>0.47569444444444442</v>
      </c>
      <c r="B24" s="10">
        <v>0.47986111111111107</v>
      </c>
      <c r="D24" s="10">
        <v>0.48194444444444445</v>
      </c>
      <c r="E24" s="10">
        <v>0.48541666666666666</v>
      </c>
      <c r="G24" s="10">
        <f t="shared" si="0"/>
        <v>4.1666666666666519E-3</v>
      </c>
      <c r="H24" s="10">
        <f t="shared" si="1"/>
        <v>3.4722222222222099E-3</v>
      </c>
      <c r="J24" s="10">
        <f t="shared" si="2"/>
        <v>6.9444444444444198E-4</v>
      </c>
      <c r="K24" s="10">
        <f t="shared" si="3"/>
        <v>2.0833333333333814E-3</v>
      </c>
    </row>
    <row r="25" spans="1:11">
      <c r="A25" s="10">
        <v>0.4861111111111111</v>
      </c>
      <c r="B25" s="10">
        <v>0.49027777777777776</v>
      </c>
      <c r="D25" s="10">
        <v>0.49236111111111108</v>
      </c>
      <c r="E25" s="10">
        <v>0.49583333333333329</v>
      </c>
      <c r="G25" s="10">
        <f t="shared" si="0"/>
        <v>4.1666666666666519E-3</v>
      </c>
      <c r="H25" s="10">
        <f t="shared" si="1"/>
        <v>3.4722222222222099E-3</v>
      </c>
      <c r="J25" s="10">
        <f t="shared" si="2"/>
        <v>6.9444444444444198E-4</v>
      </c>
      <c r="K25" s="10">
        <f t="shared" si="3"/>
        <v>2.0833333333333259E-3</v>
      </c>
    </row>
    <row r="26" spans="1:11">
      <c r="A26" s="10">
        <v>0.49652777777777773</v>
      </c>
      <c r="B26" s="10">
        <v>0.50069444444444444</v>
      </c>
      <c r="D26" s="10">
        <v>0.50277777777777777</v>
      </c>
      <c r="E26" s="10">
        <v>0.50624999999999998</v>
      </c>
      <c r="G26" s="10">
        <f t="shared" si="0"/>
        <v>4.1666666666667074E-3</v>
      </c>
      <c r="H26" s="10">
        <f t="shared" si="1"/>
        <v>3.4722222222222099E-3</v>
      </c>
      <c r="J26" s="10">
        <f t="shared" si="2"/>
        <v>6.9444444444444198E-4</v>
      </c>
      <c r="K26" s="10">
        <f t="shared" si="3"/>
        <v>2.0833333333333259E-3</v>
      </c>
    </row>
    <row r="27" spans="1:11">
      <c r="A27" s="10">
        <v>0.50694444444444442</v>
      </c>
      <c r="B27" s="10">
        <v>0.51111111111111107</v>
      </c>
      <c r="D27" s="10">
        <v>0.5131944444444444</v>
      </c>
      <c r="E27" s="10">
        <v>0.51666666666666661</v>
      </c>
      <c r="G27" s="10">
        <f t="shared" si="0"/>
        <v>4.1666666666666519E-3</v>
      </c>
      <c r="H27" s="10">
        <f t="shared" si="1"/>
        <v>3.4722222222222099E-3</v>
      </c>
      <c r="J27" s="10">
        <f t="shared" si="2"/>
        <v>6.9444444444444198E-4</v>
      </c>
      <c r="K27" s="10">
        <f t="shared" si="3"/>
        <v>2.0833333333333259E-3</v>
      </c>
    </row>
    <row r="28" spans="1:11">
      <c r="A28" s="10">
        <v>0.51736111111111105</v>
      </c>
      <c r="B28" s="10">
        <v>0.5215277777777777</v>
      </c>
      <c r="D28" s="10">
        <v>0.52361111111111114</v>
      </c>
      <c r="E28" s="10">
        <v>0.52708333333333335</v>
      </c>
      <c r="G28" s="10">
        <f t="shared" si="0"/>
        <v>4.1666666666666519E-3</v>
      </c>
      <c r="H28" s="10">
        <f t="shared" si="1"/>
        <v>3.4722222222222099E-3</v>
      </c>
      <c r="J28" s="10">
        <f t="shared" si="2"/>
        <v>6.9444444444444198E-4</v>
      </c>
      <c r="K28" s="10">
        <f t="shared" si="3"/>
        <v>2.083333333333437E-3</v>
      </c>
    </row>
    <row r="29" spans="1:11">
      <c r="A29" s="10">
        <v>0.52777777777777779</v>
      </c>
      <c r="B29" s="10">
        <v>0.53194444444444444</v>
      </c>
      <c r="D29" s="10">
        <v>0.53402777777777777</v>
      </c>
      <c r="E29" s="10">
        <v>0.53749999999999998</v>
      </c>
      <c r="G29" s="10">
        <f t="shared" si="0"/>
        <v>4.1666666666666519E-3</v>
      </c>
      <c r="H29" s="10">
        <f t="shared" si="1"/>
        <v>3.4722222222222099E-3</v>
      </c>
      <c r="J29" s="10">
        <f t="shared" si="2"/>
        <v>6.9444444444444198E-4</v>
      </c>
      <c r="K29" s="10">
        <f t="shared" si="3"/>
        <v>2.0833333333333259E-3</v>
      </c>
    </row>
    <row r="30" spans="1:11">
      <c r="A30" s="10">
        <v>0.53819444444444442</v>
      </c>
      <c r="B30" s="10">
        <v>0.54236111111111107</v>
      </c>
      <c r="D30" s="10">
        <v>0.5444444444444444</v>
      </c>
      <c r="E30" s="10">
        <v>0.54861111111111105</v>
      </c>
      <c r="G30" s="10">
        <f t="shared" si="0"/>
        <v>4.1666666666666519E-3</v>
      </c>
      <c r="H30" s="10">
        <f t="shared" si="1"/>
        <v>4.1666666666666519E-3</v>
      </c>
      <c r="J30" s="10">
        <f t="shared" si="2"/>
        <v>6.94444444444553E-4</v>
      </c>
      <c r="K30" s="10">
        <f t="shared" si="3"/>
        <v>2.0833333333333259E-3</v>
      </c>
    </row>
    <row r="31" spans="1:11">
      <c r="A31" s="10">
        <v>0.5493055555555556</v>
      </c>
      <c r="B31" s="10">
        <v>0.55347222222222225</v>
      </c>
      <c r="D31" s="10">
        <v>0.55694444444444446</v>
      </c>
      <c r="E31" s="10">
        <v>0.56111111111111112</v>
      </c>
      <c r="G31" s="10">
        <f t="shared" si="0"/>
        <v>4.1666666666666519E-3</v>
      </c>
      <c r="H31" s="10">
        <f t="shared" si="1"/>
        <v>4.1666666666666519E-3</v>
      </c>
      <c r="J31" s="10">
        <f t="shared" si="2"/>
        <v>6.9444444444444198E-4</v>
      </c>
      <c r="K31" s="10">
        <f t="shared" si="3"/>
        <v>3.4722222222222099E-3</v>
      </c>
    </row>
    <row r="32" spans="1:11">
      <c r="A32" s="10">
        <v>0.56180555555555556</v>
      </c>
      <c r="B32" s="10">
        <v>0.56597222222222221</v>
      </c>
      <c r="D32" s="10">
        <v>0.56944444444444442</v>
      </c>
      <c r="E32" s="10">
        <v>0.57361111111111107</v>
      </c>
      <c r="G32" s="10">
        <f t="shared" si="0"/>
        <v>4.1666666666666519E-3</v>
      </c>
      <c r="H32" s="10">
        <f t="shared" si="1"/>
        <v>4.1666666666666519E-3</v>
      </c>
      <c r="J32" s="10">
        <f t="shared" si="2"/>
        <v>6.9444444444444198E-4</v>
      </c>
      <c r="K32" s="10">
        <f t="shared" si="3"/>
        <v>3.4722222222222099E-3</v>
      </c>
    </row>
    <row r="33" spans="1:11">
      <c r="A33" s="10">
        <v>0.57430555555555551</v>
      </c>
      <c r="B33" s="10">
        <v>0.57847222222222217</v>
      </c>
      <c r="D33" s="10">
        <v>0.58194444444444449</v>
      </c>
      <c r="E33" s="10">
        <v>0.58611111111111114</v>
      </c>
      <c r="G33" s="10">
        <f t="shared" si="0"/>
        <v>4.1666666666666519E-3</v>
      </c>
      <c r="H33" s="10">
        <f t="shared" si="1"/>
        <v>4.1666666666666519E-3</v>
      </c>
      <c r="J33" s="10">
        <f t="shared" si="2"/>
        <v>6.9444444444444198E-4</v>
      </c>
      <c r="K33" s="10">
        <f t="shared" si="3"/>
        <v>3.4722222222223209E-3</v>
      </c>
    </row>
    <row r="34" spans="1:11">
      <c r="A34" s="10">
        <v>0.58680555555555558</v>
      </c>
      <c r="B34" s="10">
        <v>0.59097222222222223</v>
      </c>
      <c r="D34" s="10">
        <v>0.59444444444444444</v>
      </c>
      <c r="E34" s="10">
        <v>0.59861111111111109</v>
      </c>
      <c r="G34" s="10">
        <f t="shared" si="0"/>
        <v>4.1666666666666519E-3</v>
      </c>
      <c r="H34" s="10">
        <f t="shared" si="1"/>
        <v>4.1666666666666519E-3</v>
      </c>
      <c r="J34" s="10">
        <f t="shared" si="2"/>
        <v>6.9444444444444198E-4</v>
      </c>
      <c r="K34" s="10">
        <f t="shared" si="3"/>
        <v>3.4722222222222099E-3</v>
      </c>
    </row>
    <row r="35" spans="1:11">
      <c r="A35" s="10">
        <v>0.59930555555555554</v>
      </c>
      <c r="B35" s="10">
        <v>0.60347222222222219</v>
      </c>
      <c r="D35" s="10">
        <v>0.6069444444444444</v>
      </c>
      <c r="E35" s="10">
        <v>0.61111111111111105</v>
      </c>
      <c r="G35" s="10">
        <f t="shared" si="0"/>
        <v>4.1666666666666519E-3</v>
      </c>
      <c r="H35" s="10">
        <f t="shared" si="1"/>
        <v>4.1666666666666519E-3</v>
      </c>
      <c r="J35" s="10">
        <f t="shared" si="2"/>
        <v>6.94444444444553E-4</v>
      </c>
      <c r="K35" s="10">
        <f t="shared" si="3"/>
        <v>3.4722222222222099E-3</v>
      </c>
    </row>
    <row r="36" spans="1:11">
      <c r="A36" s="10">
        <v>0.6118055555555556</v>
      </c>
      <c r="B36" s="10">
        <v>0.61597222222222225</v>
      </c>
      <c r="D36" s="10">
        <v>0.61944444444444446</v>
      </c>
      <c r="E36" s="10">
        <v>0.62361111111111112</v>
      </c>
      <c r="G36" s="10">
        <f t="shared" si="0"/>
        <v>4.1666666666666519E-3</v>
      </c>
      <c r="H36" s="10">
        <f t="shared" si="1"/>
        <v>4.1666666666666519E-3</v>
      </c>
      <c r="J36" s="10">
        <f t="shared" si="2"/>
        <v>6.9444444444444198E-4</v>
      </c>
      <c r="K36" s="10">
        <f t="shared" si="3"/>
        <v>3.4722222222222099E-3</v>
      </c>
    </row>
    <row r="37" spans="1:11">
      <c r="A37" s="10">
        <v>0.62430555555555556</v>
      </c>
      <c r="B37" s="10">
        <v>0.62847222222222221</v>
      </c>
      <c r="D37" s="10">
        <v>0.63194444444444442</v>
      </c>
      <c r="E37" s="10">
        <v>0.63611111111111107</v>
      </c>
      <c r="G37" s="10">
        <f t="shared" si="0"/>
        <v>4.1666666666666519E-3</v>
      </c>
      <c r="H37" s="10">
        <f t="shared" si="1"/>
        <v>4.1666666666666519E-3</v>
      </c>
      <c r="J37" s="10">
        <f t="shared" si="2"/>
        <v>6.9444444444444198E-4</v>
      </c>
      <c r="K37" s="10">
        <f t="shared" si="3"/>
        <v>3.4722222222222099E-3</v>
      </c>
    </row>
    <row r="38" spans="1:11">
      <c r="A38" s="10">
        <v>0.63680555555555551</v>
      </c>
      <c r="B38" s="10">
        <v>0.64097222222222217</v>
      </c>
      <c r="D38" s="10">
        <v>0.64444444444444449</v>
      </c>
      <c r="E38" s="10">
        <v>0.64861111111111114</v>
      </c>
      <c r="G38" s="10">
        <f t="shared" si="0"/>
        <v>4.1666666666666519E-3</v>
      </c>
      <c r="H38" s="10">
        <f t="shared" si="1"/>
        <v>4.1666666666666519E-3</v>
      </c>
      <c r="J38" s="10">
        <f t="shared" si="2"/>
        <v>6.9444444444444198E-4</v>
      </c>
      <c r="K38" s="10">
        <f t="shared" si="3"/>
        <v>3.4722222222223209E-3</v>
      </c>
    </row>
    <row r="39" spans="1:11">
      <c r="A39" s="10">
        <v>0.64930555555555558</v>
      </c>
      <c r="B39" s="10">
        <v>0.65347222222222223</v>
      </c>
      <c r="D39" s="10">
        <v>0.65694444444444444</v>
      </c>
      <c r="E39" s="10">
        <v>0.66111111111111109</v>
      </c>
      <c r="G39" s="10">
        <f t="shared" si="0"/>
        <v>4.1666666666666519E-3</v>
      </c>
      <c r="H39" s="10">
        <f t="shared" si="1"/>
        <v>4.1666666666666519E-3</v>
      </c>
      <c r="J39" s="10">
        <f t="shared" si="2"/>
        <v>6.9444444444444198E-4</v>
      </c>
      <c r="K39" s="10">
        <f t="shared" si="3"/>
        <v>3.4722222222222099E-3</v>
      </c>
    </row>
    <row r="40" spans="1:11">
      <c r="A40" s="10">
        <v>0.66180555555555554</v>
      </c>
      <c r="B40" s="10">
        <v>0.66597222222222219</v>
      </c>
      <c r="D40" s="10">
        <v>0.6694444444444444</v>
      </c>
      <c r="E40" s="10">
        <v>0.67361111111111105</v>
      </c>
      <c r="G40" s="10">
        <f t="shared" si="0"/>
        <v>4.1666666666666519E-3</v>
      </c>
      <c r="H40" s="10">
        <f t="shared" si="1"/>
        <v>4.1666666666666519E-3</v>
      </c>
      <c r="J40" s="10">
        <f t="shared" si="2"/>
        <v>6.94444444444553E-4</v>
      </c>
      <c r="K40" s="10">
        <f t="shared" si="3"/>
        <v>3.4722222222222099E-3</v>
      </c>
    </row>
    <row r="41" spans="1:11">
      <c r="A41" s="10">
        <v>0.6743055555555556</v>
      </c>
      <c r="B41" s="10">
        <v>0.67847222222222225</v>
      </c>
      <c r="D41" s="10">
        <v>0.68194444444444446</v>
      </c>
      <c r="E41" s="10">
        <v>0.68611111111111112</v>
      </c>
      <c r="G41" s="10">
        <f t="shared" si="0"/>
        <v>4.1666666666666519E-3</v>
      </c>
      <c r="H41" s="10">
        <f t="shared" si="1"/>
        <v>4.1666666666666519E-3</v>
      </c>
      <c r="J41" s="10">
        <f t="shared" si="2"/>
        <v>6.9444444444444198E-4</v>
      </c>
      <c r="K41" s="10">
        <f t="shared" si="3"/>
        <v>3.4722222222222099E-3</v>
      </c>
    </row>
    <row r="42" spans="1:11">
      <c r="A42" s="10">
        <v>0.68680555555555556</v>
      </c>
      <c r="B42" s="10">
        <v>0.69097222222222221</v>
      </c>
      <c r="D42" s="10">
        <v>0.69444444444444453</v>
      </c>
      <c r="E42" s="10">
        <v>0.69861111111111118</v>
      </c>
      <c r="G42" s="10">
        <f t="shared" si="0"/>
        <v>4.1666666666666519E-3</v>
      </c>
      <c r="H42" s="10">
        <f t="shared" si="1"/>
        <v>4.1666666666666519E-3</v>
      </c>
      <c r="J42" s="10">
        <f t="shared" si="2"/>
        <v>6.9444444444444198E-4</v>
      </c>
      <c r="K42" s="10">
        <f t="shared" si="3"/>
        <v>3.4722222222223209E-3</v>
      </c>
    </row>
    <row r="43" spans="1:11">
      <c r="A43" s="10">
        <v>0.69930555555555562</v>
      </c>
      <c r="B43" s="10">
        <v>0.70347222222222228</v>
      </c>
      <c r="D43" s="10">
        <v>0.70694444444444438</v>
      </c>
      <c r="E43" s="10">
        <v>0.71111111111111103</v>
      </c>
      <c r="G43" s="10">
        <f t="shared" si="0"/>
        <v>4.1666666666666519E-3</v>
      </c>
      <c r="H43" s="10">
        <f t="shared" si="1"/>
        <v>4.1666666666666519E-3</v>
      </c>
      <c r="J43" s="10">
        <f t="shared" si="2"/>
        <v>6.9444444444444198E-4</v>
      </c>
      <c r="K43" s="10">
        <f t="shared" si="3"/>
        <v>3.4722222222220989E-3</v>
      </c>
    </row>
    <row r="44" spans="1:11">
      <c r="A44" s="10">
        <v>0.71180555555555547</v>
      </c>
      <c r="B44" s="10">
        <v>0.71597222222222212</v>
      </c>
      <c r="D44" s="10">
        <v>0.71944444444444444</v>
      </c>
      <c r="E44" s="10">
        <v>0.72361111111111109</v>
      </c>
      <c r="G44" s="10">
        <f t="shared" si="0"/>
        <v>4.1666666666666519E-3</v>
      </c>
      <c r="H44" s="10">
        <f t="shared" si="1"/>
        <v>4.1666666666666519E-3</v>
      </c>
      <c r="J44" s="10">
        <f t="shared" si="2"/>
        <v>6.9444444444444198E-4</v>
      </c>
      <c r="K44" s="10">
        <f t="shared" si="3"/>
        <v>3.4722222222223209E-3</v>
      </c>
    </row>
    <row r="45" spans="1:11">
      <c r="A45" s="10">
        <v>0.72430555555555554</v>
      </c>
      <c r="B45" s="10">
        <v>0.72847222222222219</v>
      </c>
      <c r="D45" s="10">
        <v>0.7319444444444444</v>
      </c>
      <c r="E45" s="10">
        <v>0.73611111111111105</v>
      </c>
      <c r="G45" s="10">
        <f t="shared" si="0"/>
        <v>4.1666666666666519E-3</v>
      </c>
      <c r="H45" s="10">
        <f t="shared" si="1"/>
        <v>4.1666666666666519E-3</v>
      </c>
      <c r="J45" s="10">
        <f t="shared" si="2"/>
        <v>6.94444444444553E-4</v>
      </c>
      <c r="K45" s="10">
        <f t="shared" si="3"/>
        <v>3.4722222222222099E-3</v>
      </c>
    </row>
    <row r="46" spans="1:11">
      <c r="A46" s="10">
        <v>0.7368055555555556</v>
      </c>
      <c r="B46" s="10">
        <v>0.74097222222222225</v>
      </c>
      <c r="D46" s="10">
        <v>0.74444444444444446</v>
      </c>
      <c r="E46" s="10">
        <v>0.74861111111111112</v>
      </c>
      <c r="G46" s="10">
        <f t="shared" si="0"/>
        <v>4.1666666666666519E-3</v>
      </c>
      <c r="H46" s="10">
        <f t="shared" si="1"/>
        <v>4.1666666666666519E-3</v>
      </c>
      <c r="J46" s="10">
        <f t="shared" si="2"/>
        <v>1.388888888888884E-3</v>
      </c>
      <c r="K46" s="10">
        <f t="shared" si="3"/>
        <v>3.4722222222222099E-3</v>
      </c>
    </row>
    <row r="47" spans="1:11">
      <c r="A47" s="10">
        <v>0.75</v>
      </c>
      <c r="B47" s="10">
        <v>0.75416666666666665</v>
      </c>
      <c r="D47" s="10">
        <v>0.75624999999999998</v>
      </c>
      <c r="E47" s="10">
        <v>0.75972222222222219</v>
      </c>
      <c r="G47" s="10">
        <f t="shared" si="0"/>
        <v>4.1666666666666519E-3</v>
      </c>
      <c r="H47" s="10">
        <f t="shared" si="1"/>
        <v>3.4722222222222099E-3</v>
      </c>
      <c r="J47" s="10">
        <f t="shared" si="2"/>
        <v>6.9444444444444198E-4</v>
      </c>
      <c r="K47" s="10">
        <f t="shared" si="3"/>
        <v>2.0833333333333259E-3</v>
      </c>
    </row>
    <row r="48" spans="1:11">
      <c r="A48" s="10">
        <v>0.76041666666666663</v>
      </c>
      <c r="B48" s="10">
        <v>0.76458333333333328</v>
      </c>
      <c r="D48" s="10">
        <v>0.76666666666666661</v>
      </c>
      <c r="E48" s="10">
        <v>0.77013888888888882</v>
      </c>
      <c r="G48" s="10">
        <f t="shared" si="0"/>
        <v>4.1666666666666519E-3</v>
      </c>
      <c r="H48" s="10">
        <f t="shared" si="1"/>
        <v>3.4722222222222099E-3</v>
      </c>
      <c r="J48" s="10">
        <f t="shared" si="2"/>
        <v>6.94444444444553E-4</v>
      </c>
      <c r="K48" s="10">
        <f t="shared" si="3"/>
        <v>2.0833333333333259E-3</v>
      </c>
    </row>
    <row r="49" spans="1:11">
      <c r="A49" s="10">
        <v>0.77083333333333337</v>
      </c>
      <c r="B49" s="10">
        <v>0.77500000000000002</v>
      </c>
      <c r="D49" s="10">
        <v>0.77708333333333324</v>
      </c>
      <c r="E49" s="10">
        <v>0.78055555555555545</v>
      </c>
      <c r="G49" s="10">
        <f t="shared" si="0"/>
        <v>4.1666666666666519E-3</v>
      </c>
      <c r="H49" s="10">
        <f t="shared" si="1"/>
        <v>3.4722222222222099E-3</v>
      </c>
      <c r="J49" s="10">
        <f t="shared" si="2"/>
        <v>6.94444444444553E-4</v>
      </c>
      <c r="K49" s="10">
        <f t="shared" si="3"/>
        <v>2.0833333333332149E-3</v>
      </c>
    </row>
    <row r="50" spans="1:11">
      <c r="A50" s="10">
        <v>0.78125</v>
      </c>
      <c r="B50" s="10">
        <v>0.78541666666666665</v>
      </c>
      <c r="D50" s="10">
        <v>0.78749999999999998</v>
      </c>
      <c r="E50" s="10">
        <v>0.79097222222222219</v>
      </c>
      <c r="G50" s="10">
        <f t="shared" si="0"/>
        <v>4.1666666666666519E-3</v>
      </c>
      <c r="H50" s="10">
        <f t="shared" si="1"/>
        <v>3.4722222222222099E-3</v>
      </c>
      <c r="J50" s="10">
        <v>0</v>
      </c>
      <c r="K50" s="10">
        <f t="shared" si="3"/>
        <v>2.0833333333333259E-3</v>
      </c>
    </row>
    <row r="51" spans="1:11">
      <c r="D51" s="10">
        <v>0.79791666666666661</v>
      </c>
      <c r="E51" s="10">
        <v>0.80138888888888882</v>
      </c>
      <c r="G51" s="10"/>
      <c r="H51" s="10">
        <f t="shared" si="1"/>
        <v>3.4722222222222099E-3</v>
      </c>
      <c r="J51" s="10">
        <v>0</v>
      </c>
      <c r="K51" s="10">
        <v>0</v>
      </c>
    </row>
    <row r="52" spans="1:11">
      <c r="D52" s="10"/>
      <c r="E52" s="10"/>
    </row>
  </sheetData>
  <mergeCells count="2">
    <mergeCell ref="A2:B2"/>
    <mergeCell ref="D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3265C-4662-4627-B421-C2F68DB0EF81}">
  <sheetPr>
    <tabColor rgb="FF3DF2CB"/>
  </sheetPr>
  <dimension ref="A1:N50"/>
  <sheetViews>
    <sheetView workbookViewId="0">
      <selection activeCell="N2" sqref="N2:N3"/>
    </sheetView>
  </sheetViews>
  <sheetFormatPr defaultRowHeight="15"/>
  <cols>
    <col min="1" max="2" width="15.7109375" customWidth="1"/>
    <col min="3" max="3" width="2.28515625" customWidth="1"/>
    <col min="4" max="5" width="15.7109375" customWidth="1"/>
    <col min="6" max="6" width="2.28515625" customWidth="1"/>
    <col min="7" max="8" width="18.140625" bestFit="1" customWidth="1"/>
    <col min="9" max="9" width="2.28515625" customWidth="1"/>
    <col min="10" max="11" width="15.7109375" customWidth="1"/>
    <col min="12" max="12" width="2.28515625" customWidth="1"/>
    <col min="13" max="13" width="22.42578125" bestFit="1" customWidth="1"/>
  </cols>
  <sheetData>
    <row r="1" spans="1:14">
      <c r="A1" t="s">
        <v>9</v>
      </c>
    </row>
    <row r="2" spans="1:14">
      <c r="A2" s="90" t="s">
        <v>7</v>
      </c>
      <c r="B2" s="90"/>
      <c r="D2" s="90" t="s">
        <v>8</v>
      </c>
      <c r="E2" s="90"/>
      <c r="M2" t="s">
        <v>318</v>
      </c>
      <c r="N2">
        <f>+COUNT(D5:D51)</f>
        <v>45</v>
      </c>
    </row>
    <row r="3" spans="1:14">
      <c r="A3" s="11" t="s">
        <v>11</v>
      </c>
      <c r="B3" s="12" t="s">
        <v>319</v>
      </c>
      <c r="C3" s="11"/>
      <c r="D3" s="11" t="s">
        <v>11</v>
      </c>
      <c r="E3" s="13" t="s">
        <v>12</v>
      </c>
      <c r="M3" t="s">
        <v>320</v>
      </c>
      <c r="N3" s="10">
        <f>+E49-A5</f>
        <v>0.52361111111111125</v>
      </c>
    </row>
    <row r="4" spans="1:14">
      <c r="A4" s="11" t="s">
        <v>321</v>
      </c>
      <c r="B4" s="12" t="s">
        <v>0</v>
      </c>
      <c r="C4" s="11"/>
      <c r="D4" s="12" t="s">
        <v>0</v>
      </c>
      <c r="E4" s="11" t="s">
        <v>321</v>
      </c>
      <c r="G4" t="s">
        <v>322</v>
      </c>
      <c r="H4" t="s">
        <v>323</v>
      </c>
      <c r="J4" t="s">
        <v>324</v>
      </c>
      <c r="K4" t="s">
        <v>325</v>
      </c>
    </row>
    <row r="5" spans="1:14">
      <c r="A5" s="10">
        <v>0.27291666666666664</v>
      </c>
      <c r="B5" s="10">
        <v>0.27708333333333329</v>
      </c>
      <c r="D5" s="10">
        <v>0.27916666666666667</v>
      </c>
      <c r="E5" s="10">
        <v>0.28263888888888888</v>
      </c>
      <c r="G5" s="10">
        <f>+B5-A5</f>
        <v>4.1666666666666519E-3</v>
      </c>
      <c r="H5" s="10">
        <f>+E5-D5</f>
        <v>3.4722222222222099E-3</v>
      </c>
      <c r="J5" s="10">
        <f>+A6-E5</f>
        <v>6.9444444444444198E-4</v>
      </c>
      <c r="K5" s="10">
        <f>+D5-B5</f>
        <v>2.0833333333333814E-3</v>
      </c>
    </row>
    <row r="6" spans="1:14">
      <c r="A6" s="10">
        <v>0.28333333333333333</v>
      </c>
      <c r="B6" s="10">
        <v>0.28749999999999998</v>
      </c>
      <c r="D6" s="10">
        <v>0.28958333333333336</v>
      </c>
      <c r="E6" s="10">
        <v>0.29375000000000001</v>
      </c>
      <c r="G6" s="10">
        <f t="shared" ref="G6:G49" si="0">+B6-A6</f>
        <v>4.1666666666666519E-3</v>
      </c>
      <c r="H6" s="10">
        <f t="shared" ref="H6:H49" si="1">+E6-D6</f>
        <v>4.1666666666666519E-3</v>
      </c>
      <c r="J6" s="10">
        <f t="shared" ref="J6:J49" si="2">+A7-E6</f>
        <v>1.388888888888884E-3</v>
      </c>
      <c r="K6" s="10">
        <f t="shared" ref="K6:K49" si="3">+D6-B6</f>
        <v>2.0833333333333814E-3</v>
      </c>
    </row>
    <row r="7" spans="1:14">
      <c r="A7" s="10">
        <v>0.2951388888888889</v>
      </c>
      <c r="B7" s="10">
        <v>0.29930555555555555</v>
      </c>
      <c r="D7" s="10">
        <v>0.30277777777777776</v>
      </c>
      <c r="E7" s="10">
        <v>0.30694444444444441</v>
      </c>
      <c r="G7" s="10">
        <f t="shared" si="0"/>
        <v>4.1666666666666519E-3</v>
      </c>
      <c r="H7" s="10">
        <f t="shared" si="1"/>
        <v>4.1666666666666519E-3</v>
      </c>
      <c r="J7" s="10">
        <f t="shared" si="2"/>
        <v>6.9444444444449749E-4</v>
      </c>
      <c r="K7" s="10">
        <f t="shared" si="3"/>
        <v>3.4722222222222099E-3</v>
      </c>
    </row>
    <row r="8" spans="1:14">
      <c r="A8" s="10">
        <v>0.30763888888888891</v>
      </c>
      <c r="B8" s="10">
        <v>0.31180555555555556</v>
      </c>
      <c r="D8" s="10">
        <v>0.31527777777777777</v>
      </c>
      <c r="E8" s="10">
        <v>0.31944444444444442</v>
      </c>
      <c r="G8" s="10">
        <f t="shared" si="0"/>
        <v>4.1666666666666519E-3</v>
      </c>
      <c r="H8" s="10">
        <f t="shared" si="1"/>
        <v>4.1666666666666519E-3</v>
      </c>
      <c r="J8" s="10">
        <f t="shared" si="2"/>
        <v>6.9444444444449749E-4</v>
      </c>
      <c r="K8" s="10">
        <f t="shared" si="3"/>
        <v>3.4722222222222099E-3</v>
      </c>
    </row>
    <row r="9" spans="1:14">
      <c r="A9" s="10">
        <v>0.32013888888888892</v>
      </c>
      <c r="B9" s="10">
        <v>0.32430555555555557</v>
      </c>
      <c r="D9" s="10">
        <v>0.32777777777777778</v>
      </c>
      <c r="E9" s="10">
        <v>0.33194444444444443</v>
      </c>
      <c r="G9" s="10">
        <f t="shared" si="0"/>
        <v>4.1666666666666519E-3</v>
      </c>
      <c r="H9" s="10">
        <f t="shared" si="1"/>
        <v>4.1666666666666519E-3</v>
      </c>
      <c r="J9" s="10">
        <f t="shared" si="2"/>
        <v>6.9444444444444198E-4</v>
      </c>
      <c r="K9" s="10">
        <f t="shared" si="3"/>
        <v>3.4722222222222099E-3</v>
      </c>
    </row>
    <row r="10" spans="1:14">
      <c r="A10" s="10">
        <v>0.33263888888888887</v>
      </c>
      <c r="B10" s="10">
        <v>0.33680555555555552</v>
      </c>
      <c r="D10" s="10">
        <v>0.34027777777777773</v>
      </c>
      <c r="E10" s="10">
        <v>0.34444444444444439</v>
      </c>
      <c r="G10" s="10">
        <f t="shared" si="0"/>
        <v>4.1666666666666519E-3</v>
      </c>
      <c r="H10" s="10">
        <f t="shared" si="1"/>
        <v>4.1666666666666519E-3</v>
      </c>
      <c r="J10" s="10">
        <f t="shared" si="2"/>
        <v>6.9444444444449749E-4</v>
      </c>
      <c r="K10" s="10">
        <f t="shared" si="3"/>
        <v>3.4722222222222099E-3</v>
      </c>
    </row>
    <row r="11" spans="1:14">
      <c r="A11" s="10">
        <v>0.34513888888888888</v>
      </c>
      <c r="B11" s="10">
        <v>0.34930555555555554</v>
      </c>
      <c r="D11" s="10">
        <v>0.3527777777777778</v>
      </c>
      <c r="E11" s="10">
        <v>0.35694444444444445</v>
      </c>
      <c r="G11" s="10">
        <f t="shared" si="0"/>
        <v>4.1666666666666519E-3</v>
      </c>
      <c r="H11" s="10">
        <f t="shared" si="1"/>
        <v>4.1666666666666519E-3</v>
      </c>
      <c r="J11" s="10">
        <f t="shared" si="2"/>
        <v>6.9444444444444198E-4</v>
      </c>
      <c r="K11" s="10">
        <f t="shared" si="3"/>
        <v>3.4722222222222654E-3</v>
      </c>
    </row>
    <row r="12" spans="1:14">
      <c r="A12" s="10">
        <v>0.3576388888888889</v>
      </c>
      <c r="B12" s="10">
        <v>0.36180555555555555</v>
      </c>
      <c r="D12" s="10">
        <v>0.36527777777777781</v>
      </c>
      <c r="E12" s="10">
        <v>0.36944444444444446</v>
      </c>
      <c r="G12" s="10">
        <f t="shared" si="0"/>
        <v>4.1666666666666519E-3</v>
      </c>
      <c r="H12" s="10">
        <f t="shared" si="1"/>
        <v>4.1666666666666519E-3</v>
      </c>
      <c r="J12" s="10">
        <f t="shared" si="2"/>
        <v>6.9444444444438647E-4</v>
      </c>
      <c r="K12" s="10">
        <f t="shared" si="3"/>
        <v>3.4722222222222654E-3</v>
      </c>
    </row>
    <row r="13" spans="1:14">
      <c r="A13" s="10">
        <v>0.37013888888888885</v>
      </c>
      <c r="B13" s="10">
        <v>0.3743055555555555</v>
      </c>
      <c r="D13" s="10">
        <v>0.37777777777777777</v>
      </c>
      <c r="E13" s="10">
        <v>0.38194444444444442</v>
      </c>
      <c r="G13" s="10">
        <f t="shared" si="0"/>
        <v>4.1666666666666519E-3</v>
      </c>
      <c r="H13" s="10">
        <f t="shared" si="1"/>
        <v>4.1666666666666519E-3</v>
      </c>
      <c r="J13" s="10">
        <f t="shared" si="2"/>
        <v>6.9444444444449749E-4</v>
      </c>
      <c r="K13" s="10">
        <f t="shared" si="3"/>
        <v>3.4722222222222654E-3</v>
      </c>
    </row>
    <row r="14" spans="1:14">
      <c r="A14" s="10">
        <v>0.38263888888888892</v>
      </c>
      <c r="B14" s="10">
        <v>0.38680555555555557</v>
      </c>
      <c r="D14" s="10">
        <v>0.39027777777777778</v>
      </c>
      <c r="E14" s="10">
        <v>0.39444444444444443</v>
      </c>
      <c r="G14" s="10">
        <f t="shared" si="0"/>
        <v>4.1666666666666519E-3</v>
      </c>
      <c r="H14" s="10">
        <f t="shared" si="1"/>
        <v>4.1666666666666519E-3</v>
      </c>
      <c r="J14" s="10">
        <f t="shared" si="2"/>
        <v>6.9444444444444198E-4</v>
      </c>
      <c r="K14" s="10">
        <f t="shared" si="3"/>
        <v>3.4722222222222099E-3</v>
      </c>
    </row>
    <row r="15" spans="1:14">
      <c r="A15" s="10">
        <v>0.39513888888888887</v>
      </c>
      <c r="B15" s="10">
        <v>0.39930555555555552</v>
      </c>
      <c r="D15" s="10">
        <v>0.40277777777777773</v>
      </c>
      <c r="E15" s="10">
        <v>0.40694444444444439</v>
      </c>
      <c r="G15" s="10">
        <f t="shared" si="0"/>
        <v>4.1666666666666519E-3</v>
      </c>
      <c r="H15" s="10">
        <f t="shared" si="1"/>
        <v>4.1666666666666519E-3</v>
      </c>
      <c r="J15" s="10">
        <f t="shared" si="2"/>
        <v>6.9444444444449749E-4</v>
      </c>
      <c r="K15" s="10">
        <f t="shared" si="3"/>
        <v>3.4722222222222099E-3</v>
      </c>
    </row>
    <row r="16" spans="1:14">
      <c r="A16" s="10">
        <v>0.40763888888888888</v>
      </c>
      <c r="B16" s="10">
        <v>0.41180555555555554</v>
      </c>
      <c r="D16" s="10">
        <v>0.4145833333333333</v>
      </c>
      <c r="E16" s="10">
        <v>0.41805555555555551</v>
      </c>
      <c r="G16" s="10">
        <f t="shared" si="0"/>
        <v>4.1666666666666519E-3</v>
      </c>
      <c r="H16" s="10">
        <f t="shared" si="1"/>
        <v>3.4722222222222099E-3</v>
      </c>
      <c r="J16" s="10">
        <f t="shared" si="2"/>
        <v>6.9444444444449749E-4</v>
      </c>
      <c r="K16" s="10">
        <f t="shared" si="3"/>
        <v>2.7777777777777679E-3</v>
      </c>
    </row>
    <row r="17" spans="1:11">
      <c r="A17" s="10">
        <v>0.41875000000000001</v>
      </c>
      <c r="B17" s="10">
        <v>0.42291666666666666</v>
      </c>
      <c r="D17" s="10">
        <v>0.42499999999999999</v>
      </c>
      <c r="E17" s="10">
        <v>0.4284722222222222</v>
      </c>
      <c r="G17" s="10">
        <f t="shared" si="0"/>
        <v>4.1666666666666519E-3</v>
      </c>
      <c r="H17" s="10">
        <f t="shared" si="1"/>
        <v>3.4722222222222099E-3</v>
      </c>
      <c r="J17" s="10">
        <f t="shared" si="2"/>
        <v>6.9444444444449749E-4</v>
      </c>
      <c r="K17" s="10">
        <f t="shared" si="3"/>
        <v>2.0833333333333259E-3</v>
      </c>
    </row>
    <row r="18" spans="1:11">
      <c r="A18" s="10">
        <v>0.4291666666666667</v>
      </c>
      <c r="B18" s="10">
        <v>0.43333333333333335</v>
      </c>
      <c r="D18" s="10">
        <v>0.43541666666666662</v>
      </c>
      <c r="E18" s="10">
        <v>0.43888888888888883</v>
      </c>
      <c r="G18" s="10">
        <f t="shared" si="0"/>
        <v>4.1666666666666519E-3</v>
      </c>
      <c r="H18" s="10">
        <f t="shared" si="1"/>
        <v>3.4722222222222099E-3</v>
      </c>
      <c r="J18" s="10">
        <f t="shared" si="2"/>
        <v>6.94444444444553E-4</v>
      </c>
      <c r="K18" s="10">
        <f t="shared" si="3"/>
        <v>2.0833333333332704E-3</v>
      </c>
    </row>
    <row r="19" spans="1:11">
      <c r="A19" s="10">
        <v>0.43958333333333338</v>
      </c>
      <c r="B19" s="10">
        <v>0.44375000000000003</v>
      </c>
      <c r="D19" s="10">
        <v>0.4458333333333333</v>
      </c>
      <c r="E19" s="10">
        <v>0.44930555555555551</v>
      </c>
      <c r="G19" s="10">
        <f t="shared" si="0"/>
        <v>4.1666666666666519E-3</v>
      </c>
      <c r="H19" s="10">
        <f t="shared" si="1"/>
        <v>3.4722222222222099E-3</v>
      </c>
      <c r="J19" s="10">
        <f t="shared" si="2"/>
        <v>6.9444444444449749E-4</v>
      </c>
      <c r="K19" s="10">
        <f t="shared" si="3"/>
        <v>2.0833333333332704E-3</v>
      </c>
    </row>
    <row r="20" spans="1:11">
      <c r="A20" s="10">
        <v>0.45</v>
      </c>
      <c r="B20" s="10">
        <v>0.45416666666666666</v>
      </c>
      <c r="D20" s="10">
        <v>0.45624999999999999</v>
      </c>
      <c r="E20" s="10">
        <v>0.4597222222222222</v>
      </c>
      <c r="G20" s="10">
        <f t="shared" si="0"/>
        <v>4.1666666666666519E-3</v>
      </c>
      <c r="H20" s="10">
        <f t="shared" si="1"/>
        <v>3.4722222222222099E-3</v>
      </c>
      <c r="J20" s="10">
        <f t="shared" si="2"/>
        <v>6.9444444444449749E-4</v>
      </c>
      <c r="K20" s="10">
        <f t="shared" si="3"/>
        <v>2.0833333333333259E-3</v>
      </c>
    </row>
    <row r="21" spans="1:11">
      <c r="A21" s="10">
        <v>0.4604166666666667</v>
      </c>
      <c r="B21" s="10">
        <v>0.46458333333333335</v>
      </c>
      <c r="D21" s="10">
        <v>0.46666666666666662</v>
      </c>
      <c r="E21" s="10">
        <v>0.47013888888888883</v>
      </c>
      <c r="G21" s="10">
        <f t="shared" si="0"/>
        <v>4.1666666666666519E-3</v>
      </c>
      <c r="H21" s="10">
        <f t="shared" si="1"/>
        <v>3.4722222222222099E-3</v>
      </c>
      <c r="J21" s="10">
        <f t="shared" si="2"/>
        <v>6.94444444444553E-4</v>
      </c>
      <c r="K21" s="10">
        <f t="shared" si="3"/>
        <v>2.0833333333332704E-3</v>
      </c>
    </row>
    <row r="22" spans="1:11">
      <c r="A22" s="10">
        <v>0.47083333333333338</v>
      </c>
      <c r="B22" s="10">
        <v>0.47500000000000003</v>
      </c>
      <c r="D22" s="10">
        <v>0.4770833333333333</v>
      </c>
      <c r="E22" s="10">
        <v>0.48055555555555551</v>
      </c>
      <c r="G22" s="10">
        <f t="shared" si="0"/>
        <v>4.1666666666666519E-3</v>
      </c>
      <c r="H22" s="10">
        <f t="shared" si="1"/>
        <v>3.4722222222222099E-3</v>
      </c>
      <c r="J22" s="10">
        <f t="shared" si="2"/>
        <v>6.9444444444449749E-4</v>
      </c>
      <c r="K22" s="10">
        <f t="shared" si="3"/>
        <v>2.0833333333332704E-3</v>
      </c>
    </row>
    <row r="23" spans="1:11">
      <c r="A23" s="10">
        <v>0.48125000000000001</v>
      </c>
      <c r="B23" s="10">
        <v>0.48541666666666666</v>
      </c>
      <c r="D23" s="10">
        <v>0.48749999999999999</v>
      </c>
      <c r="E23" s="10">
        <v>0.4909722222222222</v>
      </c>
      <c r="G23" s="10">
        <f t="shared" si="0"/>
        <v>4.1666666666666519E-3</v>
      </c>
      <c r="H23" s="10">
        <f t="shared" si="1"/>
        <v>3.4722222222222099E-3</v>
      </c>
      <c r="J23" s="10">
        <f t="shared" si="2"/>
        <v>6.9444444444449749E-4</v>
      </c>
      <c r="K23" s="10">
        <f t="shared" si="3"/>
        <v>2.0833333333333259E-3</v>
      </c>
    </row>
    <row r="24" spans="1:11">
      <c r="A24" s="10">
        <v>0.4916666666666667</v>
      </c>
      <c r="B24" s="10">
        <v>0.49583333333333335</v>
      </c>
      <c r="D24" s="10">
        <v>0.49791666666666662</v>
      </c>
      <c r="E24" s="10">
        <v>0.50138888888888888</v>
      </c>
      <c r="G24" s="10">
        <f t="shared" si="0"/>
        <v>4.1666666666666519E-3</v>
      </c>
      <c r="H24" s="10">
        <f t="shared" si="1"/>
        <v>3.4722222222222654E-3</v>
      </c>
      <c r="J24" s="10">
        <f t="shared" si="2"/>
        <v>6.9444444444444198E-4</v>
      </c>
      <c r="K24" s="10">
        <f t="shared" si="3"/>
        <v>2.0833333333332704E-3</v>
      </c>
    </row>
    <row r="25" spans="1:11">
      <c r="A25" s="10">
        <v>0.50208333333333333</v>
      </c>
      <c r="B25" s="10">
        <v>0.50624999999999998</v>
      </c>
      <c r="D25" s="10">
        <v>0.5083333333333333</v>
      </c>
      <c r="E25" s="10">
        <v>0.51180555555555551</v>
      </c>
      <c r="G25" s="10">
        <f t="shared" si="0"/>
        <v>4.1666666666666519E-3</v>
      </c>
      <c r="H25" s="10">
        <f t="shared" si="1"/>
        <v>3.4722222222222099E-3</v>
      </c>
      <c r="J25" s="10">
        <f t="shared" si="2"/>
        <v>6.94444444444553E-4</v>
      </c>
      <c r="K25" s="10">
        <f t="shared" si="3"/>
        <v>2.0833333333333259E-3</v>
      </c>
    </row>
    <row r="26" spans="1:11">
      <c r="A26" s="10">
        <v>0.51250000000000007</v>
      </c>
      <c r="B26" s="10">
        <v>0.51666666666666672</v>
      </c>
      <c r="D26" s="10">
        <v>0.51874999999999993</v>
      </c>
      <c r="E26" s="10">
        <v>0.52222222222222214</v>
      </c>
      <c r="G26" s="10">
        <f t="shared" si="0"/>
        <v>4.1666666666666519E-3</v>
      </c>
      <c r="H26" s="10">
        <f t="shared" si="1"/>
        <v>3.4722222222222099E-3</v>
      </c>
      <c r="J26" s="10">
        <f t="shared" si="2"/>
        <v>6.94444444444553E-4</v>
      </c>
      <c r="K26" s="10">
        <f t="shared" si="3"/>
        <v>2.0833333333332149E-3</v>
      </c>
    </row>
    <row r="27" spans="1:11">
      <c r="A27" s="10">
        <v>0.5229166666666667</v>
      </c>
      <c r="B27" s="10">
        <v>0.52708333333333335</v>
      </c>
      <c r="D27" s="10">
        <v>0.52916666666666667</v>
      </c>
      <c r="E27" s="10">
        <v>0.53263888888888888</v>
      </c>
      <c r="G27" s="10">
        <f t="shared" si="0"/>
        <v>4.1666666666666519E-3</v>
      </c>
      <c r="H27" s="10">
        <f t="shared" si="1"/>
        <v>3.4722222222222099E-3</v>
      </c>
      <c r="J27" s="10">
        <f t="shared" si="2"/>
        <v>6.9444444444444198E-4</v>
      </c>
      <c r="K27" s="10">
        <f t="shared" si="3"/>
        <v>2.0833333333333259E-3</v>
      </c>
    </row>
    <row r="28" spans="1:11">
      <c r="A28" s="10">
        <v>0.53333333333333333</v>
      </c>
      <c r="B28" s="10">
        <v>0.53749999999999998</v>
      </c>
      <c r="D28" s="10">
        <v>0.5395833333333333</v>
      </c>
      <c r="E28" s="10">
        <v>0.54305555555555551</v>
      </c>
      <c r="G28" s="10">
        <f t="shared" si="0"/>
        <v>4.1666666666666519E-3</v>
      </c>
      <c r="H28" s="10">
        <f t="shared" si="1"/>
        <v>3.4722222222222099E-3</v>
      </c>
      <c r="J28" s="10">
        <f t="shared" si="2"/>
        <v>2.083333333333437E-3</v>
      </c>
      <c r="K28" s="10">
        <f t="shared" si="3"/>
        <v>2.0833333333333259E-3</v>
      </c>
    </row>
    <row r="29" spans="1:11">
      <c r="A29" s="10">
        <v>0.54513888888888895</v>
      </c>
      <c r="B29" s="10">
        <v>0.5493055555555556</v>
      </c>
      <c r="D29" s="10">
        <v>0.55277777777777781</v>
      </c>
      <c r="E29" s="10">
        <v>0.55625000000000002</v>
      </c>
      <c r="G29" s="10">
        <f t="shared" si="0"/>
        <v>4.1666666666666519E-3</v>
      </c>
      <c r="H29" s="10">
        <f t="shared" si="1"/>
        <v>3.4722222222222099E-3</v>
      </c>
      <c r="J29" s="10">
        <f t="shared" si="2"/>
        <v>1.388888888888884E-3</v>
      </c>
      <c r="K29" s="10">
        <f t="shared" si="3"/>
        <v>3.4722222222222099E-3</v>
      </c>
    </row>
    <row r="30" spans="1:11">
      <c r="A30" s="10">
        <v>0.55763888888888891</v>
      </c>
      <c r="B30" s="10">
        <v>0.56180555555555556</v>
      </c>
      <c r="D30" s="10">
        <v>0.56527777777777777</v>
      </c>
      <c r="E30" s="10">
        <v>0.56944444444444442</v>
      </c>
      <c r="G30" s="10">
        <f t="shared" si="0"/>
        <v>4.1666666666666519E-3</v>
      </c>
      <c r="H30" s="10">
        <f t="shared" si="1"/>
        <v>4.1666666666666519E-3</v>
      </c>
      <c r="J30" s="10">
        <f t="shared" si="2"/>
        <v>6.9444444444444198E-4</v>
      </c>
      <c r="K30" s="10">
        <f t="shared" si="3"/>
        <v>3.4722222222222099E-3</v>
      </c>
    </row>
    <row r="31" spans="1:11">
      <c r="A31" s="10">
        <v>0.57013888888888886</v>
      </c>
      <c r="B31" s="10">
        <v>0.57430555555555551</v>
      </c>
      <c r="D31" s="10">
        <v>0.57777777777777783</v>
      </c>
      <c r="E31" s="10">
        <v>0.58194444444444449</v>
      </c>
      <c r="G31" s="10">
        <f t="shared" si="0"/>
        <v>4.1666666666666519E-3</v>
      </c>
      <c r="H31" s="10">
        <f t="shared" si="1"/>
        <v>4.1666666666666519E-3</v>
      </c>
      <c r="J31" s="10">
        <f t="shared" si="2"/>
        <v>6.9444444444433095E-4</v>
      </c>
      <c r="K31" s="10">
        <f t="shared" si="3"/>
        <v>3.4722222222223209E-3</v>
      </c>
    </row>
    <row r="32" spans="1:11">
      <c r="A32" s="10">
        <v>0.58263888888888882</v>
      </c>
      <c r="B32" s="10">
        <v>0.58680555555555547</v>
      </c>
      <c r="D32" s="10">
        <v>0.59027777777777779</v>
      </c>
      <c r="E32" s="10">
        <v>0.59444444444444444</v>
      </c>
      <c r="G32" s="10">
        <f t="shared" si="0"/>
        <v>4.1666666666666519E-3</v>
      </c>
      <c r="H32" s="10">
        <f t="shared" si="1"/>
        <v>4.1666666666666519E-3</v>
      </c>
      <c r="J32" s="10">
        <f t="shared" si="2"/>
        <v>6.9444444444444198E-4</v>
      </c>
      <c r="K32" s="10">
        <f t="shared" si="3"/>
        <v>3.4722222222223209E-3</v>
      </c>
    </row>
    <row r="33" spans="1:11">
      <c r="A33" s="10">
        <v>0.59513888888888888</v>
      </c>
      <c r="B33" s="10">
        <v>0.59930555555555554</v>
      </c>
      <c r="D33" s="10">
        <v>0.60277777777777775</v>
      </c>
      <c r="E33" s="10">
        <v>0.6069444444444444</v>
      </c>
      <c r="G33" s="10">
        <f t="shared" si="0"/>
        <v>4.1666666666666519E-3</v>
      </c>
      <c r="H33" s="10">
        <f t="shared" si="1"/>
        <v>4.1666666666666519E-3</v>
      </c>
      <c r="J33" s="10">
        <f t="shared" si="2"/>
        <v>6.94444444444553E-4</v>
      </c>
      <c r="K33" s="10">
        <f t="shared" si="3"/>
        <v>3.4722222222222099E-3</v>
      </c>
    </row>
    <row r="34" spans="1:11">
      <c r="A34" s="10">
        <v>0.60763888888888895</v>
      </c>
      <c r="B34" s="10">
        <v>0.6118055555555556</v>
      </c>
      <c r="D34" s="10">
        <v>0.61527777777777781</v>
      </c>
      <c r="E34" s="10">
        <v>0.61944444444444446</v>
      </c>
      <c r="G34" s="10">
        <f t="shared" si="0"/>
        <v>4.1666666666666519E-3</v>
      </c>
      <c r="H34" s="10">
        <f t="shared" si="1"/>
        <v>4.1666666666666519E-3</v>
      </c>
      <c r="J34" s="10">
        <f t="shared" si="2"/>
        <v>6.9444444444444198E-4</v>
      </c>
      <c r="K34" s="10">
        <f t="shared" si="3"/>
        <v>3.4722222222222099E-3</v>
      </c>
    </row>
    <row r="35" spans="1:11">
      <c r="A35" s="10">
        <v>0.62013888888888891</v>
      </c>
      <c r="B35" s="10">
        <v>0.62430555555555556</v>
      </c>
      <c r="D35" s="10">
        <v>0.62777777777777777</v>
      </c>
      <c r="E35" s="10">
        <v>0.63194444444444442</v>
      </c>
      <c r="G35" s="10">
        <f t="shared" si="0"/>
        <v>4.1666666666666519E-3</v>
      </c>
      <c r="H35" s="10">
        <f t="shared" si="1"/>
        <v>4.1666666666666519E-3</v>
      </c>
      <c r="J35" s="10">
        <f t="shared" si="2"/>
        <v>6.9444444444444198E-4</v>
      </c>
      <c r="K35" s="10">
        <f t="shared" si="3"/>
        <v>3.4722222222222099E-3</v>
      </c>
    </row>
    <row r="36" spans="1:11">
      <c r="A36" s="10">
        <v>0.63263888888888886</v>
      </c>
      <c r="B36" s="10">
        <v>0.63680555555555551</v>
      </c>
      <c r="D36" s="10">
        <v>0.64027777777777783</v>
      </c>
      <c r="E36" s="10">
        <v>0.64444444444444449</v>
      </c>
      <c r="G36" s="10">
        <f t="shared" si="0"/>
        <v>4.1666666666666519E-3</v>
      </c>
      <c r="H36" s="10">
        <f t="shared" si="1"/>
        <v>4.1666666666666519E-3</v>
      </c>
      <c r="J36" s="10">
        <f t="shared" si="2"/>
        <v>6.9444444444433095E-4</v>
      </c>
      <c r="K36" s="10">
        <f t="shared" si="3"/>
        <v>3.4722222222223209E-3</v>
      </c>
    </row>
    <row r="37" spans="1:11">
      <c r="A37" s="10">
        <v>0.64513888888888882</v>
      </c>
      <c r="B37" s="10">
        <v>0.64930555555555547</v>
      </c>
      <c r="D37" s="10">
        <v>0.65277777777777779</v>
      </c>
      <c r="E37" s="10">
        <v>0.65694444444444444</v>
      </c>
      <c r="G37" s="10">
        <f t="shared" si="0"/>
        <v>4.1666666666666519E-3</v>
      </c>
      <c r="H37" s="10">
        <f t="shared" si="1"/>
        <v>4.1666666666666519E-3</v>
      </c>
      <c r="J37" s="10">
        <f t="shared" si="2"/>
        <v>6.9444444444444198E-4</v>
      </c>
      <c r="K37" s="10">
        <f t="shared" si="3"/>
        <v>3.4722222222223209E-3</v>
      </c>
    </row>
    <row r="38" spans="1:11">
      <c r="A38" s="10">
        <v>0.65763888888888888</v>
      </c>
      <c r="B38" s="10">
        <v>0.66180555555555554</v>
      </c>
      <c r="D38" s="10">
        <v>0.66527777777777775</v>
      </c>
      <c r="E38" s="10">
        <v>0.6694444444444444</v>
      </c>
      <c r="G38" s="10">
        <f t="shared" si="0"/>
        <v>4.1666666666666519E-3</v>
      </c>
      <c r="H38" s="10">
        <f t="shared" si="1"/>
        <v>4.1666666666666519E-3</v>
      </c>
      <c r="J38" s="10">
        <f t="shared" si="2"/>
        <v>6.9444444444444198E-4</v>
      </c>
      <c r="K38" s="10">
        <f t="shared" si="3"/>
        <v>3.4722222222222099E-3</v>
      </c>
    </row>
    <row r="39" spans="1:11">
      <c r="A39" s="10">
        <v>0.67013888888888884</v>
      </c>
      <c r="B39" s="10">
        <v>0.67430555555555549</v>
      </c>
      <c r="D39" s="10">
        <v>0.6777777777777777</v>
      </c>
      <c r="E39" s="10">
        <v>0.68194444444444435</v>
      </c>
      <c r="G39" s="10">
        <f t="shared" si="0"/>
        <v>4.1666666666666519E-3</v>
      </c>
      <c r="H39" s="10">
        <f t="shared" si="1"/>
        <v>4.1666666666666519E-3</v>
      </c>
      <c r="J39" s="10">
        <f t="shared" si="2"/>
        <v>6.94444444444553E-4</v>
      </c>
      <c r="K39" s="10">
        <f t="shared" si="3"/>
        <v>3.4722222222222099E-3</v>
      </c>
    </row>
    <row r="40" spans="1:11">
      <c r="A40" s="10">
        <v>0.68263888888888891</v>
      </c>
      <c r="B40" s="10">
        <v>0.68680555555555556</v>
      </c>
      <c r="D40" s="10">
        <v>0.69027777777777777</v>
      </c>
      <c r="E40" s="10">
        <v>0.69444444444444442</v>
      </c>
      <c r="G40" s="10">
        <f t="shared" si="0"/>
        <v>4.1666666666666519E-3</v>
      </c>
      <c r="H40" s="10">
        <f t="shared" si="1"/>
        <v>4.1666666666666519E-3</v>
      </c>
      <c r="J40" s="10">
        <f t="shared" si="2"/>
        <v>6.9444444444444198E-4</v>
      </c>
      <c r="K40" s="10">
        <f t="shared" si="3"/>
        <v>3.4722222222222099E-3</v>
      </c>
    </row>
    <row r="41" spans="1:11">
      <c r="A41" s="10">
        <v>0.69513888888888886</v>
      </c>
      <c r="B41" s="10">
        <v>0.69930555555555551</v>
      </c>
      <c r="D41" s="10">
        <v>0.70277777777777783</v>
      </c>
      <c r="E41" s="10">
        <v>0.70694444444444449</v>
      </c>
      <c r="G41" s="10">
        <f t="shared" si="0"/>
        <v>4.1666666666666519E-3</v>
      </c>
      <c r="H41" s="10">
        <f t="shared" si="1"/>
        <v>4.1666666666666519E-3</v>
      </c>
      <c r="J41" s="10">
        <f t="shared" si="2"/>
        <v>6.9444444444444198E-4</v>
      </c>
      <c r="K41" s="10">
        <f t="shared" si="3"/>
        <v>3.4722222222223209E-3</v>
      </c>
    </row>
    <row r="42" spans="1:11">
      <c r="A42" s="10">
        <v>0.70763888888888893</v>
      </c>
      <c r="B42" s="10">
        <v>0.71180555555555558</v>
      </c>
      <c r="D42" s="10">
        <v>0.71527777777777779</v>
      </c>
      <c r="E42" s="10">
        <v>0.71944444444444444</v>
      </c>
      <c r="G42" s="10">
        <f t="shared" si="0"/>
        <v>4.1666666666666519E-3</v>
      </c>
      <c r="H42" s="10">
        <f t="shared" si="1"/>
        <v>4.1666666666666519E-3</v>
      </c>
      <c r="J42" s="10">
        <f t="shared" si="2"/>
        <v>6.94444444444553E-4</v>
      </c>
      <c r="K42" s="10">
        <f t="shared" si="3"/>
        <v>3.4722222222222099E-3</v>
      </c>
    </row>
    <row r="43" spans="1:11">
      <c r="A43" s="10">
        <v>0.72013888888888899</v>
      </c>
      <c r="B43" s="10">
        <v>0.72430555555555565</v>
      </c>
      <c r="D43" s="10">
        <v>0.72777777777777775</v>
      </c>
      <c r="E43" s="10">
        <v>0.7319444444444444</v>
      </c>
      <c r="G43" s="10">
        <f t="shared" si="0"/>
        <v>4.1666666666666519E-3</v>
      </c>
      <c r="H43" s="10">
        <f t="shared" si="1"/>
        <v>4.1666666666666519E-3</v>
      </c>
      <c r="J43" s="10">
        <f t="shared" si="2"/>
        <v>6.9444444444444198E-4</v>
      </c>
      <c r="K43" s="10">
        <f t="shared" si="3"/>
        <v>3.4722222222220989E-3</v>
      </c>
    </row>
    <row r="44" spans="1:11">
      <c r="A44" s="10">
        <v>0.73263888888888884</v>
      </c>
      <c r="B44" s="10">
        <v>0.73680555555555549</v>
      </c>
      <c r="D44" s="10">
        <v>0.7402777777777777</v>
      </c>
      <c r="E44" s="10">
        <v>0.74444444444444435</v>
      </c>
      <c r="G44" s="10">
        <f t="shared" si="0"/>
        <v>4.1666666666666519E-3</v>
      </c>
      <c r="H44" s="10">
        <f t="shared" si="1"/>
        <v>4.1666666666666519E-3</v>
      </c>
      <c r="J44" s="10">
        <f t="shared" si="2"/>
        <v>6.94444444444553E-4</v>
      </c>
      <c r="K44" s="10">
        <f t="shared" si="3"/>
        <v>3.4722222222222099E-3</v>
      </c>
    </row>
    <row r="45" spans="1:11">
      <c r="A45" s="10">
        <v>0.74513888888888891</v>
      </c>
      <c r="B45" s="10">
        <v>0.74930555555555556</v>
      </c>
      <c r="D45" s="10">
        <v>0.75138888888888899</v>
      </c>
      <c r="E45" s="10">
        <v>0.7548611111111112</v>
      </c>
      <c r="G45" s="10">
        <f t="shared" si="0"/>
        <v>4.1666666666666519E-3</v>
      </c>
      <c r="H45" s="10">
        <f t="shared" si="1"/>
        <v>3.4722222222222099E-3</v>
      </c>
      <c r="J45" s="10">
        <f t="shared" si="2"/>
        <v>6.9444444444433095E-4</v>
      </c>
      <c r="K45" s="10">
        <f t="shared" si="3"/>
        <v>2.083333333333437E-3</v>
      </c>
    </row>
    <row r="46" spans="1:11">
      <c r="A46" s="10">
        <v>0.75555555555555554</v>
      </c>
      <c r="B46" s="10">
        <v>0.75972222222222219</v>
      </c>
      <c r="D46" s="10">
        <v>0.76180555555555562</v>
      </c>
      <c r="E46" s="10">
        <v>0.76527777777777783</v>
      </c>
      <c r="G46" s="10">
        <f t="shared" si="0"/>
        <v>4.1666666666666519E-3</v>
      </c>
      <c r="H46" s="10">
        <f t="shared" si="1"/>
        <v>3.4722222222222099E-3</v>
      </c>
      <c r="J46" s="10">
        <f t="shared" si="2"/>
        <v>6.9444444444433095E-4</v>
      </c>
      <c r="K46" s="10">
        <f t="shared" si="3"/>
        <v>2.083333333333437E-3</v>
      </c>
    </row>
    <row r="47" spans="1:11">
      <c r="A47" s="10">
        <v>0.76597222222222217</v>
      </c>
      <c r="B47" s="10">
        <v>0.77013888888888882</v>
      </c>
      <c r="D47" s="10">
        <v>0.77222222222222225</v>
      </c>
      <c r="E47" s="10">
        <v>0.77569444444444446</v>
      </c>
      <c r="G47" s="10">
        <f t="shared" si="0"/>
        <v>4.1666666666666519E-3</v>
      </c>
      <c r="H47" s="10">
        <f t="shared" si="1"/>
        <v>3.4722222222222099E-3</v>
      </c>
      <c r="J47" s="10">
        <f t="shared" si="2"/>
        <v>6.9444444444444198E-4</v>
      </c>
      <c r="K47" s="10">
        <f t="shared" si="3"/>
        <v>2.083333333333437E-3</v>
      </c>
    </row>
    <row r="48" spans="1:11">
      <c r="A48" s="10">
        <v>0.77638888888888891</v>
      </c>
      <c r="B48" s="10">
        <v>0.78055555555555556</v>
      </c>
      <c r="D48" s="10">
        <v>0.78263888888888899</v>
      </c>
      <c r="E48" s="10">
        <v>0.7861111111111112</v>
      </c>
      <c r="G48" s="10">
        <f t="shared" si="0"/>
        <v>4.1666666666666519E-3</v>
      </c>
      <c r="H48" s="10">
        <f t="shared" si="1"/>
        <v>3.4722222222222099E-3</v>
      </c>
      <c r="J48" s="10">
        <f t="shared" si="2"/>
        <v>6.9444444444433095E-4</v>
      </c>
      <c r="K48" s="10">
        <f t="shared" si="3"/>
        <v>2.083333333333437E-3</v>
      </c>
    </row>
    <row r="49" spans="1:11">
      <c r="A49" s="10">
        <v>0.78680555555555554</v>
      </c>
      <c r="B49" s="10">
        <v>0.79097222222222219</v>
      </c>
      <c r="D49" s="10">
        <v>0.79305555555555562</v>
      </c>
      <c r="E49" s="10">
        <v>0.79652777777777783</v>
      </c>
      <c r="G49" s="10">
        <f t="shared" si="0"/>
        <v>4.1666666666666519E-3</v>
      </c>
      <c r="H49" s="10">
        <f t="shared" si="1"/>
        <v>3.4722222222222099E-3</v>
      </c>
      <c r="J49" s="10">
        <v>0</v>
      </c>
      <c r="K49" s="10">
        <f t="shared" si="3"/>
        <v>2.083333333333437E-3</v>
      </c>
    </row>
    <row r="50" spans="1:11">
      <c r="A50" s="10"/>
      <c r="B50" s="10"/>
    </row>
  </sheetData>
  <mergeCells count="2">
    <mergeCell ref="A2:B2"/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ACFA-D182-4FD1-BA02-6751A566E99B}">
  <sheetPr>
    <tabColor rgb="FF3DF2CB"/>
  </sheetPr>
  <dimension ref="A1:N49"/>
  <sheetViews>
    <sheetView workbookViewId="0">
      <selection activeCell="N2" sqref="N2:N3"/>
    </sheetView>
  </sheetViews>
  <sheetFormatPr defaultRowHeight="15"/>
  <cols>
    <col min="1" max="2" width="15.7109375" customWidth="1"/>
    <col min="3" max="3" width="2.28515625" customWidth="1"/>
    <col min="4" max="5" width="15.7109375" customWidth="1"/>
    <col min="6" max="6" width="2.28515625" customWidth="1"/>
    <col min="7" max="8" width="15.7109375" customWidth="1"/>
    <col min="9" max="9" width="2.28515625" customWidth="1"/>
    <col min="10" max="11" width="15.7109375" customWidth="1"/>
    <col min="12" max="12" width="2.28515625" customWidth="1"/>
    <col min="13" max="13" width="22.42578125" bestFit="1" customWidth="1"/>
  </cols>
  <sheetData>
    <row r="1" spans="1:14">
      <c r="A1" t="s">
        <v>10</v>
      </c>
    </row>
    <row r="2" spans="1:14">
      <c r="A2" s="90" t="s">
        <v>7</v>
      </c>
      <c r="B2" s="90"/>
      <c r="D2" s="90" t="s">
        <v>8</v>
      </c>
      <c r="E2" s="90"/>
      <c r="M2" t="s">
        <v>318</v>
      </c>
      <c r="N2">
        <f>+COUNT(D5:D50)</f>
        <v>27</v>
      </c>
    </row>
    <row r="3" spans="1:14">
      <c r="A3" s="11" t="s">
        <v>11</v>
      </c>
      <c r="B3" s="12" t="s">
        <v>319</v>
      </c>
      <c r="C3" s="11"/>
      <c r="D3" s="11" t="s">
        <v>11</v>
      </c>
      <c r="E3" s="13" t="s">
        <v>12</v>
      </c>
      <c r="M3" t="s">
        <v>320</v>
      </c>
      <c r="N3" s="10">
        <f>+(E14-A5)+(E31-A15)</f>
        <v>0.33611111111111103</v>
      </c>
    </row>
    <row r="4" spans="1:14">
      <c r="A4" s="11" t="s">
        <v>321</v>
      </c>
      <c r="B4" s="12" t="s">
        <v>0</v>
      </c>
      <c r="C4" s="11"/>
      <c r="D4" s="12" t="s">
        <v>0</v>
      </c>
      <c r="E4" s="11" t="s">
        <v>321</v>
      </c>
      <c r="G4" t="s">
        <v>322</v>
      </c>
      <c r="H4" t="s">
        <v>323</v>
      </c>
      <c r="J4" t="s">
        <v>324</v>
      </c>
      <c r="K4" t="s">
        <v>325</v>
      </c>
    </row>
    <row r="5" spans="1:14">
      <c r="A5" s="10">
        <v>0.29097222222222224</v>
      </c>
      <c r="B5" s="10">
        <v>0.2951388888888889</v>
      </c>
      <c r="D5" s="10">
        <v>0.2986111111111111</v>
      </c>
      <c r="E5" s="10">
        <v>0.30277777777777776</v>
      </c>
      <c r="G5" s="10">
        <f>+B5-A5</f>
        <v>4.1666666666666519E-3</v>
      </c>
      <c r="H5" s="10">
        <f>+E5-D5</f>
        <v>4.1666666666666519E-3</v>
      </c>
      <c r="J5" s="10">
        <f>+A6-E5</f>
        <v>6.9444444444444198E-4</v>
      </c>
      <c r="K5" s="10">
        <f>+D5-B5</f>
        <v>3.4722222222222099E-3</v>
      </c>
    </row>
    <row r="6" spans="1:14">
      <c r="A6" s="10">
        <v>0.3034722222222222</v>
      </c>
      <c r="B6" s="10">
        <v>0.30763888888888885</v>
      </c>
      <c r="D6" s="10">
        <v>0.31111111111111112</v>
      </c>
      <c r="E6" s="10">
        <v>0.31527777777777777</v>
      </c>
      <c r="G6" s="10">
        <f t="shared" ref="G6:G31" si="0">+B6-A6</f>
        <v>4.1666666666666519E-3</v>
      </c>
      <c r="H6" s="10">
        <f t="shared" ref="H6:H31" si="1">+E6-D6</f>
        <v>4.1666666666666519E-3</v>
      </c>
      <c r="J6" s="10">
        <f t="shared" ref="J6:J31" si="2">+A7-E6</f>
        <v>6.9444444444444198E-4</v>
      </c>
      <c r="K6" s="10">
        <f t="shared" ref="K6:K31" si="3">+D6-B6</f>
        <v>3.4722222222222654E-3</v>
      </c>
    </row>
    <row r="7" spans="1:14">
      <c r="A7" s="10">
        <v>0.31597222222222221</v>
      </c>
      <c r="B7" s="10">
        <v>0.32013888888888886</v>
      </c>
      <c r="D7" s="10">
        <v>0.32361111111111113</v>
      </c>
      <c r="E7" s="10">
        <v>0.32777777777777778</v>
      </c>
      <c r="G7" s="10">
        <f t="shared" si="0"/>
        <v>4.1666666666666519E-3</v>
      </c>
      <c r="H7" s="10">
        <f t="shared" si="1"/>
        <v>4.1666666666666519E-3</v>
      </c>
      <c r="J7" s="10">
        <f t="shared" si="2"/>
        <v>6.9444444444444198E-4</v>
      </c>
      <c r="K7" s="10">
        <f t="shared" si="3"/>
        <v>3.4722222222222654E-3</v>
      </c>
    </row>
    <row r="8" spans="1:14">
      <c r="A8" s="10">
        <v>0.32847222222222222</v>
      </c>
      <c r="B8" s="10">
        <v>0.33263888888888887</v>
      </c>
      <c r="D8" s="10">
        <v>0.33611111111111108</v>
      </c>
      <c r="E8" s="10">
        <v>0.34027777777777773</v>
      </c>
      <c r="G8" s="10">
        <f t="shared" si="0"/>
        <v>4.1666666666666519E-3</v>
      </c>
      <c r="H8" s="10">
        <f t="shared" si="1"/>
        <v>4.1666666666666519E-3</v>
      </c>
      <c r="J8" s="10">
        <f t="shared" si="2"/>
        <v>6.9444444444449749E-4</v>
      </c>
      <c r="K8" s="10">
        <f t="shared" si="3"/>
        <v>3.4722222222222099E-3</v>
      </c>
    </row>
    <row r="9" spans="1:14">
      <c r="A9" s="10">
        <v>0.34097222222222223</v>
      </c>
      <c r="B9" s="10">
        <v>0.34513888888888888</v>
      </c>
      <c r="D9" s="10">
        <v>0.34861111111111115</v>
      </c>
      <c r="E9" s="10">
        <v>0.3527777777777778</v>
      </c>
      <c r="G9" s="10">
        <f t="shared" si="0"/>
        <v>4.1666666666666519E-3</v>
      </c>
      <c r="H9" s="10">
        <f t="shared" si="1"/>
        <v>4.1666666666666519E-3</v>
      </c>
      <c r="J9" s="10">
        <f t="shared" si="2"/>
        <v>6.9444444444438647E-4</v>
      </c>
      <c r="K9" s="10">
        <f t="shared" si="3"/>
        <v>3.4722222222222654E-3</v>
      </c>
    </row>
    <row r="10" spans="1:14">
      <c r="A10" s="10">
        <v>0.35347222222222219</v>
      </c>
      <c r="B10" s="10">
        <v>0.35763888888888884</v>
      </c>
      <c r="D10" s="10">
        <v>0.3611111111111111</v>
      </c>
      <c r="E10" s="10">
        <v>0.36527777777777776</v>
      </c>
      <c r="G10" s="10">
        <f t="shared" si="0"/>
        <v>4.1666666666666519E-3</v>
      </c>
      <c r="H10" s="10">
        <f t="shared" si="1"/>
        <v>4.1666666666666519E-3</v>
      </c>
      <c r="J10" s="10">
        <f t="shared" si="2"/>
        <v>6.9444444444444198E-4</v>
      </c>
      <c r="K10" s="10">
        <f t="shared" si="3"/>
        <v>3.4722222222222654E-3</v>
      </c>
    </row>
    <row r="11" spans="1:14">
      <c r="A11" s="10">
        <v>0.3659722222222222</v>
      </c>
      <c r="B11" s="10">
        <v>0.37013888888888885</v>
      </c>
      <c r="D11" s="10">
        <v>0.37361111111111112</v>
      </c>
      <c r="E11" s="10">
        <v>0.37777777777777777</v>
      </c>
      <c r="G11" s="10">
        <f t="shared" si="0"/>
        <v>4.1666666666666519E-3</v>
      </c>
      <c r="H11" s="10">
        <f t="shared" si="1"/>
        <v>4.1666666666666519E-3</v>
      </c>
      <c r="J11" s="10">
        <f t="shared" si="2"/>
        <v>6.9444444444449749E-4</v>
      </c>
      <c r="K11" s="10">
        <f t="shared" si="3"/>
        <v>3.4722222222222654E-3</v>
      </c>
    </row>
    <row r="12" spans="1:14">
      <c r="A12" s="10">
        <v>0.37847222222222227</v>
      </c>
      <c r="B12" s="10">
        <v>0.38263888888888892</v>
      </c>
      <c r="D12" s="10">
        <v>0.38611111111111113</v>
      </c>
      <c r="E12" s="10">
        <v>0.39027777777777778</v>
      </c>
      <c r="G12" s="10">
        <f t="shared" si="0"/>
        <v>4.1666666666666519E-3</v>
      </c>
      <c r="H12" s="10">
        <f t="shared" si="1"/>
        <v>4.1666666666666519E-3</v>
      </c>
      <c r="J12" s="10">
        <f t="shared" si="2"/>
        <v>6.9444444444444198E-4</v>
      </c>
      <c r="K12" s="10">
        <f t="shared" si="3"/>
        <v>3.4722222222222099E-3</v>
      </c>
    </row>
    <row r="13" spans="1:14">
      <c r="A13" s="10">
        <v>0.39097222222222222</v>
      </c>
      <c r="B13" s="10">
        <v>0.39513888888888887</v>
      </c>
      <c r="D13" s="10">
        <v>0.39861111111111108</v>
      </c>
      <c r="E13" s="10">
        <v>0.40277777777777773</v>
      </c>
      <c r="G13" s="10">
        <f t="shared" si="0"/>
        <v>4.1666666666666519E-3</v>
      </c>
      <c r="H13" s="10">
        <f t="shared" si="1"/>
        <v>4.1666666666666519E-3</v>
      </c>
      <c r="J13" s="10">
        <f t="shared" si="2"/>
        <v>6.9444444444449749E-4</v>
      </c>
      <c r="K13" s="10">
        <f t="shared" si="3"/>
        <v>3.4722222222222099E-3</v>
      </c>
    </row>
    <row r="14" spans="1:14">
      <c r="A14" s="10">
        <v>0.40347222222222223</v>
      </c>
      <c r="B14" s="10">
        <v>0.40763888888888888</v>
      </c>
      <c r="D14" s="10">
        <v>0.41111111111111115</v>
      </c>
      <c r="E14" s="10">
        <v>0.4152777777777778</v>
      </c>
      <c r="G14" s="10">
        <f t="shared" si="0"/>
        <v>4.1666666666666519E-3</v>
      </c>
      <c r="H14" s="10">
        <f t="shared" si="1"/>
        <v>4.1666666666666519E-3</v>
      </c>
      <c r="J14" s="10">
        <f t="shared" si="2"/>
        <v>0.12569444444444439</v>
      </c>
      <c r="K14" s="10">
        <f t="shared" si="3"/>
        <v>3.4722222222222654E-3</v>
      </c>
    </row>
    <row r="15" spans="1:14">
      <c r="A15" s="10">
        <v>0.54097222222222219</v>
      </c>
      <c r="B15" s="10">
        <v>0.54513888888888884</v>
      </c>
      <c r="D15" s="10">
        <v>0.54861111111111105</v>
      </c>
      <c r="E15" s="10">
        <v>0.5527777777777777</v>
      </c>
      <c r="G15" s="10">
        <f t="shared" si="0"/>
        <v>4.1666666666666519E-3</v>
      </c>
      <c r="H15" s="10">
        <f t="shared" si="1"/>
        <v>4.1666666666666519E-3</v>
      </c>
      <c r="J15" s="10">
        <f t="shared" si="2"/>
        <v>6.94444444444553E-4</v>
      </c>
      <c r="K15" s="10">
        <f t="shared" si="3"/>
        <v>3.4722222222222099E-3</v>
      </c>
    </row>
    <row r="16" spans="1:14">
      <c r="A16" s="10">
        <v>0.55347222222222225</v>
      </c>
      <c r="B16" s="10">
        <v>0.55763888888888891</v>
      </c>
      <c r="D16" s="10">
        <v>0.56111111111111112</v>
      </c>
      <c r="E16" s="10">
        <v>0.56527777777777777</v>
      </c>
      <c r="G16" s="10">
        <f t="shared" si="0"/>
        <v>4.1666666666666519E-3</v>
      </c>
      <c r="H16" s="10">
        <f t="shared" si="1"/>
        <v>4.1666666666666519E-3</v>
      </c>
      <c r="J16" s="10">
        <f t="shared" si="2"/>
        <v>6.9444444444444198E-4</v>
      </c>
      <c r="K16" s="10">
        <f t="shared" si="3"/>
        <v>3.4722222222222099E-3</v>
      </c>
    </row>
    <row r="17" spans="1:11">
      <c r="A17" s="10">
        <v>0.56597222222222221</v>
      </c>
      <c r="B17" s="10">
        <v>0.57013888888888886</v>
      </c>
      <c r="D17" s="10">
        <v>0.57361111111111118</v>
      </c>
      <c r="E17" s="10">
        <v>0.57777777777777783</v>
      </c>
      <c r="G17" s="10">
        <f t="shared" si="0"/>
        <v>4.1666666666666519E-3</v>
      </c>
      <c r="H17" s="10">
        <f t="shared" si="1"/>
        <v>4.1666666666666519E-3</v>
      </c>
      <c r="J17" s="10">
        <f t="shared" si="2"/>
        <v>6.9444444444433095E-4</v>
      </c>
      <c r="K17" s="10">
        <f t="shared" si="3"/>
        <v>3.4722222222223209E-3</v>
      </c>
    </row>
    <row r="18" spans="1:11">
      <c r="A18" s="10">
        <v>0.57847222222222217</v>
      </c>
      <c r="B18" s="10">
        <v>0.58263888888888882</v>
      </c>
      <c r="D18" s="10">
        <v>0.58611111111111114</v>
      </c>
      <c r="E18" s="10">
        <v>0.59027777777777779</v>
      </c>
      <c r="G18" s="10">
        <f t="shared" si="0"/>
        <v>4.1666666666666519E-3</v>
      </c>
      <c r="H18" s="10">
        <f t="shared" si="1"/>
        <v>4.1666666666666519E-3</v>
      </c>
      <c r="J18" s="10">
        <f t="shared" si="2"/>
        <v>6.9444444444444198E-4</v>
      </c>
      <c r="K18" s="10">
        <f t="shared" si="3"/>
        <v>3.4722222222223209E-3</v>
      </c>
    </row>
    <row r="19" spans="1:11">
      <c r="A19" s="10">
        <v>0.59097222222222223</v>
      </c>
      <c r="B19" s="10">
        <v>0.59513888888888888</v>
      </c>
      <c r="D19" s="10">
        <v>0.59861111111111109</v>
      </c>
      <c r="E19" s="10">
        <v>0.60277777777777775</v>
      </c>
      <c r="G19" s="10">
        <f t="shared" si="0"/>
        <v>4.1666666666666519E-3</v>
      </c>
      <c r="H19" s="10">
        <f t="shared" si="1"/>
        <v>4.1666666666666519E-3</v>
      </c>
      <c r="J19" s="10">
        <f t="shared" si="2"/>
        <v>6.9444444444444198E-4</v>
      </c>
      <c r="K19" s="10">
        <f t="shared" si="3"/>
        <v>3.4722222222222099E-3</v>
      </c>
    </row>
    <row r="20" spans="1:11">
      <c r="A20" s="10">
        <v>0.60347222222222219</v>
      </c>
      <c r="B20" s="10">
        <v>0.60763888888888884</v>
      </c>
      <c r="D20" s="10">
        <v>0.61111111111111105</v>
      </c>
      <c r="E20" s="10">
        <v>0.6152777777777777</v>
      </c>
      <c r="G20" s="10">
        <f t="shared" si="0"/>
        <v>4.1666666666666519E-3</v>
      </c>
      <c r="H20" s="10">
        <f t="shared" si="1"/>
        <v>4.1666666666666519E-3</v>
      </c>
      <c r="J20" s="10">
        <f t="shared" si="2"/>
        <v>6.94444444444553E-4</v>
      </c>
      <c r="K20" s="10">
        <f t="shared" si="3"/>
        <v>3.4722222222222099E-3</v>
      </c>
    </row>
    <row r="21" spans="1:11">
      <c r="A21" s="10">
        <v>0.61597222222222225</v>
      </c>
      <c r="B21" s="10">
        <v>0.62013888888888891</v>
      </c>
      <c r="D21" s="10">
        <v>0.62361111111111112</v>
      </c>
      <c r="E21" s="10">
        <v>0.62777777777777777</v>
      </c>
      <c r="G21" s="10">
        <f t="shared" si="0"/>
        <v>4.1666666666666519E-3</v>
      </c>
      <c r="H21" s="10">
        <f t="shared" si="1"/>
        <v>4.1666666666666519E-3</v>
      </c>
      <c r="J21" s="10">
        <f t="shared" si="2"/>
        <v>6.9444444444444198E-4</v>
      </c>
      <c r="K21" s="10">
        <f t="shared" si="3"/>
        <v>3.4722222222222099E-3</v>
      </c>
    </row>
    <row r="22" spans="1:11">
      <c r="A22" s="10">
        <v>0.62847222222222221</v>
      </c>
      <c r="B22" s="10">
        <v>0.63263888888888886</v>
      </c>
      <c r="D22" s="10">
        <v>0.63611111111111118</v>
      </c>
      <c r="E22" s="10">
        <v>0.64027777777777783</v>
      </c>
      <c r="G22" s="10">
        <f t="shared" si="0"/>
        <v>4.1666666666666519E-3</v>
      </c>
      <c r="H22" s="10">
        <f t="shared" si="1"/>
        <v>4.1666666666666519E-3</v>
      </c>
      <c r="J22" s="10">
        <f t="shared" si="2"/>
        <v>6.9444444444433095E-4</v>
      </c>
      <c r="K22" s="10">
        <f t="shared" si="3"/>
        <v>3.4722222222223209E-3</v>
      </c>
    </row>
    <row r="23" spans="1:11">
      <c r="A23" s="10">
        <v>0.64097222222222217</v>
      </c>
      <c r="B23" s="10">
        <v>0.64513888888888882</v>
      </c>
      <c r="D23" s="10">
        <v>0.64861111111111114</v>
      </c>
      <c r="E23" s="10">
        <v>0.65277777777777779</v>
      </c>
      <c r="G23" s="10">
        <f t="shared" si="0"/>
        <v>4.1666666666666519E-3</v>
      </c>
      <c r="H23" s="10">
        <f t="shared" si="1"/>
        <v>4.1666666666666519E-3</v>
      </c>
      <c r="J23" s="10">
        <f t="shared" si="2"/>
        <v>6.9444444444444198E-4</v>
      </c>
      <c r="K23" s="10">
        <f t="shared" si="3"/>
        <v>3.4722222222223209E-3</v>
      </c>
    </row>
    <row r="24" spans="1:11">
      <c r="A24" s="10">
        <v>0.65347222222222223</v>
      </c>
      <c r="B24" s="10">
        <v>0.65763888888888888</v>
      </c>
      <c r="D24" s="10">
        <v>0.66111111111111109</v>
      </c>
      <c r="E24" s="10">
        <v>0.66527777777777775</v>
      </c>
      <c r="G24" s="10">
        <f t="shared" si="0"/>
        <v>4.1666666666666519E-3</v>
      </c>
      <c r="H24" s="10">
        <f t="shared" si="1"/>
        <v>4.1666666666666519E-3</v>
      </c>
      <c r="J24" s="10">
        <f t="shared" si="2"/>
        <v>6.9444444444444198E-4</v>
      </c>
      <c r="K24" s="10">
        <f t="shared" si="3"/>
        <v>3.4722222222222099E-3</v>
      </c>
    </row>
    <row r="25" spans="1:11">
      <c r="A25" s="10">
        <v>0.66597222222222219</v>
      </c>
      <c r="B25" s="10">
        <v>0.67013888888888884</v>
      </c>
      <c r="D25" s="10">
        <v>0.67361111111111116</v>
      </c>
      <c r="E25" s="10">
        <v>0.67777777777777781</v>
      </c>
      <c r="G25" s="10">
        <f t="shared" si="0"/>
        <v>4.1666666666666519E-3</v>
      </c>
      <c r="H25" s="10">
        <f t="shared" si="1"/>
        <v>4.1666666666666519E-3</v>
      </c>
      <c r="J25" s="10">
        <f t="shared" si="2"/>
        <v>6.9444444444444198E-4</v>
      </c>
      <c r="K25" s="10">
        <f t="shared" si="3"/>
        <v>3.4722222222223209E-3</v>
      </c>
    </row>
    <row r="26" spans="1:11">
      <c r="A26" s="10">
        <v>0.67847222222222225</v>
      </c>
      <c r="B26" s="10">
        <v>0.68263888888888891</v>
      </c>
      <c r="D26" s="10">
        <v>0.68611111111111101</v>
      </c>
      <c r="E26" s="10">
        <v>0.69027777777777766</v>
      </c>
      <c r="G26" s="10">
        <f t="shared" si="0"/>
        <v>4.1666666666666519E-3</v>
      </c>
      <c r="H26" s="10">
        <f t="shared" si="1"/>
        <v>4.1666666666666519E-3</v>
      </c>
      <c r="J26" s="10">
        <f t="shared" si="2"/>
        <v>6.94444444444553E-4</v>
      </c>
      <c r="K26" s="10">
        <f t="shared" si="3"/>
        <v>3.4722222222220989E-3</v>
      </c>
    </row>
    <row r="27" spans="1:11">
      <c r="A27" s="10">
        <v>0.69097222222222221</v>
      </c>
      <c r="B27" s="10">
        <v>0.69513888888888886</v>
      </c>
      <c r="D27" s="10">
        <v>0.69861111111111107</v>
      </c>
      <c r="E27" s="10">
        <v>0.70277777777777772</v>
      </c>
      <c r="G27" s="10">
        <f t="shared" si="0"/>
        <v>4.1666666666666519E-3</v>
      </c>
      <c r="H27" s="10">
        <f t="shared" si="1"/>
        <v>4.1666666666666519E-3</v>
      </c>
      <c r="J27" s="10">
        <f t="shared" si="2"/>
        <v>6.9444444444444198E-4</v>
      </c>
      <c r="K27" s="10">
        <f t="shared" si="3"/>
        <v>3.4722222222222099E-3</v>
      </c>
    </row>
    <row r="28" spans="1:11">
      <c r="A28" s="10">
        <v>0.70347222222222217</v>
      </c>
      <c r="B28" s="10">
        <v>0.70763888888888882</v>
      </c>
      <c r="D28" s="10">
        <v>0.71111111111111114</v>
      </c>
      <c r="E28" s="10">
        <v>0.71527777777777779</v>
      </c>
      <c r="G28" s="10">
        <f t="shared" si="0"/>
        <v>4.1666666666666519E-3</v>
      </c>
      <c r="H28" s="10">
        <f t="shared" si="1"/>
        <v>4.1666666666666519E-3</v>
      </c>
      <c r="J28" s="10">
        <f t="shared" si="2"/>
        <v>6.9444444444444198E-4</v>
      </c>
      <c r="K28" s="10">
        <f t="shared" si="3"/>
        <v>3.4722222222223209E-3</v>
      </c>
    </row>
    <row r="29" spans="1:11">
      <c r="A29" s="10">
        <v>0.71597222222222223</v>
      </c>
      <c r="B29" s="10">
        <v>0.72013888888888888</v>
      </c>
      <c r="D29" s="10">
        <v>0.72361111111111109</v>
      </c>
      <c r="E29" s="10">
        <v>0.72777777777777775</v>
      </c>
      <c r="G29" s="10">
        <f t="shared" si="0"/>
        <v>4.1666666666666519E-3</v>
      </c>
      <c r="H29" s="10">
        <f t="shared" si="1"/>
        <v>4.1666666666666519E-3</v>
      </c>
      <c r="J29" s="10">
        <f t="shared" si="2"/>
        <v>6.94444444444553E-4</v>
      </c>
      <c r="K29" s="10">
        <f t="shared" si="3"/>
        <v>3.4722222222222099E-3</v>
      </c>
    </row>
    <row r="30" spans="1:11">
      <c r="A30" s="10">
        <v>0.7284722222222223</v>
      </c>
      <c r="B30" s="10">
        <v>0.73263888888888895</v>
      </c>
      <c r="D30" s="10">
        <v>0.73611111111111116</v>
      </c>
      <c r="E30" s="10">
        <v>0.74027777777777781</v>
      </c>
      <c r="G30" s="10">
        <f t="shared" si="0"/>
        <v>4.1666666666666519E-3</v>
      </c>
      <c r="H30" s="10">
        <f t="shared" si="1"/>
        <v>4.1666666666666519E-3</v>
      </c>
      <c r="J30" s="10">
        <f t="shared" si="2"/>
        <v>6.9444444444444198E-4</v>
      </c>
      <c r="K30" s="10">
        <f t="shared" si="3"/>
        <v>3.4722222222222099E-3</v>
      </c>
    </row>
    <row r="31" spans="1:11">
      <c r="A31" s="10">
        <v>0.74097222222222225</v>
      </c>
      <c r="B31" s="10">
        <v>0.74513888888888891</v>
      </c>
      <c r="D31" s="10">
        <v>0.74861111111111101</v>
      </c>
      <c r="E31" s="10">
        <v>0.75277777777777766</v>
      </c>
      <c r="G31" s="10">
        <f t="shared" si="0"/>
        <v>4.1666666666666519E-3</v>
      </c>
      <c r="H31" s="10">
        <f t="shared" si="1"/>
        <v>4.1666666666666519E-3</v>
      </c>
      <c r="J31" s="10">
        <v>0</v>
      </c>
      <c r="K31" s="10">
        <f t="shared" si="3"/>
        <v>3.4722222222220989E-3</v>
      </c>
    </row>
    <row r="32" spans="1:11">
      <c r="A32" s="10"/>
      <c r="B32" s="10"/>
      <c r="D32" s="10"/>
      <c r="E32" s="10"/>
    </row>
    <row r="33" spans="1:5">
      <c r="A33" s="10"/>
      <c r="B33" s="10"/>
      <c r="D33" s="10"/>
      <c r="E33" s="10"/>
    </row>
    <row r="34" spans="1:5">
      <c r="A34" s="10"/>
      <c r="B34" s="10"/>
      <c r="D34" s="10"/>
      <c r="E34" s="10"/>
    </row>
    <row r="35" spans="1:5">
      <c r="A35" s="10"/>
      <c r="B35" s="10"/>
      <c r="D35" s="10"/>
      <c r="E35" s="10"/>
    </row>
    <row r="36" spans="1:5">
      <c r="A36" s="10"/>
      <c r="B36" s="10"/>
      <c r="D36" s="10"/>
      <c r="E36" s="10"/>
    </row>
    <row r="37" spans="1:5">
      <c r="A37" s="10"/>
      <c r="B37" s="10"/>
      <c r="D37" s="10"/>
      <c r="E37" s="10"/>
    </row>
    <row r="38" spans="1:5">
      <c r="A38" s="10"/>
      <c r="B38" s="10"/>
      <c r="D38" s="10"/>
      <c r="E38" s="10"/>
    </row>
    <row r="39" spans="1:5">
      <c r="A39" s="10"/>
      <c r="B39" s="10"/>
      <c r="D39" s="10"/>
      <c r="E39" s="10"/>
    </row>
    <row r="40" spans="1:5">
      <c r="A40" s="10"/>
      <c r="B40" s="10"/>
      <c r="D40" s="10"/>
      <c r="E40" s="10"/>
    </row>
    <row r="41" spans="1:5">
      <c r="A41" s="10"/>
      <c r="B41" s="10"/>
      <c r="D41" s="10"/>
      <c r="E41" s="10"/>
    </row>
    <row r="42" spans="1:5">
      <c r="A42" s="10"/>
      <c r="B42" s="10"/>
      <c r="D42" s="10"/>
      <c r="E42" s="10"/>
    </row>
    <row r="43" spans="1:5">
      <c r="A43" s="10"/>
      <c r="B43" s="10"/>
      <c r="D43" s="10"/>
      <c r="E43" s="10"/>
    </row>
    <row r="44" spans="1:5">
      <c r="A44" s="10"/>
      <c r="B44" s="10"/>
      <c r="D44" s="10"/>
      <c r="E44" s="10"/>
    </row>
    <row r="45" spans="1:5">
      <c r="A45" s="10"/>
      <c r="B45" s="10"/>
      <c r="D45" s="10"/>
      <c r="E45" s="10"/>
    </row>
    <row r="46" spans="1:5">
      <c r="A46" s="10"/>
      <c r="B46" s="10"/>
      <c r="D46" s="10"/>
      <c r="E46" s="10"/>
    </row>
    <row r="47" spans="1:5">
      <c r="A47" s="10"/>
      <c r="B47" s="10"/>
      <c r="D47" s="10"/>
      <c r="E47" s="10"/>
    </row>
    <row r="48" spans="1:5">
      <c r="A48" s="10"/>
      <c r="B48" s="10"/>
      <c r="D48" s="10"/>
      <c r="E48" s="10"/>
    </row>
    <row r="49" spans="1:5">
      <c r="A49" s="10"/>
      <c r="B49" s="10"/>
      <c r="D49" s="10"/>
      <c r="E49" s="10"/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7BAC1-394B-4E80-9339-E9B4CC97858F}">
  <sheetPr>
    <tabColor rgb="FF3DF2CB"/>
  </sheetPr>
  <dimension ref="B1:AI128"/>
  <sheetViews>
    <sheetView tabSelected="1" workbookViewId="0">
      <selection activeCell="C3" sqref="C3"/>
    </sheetView>
  </sheetViews>
  <sheetFormatPr defaultRowHeight="15"/>
  <cols>
    <col min="1" max="1" width="1.42578125" customWidth="1"/>
    <col min="2" max="2" width="22.42578125" bestFit="1" customWidth="1"/>
    <col min="3" max="7" width="18.5703125" customWidth="1"/>
    <col min="8" max="10" width="18.5703125" hidden="1" customWidth="1"/>
    <col min="11" max="11" width="0" hidden="1" customWidth="1"/>
    <col min="12" max="12" width="12.42578125" hidden="1" customWidth="1"/>
    <col min="13" max="14" width="9.28515625" hidden="1" customWidth="1"/>
    <col min="15" max="35" width="0" hidden="1" customWidth="1"/>
  </cols>
  <sheetData>
    <row r="1" spans="2:35" ht="7.5" customHeight="1"/>
    <row r="2" spans="2:35">
      <c r="C2" t="s">
        <v>6</v>
      </c>
      <c r="D2" t="s">
        <v>9</v>
      </c>
      <c r="E2" t="s">
        <v>10</v>
      </c>
      <c r="J2" t="s">
        <v>326</v>
      </c>
      <c r="K2" s="37">
        <v>0.9</v>
      </c>
      <c r="X2" t="s">
        <v>327</v>
      </c>
    </row>
    <row r="3" spans="2:35">
      <c r="B3" t="s">
        <v>318</v>
      </c>
      <c r="C3">
        <v>47</v>
      </c>
      <c r="D3">
        <v>45</v>
      </c>
      <c r="E3">
        <v>27</v>
      </c>
      <c r="J3" t="s">
        <v>328</v>
      </c>
      <c r="K3" s="38">
        <v>1260</v>
      </c>
      <c r="L3" t="s">
        <v>329</v>
      </c>
      <c r="X3" t="s">
        <v>330</v>
      </c>
      <c r="Y3">
        <v>200</v>
      </c>
      <c r="Z3" t="s">
        <v>329</v>
      </c>
    </row>
    <row r="4" spans="2:35">
      <c r="B4" t="s">
        <v>320</v>
      </c>
      <c r="C4" s="10">
        <v>0.54444444444444429</v>
      </c>
      <c r="D4" s="10">
        <v>0.52361111111111125</v>
      </c>
      <c r="E4" s="10">
        <v>0.33611111111111103</v>
      </c>
      <c r="J4" t="s">
        <v>331</v>
      </c>
      <c r="K4">
        <f>+K3*K2</f>
        <v>1134</v>
      </c>
      <c r="L4" t="s">
        <v>329</v>
      </c>
    </row>
    <row r="5" spans="2:35">
      <c r="J5" t="s">
        <v>332</v>
      </c>
      <c r="K5">
        <v>100</v>
      </c>
      <c r="L5" t="s">
        <v>329</v>
      </c>
      <c r="X5" t="s">
        <v>333</v>
      </c>
    </row>
    <row r="6" spans="2:35">
      <c r="J6" t="s">
        <v>334</v>
      </c>
      <c r="K6" s="37">
        <v>0.2</v>
      </c>
      <c r="W6" s="35"/>
      <c r="X6" s="22">
        <f>+SUM(AF10:AF22)+SUM(AB10:AB22)+SUM(X10:X22)</f>
        <v>33.5</v>
      </c>
      <c r="Y6" s="22">
        <v>33.5</v>
      </c>
      <c r="Z6" s="22"/>
    </row>
    <row r="7" spans="2:35">
      <c r="C7" s="90" t="s">
        <v>7</v>
      </c>
      <c r="D7" s="90"/>
      <c r="E7" s="90" t="s">
        <v>8</v>
      </c>
      <c r="F7" s="90"/>
      <c r="K7">
        <f>+K3*K6</f>
        <v>252</v>
      </c>
      <c r="L7" t="s">
        <v>329</v>
      </c>
    </row>
    <row r="8" spans="2:35">
      <c r="C8" s="11" t="s">
        <v>11</v>
      </c>
      <c r="D8" s="12" t="s">
        <v>319</v>
      </c>
      <c r="E8" s="11" t="s">
        <v>11</v>
      </c>
      <c r="F8" s="13" t="s">
        <v>12</v>
      </c>
      <c r="M8" t="s">
        <v>6</v>
      </c>
      <c r="P8" t="s">
        <v>9</v>
      </c>
      <c r="S8" t="s">
        <v>10</v>
      </c>
      <c r="X8" t="s">
        <v>6</v>
      </c>
      <c r="AB8" t="s">
        <v>9</v>
      </c>
      <c r="AF8" t="s">
        <v>10</v>
      </c>
    </row>
    <row r="9" spans="2:35">
      <c r="B9" t="s">
        <v>335</v>
      </c>
      <c r="C9" s="11" t="s">
        <v>321</v>
      </c>
      <c r="D9" s="12" t="s">
        <v>0</v>
      </c>
      <c r="E9" s="12" t="s">
        <v>0</v>
      </c>
      <c r="F9" s="11" t="s">
        <v>321</v>
      </c>
      <c r="G9" t="s">
        <v>322</v>
      </c>
      <c r="H9" t="s">
        <v>323</v>
      </c>
      <c r="I9" t="s">
        <v>324</v>
      </c>
      <c r="J9" t="s">
        <v>325</v>
      </c>
      <c r="M9" t="s">
        <v>320</v>
      </c>
      <c r="X9" t="s">
        <v>320</v>
      </c>
      <c r="Y9" t="s">
        <v>329</v>
      </c>
      <c r="Z9" t="s">
        <v>336</v>
      </c>
      <c r="AB9" t="s">
        <v>320</v>
      </c>
      <c r="AC9" t="s">
        <v>329</v>
      </c>
      <c r="AD9" t="s">
        <v>336</v>
      </c>
      <c r="AF9" t="s">
        <v>320</v>
      </c>
      <c r="AG9" t="s">
        <v>329</v>
      </c>
      <c r="AH9" t="s">
        <v>336</v>
      </c>
    </row>
    <row r="10" spans="2:35">
      <c r="B10" t="s">
        <v>6</v>
      </c>
      <c r="C10" s="14">
        <v>0.25694444444444448</v>
      </c>
      <c r="D10" s="14">
        <v>0.26111111111111113</v>
      </c>
      <c r="E10" s="14">
        <v>0.26319444444444445</v>
      </c>
      <c r="F10" s="14">
        <v>0.26666666666666666</v>
      </c>
      <c r="G10" s="14">
        <v>4.1666666666666519E-3</v>
      </c>
      <c r="H10" s="14">
        <v>3.4722222222222099E-3</v>
      </c>
      <c r="I10" s="14">
        <v>6.9444444444444198E-4</v>
      </c>
      <c r="J10" s="14">
        <v>2.0833333333333259E-3</v>
      </c>
      <c r="L10" s="36" t="s">
        <v>337</v>
      </c>
      <c r="M10">
        <v>1</v>
      </c>
      <c r="N10">
        <f>+$K$4-(M10*$K$5)</f>
        <v>1034</v>
      </c>
      <c r="O10" t="str">
        <f>+IF((N10&lt;$K$7),"Charge","Continue")</f>
        <v>Continue</v>
      </c>
      <c r="P10">
        <v>0.5</v>
      </c>
      <c r="Q10">
        <f>+$K$4-(P10*$K$5)</f>
        <v>1084</v>
      </c>
      <c r="R10" t="str">
        <f>+IF((Q10&lt;$K$7),"Charge","Continue")</f>
        <v>Continue</v>
      </c>
      <c r="W10" s="36" t="s">
        <v>337</v>
      </c>
      <c r="X10">
        <v>1</v>
      </c>
      <c r="Y10">
        <f>+$K$4-(X10*$K$5)+Z10</f>
        <v>1034</v>
      </c>
      <c r="Z10">
        <f>+IF(X10="X",$Y$3,0)</f>
        <v>0</v>
      </c>
      <c r="AA10" t="str">
        <f>+IF((Y10&lt;$K$7),"Charge","Continue")</f>
        <v>Continue</v>
      </c>
      <c r="AB10">
        <v>0.5</v>
      </c>
      <c r="AC10">
        <f>+$K$4-(AB10*$K$5)+AD10</f>
        <v>1084</v>
      </c>
      <c r="AD10">
        <f>+IF(AB10="X",$Y$3,0)</f>
        <v>0</v>
      </c>
      <c r="AE10" t="str">
        <f>+IF((AC10&lt;$K$7),"Charge","Continue")</f>
        <v>Continue</v>
      </c>
      <c r="AH10">
        <f>+IF(AF10="X",$Y$3,0)</f>
        <v>0</v>
      </c>
    </row>
    <row r="11" spans="2:35">
      <c r="B11" t="s">
        <v>6</v>
      </c>
      <c r="C11" s="14">
        <v>0.2673611111111111</v>
      </c>
      <c r="D11" s="14">
        <v>0.27152777777777776</v>
      </c>
      <c r="E11" s="14">
        <v>0.27361111111111108</v>
      </c>
      <c r="F11" s="14">
        <v>0.27708333333333329</v>
      </c>
      <c r="G11" s="14">
        <v>4.1666666666666519E-3</v>
      </c>
      <c r="H11" s="14">
        <v>3.4722222222222099E-3</v>
      </c>
      <c r="I11" s="14">
        <v>6.9444444444449749E-4</v>
      </c>
      <c r="J11" s="14">
        <v>2.0833333333333259E-3</v>
      </c>
      <c r="L11" s="36" t="s">
        <v>338</v>
      </c>
      <c r="M11">
        <v>1</v>
      </c>
      <c r="N11">
        <f>+$K$4-(SUM($M$10:M11)*$K$5)</f>
        <v>934</v>
      </c>
      <c r="O11" t="str">
        <f t="shared" ref="O11:O22" si="0">+IF((N11&lt;$K$7),"Charge","Continue")</f>
        <v>Continue</v>
      </c>
      <c r="P11">
        <v>1</v>
      </c>
      <c r="Q11">
        <f>+$K$4-(SUM($P$10:P11)*$K$5)</f>
        <v>984</v>
      </c>
      <c r="R11" t="str">
        <f t="shared" ref="R11:R22" si="1">+IF((Q11&lt;$K$7),"Charge","Continue")</f>
        <v>Continue</v>
      </c>
      <c r="S11">
        <v>1</v>
      </c>
      <c r="T11">
        <f>+$K$4-(SUM($S$10:S11)*$K$5)</f>
        <v>1034</v>
      </c>
      <c r="U11" t="str">
        <f t="shared" ref="U11:U22" si="2">+IF((T11&lt;$K$7),"Charge","Continue")</f>
        <v>Continue</v>
      </c>
      <c r="W11" s="36" t="s">
        <v>338</v>
      </c>
      <c r="X11" s="39">
        <v>1</v>
      </c>
      <c r="Y11">
        <f>+$K$4-(SUM($X$10:X11)*$K$5)+SUM($Z$10:Z11)</f>
        <v>934</v>
      </c>
      <c r="Z11">
        <f>+IF(X11="X",$Y$3,0)</f>
        <v>0</v>
      </c>
      <c r="AA11" t="str">
        <f t="shared" ref="AA11:AA22" si="3">+IF((Y11&lt;$K$7),"Charge","Continue")</f>
        <v>Continue</v>
      </c>
      <c r="AB11" s="39">
        <v>1</v>
      </c>
      <c r="AC11">
        <f>+$K$4-(SUM($AB$10:AB11)*$K$5)+SUM($AD$10:AD11)</f>
        <v>984</v>
      </c>
      <c r="AD11">
        <f>+IF(AB11="X",$Y$3,0)</f>
        <v>0</v>
      </c>
      <c r="AE11" t="str">
        <f t="shared" ref="AE11:AE22" si="4">+IF((AC11&lt;$K$7),"Charge","Continue")</f>
        <v>Continue</v>
      </c>
      <c r="AF11" s="39">
        <v>1</v>
      </c>
      <c r="AG11">
        <f>+$K$4-(SUM($AF$10:AF11)*$K$5)+SUM($AH$10:AH11)</f>
        <v>1034</v>
      </c>
      <c r="AH11">
        <f>+IF(AF11="X",$Y$3,0)</f>
        <v>0</v>
      </c>
      <c r="AI11" t="str">
        <f t="shared" ref="AI11:AI22" si="5">+IF((AG11&lt;$K$7),"Charge","Continue")</f>
        <v>Continue</v>
      </c>
    </row>
    <row r="12" spans="2:35">
      <c r="B12" t="s">
        <v>9</v>
      </c>
      <c r="C12" s="15">
        <v>0.27291666666666664</v>
      </c>
      <c r="D12" s="15">
        <v>0.27708333333333329</v>
      </c>
      <c r="E12" s="15">
        <v>0.27916666666666667</v>
      </c>
      <c r="F12" s="15">
        <v>0.28263888888888888</v>
      </c>
      <c r="G12" s="15">
        <v>4.1666666666666519E-3</v>
      </c>
      <c r="H12" s="15">
        <v>3.4722222222222099E-3</v>
      </c>
      <c r="I12" s="15">
        <v>6.9444444444444198E-4</v>
      </c>
      <c r="J12" s="15">
        <v>2.0833333333333814E-3</v>
      </c>
      <c r="L12" s="36" t="s">
        <v>339</v>
      </c>
      <c r="M12">
        <v>1</v>
      </c>
      <c r="N12">
        <f>+$K$4-(SUM($M$10:M12)*$K$5)</f>
        <v>834</v>
      </c>
      <c r="O12" t="str">
        <f t="shared" si="0"/>
        <v>Continue</v>
      </c>
      <c r="P12">
        <v>1</v>
      </c>
      <c r="Q12">
        <f>+$K$4-(SUM($P$10:P12)*$K$5)</f>
        <v>884</v>
      </c>
      <c r="R12" t="str">
        <f t="shared" si="1"/>
        <v>Continue</v>
      </c>
      <c r="S12">
        <v>1</v>
      </c>
      <c r="T12">
        <f>+$K$4-(SUM($S$10:S12)*$K$5)</f>
        <v>934</v>
      </c>
      <c r="U12" t="str">
        <f t="shared" si="2"/>
        <v>Continue</v>
      </c>
      <c r="W12" s="36" t="s">
        <v>339</v>
      </c>
      <c r="X12" s="39">
        <v>1</v>
      </c>
      <c r="Y12">
        <f>+$K$4-(SUM($X$10:X12)*$K$5)+SUM($Z$10:Z12)</f>
        <v>834</v>
      </c>
      <c r="Z12">
        <f>+IF(X12="X",$Y$3,0)</f>
        <v>0</v>
      </c>
      <c r="AA12" t="str">
        <f t="shared" si="3"/>
        <v>Continue</v>
      </c>
      <c r="AB12" s="39">
        <v>1</v>
      </c>
      <c r="AC12">
        <f>+$K$4-(SUM($AB$10:AB12)*$K$5)+SUM($AD$10:AD12)</f>
        <v>884</v>
      </c>
      <c r="AD12">
        <f>+IF(AB12="X",$Y$3,0)</f>
        <v>0</v>
      </c>
      <c r="AE12" t="str">
        <f t="shared" si="4"/>
        <v>Continue</v>
      </c>
      <c r="AF12" s="39">
        <v>1</v>
      </c>
      <c r="AG12">
        <f>+$K$4-(SUM($AF$10:AF12)*$K$5)+SUM($AH$10:AH12)</f>
        <v>934</v>
      </c>
      <c r="AH12">
        <f>+IF(AF12="X",$Y$3,0)</f>
        <v>0</v>
      </c>
      <c r="AI12" t="str">
        <f t="shared" si="5"/>
        <v>Continue</v>
      </c>
    </row>
    <row r="13" spans="2:35">
      <c r="B13" t="s">
        <v>6</v>
      </c>
      <c r="C13" s="14">
        <v>0.27777777777777779</v>
      </c>
      <c r="D13" s="14">
        <v>0.28194444444444444</v>
      </c>
      <c r="E13" s="14">
        <v>0.28402777777777777</v>
      </c>
      <c r="F13" s="14">
        <v>0.28749999999999998</v>
      </c>
      <c r="G13" s="14">
        <v>4.1666666666666519E-3</v>
      </c>
      <c r="H13" s="14">
        <v>3.4722222222222099E-3</v>
      </c>
      <c r="I13" s="14">
        <v>6.9444444444449749E-4</v>
      </c>
      <c r="J13" s="14">
        <v>2.0833333333333259E-3</v>
      </c>
      <c r="L13" s="36" t="s">
        <v>340</v>
      </c>
      <c r="M13">
        <v>1</v>
      </c>
      <c r="N13">
        <f>+$K$4-(SUM($M$10:M13)*$K$5)</f>
        <v>734</v>
      </c>
      <c r="O13" t="str">
        <f t="shared" si="0"/>
        <v>Continue</v>
      </c>
      <c r="P13">
        <v>1</v>
      </c>
      <c r="Q13">
        <f>+$K$4-(SUM($P$10:P13)*$K$5)</f>
        <v>784</v>
      </c>
      <c r="R13" t="str">
        <f t="shared" si="1"/>
        <v>Continue</v>
      </c>
      <c r="S13">
        <v>1</v>
      </c>
      <c r="T13">
        <f>+$K$4-(SUM($S$10:S13)*$K$5)</f>
        <v>834</v>
      </c>
      <c r="U13" t="str">
        <f t="shared" si="2"/>
        <v>Continue</v>
      </c>
      <c r="W13" s="36" t="s">
        <v>340</v>
      </c>
      <c r="X13" s="39">
        <v>1</v>
      </c>
      <c r="Y13">
        <f>+$K$4-(SUM($X$10:X13)*$K$5)+SUM($Z$10:Z13)</f>
        <v>734</v>
      </c>
      <c r="Z13">
        <f>+IF(X13="X",$Y$3,0)</f>
        <v>0</v>
      </c>
      <c r="AA13" t="str">
        <f t="shared" si="3"/>
        <v>Continue</v>
      </c>
      <c r="AB13" s="39">
        <v>1</v>
      </c>
      <c r="AC13">
        <f>+$K$4-(SUM($AB$10:AB13)*$K$5)+SUM($AD$10:AD13)</f>
        <v>784</v>
      </c>
      <c r="AD13">
        <f>+IF(AB13="X",$Y$3,0)</f>
        <v>0</v>
      </c>
      <c r="AE13" t="str">
        <f t="shared" si="4"/>
        <v>Continue</v>
      </c>
      <c r="AF13" s="39">
        <v>1</v>
      </c>
      <c r="AG13">
        <f>+$K$4-(SUM($AF$10:AF13)*$K$5)+SUM($AH$10:AH13)</f>
        <v>834</v>
      </c>
      <c r="AH13">
        <f>+IF(AF13="X",$Y$3,0)</f>
        <v>0</v>
      </c>
      <c r="AI13" t="str">
        <f t="shared" si="5"/>
        <v>Continue</v>
      </c>
    </row>
    <row r="14" spans="2:35">
      <c r="B14" t="s">
        <v>9</v>
      </c>
      <c r="C14" s="15">
        <v>0.28333333333333333</v>
      </c>
      <c r="D14" s="15">
        <v>0.28749999999999998</v>
      </c>
      <c r="E14" s="15">
        <v>0.28958333333333336</v>
      </c>
      <c r="F14" s="15">
        <v>0.29375000000000001</v>
      </c>
      <c r="G14" s="15">
        <v>4.1666666666666519E-3</v>
      </c>
      <c r="H14" s="15">
        <v>4.1666666666666519E-3</v>
      </c>
      <c r="I14" s="15">
        <v>1.388888888888884E-3</v>
      </c>
      <c r="J14" s="15">
        <v>2.0833333333333814E-3</v>
      </c>
      <c r="L14" s="36" t="s">
        <v>341</v>
      </c>
      <c r="M14">
        <v>1</v>
      </c>
      <c r="N14">
        <f>+$K$4-(SUM($M$10:M14)*$K$5)</f>
        <v>634</v>
      </c>
      <c r="O14" t="str">
        <f t="shared" si="0"/>
        <v>Continue</v>
      </c>
      <c r="P14">
        <v>1</v>
      </c>
      <c r="Q14">
        <f>+$K$4-(SUM($P$10:P14)*$K$5)</f>
        <v>684</v>
      </c>
      <c r="R14" t="str">
        <f t="shared" si="1"/>
        <v>Continue</v>
      </c>
      <c r="T14">
        <f>+$K$4-(SUM($S$10:S14)*$K$5)</f>
        <v>834</v>
      </c>
      <c r="U14" t="str">
        <f t="shared" si="2"/>
        <v>Continue</v>
      </c>
      <c r="W14" s="36" t="s">
        <v>341</v>
      </c>
      <c r="X14" t="s">
        <v>342</v>
      </c>
      <c r="Y14">
        <f>+$K$4-(SUM($X$10:X14)*$K$5)+SUM($Z$10:Z14)</f>
        <v>934</v>
      </c>
      <c r="Z14">
        <f>+IF(X14="X",$Y$3,0)</f>
        <v>200</v>
      </c>
      <c r="AA14" t="str">
        <f t="shared" si="3"/>
        <v>Continue</v>
      </c>
      <c r="AB14">
        <v>1</v>
      </c>
      <c r="AC14">
        <f>+$K$4-(SUM($AB$10:AB14)*$K$5)+SUM($AD$10:AD14)</f>
        <v>684</v>
      </c>
      <c r="AD14">
        <f>+IF(AB14="X",$Y$3,0)</f>
        <v>0</v>
      </c>
      <c r="AE14" t="str">
        <f t="shared" si="4"/>
        <v>Continue</v>
      </c>
      <c r="AF14">
        <v>1</v>
      </c>
      <c r="AG14">
        <f>+$K$4-(SUM($AF$10:AF14)*$K$5)+SUM($AH$10:AH14)</f>
        <v>734</v>
      </c>
      <c r="AH14">
        <f>+IF(AF14="X",$Y$3,0)</f>
        <v>0</v>
      </c>
      <c r="AI14" t="str">
        <f t="shared" si="5"/>
        <v>Continue</v>
      </c>
    </row>
    <row r="15" spans="2:35">
      <c r="B15" t="s">
        <v>6</v>
      </c>
      <c r="C15" s="14">
        <v>0.28819444444444448</v>
      </c>
      <c r="D15" s="14">
        <v>0.29236111111111113</v>
      </c>
      <c r="E15" s="14">
        <v>0.29444444444444445</v>
      </c>
      <c r="F15" s="14">
        <v>0.2986111111111111</v>
      </c>
      <c r="G15" s="14">
        <v>4.1666666666666519E-3</v>
      </c>
      <c r="H15" s="14">
        <v>4.1666666666666519E-3</v>
      </c>
      <c r="I15" s="14">
        <v>6.9444444444444198E-4</v>
      </c>
      <c r="J15" s="14">
        <v>2.0833333333333259E-3</v>
      </c>
      <c r="L15" s="36" t="s">
        <v>343</v>
      </c>
      <c r="M15">
        <v>1</v>
      </c>
      <c r="N15">
        <f>+$K$4-(SUM($M$10:M15)*$K$5)</f>
        <v>534</v>
      </c>
      <c r="O15" t="str">
        <f t="shared" si="0"/>
        <v>Continue</v>
      </c>
      <c r="P15">
        <v>1</v>
      </c>
      <c r="Q15">
        <f>+$K$4-(SUM($P$10:P15)*$K$5)</f>
        <v>584</v>
      </c>
      <c r="R15" t="str">
        <f t="shared" si="1"/>
        <v>Continue</v>
      </c>
      <c r="T15">
        <f>+$K$4-(SUM($S$10:S15)*$K$5)</f>
        <v>834</v>
      </c>
      <c r="U15" t="str">
        <f t="shared" si="2"/>
        <v>Continue</v>
      </c>
      <c r="W15" s="36" t="s">
        <v>343</v>
      </c>
      <c r="X15">
        <v>1</v>
      </c>
      <c r="Y15">
        <f>+$K$4-(SUM($X$10:X15)*$K$5)+SUM($Z$10:Z15)</f>
        <v>834</v>
      </c>
      <c r="Z15">
        <f>+IF(X15="X",$Y$3,0)</f>
        <v>0</v>
      </c>
      <c r="AA15" t="str">
        <f t="shared" si="3"/>
        <v>Continue</v>
      </c>
      <c r="AB15" t="s">
        <v>342</v>
      </c>
      <c r="AC15">
        <f>+$K$4-(SUM($AB$10:AB15)*$K$5)+SUM($AD$10:AD15)</f>
        <v>884</v>
      </c>
      <c r="AD15">
        <f>+IF(AB15="X",$Y$3,0)</f>
        <v>200</v>
      </c>
      <c r="AE15" t="str">
        <f t="shared" si="4"/>
        <v>Continue</v>
      </c>
      <c r="AF15">
        <v>1</v>
      </c>
      <c r="AG15">
        <f>+$K$4-(SUM($AF$10:AF15)*$K$5)+SUM($AH$10:AH15)</f>
        <v>634</v>
      </c>
      <c r="AH15">
        <f>+IF(AF15="X",$Y$3,0)</f>
        <v>0</v>
      </c>
      <c r="AI15" t="str">
        <f t="shared" si="5"/>
        <v>Continue</v>
      </c>
    </row>
    <row r="16" spans="2:35">
      <c r="B16" t="s">
        <v>10</v>
      </c>
      <c r="C16" s="16">
        <v>0.29097222222222224</v>
      </c>
      <c r="D16" s="16">
        <v>0.2951388888888889</v>
      </c>
      <c r="E16" s="16">
        <v>0.2986111111111111</v>
      </c>
      <c r="F16" s="16">
        <v>0.30277777777777776</v>
      </c>
      <c r="G16" s="16">
        <v>4.1666666666666519E-3</v>
      </c>
      <c r="H16" s="16">
        <v>4.1666666666666519E-3</v>
      </c>
      <c r="I16" s="16">
        <v>6.9444444444444198E-4</v>
      </c>
      <c r="J16" s="16">
        <v>3.4722222222222099E-3</v>
      </c>
      <c r="L16" s="36" t="s">
        <v>344</v>
      </c>
      <c r="M16">
        <v>1</v>
      </c>
      <c r="N16">
        <f>+$K$4-(SUM($M$10:M16)*$K$5)</f>
        <v>434</v>
      </c>
      <c r="O16" t="str">
        <f t="shared" si="0"/>
        <v>Continue</v>
      </c>
      <c r="P16">
        <v>1</v>
      </c>
      <c r="Q16">
        <f>+$K$4-(SUM($P$10:P16)*$K$5)</f>
        <v>484</v>
      </c>
      <c r="R16" t="str">
        <f t="shared" si="1"/>
        <v>Continue</v>
      </c>
      <c r="T16">
        <f>+$K$4-(SUM($S$10:S16)*$K$5)</f>
        <v>834</v>
      </c>
      <c r="U16" t="str">
        <f t="shared" si="2"/>
        <v>Continue</v>
      </c>
      <c r="W16" s="36" t="s">
        <v>344</v>
      </c>
      <c r="X16">
        <v>1</v>
      </c>
      <c r="Y16">
        <f>+$K$4-(SUM($X$10:X16)*$K$5)+SUM($Z$10:Z16)</f>
        <v>734</v>
      </c>
      <c r="Z16">
        <f>+IF(X16="X",$Y$3,0)</f>
        <v>0</v>
      </c>
      <c r="AA16" t="str">
        <f t="shared" si="3"/>
        <v>Continue</v>
      </c>
      <c r="AB16">
        <v>1</v>
      </c>
      <c r="AC16">
        <f>+$K$4-(SUM($AB$10:AB16)*$K$5)+SUM($AD$10:AD16)</f>
        <v>784</v>
      </c>
      <c r="AD16">
        <f>+IF(AB16="X",$Y$3,0)</f>
        <v>0</v>
      </c>
      <c r="AE16" t="str">
        <f t="shared" si="4"/>
        <v>Continue</v>
      </c>
      <c r="AF16" t="s">
        <v>342</v>
      </c>
      <c r="AG16">
        <f>+$K$4-(SUM($AF$10:AF16)*$K$5)+SUM($AH$10:AH16)</f>
        <v>834</v>
      </c>
      <c r="AH16">
        <f>+IF(AF16="X",$Y$3,0)</f>
        <v>200</v>
      </c>
      <c r="AI16" t="str">
        <f t="shared" si="5"/>
        <v>Continue</v>
      </c>
    </row>
    <row r="17" spans="2:35">
      <c r="B17" t="s">
        <v>9</v>
      </c>
      <c r="C17" s="15">
        <v>0.2951388888888889</v>
      </c>
      <c r="D17" s="15">
        <v>0.29930555555555555</v>
      </c>
      <c r="E17" s="15">
        <v>0.30277777777777776</v>
      </c>
      <c r="F17" s="15">
        <v>0.30694444444444441</v>
      </c>
      <c r="G17" s="15">
        <v>4.1666666666666519E-3</v>
      </c>
      <c r="H17" s="15">
        <v>4.1666666666666519E-3</v>
      </c>
      <c r="I17" s="15">
        <v>6.9444444444449749E-4</v>
      </c>
      <c r="J17" s="15">
        <v>3.4722222222222099E-3</v>
      </c>
      <c r="L17" s="36" t="s">
        <v>345</v>
      </c>
      <c r="M17">
        <v>1</v>
      </c>
      <c r="N17">
        <f>+$K$4-(SUM($M$10:M17)*$K$5)</f>
        <v>334</v>
      </c>
      <c r="O17" t="str">
        <f t="shared" si="0"/>
        <v>Continue</v>
      </c>
      <c r="P17">
        <v>1</v>
      </c>
      <c r="Q17">
        <f>+$K$4-(SUM($P$10:P17)*$K$5)</f>
        <v>384</v>
      </c>
      <c r="R17" t="str">
        <f t="shared" si="1"/>
        <v>Continue</v>
      </c>
      <c r="S17">
        <v>1</v>
      </c>
      <c r="T17">
        <f>+$K$4-(SUM($S$10:S17)*$K$5)</f>
        <v>734</v>
      </c>
      <c r="U17" t="str">
        <f t="shared" si="2"/>
        <v>Continue</v>
      </c>
      <c r="W17" s="36" t="s">
        <v>345</v>
      </c>
      <c r="X17" s="39">
        <v>1</v>
      </c>
      <c r="Y17">
        <f>+$K$4-(SUM($X$10:X17)*$K$5)+SUM($Z$10:Z17)</f>
        <v>634</v>
      </c>
      <c r="Z17">
        <f>+IF(X17="X",$Y$3,0)</f>
        <v>0</v>
      </c>
      <c r="AA17" t="str">
        <f t="shared" si="3"/>
        <v>Continue</v>
      </c>
      <c r="AB17" s="39">
        <v>1</v>
      </c>
      <c r="AC17">
        <f>+$K$4-(SUM($AB$10:AB17)*$K$5)+SUM($AD$10:AD17)</f>
        <v>684</v>
      </c>
      <c r="AD17">
        <f>+IF(AB17="X",$Y$3,0)</f>
        <v>0</v>
      </c>
      <c r="AE17" t="str">
        <f t="shared" si="4"/>
        <v>Continue</v>
      </c>
      <c r="AF17" s="39">
        <v>1</v>
      </c>
      <c r="AG17">
        <f>+$K$4-(SUM($AF$10:AF17)*$K$5)+SUM($AH$10:AH17)</f>
        <v>734</v>
      </c>
      <c r="AH17">
        <f>+IF(AF17="X",$Y$3,0)</f>
        <v>0</v>
      </c>
      <c r="AI17" t="str">
        <f t="shared" si="5"/>
        <v>Continue</v>
      </c>
    </row>
    <row r="18" spans="2:35">
      <c r="B18" t="s">
        <v>6</v>
      </c>
      <c r="C18" s="14">
        <v>0.29930555555555555</v>
      </c>
      <c r="D18" s="14">
        <v>0.3034722222222222</v>
      </c>
      <c r="E18" s="14">
        <v>0.30694444444444441</v>
      </c>
      <c r="F18" s="14">
        <v>0.31111111111111106</v>
      </c>
      <c r="G18" s="14">
        <v>4.1666666666666519E-3</v>
      </c>
      <c r="H18" s="14">
        <v>4.1666666666666519E-3</v>
      </c>
      <c r="I18" s="14">
        <v>6.9444444444449749E-4</v>
      </c>
      <c r="J18" s="14">
        <v>3.4722222222222099E-3</v>
      </c>
      <c r="L18" s="36" t="s">
        <v>346</v>
      </c>
      <c r="M18">
        <v>1</v>
      </c>
      <c r="N18">
        <f>+$K$4-(SUM($M$10:M18)*$K$5)</f>
        <v>234</v>
      </c>
      <c r="O18" t="str">
        <f t="shared" si="0"/>
        <v>Charge</v>
      </c>
      <c r="P18">
        <v>1</v>
      </c>
      <c r="Q18">
        <f>+$K$4-(SUM($P$10:P18)*$K$5)</f>
        <v>284</v>
      </c>
      <c r="R18" t="str">
        <f t="shared" si="1"/>
        <v>Continue</v>
      </c>
      <c r="S18">
        <v>1</v>
      </c>
      <c r="T18">
        <f>+$K$4-(SUM($S$10:S18)*$K$5)</f>
        <v>634</v>
      </c>
      <c r="U18" t="str">
        <f t="shared" si="2"/>
        <v>Continue</v>
      </c>
      <c r="W18" s="36" t="s">
        <v>346</v>
      </c>
      <c r="X18" s="39">
        <v>1</v>
      </c>
      <c r="Y18">
        <f>+$K$4-(SUM($X$10:X18)*$K$5)+SUM($Z$10:Z18)</f>
        <v>534</v>
      </c>
      <c r="Z18">
        <f>+IF(X18="X",$Y$3,0)</f>
        <v>0</v>
      </c>
      <c r="AA18" t="str">
        <f t="shared" si="3"/>
        <v>Continue</v>
      </c>
      <c r="AB18" s="39">
        <v>1</v>
      </c>
      <c r="AC18">
        <f>+$K$4-(SUM($AB$10:AB18)*$K$5)+SUM($AD$10:AD18)</f>
        <v>584</v>
      </c>
      <c r="AD18">
        <f>+IF(AB18="X",$Y$3,0)</f>
        <v>0</v>
      </c>
      <c r="AE18" t="str">
        <f t="shared" si="4"/>
        <v>Continue</v>
      </c>
      <c r="AF18" s="39">
        <v>1</v>
      </c>
      <c r="AG18">
        <f>+$K$4-(SUM($AF$10:AF18)*$K$5)+SUM($AH$10:AH18)</f>
        <v>634</v>
      </c>
      <c r="AH18">
        <f>+IF(AF18="X",$Y$3,0)</f>
        <v>0</v>
      </c>
      <c r="AI18" t="str">
        <f t="shared" si="5"/>
        <v>Continue</v>
      </c>
    </row>
    <row r="19" spans="2:35">
      <c r="B19" t="s">
        <v>10</v>
      </c>
      <c r="C19" s="16">
        <v>0.3034722222222222</v>
      </c>
      <c r="D19" s="16">
        <v>0.30763888888888885</v>
      </c>
      <c r="E19" s="16">
        <v>0.31111111111111112</v>
      </c>
      <c r="F19" s="16">
        <v>0.31527777777777777</v>
      </c>
      <c r="G19" s="16">
        <v>4.1666666666666519E-3</v>
      </c>
      <c r="H19" s="16">
        <v>4.1666666666666519E-3</v>
      </c>
      <c r="I19" s="16">
        <v>6.9444444444444198E-4</v>
      </c>
      <c r="J19" s="16">
        <v>3.4722222222222654E-3</v>
      </c>
      <c r="L19" s="36" t="s">
        <v>347</v>
      </c>
      <c r="M19">
        <v>1</v>
      </c>
      <c r="N19">
        <f>+$K$4-(SUM($M$10:M19)*$K$5)</f>
        <v>134</v>
      </c>
      <c r="O19" t="str">
        <f t="shared" si="0"/>
        <v>Charge</v>
      </c>
      <c r="P19">
        <v>1</v>
      </c>
      <c r="Q19">
        <f>+$K$4-(SUM($P$10:P19)*$K$5)</f>
        <v>184</v>
      </c>
      <c r="R19" t="str">
        <f t="shared" si="1"/>
        <v>Charge</v>
      </c>
      <c r="S19">
        <v>1</v>
      </c>
      <c r="T19">
        <f>+$K$4-(SUM($S$10:S19)*$K$5)</f>
        <v>534</v>
      </c>
      <c r="U19" t="str">
        <f t="shared" si="2"/>
        <v>Continue</v>
      </c>
      <c r="W19" s="36" t="s">
        <v>347</v>
      </c>
      <c r="X19" s="39">
        <v>1</v>
      </c>
      <c r="Y19">
        <f>+$K$4-(SUM($X$10:X19)*$K$5)+SUM($Z$10:Z19)</f>
        <v>434</v>
      </c>
      <c r="Z19">
        <f>+IF(X19="X",$Y$3,0)</f>
        <v>0</v>
      </c>
      <c r="AA19" t="str">
        <f t="shared" si="3"/>
        <v>Continue</v>
      </c>
      <c r="AB19" s="39">
        <v>1</v>
      </c>
      <c r="AC19">
        <f>+$K$4-(SUM($AB$10:AB19)*$K$5)+SUM($AD$10:AD19)</f>
        <v>484</v>
      </c>
      <c r="AD19">
        <f>+IF(AB19="X",$Y$3,0)</f>
        <v>0</v>
      </c>
      <c r="AE19" t="str">
        <f t="shared" si="4"/>
        <v>Continue</v>
      </c>
      <c r="AF19" s="39">
        <v>1</v>
      </c>
      <c r="AG19">
        <f>+$K$4-(SUM($AF$10:AF19)*$K$5)+SUM($AH$10:AH19)</f>
        <v>534</v>
      </c>
      <c r="AH19">
        <f>+IF(AF19="X",$Y$3,0)</f>
        <v>0</v>
      </c>
      <c r="AI19" t="str">
        <f t="shared" si="5"/>
        <v>Continue</v>
      </c>
    </row>
    <row r="20" spans="2:35">
      <c r="B20" t="s">
        <v>9</v>
      </c>
      <c r="C20" s="15">
        <v>0.30763888888888891</v>
      </c>
      <c r="D20" s="15">
        <v>0.31180555555555556</v>
      </c>
      <c r="E20" s="15">
        <v>0.31527777777777777</v>
      </c>
      <c r="F20" s="15">
        <v>0.31944444444444442</v>
      </c>
      <c r="G20" s="15">
        <v>4.1666666666666519E-3</v>
      </c>
      <c r="H20" s="15">
        <v>4.1666666666666519E-3</v>
      </c>
      <c r="I20" s="15">
        <v>6.9444444444449749E-4</v>
      </c>
      <c r="J20" s="15">
        <v>3.4722222222222099E-3</v>
      </c>
      <c r="L20" s="36" t="s">
        <v>348</v>
      </c>
      <c r="M20">
        <v>1</v>
      </c>
      <c r="N20">
        <f>+$K$4-(SUM($M$10:M20)*$K$5)</f>
        <v>34</v>
      </c>
      <c r="O20" t="str">
        <f t="shared" si="0"/>
        <v>Charge</v>
      </c>
      <c r="P20">
        <v>1</v>
      </c>
      <c r="Q20">
        <f>+$K$4-(SUM($P$10:P20)*$K$5)</f>
        <v>84</v>
      </c>
      <c r="R20" t="str">
        <f t="shared" si="1"/>
        <v>Charge</v>
      </c>
      <c r="S20">
        <v>1</v>
      </c>
      <c r="T20">
        <f>+$K$4-(SUM($S$10:S20)*$K$5)</f>
        <v>434</v>
      </c>
      <c r="U20" t="str">
        <f t="shared" si="2"/>
        <v>Continue</v>
      </c>
      <c r="W20" s="36" t="s">
        <v>348</v>
      </c>
      <c r="X20" s="39">
        <v>1</v>
      </c>
      <c r="Y20">
        <f>+$K$4-(SUM($X$10:X20)*$K$5)+SUM($Z$10:Z20)</f>
        <v>334</v>
      </c>
      <c r="Z20">
        <f>+IF(X20="X",$Y$3,0)</f>
        <v>0</v>
      </c>
      <c r="AA20" t="str">
        <f t="shared" si="3"/>
        <v>Continue</v>
      </c>
      <c r="AB20" s="39">
        <v>1</v>
      </c>
      <c r="AC20">
        <f>+$K$4-(SUM($AB$10:AB20)*$K$5)+SUM($AD$10:AD20)</f>
        <v>384</v>
      </c>
      <c r="AD20">
        <f>+IF(AB20="X",$Y$3,0)</f>
        <v>0</v>
      </c>
      <c r="AE20" t="str">
        <f t="shared" si="4"/>
        <v>Continue</v>
      </c>
      <c r="AF20" s="39">
        <v>1</v>
      </c>
      <c r="AG20">
        <f>+$K$4-(SUM($AF$10:AF20)*$K$5)+SUM($AH$10:AH20)</f>
        <v>434</v>
      </c>
      <c r="AH20">
        <f>+IF(AF20="X",$Y$3,0)</f>
        <v>0</v>
      </c>
      <c r="AI20" t="str">
        <f t="shared" si="5"/>
        <v>Continue</v>
      </c>
    </row>
    <row r="21" spans="2:35">
      <c r="B21" t="s">
        <v>6</v>
      </c>
      <c r="C21" s="14">
        <v>0.31180555555555556</v>
      </c>
      <c r="D21" s="14">
        <v>0.31597222222222221</v>
      </c>
      <c r="E21" s="14">
        <v>0.31944444444444448</v>
      </c>
      <c r="F21" s="14">
        <v>0.32361111111111113</v>
      </c>
      <c r="G21" s="14">
        <v>4.1666666666666519E-3</v>
      </c>
      <c r="H21" s="14">
        <v>4.1666666666666519E-3</v>
      </c>
      <c r="I21" s="14">
        <v>6.9444444444444198E-4</v>
      </c>
      <c r="J21" s="14">
        <v>3.4722222222222654E-3</v>
      </c>
      <c r="L21" s="36" t="s">
        <v>349</v>
      </c>
      <c r="M21">
        <v>1</v>
      </c>
      <c r="N21">
        <f>+$K$4-(SUM($M$10:M21)*$K$5)</f>
        <v>-66</v>
      </c>
      <c r="O21" t="str">
        <f t="shared" si="0"/>
        <v>Charge</v>
      </c>
      <c r="P21">
        <v>1</v>
      </c>
      <c r="Q21">
        <f>+$K$4-(SUM($P$10:P21)*$K$5)</f>
        <v>-16</v>
      </c>
      <c r="R21" t="str">
        <f t="shared" si="1"/>
        <v>Charge</v>
      </c>
      <c r="S21">
        <v>1</v>
      </c>
      <c r="T21">
        <f>+$K$4-(SUM($S$10:S21)*$K$5)</f>
        <v>334</v>
      </c>
      <c r="U21" t="str">
        <f t="shared" si="2"/>
        <v>Continue</v>
      </c>
      <c r="W21" s="36" t="s">
        <v>349</v>
      </c>
      <c r="X21" s="39">
        <v>1</v>
      </c>
      <c r="Y21">
        <f>+$K$4-(SUM($X$10:X21)*$K$5)+SUM($Z$10:Z21)</f>
        <v>234</v>
      </c>
      <c r="Z21">
        <f>+IF(X21="X",$Y$3,0)</f>
        <v>0</v>
      </c>
      <c r="AA21" t="str">
        <f t="shared" si="3"/>
        <v>Charge</v>
      </c>
      <c r="AB21" s="39">
        <v>1</v>
      </c>
      <c r="AC21">
        <f>+$K$4-(SUM($AB$10:AB21)*$K$5)+SUM($AD$10:AD21)</f>
        <v>284</v>
      </c>
      <c r="AD21">
        <f>+IF(AB21="X",$Y$3,0)</f>
        <v>0</v>
      </c>
      <c r="AE21" t="str">
        <f t="shared" si="4"/>
        <v>Continue</v>
      </c>
      <c r="AF21" s="39">
        <v>1</v>
      </c>
      <c r="AG21">
        <f>+$K$4-(SUM($AF$10:AF21)*$K$5)+SUM($AH$10:AH21)</f>
        <v>334</v>
      </c>
      <c r="AH21">
        <f>+IF(AF21="X",$Y$3,0)</f>
        <v>0</v>
      </c>
      <c r="AI21" t="str">
        <f t="shared" si="5"/>
        <v>Continue</v>
      </c>
    </row>
    <row r="22" spans="2:35">
      <c r="B22" t="s">
        <v>10</v>
      </c>
      <c r="C22" s="16">
        <v>0.31597222222222221</v>
      </c>
      <c r="D22" s="16">
        <v>0.32013888888888886</v>
      </c>
      <c r="E22" s="16">
        <v>0.32361111111111113</v>
      </c>
      <c r="F22" s="16">
        <v>0.32777777777777778</v>
      </c>
      <c r="G22" s="16">
        <v>4.1666666666666519E-3</v>
      </c>
      <c r="H22" s="16">
        <v>4.1666666666666519E-3</v>
      </c>
      <c r="I22" s="16">
        <v>6.9444444444444198E-4</v>
      </c>
      <c r="J22" s="16">
        <v>3.4722222222222654E-3</v>
      </c>
      <c r="L22" s="36" t="s">
        <v>350</v>
      </c>
      <c r="M22">
        <v>1</v>
      </c>
      <c r="N22">
        <f>+$K$4-(SUM($M$10:M22)*$K$5)</f>
        <v>-166</v>
      </c>
      <c r="O22" t="str">
        <f t="shared" si="0"/>
        <v>Charge</v>
      </c>
      <c r="P22">
        <v>1</v>
      </c>
      <c r="Q22">
        <f>+$K$4-(SUM($P$10:P22)*$K$5)</f>
        <v>-116</v>
      </c>
      <c r="R22" t="str">
        <f t="shared" si="1"/>
        <v>Charge</v>
      </c>
      <c r="T22">
        <f>+$K$4-(SUM($S$10:S22)*$K$5)</f>
        <v>334</v>
      </c>
      <c r="U22" t="str">
        <f t="shared" si="2"/>
        <v>Continue</v>
      </c>
      <c r="W22" s="36" t="s">
        <v>350</v>
      </c>
      <c r="X22">
        <v>1</v>
      </c>
      <c r="Y22">
        <f>+$K$4-(SUM($X$10:X22)*$K$5)+SUM($Z$10:Z22)</f>
        <v>134</v>
      </c>
      <c r="Z22">
        <f>+IF(X22="X",$Y$3,0)</f>
        <v>0</v>
      </c>
      <c r="AA22" t="str">
        <f t="shared" si="3"/>
        <v>Charge</v>
      </c>
      <c r="AB22">
        <v>1</v>
      </c>
      <c r="AC22">
        <f>+$K$4-(SUM($AB$10:AB22)*$K$5)+SUM($AD$10:AD22)</f>
        <v>184</v>
      </c>
      <c r="AD22">
        <f>+IF(AB22="X",$Y$3,0)</f>
        <v>0</v>
      </c>
      <c r="AE22" t="str">
        <f t="shared" si="4"/>
        <v>Charge</v>
      </c>
      <c r="AG22">
        <f>+$K$4-(SUM($AF$10:AF22)*$K$5)+SUM($AH$10:AH22)</f>
        <v>334</v>
      </c>
      <c r="AH22">
        <f>+IF(AF22="X",$Y$3,0)</f>
        <v>0</v>
      </c>
      <c r="AI22" t="str">
        <f t="shared" si="5"/>
        <v>Continue</v>
      </c>
    </row>
    <row r="23" spans="2:35">
      <c r="B23" t="s">
        <v>9</v>
      </c>
      <c r="C23" s="15">
        <v>0.32013888888888892</v>
      </c>
      <c r="D23" s="15">
        <v>0.32430555555555557</v>
      </c>
      <c r="E23" s="15">
        <v>0.32777777777777778</v>
      </c>
      <c r="F23" s="15">
        <v>0.33194444444444443</v>
      </c>
      <c r="G23" s="15">
        <v>4.1666666666666519E-3</v>
      </c>
      <c r="H23" s="15">
        <v>4.1666666666666519E-3</v>
      </c>
      <c r="I23" s="15">
        <v>6.9444444444444198E-4</v>
      </c>
      <c r="J23" s="15">
        <v>3.4722222222222099E-3</v>
      </c>
      <c r="L23" s="36"/>
    </row>
    <row r="24" spans="2:35">
      <c r="B24" t="s">
        <v>6</v>
      </c>
      <c r="C24" s="14">
        <v>0.32430555555555557</v>
      </c>
      <c r="D24" s="14">
        <v>0.32847222222222222</v>
      </c>
      <c r="E24" s="14">
        <v>0.33194444444444443</v>
      </c>
      <c r="F24" s="14">
        <v>0.33611111111111108</v>
      </c>
      <c r="G24" s="14">
        <v>4.1666666666666519E-3</v>
      </c>
      <c r="H24" s="14">
        <v>4.1666666666666519E-3</v>
      </c>
      <c r="I24" s="14">
        <v>6.9444444444449749E-4</v>
      </c>
      <c r="J24" s="14">
        <v>3.4722222222222099E-3</v>
      </c>
    </row>
    <row r="25" spans="2:35">
      <c r="B25" t="s">
        <v>10</v>
      </c>
      <c r="C25" s="16">
        <v>0.32847222222222222</v>
      </c>
      <c r="D25" s="16">
        <v>0.33263888888888887</v>
      </c>
      <c r="E25" s="16">
        <v>0.33611111111111108</v>
      </c>
      <c r="F25" s="16">
        <v>0.34027777777777773</v>
      </c>
      <c r="G25" s="16">
        <v>4.1666666666666519E-3</v>
      </c>
      <c r="H25" s="16">
        <v>4.1666666666666519E-3</v>
      </c>
      <c r="I25" s="16">
        <v>6.9444444444449749E-4</v>
      </c>
      <c r="J25" s="16">
        <v>3.4722222222222099E-3</v>
      </c>
    </row>
    <row r="26" spans="2:35">
      <c r="B26" t="s">
        <v>9</v>
      </c>
      <c r="C26" s="15">
        <v>0.33263888888888887</v>
      </c>
      <c r="D26" s="15">
        <v>0.33680555555555552</v>
      </c>
      <c r="E26" s="15">
        <v>0.34027777777777773</v>
      </c>
      <c r="F26" s="15">
        <v>0.34444444444444439</v>
      </c>
      <c r="G26" s="15">
        <v>4.1666666666666519E-3</v>
      </c>
      <c r="H26" s="15">
        <v>4.1666666666666519E-3</v>
      </c>
      <c r="I26" s="15">
        <v>6.9444444444449749E-4</v>
      </c>
      <c r="J26" s="15">
        <v>3.4722222222222099E-3</v>
      </c>
    </row>
    <row r="27" spans="2:35">
      <c r="B27" t="s">
        <v>6</v>
      </c>
      <c r="C27" s="14">
        <v>0.33680555555555558</v>
      </c>
      <c r="D27" s="14">
        <v>0.34097222222222223</v>
      </c>
      <c r="E27" s="14">
        <v>0.3444444444444445</v>
      </c>
      <c r="F27" s="14">
        <v>0.34861111111111115</v>
      </c>
      <c r="G27" s="14">
        <v>4.1666666666666519E-3</v>
      </c>
      <c r="H27" s="14">
        <v>4.1666666666666519E-3</v>
      </c>
      <c r="I27" s="14">
        <v>6.9444444444438647E-4</v>
      </c>
      <c r="J27" s="14">
        <v>3.4722222222222654E-3</v>
      </c>
    </row>
    <row r="28" spans="2:35">
      <c r="B28" t="s">
        <v>10</v>
      </c>
      <c r="C28" s="16">
        <v>0.34097222222222223</v>
      </c>
      <c r="D28" s="16">
        <v>0.34513888888888888</v>
      </c>
      <c r="E28" s="16">
        <v>0.34861111111111115</v>
      </c>
      <c r="F28" s="16">
        <v>0.3527777777777778</v>
      </c>
      <c r="G28" s="16">
        <v>4.1666666666666519E-3</v>
      </c>
      <c r="H28" s="16">
        <v>4.1666666666666519E-3</v>
      </c>
      <c r="I28" s="16">
        <v>6.9444444444438647E-4</v>
      </c>
      <c r="J28" s="16">
        <v>3.4722222222222654E-3</v>
      </c>
    </row>
    <row r="29" spans="2:35">
      <c r="B29" t="s">
        <v>9</v>
      </c>
      <c r="C29" s="15">
        <v>0.34513888888888888</v>
      </c>
      <c r="D29" s="15">
        <v>0.34930555555555554</v>
      </c>
      <c r="E29" s="15">
        <v>0.3527777777777778</v>
      </c>
      <c r="F29" s="15">
        <v>0.35694444444444445</v>
      </c>
      <c r="G29" s="15">
        <v>4.1666666666666519E-3</v>
      </c>
      <c r="H29" s="15">
        <v>4.1666666666666519E-3</v>
      </c>
      <c r="I29" s="15">
        <v>6.9444444444444198E-4</v>
      </c>
      <c r="J29" s="15">
        <v>3.4722222222222654E-3</v>
      </c>
    </row>
    <row r="30" spans="2:35">
      <c r="B30" t="s">
        <v>6</v>
      </c>
      <c r="C30" s="14">
        <v>0.34930555555555554</v>
      </c>
      <c r="D30" s="14">
        <v>0.35347222222222219</v>
      </c>
      <c r="E30" s="14">
        <v>0.35694444444444445</v>
      </c>
      <c r="F30" s="14">
        <v>0.3611111111111111</v>
      </c>
      <c r="G30" s="14">
        <v>4.1666666666666519E-3</v>
      </c>
      <c r="H30" s="14">
        <v>4.1666666666666519E-3</v>
      </c>
      <c r="I30" s="14">
        <v>6.9444444444444198E-4</v>
      </c>
      <c r="J30" s="14">
        <v>3.4722222222222654E-3</v>
      </c>
      <c r="O30">
        <f>2/60</f>
        <v>3.3333333333333333E-2</v>
      </c>
    </row>
    <row r="31" spans="2:35">
      <c r="B31" t="s">
        <v>10</v>
      </c>
      <c r="C31" s="16">
        <v>0.35347222222222219</v>
      </c>
      <c r="D31" s="16">
        <v>0.35763888888888884</v>
      </c>
      <c r="E31" s="16">
        <v>0.3611111111111111</v>
      </c>
      <c r="F31" s="16">
        <v>0.36527777777777776</v>
      </c>
      <c r="G31" s="16">
        <v>4.1666666666666519E-3</v>
      </c>
      <c r="H31" s="16">
        <v>4.1666666666666519E-3</v>
      </c>
      <c r="I31" s="16">
        <v>6.9444444444444198E-4</v>
      </c>
      <c r="J31" s="16">
        <v>3.4722222222222654E-3</v>
      </c>
      <c r="O31">
        <f>500*O30</f>
        <v>16.666666666666668</v>
      </c>
    </row>
    <row r="32" spans="2:35">
      <c r="B32" t="s">
        <v>9</v>
      </c>
      <c r="C32" s="15">
        <v>0.3576388888888889</v>
      </c>
      <c r="D32" s="15">
        <v>0.36180555555555555</v>
      </c>
      <c r="E32" s="15">
        <v>0.36527777777777781</v>
      </c>
      <c r="F32" s="15">
        <v>0.36944444444444446</v>
      </c>
      <c r="G32" s="15">
        <v>4.1666666666666519E-3</v>
      </c>
      <c r="H32" s="15">
        <v>4.1666666666666519E-3</v>
      </c>
      <c r="I32" s="15">
        <v>6.9444444444438647E-4</v>
      </c>
      <c r="J32" s="15">
        <v>3.4722222222222654E-3</v>
      </c>
    </row>
    <row r="33" spans="2:10">
      <c r="B33" t="s">
        <v>6</v>
      </c>
      <c r="C33" s="14">
        <v>0.36180555555555555</v>
      </c>
      <c r="D33" s="14">
        <v>0.3659722222222222</v>
      </c>
      <c r="E33" s="14">
        <v>0.36944444444444446</v>
      </c>
      <c r="F33" s="14">
        <v>0.37361111111111112</v>
      </c>
      <c r="G33" s="14">
        <v>4.1666666666666519E-3</v>
      </c>
      <c r="H33" s="14">
        <v>4.1666666666666519E-3</v>
      </c>
      <c r="I33" s="14">
        <v>6.9444444444438647E-4</v>
      </c>
      <c r="J33" s="14">
        <v>3.4722222222222654E-3</v>
      </c>
    </row>
    <row r="34" spans="2:10">
      <c r="B34" t="s">
        <v>10</v>
      </c>
      <c r="C34" s="16">
        <v>0.3659722222222222</v>
      </c>
      <c r="D34" s="16">
        <v>0.37013888888888885</v>
      </c>
      <c r="E34" s="16">
        <v>0.37361111111111112</v>
      </c>
      <c r="F34" s="16">
        <v>0.37777777777777777</v>
      </c>
      <c r="G34" s="16">
        <v>4.1666666666666519E-3</v>
      </c>
      <c r="H34" s="16">
        <v>4.1666666666666519E-3</v>
      </c>
      <c r="I34" s="16">
        <v>6.9444444444449749E-4</v>
      </c>
      <c r="J34" s="16">
        <v>3.4722222222222654E-3</v>
      </c>
    </row>
    <row r="35" spans="2:10">
      <c r="B35" t="s">
        <v>9</v>
      </c>
      <c r="C35" s="15">
        <v>0.37013888888888885</v>
      </c>
      <c r="D35" s="15">
        <v>0.3743055555555555</v>
      </c>
      <c r="E35" s="15">
        <v>0.37777777777777777</v>
      </c>
      <c r="F35" s="15">
        <v>0.38194444444444442</v>
      </c>
      <c r="G35" s="15">
        <v>4.1666666666666519E-3</v>
      </c>
      <c r="H35" s="15">
        <v>4.1666666666666519E-3</v>
      </c>
      <c r="I35" s="15">
        <v>6.9444444444449749E-4</v>
      </c>
      <c r="J35" s="15">
        <v>3.4722222222222654E-3</v>
      </c>
    </row>
    <row r="36" spans="2:10">
      <c r="B36" t="s">
        <v>6</v>
      </c>
      <c r="C36" s="14">
        <v>0.3743055555555555</v>
      </c>
      <c r="D36" s="14">
        <v>0.37847222222222215</v>
      </c>
      <c r="E36" s="14">
        <v>0.38194444444444442</v>
      </c>
      <c r="F36" s="14">
        <v>0.38611111111111107</v>
      </c>
      <c r="G36" s="14">
        <v>4.1666666666666519E-3</v>
      </c>
      <c r="H36" s="14">
        <v>4.1666666666666519E-3</v>
      </c>
      <c r="I36" s="14">
        <v>6.9444444444449749E-4</v>
      </c>
      <c r="J36" s="14">
        <v>3.4722222222222654E-3</v>
      </c>
    </row>
    <row r="37" spans="2:10">
      <c r="B37" t="s">
        <v>10</v>
      </c>
      <c r="C37" s="16">
        <v>0.37847222222222227</v>
      </c>
      <c r="D37" s="16">
        <v>0.38263888888888892</v>
      </c>
      <c r="E37" s="16">
        <v>0.38611111111111113</v>
      </c>
      <c r="F37" s="16">
        <v>0.39027777777777778</v>
      </c>
      <c r="G37" s="16">
        <v>4.1666666666666519E-3</v>
      </c>
      <c r="H37" s="16">
        <v>4.1666666666666519E-3</v>
      </c>
      <c r="I37" s="16">
        <v>6.9444444444444198E-4</v>
      </c>
      <c r="J37" s="16">
        <v>3.4722222222222099E-3</v>
      </c>
    </row>
    <row r="38" spans="2:10">
      <c r="B38" t="s">
        <v>9</v>
      </c>
      <c r="C38" s="15">
        <v>0.38263888888888892</v>
      </c>
      <c r="D38" s="15">
        <v>0.38680555555555557</v>
      </c>
      <c r="E38" s="15">
        <v>0.39027777777777778</v>
      </c>
      <c r="F38" s="15">
        <v>0.39444444444444443</v>
      </c>
      <c r="G38" s="15">
        <v>4.1666666666666519E-3</v>
      </c>
      <c r="H38" s="15">
        <v>4.1666666666666519E-3</v>
      </c>
      <c r="I38" s="15">
        <v>6.9444444444444198E-4</v>
      </c>
      <c r="J38" s="15">
        <v>3.4722222222222099E-3</v>
      </c>
    </row>
    <row r="39" spans="2:10">
      <c r="B39" t="s">
        <v>6</v>
      </c>
      <c r="C39" s="14">
        <v>0.38680555555555557</v>
      </c>
      <c r="D39" s="14">
        <v>0.39097222222222222</v>
      </c>
      <c r="E39" s="14">
        <v>0.39444444444444443</v>
      </c>
      <c r="F39" s="14">
        <v>0.39861111111111108</v>
      </c>
      <c r="G39" s="14">
        <v>4.1666666666666519E-3</v>
      </c>
      <c r="H39" s="14">
        <v>4.1666666666666519E-3</v>
      </c>
      <c r="I39" s="14">
        <v>6.9444444444449749E-4</v>
      </c>
      <c r="J39" s="14">
        <v>3.4722222222222099E-3</v>
      </c>
    </row>
    <row r="40" spans="2:10">
      <c r="B40" t="s">
        <v>10</v>
      </c>
      <c r="C40" s="16">
        <v>0.39097222222222222</v>
      </c>
      <c r="D40" s="16">
        <v>0.39513888888888887</v>
      </c>
      <c r="E40" s="16">
        <v>0.39861111111111108</v>
      </c>
      <c r="F40" s="16">
        <v>0.40277777777777773</v>
      </c>
      <c r="G40" s="16">
        <v>4.1666666666666519E-3</v>
      </c>
      <c r="H40" s="16">
        <v>4.1666666666666519E-3</v>
      </c>
      <c r="I40" s="16">
        <v>6.9444444444449749E-4</v>
      </c>
      <c r="J40" s="16">
        <v>3.4722222222222099E-3</v>
      </c>
    </row>
    <row r="41" spans="2:10">
      <c r="B41" t="s">
        <v>9</v>
      </c>
      <c r="C41" s="15">
        <v>0.39513888888888887</v>
      </c>
      <c r="D41" s="15">
        <v>0.39930555555555552</v>
      </c>
      <c r="E41" s="15">
        <v>0.40277777777777773</v>
      </c>
      <c r="F41" s="15">
        <v>0.40694444444444439</v>
      </c>
      <c r="G41" s="15">
        <v>4.1666666666666519E-3</v>
      </c>
      <c r="H41" s="15">
        <v>4.1666666666666519E-3</v>
      </c>
      <c r="I41" s="15">
        <v>6.9444444444449749E-4</v>
      </c>
      <c r="J41" s="15">
        <v>3.4722222222222099E-3</v>
      </c>
    </row>
    <row r="42" spans="2:10">
      <c r="B42" t="s">
        <v>6</v>
      </c>
      <c r="C42" s="14">
        <v>0.39930555555555558</v>
      </c>
      <c r="D42" s="14">
        <v>0.40347222222222223</v>
      </c>
      <c r="E42" s="14">
        <v>0.4069444444444445</v>
      </c>
      <c r="F42" s="14">
        <v>0.41111111111111115</v>
      </c>
      <c r="G42" s="14">
        <v>4.1666666666666519E-3</v>
      </c>
      <c r="H42" s="14">
        <v>4.1666666666666519E-3</v>
      </c>
      <c r="I42" s="14">
        <v>2.0833333333332704E-3</v>
      </c>
      <c r="J42" s="14">
        <v>3.4722222222222654E-3</v>
      </c>
    </row>
    <row r="43" spans="2:10">
      <c r="B43" t="s">
        <v>10</v>
      </c>
      <c r="C43" s="16">
        <v>0.40347222222222223</v>
      </c>
      <c r="D43" s="16">
        <v>0.40763888888888888</v>
      </c>
      <c r="E43" s="16">
        <v>0.41111111111111115</v>
      </c>
      <c r="F43" s="16">
        <v>0.4152777777777778</v>
      </c>
      <c r="G43" s="16">
        <v>4.1666666666666519E-3</v>
      </c>
      <c r="H43" s="16">
        <v>4.1666666666666519E-3</v>
      </c>
      <c r="I43" s="16">
        <v>0.12569444444444439</v>
      </c>
      <c r="J43" s="16">
        <v>3.4722222222222654E-3</v>
      </c>
    </row>
    <row r="44" spans="2:10">
      <c r="B44" t="s">
        <v>9</v>
      </c>
      <c r="C44" s="15">
        <v>0.40763888888888888</v>
      </c>
      <c r="D44" s="15">
        <v>0.41180555555555554</v>
      </c>
      <c r="E44" s="15">
        <v>0.4145833333333333</v>
      </c>
      <c r="F44" s="15">
        <v>0.41805555555555551</v>
      </c>
      <c r="G44" s="15">
        <v>4.1666666666666519E-3</v>
      </c>
      <c r="H44" s="15">
        <v>3.4722222222222099E-3</v>
      </c>
      <c r="I44" s="15">
        <v>6.9444444444449749E-4</v>
      </c>
      <c r="J44" s="15">
        <v>2.7777777777777679E-3</v>
      </c>
    </row>
    <row r="45" spans="2:10">
      <c r="B45" t="s">
        <v>6</v>
      </c>
      <c r="C45" s="14">
        <v>0.41319444444444442</v>
      </c>
      <c r="D45" s="14">
        <v>0.41736111111111107</v>
      </c>
      <c r="E45" s="14">
        <v>0.41944444444444445</v>
      </c>
      <c r="F45" s="14">
        <v>0.42291666666666666</v>
      </c>
      <c r="G45" s="14">
        <v>4.1666666666666519E-3</v>
      </c>
      <c r="H45" s="14">
        <v>3.4722222222222099E-3</v>
      </c>
      <c r="I45" s="14">
        <v>6.9444444444444198E-4</v>
      </c>
      <c r="J45" s="14">
        <v>2.0833333333333814E-3</v>
      </c>
    </row>
    <row r="46" spans="2:10">
      <c r="B46" t="s">
        <v>9</v>
      </c>
      <c r="C46" s="15">
        <v>0.41875000000000001</v>
      </c>
      <c r="D46" s="15">
        <v>0.42291666666666666</v>
      </c>
      <c r="E46" s="15">
        <v>0.42499999999999999</v>
      </c>
      <c r="F46" s="15">
        <v>0.4284722222222222</v>
      </c>
      <c r="G46" s="15">
        <v>4.1666666666666519E-3</v>
      </c>
      <c r="H46" s="15">
        <v>3.4722222222222099E-3</v>
      </c>
      <c r="I46" s="15">
        <v>6.9444444444449749E-4</v>
      </c>
      <c r="J46" s="15">
        <v>2.0833333333333259E-3</v>
      </c>
    </row>
    <row r="47" spans="2:10">
      <c r="B47" t="s">
        <v>6</v>
      </c>
      <c r="C47" s="14">
        <v>0.4236111111111111</v>
      </c>
      <c r="D47" s="14">
        <v>0.42777777777777776</v>
      </c>
      <c r="E47" s="14">
        <v>0.42986111111111108</v>
      </c>
      <c r="F47" s="14">
        <v>0.43333333333333329</v>
      </c>
      <c r="G47" s="14">
        <v>4.1666666666666519E-3</v>
      </c>
      <c r="H47" s="14">
        <v>3.4722222222222099E-3</v>
      </c>
      <c r="I47" s="14">
        <v>6.9444444444444198E-4</v>
      </c>
      <c r="J47" s="14">
        <v>2.0833333333333259E-3</v>
      </c>
    </row>
    <row r="48" spans="2:10">
      <c r="B48" t="s">
        <v>9</v>
      </c>
      <c r="C48" s="15">
        <v>0.4291666666666667</v>
      </c>
      <c r="D48" s="15">
        <v>0.43333333333333335</v>
      </c>
      <c r="E48" s="15">
        <v>0.43541666666666662</v>
      </c>
      <c r="F48" s="15">
        <v>0.43888888888888883</v>
      </c>
      <c r="G48" s="15">
        <v>4.1666666666666519E-3</v>
      </c>
      <c r="H48" s="15">
        <v>3.4722222222222099E-3</v>
      </c>
      <c r="I48" s="15">
        <v>6.94444444444553E-4</v>
      </c>
      <c r="J48" s="15">
        <v>2.0833333333332704E-3</v>
      </c>
    </row>
    <row r="49" spans="2:10">
      <c r="B49" t="s">
        <v>6</v>
      </c>
      <c r="C49" s="14">
        <v>0.43402777777777773</v>
      </c>
      <c r="D49" s="14">
        <v>0.43819444444444439</v>
      </c>
      <c r="E49" s="14">
        <v>0.44027777777777777</v>
      </c>
      <c r="F49" s="14">
        <v>0.44374999999999998</v>
      </c>
      <c r="G49" s="14">
        <v>4.1666666666666519E-3</v>
      </c>
      <c r="H49" s="14">
        <v>3.4722222222222099E-3</v>
      </c>
      <c r="I49" s="14">
        <v>6.9444444444444198E-4</v>
      </c>
      <c r="J49" s="14">
        <v>2.0833333333333814E-3</v>
      </c>
    </row>
    <row r="50" spans="2:10">
      <c r="B50" t="s">
        <v>9</v>
      </c>
      <c r="C50" s="15">
        <v>0.43958333333333338</v>
      </c>
      <c r="D50" s="15">
        <v>0.44375000000000003</v>
      </c>
      <c r="E50" s="15">
        <v>0.4458333333333333</v>
      </c>
      <c r="F50" s="15">
        <v>0.44930555555555551</v>
      </c>
      <c r="G50" s="15">
        <v>4.1666666666666519E-3</v>
      </c>
      <c r="H50" s="15">
        <v>3.4722222222222099E-3</v>
      </c>
      <c r="I50" s="15">
        <v>6.9444444444449749E-4</v>
      </c>
      <c r="J50" s="15">
        <v>2.0833333333332704E-3</v>
      </c>
    </row>
    <row r="51" spans="2:10">
      <c r="B51" t="s">
        <v>6</v>
      </c>
      <c r="C51" s="14">
        <v>0.44444444444444442</v>
      </c>
      <c r="D51" s="14">
        <v>0.44861111111111107</v>
      </c>
      <c r="E51" s="14">
        <v>0.45069444444444445</v>
      </c>
      <c r="F51" s="14">
        <v>0.45416666666666666</v>
      </c>
      <c r="G51" s="14">
        <v>4.1666666666666519E-3</v>
      </c>
      <c r="H51" s="14">
        <v>3.4722222222222099E-3</v>
      </c>
      <c r="I51" s="14">
        <v>6.9444444444444198E-4</v>
      </c>
      <c r="J51" s="14">
        <v>2.0833333333333814E-3</v>
      </c>
    </row>
    <row r="52" spans="2:10">
      <c r="B52" t="s">
        <v>9</v>
      </c>
      <c r="C52" s="15">
        <v>0.45</v>
      </c>
      <c r="D52" s="15">
        <v>0.45416666666666666</v>
      </c>
      <c r="E52" s="15">
        <v>0.45624999999999999</v>
      </c>
      <c r="F52" s="15">
        <v>0.4597222222222222</v>
      </c>
      <c r="G52" s="15">
        <v>4.1666666666666519E-3</v>
      </c>
      <c r="H52" s="15">
        <v>3.4722222222222099E-3</v>
      </c>
      <c r="I52" s="15">
        <v>6.9444444444449749E-4</v>
      </c>
      <c r="J52" s="15">
        <v>2.0833333333333259E-3</v>
      </c>
    </row>
    <row r="53" spans="2:10">
      <c r="B53" t="s">
        <v>6</v>
      </c>
      <c r="C53" s="14">
        <v>0.4548611111111111</v>
      </c>
      <c r="D53" s="14">
        <v>0.45902777777777776</v>
      </c>
      <c r="E53" s="14">
        <v>0.46111111111111108</v>
      </c>
      <c r="F53" s="14">
        <v>0.46458333333333329</v>
      </c>
      <c r="G53" s="14">
        <v>4.1666666666666519E-3</v>
      </c>
      <c r="H53" s="14">
        <v>3.4722222222222099E-3</v>
      </c>
      <c r="I53" s="14">
        <v>6.9444444444444198E-4</v>
      </c>
      <c r="J53" s="14">
        <v>2.0833333333333259E-3</v>
      </c>
    </row>
    <row r="54" spans="2:10">
      <c r="B54" t="s">
        <v>9</v>
      </c>
      <c r="C54" s="15">
        <v>0.4604166666666667</v>
      </c>
      <c r="D54" s="15">
        <v>0.46458333333333335</v>
      </c>
      <c r="E54" s="15">
        <v>0.46666666666666662</v>
      </c>
      <c r="F54" s="15">
        <v>0.47013888888888883</v>
      </c>
      <c r="G54" s="15">
        <v>4.1666666666666519E-3</v>
      </c>
      <c r="H54" s="15">
        <v>3.4722222222222099E-3</v>
      </c>
      <c r="I54" s="15">
        <v>6.94444444444553E-4</v>
      </c>
      <c r="J54" s="15">
        <v>2.0833333333332704E-3</v>
      </c>
    </row>
    <row r="55" spans="2:10">
      <c r="B55" t="s">
        <v>6</v>
      </c>
      <c r="C55" s="14">
        <v>0.46527777777777773</v>
      </c>
      <c r="D55" s="14">
        <v>0.46944444444444439</v>
      </c>
      <c r="E55" s="14">
        <v>0.47152777777777777</v>
      </c>
      <c r="F55" s="14">
        <v>0.47499999999999998</v>
      </c>
      <c r="G55" s="14">
        <v>4.1666666666666519E-3</v>
      </c>
      <c r="H55" s="14">
        <v>3.4722222222222099E-3</v>
      </c>
      <c r="I55" s="14">
        <v>6.9444444444444198E-4</v>
      </c>
      <c r="J55" s="14">
        <v>2.0833333333333814E-3</v>
      </c>
    </row>
    <row r="56" spans="2:10">
      <c r="B56" t="s">
        <v>9</v>
      </c>
      <c r="C56" s="15">
        <v>0.47083333333333338</v>
      </c>
      <c r="D56" s="15">
        <v>0.47500000000000003</v>
      </c>
      <c r="E56" s="15">
        <v>0.4770833333333333</v>
      </c>
      <c r="F56" s="15">
        <v>0.48055555555555551</v>
      </c>
      <c r="G56" s="15">
        <v>4.1666666666666519E-3</v>
      </c>
      <c r="H56" s="15">
        <v>3.4722222222222099E-3</v>
      </c>
      <c r="I56" s="15">
        <v>6.9444444444449749E-4</v>
      </c>
      <c r="J56" s="15">
        <v>2.0833333333332704E-3</v>
      </c>
    </row>
    <row r="57" spans="2:10">
      <c r="B57" t="s">
        <v>6</v>
      </c>
      <c r="C57" s="14">
        <v>0.47569444444444442</v>
      </c>
      <c r="D57" s="14">
        <v>0.47986111111111107</v>
      </c>
      <c r="E57" s="14">
        <v>0.48194444444444445</v>
      </c>
      <c r="F57" s="14">
        <v>0.48541666666666666</v>
      </c>
      <c r="G57" s="14">
        <v>4.1666666666666519E-3</v>
      </c>
      <c r="H57" s="14">
        <v>3.4722222222222099E-3</v>
      </c>
      <c r="I57" s="14">
        <v>6.9444444444444198E-4</v>
      </c>
      <c r="J57" s="14">
        <v>2.0833333333333814E-3</v>
      </c>
    </row>
    <row r="58" spans="2:10">
      <c r="B58" t="s">
        <v>9</v>
      </c>
      <c r="C58" s="15">
        <v>0.48125000000000001</v>
      </c>
      <c r="D58" s="15">
        <v>0.48541666666666666</v>
      </c>
      <c r="E58" s="15">
        <v>0.48749999999999999</v>
      </c>
      <c r="F58" s="15">
        <v>0.4909722222222222</v>
      </c>
      <c r="G58" s="15">
        <v>4.1666666666666519E-3</v>
      </c>
      <c r="H58" s="15">
        <v>3.4722222222222099E-3</v>
      </c>
      <c r="I58" s="15">
        <v>6.9444444444449749E-4</v>
      </c>
      <c r="J58" s="15">
        <v>2.0833333333333259E-3</v>
      </c>
    </row>
    <row r="59" spans="2:10">
      <c r="B59" t="s">
        <v>6</v>
      </c>
      <c r="C59" s="14">
        <v>0.4861111111111111</v>
      </c>
      <c r="D59" s="14">
        <v>0.49027777777777776</v>
      </c>
      <c r="E59" s="14">
        <v>0.49236111111111108</v>
      </c>
      <c r="F59" s="14">
        <v>0.49583333333333329</v>
      </c>
      <c r="G59" s="14">
        <v>4.1666666666666519E-3</v>
      </c>
      <c r="H59" s="14">
        <v>3.4722222222222099E-3</v>
      </c>
      <c r="I59" s="14">
        <v>6.9444444444444198E-4</v>
      </c>
      <c r="J59" s="14">
        <v>2.0833333333333259E-3</v>
      </c>
    </row>
    <row r="60" spans="2:10">
      <c r="B60" t="s">
        <v>9</v>
      </c>
      <c r="C60" s="15">
        <v>0.4916666666666667</v>
      </c>
      <c r="D60" s="15">
        <v>0.49583333333333335</v>
      </c>
      <c r="E60" s="15">
        <v>0.49791666666666662</v>
      </c>
      <c r="F60" s="15">
        <v>0.50138888888888888</v>
      </c>
      <c r="G60" s="15">
        <v>4.1666666666666519E-3</v>
      </c>
      <c r="H60" s="15">
        <v>3.4722222222222654E-3</v>
      </c>
      <c r="I60" s="15">
        <v>6.9444444444444198E-4</v>
      </c>
      <c r="J60" s="15">
        <v>2.0833333333332704E-3</v>
      </c>
    </row>
    <row r="61" spans="2:10">
      <c r="B61" t="s">
        <v>6</v>
      </c>
      <c r="C61" s="14">
        <v>0.49652777777777773</v>
      </c>
      <c r="D61" s="14">
        <v>0.50069444444444444</v>
      </c>
      <c r="E61" s="14">
        <v>0.50277777777777777</v>
      </c>
      <c r="F61" s="14">
        <v>0.50624999999999998</v>
      </c>
      <c r="G61" s="14">
        <v>4.1666666666667074E-3</v>
      </c>
      <c r="H61" s="14">
        <v>3.4722222222222099E-3</v>
      </c>
      <c r="I61" s="14">
        <v>6.9444444444444198E-4</v>
      </c>
      <c r="J61" s="14">
        <v>2.0833333333333259E-3</v>
      </c>
    </row>
    <row r="62" spans="2:10">
      <c r="B62" t="s">
        <v>9</v>
      </c>
      <c r="C62" s="15">
        <v>0.50208333333333333</v>
      </c>
      <c r="D62" s="15">
        <v>0.50624999999999998</v>
      </c>
      <c r="E62" s="15">
        <v>0.5083333333333333</v>
      </c>
      <c r="F62" s="15">
        <v>0.51180555555555551</v>
      </c>
      <c r="G62" s="15">
        <v>4.1666666666666519E-3</v>
      </c>
      <c r="H62" s="15">
        <v>3.4722222222222099E-3</v>
      </c>
      <c r="I62" s="15">
        <v>6.94444444444553E-4</v>
      </c>
      <c r="J62" s="15">
        <v>2.0833333333333259E-3</v>
      </c>
    </row>
    <row r="63" spans="2:10">
      <c r="B63" t="s">
        <v>6</v>
      </c>
      <c r="C63" s="14">
        <v>0.50694444444444442</v>
      </c>
      <c r="D63" s="14">
        <v>0.51111111111111107</v>
      </c>
      <c r="E63" s="14">
        <v>0.5131944444444444</v>
      </c>
      <c r="F63" s="14">
        <v>0.51666666666666661</v>
      </c>
      <c r="G63" s="14">
        <v>4.1666666666666519E-3</v>
      </c>
      <c r="H63" s="14">
        <v>3.4722222222222099E-3</v>
      </c>
      <c r="I63" s="14">
        <v>6.9444444444444198E-4</v>
      </c>
      <c r="J63" s="14">
        <v>2.0833333333333259E-3</v>
      </c>
    </row>
    <row r="64" spans="2:10">
      <c r="B64" t="s">
        <v>9</v>
      </c>
      <c r="C64" s="15">
        <v>0.51250000000000007</v>
      </c>
      <c r="D64" s="15">
        <v>0.51666666666666672</v>
      </c>
      <c r="E64" s="15">
        <v>0.51874999999999993</v>
      </c>
      <c r="F64" s="15">
        <v>0.52222222222222214</v>
      </c>
      <c r="G64" s="15">
        <v>4.1666666666666519E-3</v>
      </c>
      <c r="H64" s="15">
        <v>3.4722222222222099E-3</v>
      </c>
      <c r="I64" s="15">
        <v>6.94444444444553E-4</v>
      </c>
      <c r="J64" s="15">
        <v>2.0833333333332149E-3</v>
      </c>
    </row>
    <row r="65" spans="2:10">
      <c r="B65" t="s">
        <v>6</v>
      </c>
      <c r="C65" s="14">
        <v>0.51736111111111105</v>
      </c>
      <c r="D65" s="14">
        <v>0.5215277777777777</v>
      </c>
      <c r="E65" s="14">
        <v>0.52361111111111114</v>
      </c>
      <c r="F65" s="14">
        <v>0.52708333333333335</v>
      </c>
      <c r="G65" s="14">
        <v>4.1666666666666519E-3</v>
      </c>
      <c r="H65" s="14">
        <v>3.4722222222222099E-3</v>
      </c>
      <c r="I65" s="14">
        <v>6.9444444444444198E-4</v>
      </c>
      <c r="J65" s="14">
        <v>2.083333333333437E-3</v>
      </c>
    </row>
    <row r="66" spans="2:10">
      <c r="B66" t="s">
        <v>9</v>
      </c>
      <c r="C66" s="15">
        <v>0.5229166666666667</v>
      </c>
      <c r="D66" s="15">
        <v>0.52708333333333335</v>
      </c>
      <c r="E66" s="15">
        <v>0.52916666666666667</v>
      </c>
      <c r="F66" s="15">
        <v>0.53263888888888888</v>
      </c>
      <c r="G66" s="15">
        <v>4.1666666666666519E-3</v>
      </c>
      <c r="H66" s="15">
        <v>3.4722222222222099E-3</v>
      </c>
      <c r="I66" s="15">
        <v>6.9444444444444198E-4</v>
      </c>
      <c r="J66" s="15">
        <v>2.0833333333333259E-3</v>
      </c>
    </row>
    <row r="67" spans="2:10">
      <c r="B67" t="s">
        <v>6</v>
      </c>
      <c r="C67" s="14">
        <v>0.52777777777777779</v>
      </c>
      <c r="D67" s="14">
        <v>0.53194444444444444</v>
      </c>
      <c r="E67" s="14">
        <v>0.53402777777777777</v>
      </c>
      <c r="F67" s="14">
        <v>0.53749999999999998</v>
      </c>
      <c r="G67" s="14">
        <v>4.1666666666666519E-3</v>
      </c>
      <c r="H67" s="14">
        <v>3.4722222222222099E-3</v>
      </c>
      <c r="I67" s="14">
        <v>6.9444444444444198E-4</v>
      </c>
      <c r="J67" s="14">
        <v>2.0833333333333259E-3</v>
      </c>
    </row>
    <row r="68" spans="2:10">
      <c r="B68" t="s">
        <v>9</v>
      </c>
      <c r="C68" s="15">
        <v>0.53333333333333333</v>
      </c>
      <c r="D68" s="15">
        <v>0.53749999999999998</v>
      </c>
      <c r="E68" s="15">
        <v>0.5395833333333333</v>
      </c>
      <c r="F68" s="15">
        <v>0.54305555555555551</v>
      </c>
      <c r="G68" s="15">
        <v>4.1666666666666519E-3</v>
      </c>
      <c r="H68" s="15">
        <v>3.4722222222222099E-3</v>
      </c>
      <c r="I68" s="15">
        <v>2.083333333333437E-3</v>
      </c>
      <c r="J68" s="15">
        <v>2.0833333333333259E-3</v>
      </c>
    </row>
    <row r="69" spans="2:10">
      <c r="B69" t="s">
        <v>6</v>
      </c>
      <c r="C69" s="14">
        <v>0.53819444444444442</v>
      </c>
      <c r="D69" s="14">
        <v>0.54236111111111107</v>
      </c>
      <c r="E69" s="14">
        <v>0.5444444444444444</v>
      </c>
      <c r="F69" s="14">
        <v>0.54861111111111105</v>
      </c>
      <c r="G69" s="14">
        <v>4.1666666666666519E-3</v>
      </c>
      <c r="H69" s="14">
        <v>4.1666666666666519E-3</v>
      </c>
      <c r="I69" s="14">
        <v>6.94444444444553E-4</v>
      </c>
      <c r="J69" s="14">
        <v>2.0833333333333259E-3</v>
      </c>
    </row>
    <row r="70" spans="2:10">
      <c r="B70" t="s">
        <v>10</v>
      </c>
      <c r="C70" s="16">
        <v>0.54097222222222219</v>
      </c>
      <c r="D70" s="16">
        <v>0.54513888888888884</v>
      </c>
      <c r="E70" s="16">
        <v>0.54861111111111105</v>
      </c>
      <c r="F70" s="16">
        <v>0.5527777777777777</v>
      </c>
      <c r="G70" s="16">
        <v>4.1666666666666519E-3</v>
      </c>
      <c r="H70" s="16">
        <v>4.1666666666666519E-3</v>
      </c>
      <c r="I70" s="16">
        <v>6.94444444444553E-4</v>
      </c>
      <c r="J70" s="16">
        <v>3.4722222222222099E-3</v>
      </c>
    </row>
    <row r="71" spans="2:10">
      <c r="B71" t="s">
        <v>9</v>
      </c>
      <c r="C71" s="15">
        <v>0.54513888888888895</v>
      </c>
      <c r="D71" s="15">
        <v>0.5493055555555556</v>
      </c>
      <c r="E71" s="15">
        <v>0.55277777777777781</v>
      </c>
      <c r="F71" s="15">
        <v>0.55625000000000002</v>
      </c>
      <c r="G71" s="15">
        <v>4.1666666666666519E-3</v>
      </c>
      <c r="H71" s="15">
        <v>3.4722222222222099E-3</v>
      </c>
      <c r="I71" s="15">
        <v>1.388888888888884E-3</v>
      </c>
      <c r="J71" s="15">
        <v>3.4722222222222099E-3</v>
      </c>
    </row>
    <row r="72" spans="2:10">
      <c r="B72" t="s">
        <v>6</v>
      </c>
      <c r="C72" s="14">
        <v>0.5493055555555556</v>
      </c>
      <c r="D72" s="14">
        <v>0.55347222222222225</v>
      </c>
      <c r="E72" s="14">
        <v>0.55694444444444446</v>
      </c>
      <c r="F72" s="14">
        <v>0.56111111111111112</v>
      </c>
      <c r="G72" s="14">
        <v>4.1666666666666519E-3</v>
      </c>
      <c r="H72" s="14">
        <v>4.1666666666666519E-3</v>
      </c>
      <c r="I72" s="14">
        <v>6.9444444444444198E-4</v>
      </c>
      <c r="J72" s="14">
        <v>3.4722222222222099E-3</v>
      </c>
    </row>
    <row r="73" spans="2:10">
      <c r="B73" t="s">
        <v>10</v>
      </c>
      <c r="C73" s="16">
        <v>0.55347222222222225</v>
      </c>
      <c r="D73" s="16">
        <v>0.55763888888888891</v>
      </c>
      <c r="E73" s="16">
        <v>0.56111111111111112</v>
      </c>
      <c r="F73" s="16">
        <v>0.56527777777777777</v>
      </c>
      <c r="G73" s="16">
        <v>4.1666666666666519E-3</v>
      </c>
      <c r="H73" s="16">
        <v>4.1666666666666519E-3</v>
      </c>
      <c r="I73" s="16">
        <v>6.9444444444444198E-4</v>
      </c>
      <c r="J73" s="16">
        <v>3.4722222222222099E-3</v>
      </c>
    </row>
    <row r="74" spans="2:10">
      <c r="B74" t="s">
        <v>9</v>
      </c>
      <c r="C74" s="15">
        <v>0.55763888888888891</v>
      </c>
      <c r="D74" s="15">
        <v>0.56180555555555556</v>
      </c>
      <c r="E74" s="15">
        <v>0.56527777777777777</v>
      </c>
      <c r="F74" s="15">
        <v>0.56944444444444442</v>
      </c>
      <c r="G74" s="15">
        <v>4.1666666666666519E-3</v>
      </c>
      <c r="H74" s="15">
        <v>4.1666666666666519E-3</v>
      </c>
      <c r="I74" s="15">
        <v>6.9444444444444198E-4</v>
      </c>
      <c r="J74" s="15">
        <v>3.4722222222222099E-3</v>
      </c>
    </row>
    <row r="75" spans="2:10">
      <c r="B75" t="s">
        <v>6</v>
      </c>
      <c r="C75" s="14">
        <v>0.56180555555555556</v>
      </c>
      <c r="D75" s="14">
        <v>0.56597222222222221</v>
      </c>
      <c r="E75" s="14">
        <v>0.56944444444444442</v>
      </c>
      <c r="F75" s="14">
        <v>0.57361111111111107</v>
      </c>
      <c r="G75" s="14">
        <v>4.1666666666666519E-3</v>
      </c>
      <c r="H75" s="14">
        <v>4.1666666666666519E-3</v>
      </c>
      <c r="I75" s="14">
        <v>6.9444444444444198E-4</v>
      </c>
      <c r="J75" s="14">
        <v>3.4722222222222099E-3</v>
      </c>
    </row>
    <row r="76" spans="2:10">
      <c r="B76" t="s">
        <v>10</v>
      </c>
      <c r="C76" s="16">
        <v>0.56597222222222221</v>
      </c>
      <c r="D76" s="16">
        <v>0.57013888888888886</v>
      </c>
      <c r="E76" s="16">
        <v>0.57361111111111118</v>
      </c>
      <c r="F76" s="16">
        <v>0.57777777777777783</v>
      </c>
      <c r="G76" s="16">
        <v>4.1666666666666519E-3</v>
      </c>
      <c r="H76" s="16">
        <v>4.1666666666666519E-3</v>
      </c>
      <c r="I76" s="16">
        <v>6.9444444444433095E-4</v>
      </c>
      <c r="J76" s="16">
        <v>3.4722222222223209E-3</v>
      </c>
    </row>
    <row r="77" spans="2:10">
      <c r="B77" t="s">
        <v>9</v>
      </c>
      <c r="C77" s="15">
        <v>0.57013888888888886</v>
      </c>
      <c r="D77" s="15">
        <v>0.57430555555555551</v>
      </c>
      <c r="E77" s="15">
        <v>0.57777777777777783</v>
      </c>
      <c r="F77" s="15">
        <v>0.58194444444444449</v>
      </c>
      <c r="G77" s="15">
        <v>4.1666666666666519E-3</v>
      </c>
      <c r="H77" s="15">
        <v>4.1666666666666519E-3</v>
      </c>
      <c r="I77" s="15">
        <v>6.9444444444433095E-4</v>
      </c>
      <c r="J77" s="15">
        <v>3.4722222222223209E-3</v>
      </c>
    </row>
    <row r="78" spans="2:10">
      <c r="B78" t="s">
        <v>6</v>
      </c>
      <c r="C78" s="14">
        <v>0.57430555555555551</v>
      </c>
      <c r="D78" s="14">
        <v>0.57847222222222217</v>
      </c>
      <c r="E78" s="14">
        <v>0.58194444444444449</v>
      </c>
      <c r="F78" s="14">
        <v>0.58611111111111114</v>
      </c>
      <c r="G78" s="14">
        <v>4.1666666666666519E-3</v>
      </c>
      <c r="H78" s="14">
        <v>4.1666666666666519E-3</v>
      </c>
      <c r="I78" s="14">
        <v>6.9444444444444198E-4</v>
      </c>
      <c r="J78" s="14">
        <v>3.4722222222223209E-3</v>
      </c>
    </row>
    <row r="79" spans="2:10">
      <c r="B79" t="s">
        <v>10</v>
      </c>
      <c r="C79" s="16">
        <v>0.57847222222222217</v>
      </c>
      <c r="D79" s="16">
        <v>0.58263888888888882</v>
      </c>
      <c r="E79" s="16">
        <v>0.58611111111111114</v>
      </c>
      <c r="F79" s="16">
        <v>0.59027777777777779</v>
      </c>
      <c r="G79" s="16">
        <v>4.1666666666666519E-3</v>
      </c>
      <c r="H79" s="16">
        <v>4.1666666666666519E-3</v>
      </c>
      <c r="I79" s="16">
        <v>6.9444444444444198E-4</v>
      </c>
      <c r="J79" s="16">
        <v>3.4722222222223209E-3</v>
      </c>
    </row>
    <row r="80" spans="2:10">
      <c r="B80" t="s">
        <v>9</v>
      </c>
      <c r="C80" s="15">
        <v>0.58263888888888882</v>
      </c>
      <c r="D80" s="15">
        <v>0.58680555555555547</v>
      </c>
      <c r="E80" s="15">
        <v>0.59027777777777779</v>
      </c>
      <c r="F80" s="15">
        <v>0.59444444444444444</v>
      </c>
      <c r="G80" s="15">
        <v>4.1666666666666519E-3</v>
      </c>
      <c r="H80" s="15">
        <v>4.1666666666666519E-3</v>
      </c>
      <c r="I80" s="15">
        <v>6.9444444444444198E-4</v>
      </c>
      <c r="J80" s="15">
        <v>3.4722222222223209E-3</v>
      </c>
    </row>
    <row r="81" spans="2:10">
      <c r="B81" t="s">
        <v>6</v>
      </c>
      <c r="C81" s="14">
        <v>0.58680555555555558</v>
      </c>
      <c r="D81" s="14">
        <v>0.59097222222222223</v>
      </c>
      <c r="E81" s="14">
        <v>0.59444444444444444</v>
      </c>
      <c r="F81" s="14">
        <v>0.59861111111111109</v>
      </c>
      <c r="G81" s="14">
        <v>4.1666666666666519E-3</v>
      </c>
      <c r="H81" s="14">
        <v>4.1666666666666519E-3</v>
      </c>
      <c r="I81" s="14">
        <v>6.9444444444444198E-4</v>
      </c>
      <c r="J81" s="14">
        <v>3.4722222222222099E-3</v>
      </c>
    </row>
    <row r="82" spans="2:10">
      <c r="B82" t="s">
        <v>10</v>
      </c>
      <c r="C82" s="16">
        <v>0.59097222222222223</v>
      </c>
      <c r="D82" s="16">
        <v>0.59513888888888888</v>
      </c>
      <c r="E82" s="16">
        <v>0.59861111111111109</v>
      </c>
      <c r="F82" s="16">
        <v>0.60277777777777775</v>
      </c>
      <c r="G82" s="16">
        <v>4.1666666666666519E-3</v>
      </c>
      <c r="H82" s="16">
        <v>4.1666666666666519E-3</v>
      </c>
      <c r="I82" s="16">
        <v>6.9444444444444198E-4</v>
      </c>
      <c r="J82" s="16">
        <v>3.4722222222222099E-3</v>
      </c>
    </row>
    <row r="83" spans="2:10">
      <c r="B83" t="s">
        <v>9</v>
      </c>
      <c r="C83" s="15">
        <v>0.59513888888888888</v>
      </c>
      <c r="D83" s="15">
        <v>0.59930555555555554</v>
      </c>
      <c r="E83" s="15">
        <v>0.60277777777777775</v>
      </c>
      <c r="F83" s="15">
        <v>0.6069444444444444</v>
      </c>
      <c r="G83" s="15">
        <v>4.1666666666666519E-3</v>
      </c>
      <c r="H83" s="15">
        <v>4.1666666666666519E-3</v>
      </c>
      <c r="I83" s="15">
        <v>6.94444444444553E-4</v>
      </c>
      <c r="J83" s="15">
        <v>3.4722222222222099E-3</v>
      </c>
    </row>
    <row r="84" spans="2:10">
      <c r="B84" t="s">
        <v>6</v>
      </c>
      <c r="C84" s="14">
        <v>0.59930555555555554</v>
      </c>
      <c r="D84" s="14">
        <v>0.60347222222222219</v>
      </c>
      <c r="E84" s="14">
        <v>0.6069444444444444</v>
      </c>
      <c r="F84" s="14">
        <v>0.61111111111111105</v>
      </c>
      <c r="G84" s="14">
        <v>4.1666666666666519E-3</v>
      </c>
      <c r="H84" s="14">
        <v>4.1666666666666519E-3</v>
      </c>
      <c r="I84" s="14">
        <v>6.94444444444553E-4</v>
      </c>
      <c r="J84" s="14">
        <v>3.4722222222222099E-3</v>
      </c>
    </row>
    <row r="85" spans="2:10">
      <c r="B85" t="s">
        <v>10</v>
      </c>
      <c r="C85" s="16">
        <v>0.60347222222222219</v>
      </c>
      <c r="D85" s="16">
        <v>0.60763888888888884</v>
      </c>
      <c r="E85" s="16">
        <v>0.61111111111111105</v>
      </c>
      <c r="F85" s="16">
        <v>0.6152777777777777</v>
      </c>
      <c r="G85" s="16">
        <v>4.1666666666666519E-3</v>
      </c>
      <c r="H85" s="16">
        <v>4.1666666666666519E-3</v>
      </c>
      <c r="I85" s="16">
        <v>6.94444444444553E-4</v>
      </c>
      <c r="J85" s="16">
        <v>3.4722222222222099E-3</v>
      </c>
    </row>
    <row r="86" spans="2:10">
      <c r="B86" t="s">
        <v>9</v>
      </c>
      <c r="C86" s="15">
        <v>0.60763888888888895</v>
      </c>
      <c r="D86" s="15">
        <v>0.6118055555555556</v>
      </c>
      <c r="E86" s="15">
        <v>0.61527777777777781</v>
      </c>
      <c r="F86" s="15">
        <v>0.61944444444444446</v>
      </c>
      <c r="G86" s="15">
        <v>4.1666666666666519E-3</v>
      </c>
      <c r="H86" s="15">
        <v>4.1666666666666519E-3</v>
      </c>
      <c r="I86" s="15">
        <v>6.9444444444444198E-4</v>
      </c>
      <c r="J86" s="15">
        <v>3.4722222222222099E-3</v>
      </c>
    </row>
    <row r="87" spans="2:10">
      <c r="B87" t="s">
        <v>6</v>
      </c>
      <c r="C87" s="14">
        <v>0.6118055555555556</v>
      </c>
      <c r="D87" s="14">
        <v>0.61597222222222225</v>
      </c>
      <c r="E87" s="14">
        <v>0.61944444444444446</v>
      </c>
      <c r="F87" s="14">
        <v>0.62361111111111112</v>
      </c>
      <c r="G87" s="14">
        <v>4.1666666666666519E-3</v>
      </c>
      <c r="H87" s="14">
        <v>4.1666666666666519E-3</v>
      </c>
      <c r="I87" s="14">
        <v>6.9444444444444198E-4</v>
      </c>
      <c r="J87" s="14">
        <v>3.4722222222222099E-3</v>
      </c>
    </row>
    <row r="88" spans="2:10">
      <c r="B88" t="s">
        <v>10</v>
      </c>
      <c r="C88" s="16">
        <v>0.61597222222222225</v>
      </c>
      <c r="D88" s="16">
        <v>0.62013888888888891</v>
      </c>
      <c r="E88" s="16">
        <v>0.62361111111111112</v>
      </c>
      <c r="F88" s="16">
        <v>0.62777777777777777</v>
      </c>
      <c r="G88" s="16">
        <v>4.1666666666666519E-3</v>
      </c>
      <c r="H88" s="16">
        <v>4.1666666666666519E-3</v>
      </c>
      <c r="I88" s="16">
        <v>6.9444444444444198E-4</v>
      </c>
      <c r="J88" s="16">
        <v>3.4722222222222099E-3</v>
      </c>
    </row>
    <row r="89" spans="2:10">
      <c r="B89" t="s">
        <v>9</v>
      </c>
      <c r="C89" s="15">
        <v>0.62013888888888891</v>
      </c>
      <c r="D89" s="15">
        <v>0.62430555555555556</v>
      </c>
      <c r="E89" s="15">
        <v>0.62777777777777777</v>
      </c>
      <c r="F89" s="15">
        <v>0.63194444444444442</v>
      </c>
      <c r="G89" s="15">
        <v>4.1666666666666519E-3</v>
      </c>
      <c r="H89" s="15">
        <v>4.1666666666666519E-3</v>
      </c>
      <c r="I89" s="15">
        <v>6.9444444444444198E-4</v>
      </c>
      <c r="J89" s="15">
        <v>3.4722222222222099E-3</v>
      </c>
    </row>
    <row r="90" spans="2:10">
      <c r="B90" t="s">
        <v>6</v>
      </c>
      <c r="C90" s="14">
        <v>0.62430555555555556</v>
      </c>
      <c r="D90" s="14">
        <v>0.62847222222222221</v>
      </c>
      <c r="E90" s="14">
        <v>0.63194444444444442</v>
      </c>
      <c r="F90" s="14">
        <v>0.63611111111111107</v>
      </c>
      <c r="G90" s="14">
        <v>4.1666666666666519E-3</v>
      </c>
      <c r="H90" s="14">
        <v>4.1666666666666519E-3</v>
      </c>
      <c r="I90" s="14">
        <v>6.9444444444444198E-4</v>
      </c>
      <c r="J90" s="14">
        <v>3.4722222222222099E-3</v>
      </c>
    </row>
    <row r="91" spans="2:10">
      <c r="B91" t="s">
        <v>10</v>
      </c>
      <c r="C91" s="16">
        <v>0.62847222222222221</v>
      </c>
      <c r="D91" s="16">
        <v>0.63263888888888886</v>
      </c>
      <c r="E91" s="16">
        <v>0.63611111111111118</v>
      </c>
      <c r="F91" s="16">
        <v>0.64027777777777783</v>
      </c>
      <c r="G91" s="16">
        <v>4.1666666666666519E-3</v>
      </c>
      <c r="H91" s="16">
        <v>4.1666666666666519E-3</v>
      </c>
      <c r="I91" s="16">
        <v>6.9444444444433095E-4</v>
      </c>
      <c r="J91" s="16">
        <v>3.4722222222223209E-3</v>
      </c>
    </row>
    <row r="92" spans="2:10">
      <c r="B92" t="s">
        <v>9</v>
      </c>
      <c r="C92" s="15">
        <v>0.63263888888888886</v>
      </c>
      <c r="D92" s="15">
        <v>0.63680555555555551</v>
      </c>
      <c r="E92" s="15">
        <v>0.64027777777777783</v>
      </c>
      <c r="F92" s="15">
        <v>0.64444444444444449</v>
      </c>
      <c r="G92" s="15">
        <v>4.1666666666666519E-3</v>
      </c>
      <c r="H92" s="15">
        <v>4.1666666666666519E-3</v>
      </c>
      <c r="I92" s="15">
        <v>6.9444444444433095E-4</v>
      </c>
      <c r="J92" s="15">
        <v>3.4722222222223209E-3</v>
      </c>
    </row>
    <row r="93" spans="2:10">
      <c r="B93" t="s">
        <v>6</v>
      </c>
      <c r="C93" s="14">
        <v>0.63680555555555551</v>
      </c>
      <c r="D93" s="14">
        <v>0.64097222222222217</v>
      </c>
      <c r="E93" s="14">
        <v>0.64444444444444449</v>
      </c>
      <c r="F93" s="14">
        <v>0.64861111111111114</v>
      </c>
      <c r="G93" s="14">
        <v>4.1666666666666519E-3</v>
      </c>
      <c r="H93" s="14">
        <v>4.1666666666666519E-3</v>
      </c>
      <c r="I93" s="14">
        <v>6.9444444444444198E-4</v>
      </c>
      <c r="J93" s="14">
        <v>3.4722222222223209E-3</v>
      </c>
    </row>
    <row r="94" spans="2:10">
      <c r="B94" t="s">
        <v>10</v>
      </c>
      <c r="C94" s="16">
        <v>0.64097222222222217</v>
      </c>
      <c r="D94" s="16">
        <v>0.64513888888888882</v>
      </c>
      <c r="E94" s="16">
        <v>0.64861111111111114</v>
      </c>
      <c r="F94" s="16">
        <v>0.65277777777777779</v>
      </c>
      <c r="G94" s="16">
        <v>4.1666666666666519E-3</v>
      </c>
      <c r="H94" s="16">
        <v>4.1666666666666519E-3</v>
      </c>
      <c r="I94" s="16">
        <v>6.9444444444444198E-4</v>
      </c>
      <c r="J94" s="16">
        <v>3.4722222222223209E-3</v>
      </c>
    </row>
    <row r="95" spans="2:10">
      <c r="B95" t="s">
        <v>9</v>
      </c>
      <c r="C95" s="15">
        <v>0.64513888888888882</v>
      </c>
      <c r="D95" s="15">
        <v>0.64930555555555547</v>
      </c>
      <c r="E95" s="15">
        <v>0.65277777777777779</v>
      </c>
      <c r="F95" s="15">
        <v>0.65694444444444444</v>
      </c>
      <c r="G95" s="15">
        <v>4.1666666666666519E-3</v>
      </c>
      <c r="H95" s="15">
        <v>4.1666666666666519E-3</v>
      </c>
      <c r="I95" s="15">
        <v>6.9444444444444198E-4</v>
      </c>
      <c r="J95" s="15">
        <v>3.4722222222223209E-3</v>
      </c>
    </row>
    <row r="96" spans="2:10">
      <c r="B96" t="s">
        <v>6</v>
      </c>
      <c r="C96" s="14">
        <v>0.64930555555555558</v>
      </c>
      <c r="D96" s="14">
        <v>0.65347222222222223</v>
      </c>
      <c r="E96" s="14">
        <v>0.65694444444444444</v>
      </c>
      <c r="F96" s="14">
        <v>0.66111111111111109</v>
      </c>
      <c r="G96" s="14">
        <v>4.1666666666666519E-3</v>
      </c>
      <c r="H96" s="14">
        <v>4.1666666666666519E-3</v>
      </c>
      <c r="I96" s="14">
        <v>6.9444444444444198E-4</v>
      </c>
      <c r="J96" s="14">
        <v>3.4722222222222099E-3</v>
      </c>
    </row>
    <row r="97" spans="2:10">
      <c r="B97" t="s">
        <v>10</v>
      </c>
      <c r="C97" s="16">
        <v>0.65347222222222223</v>
      </c>
      <c r="D97" s="16">
        <v>0.65763888888888888</v>
      </c>
      <c r="E97" s="16">
        <v>0.66111111111111109</v>
      </c>
      <c r="F97" s="16">
        <v>0.66527777777777775</v>
      </c>
      <c r="G97" s="16">
        <v>4.1666666666666519E-3</v>
      </c>
      <c r="H97" s="16">
        <v>4.1666666666666519E-3</v>
      </c>
      <c r="I97" s="16">
        <v>6.9444444444444198E-4</v>
      </c>
      <c r="J97" s="16">
        <v>3.4722222222222099E-3</v>
      </c>
    </row>
    <row r="98" spans="2:10">
      <c r="B98" t="s">
        <v>9</v>
      </c>
      <c r="C98" s="15">
        <v>0.65763888888888888</v>
      </c>
      <c r="D98" s="15">
        <v>0.66180555555555554</v>
      </c>
      <c r="E98" s="15">
        <v>0.66527777777777775</v>
      </c>
      <c r="F98" s="15">
        <v>0.6694444444444444</v>
      </c>
      <c r="G98" s="15">
        <v>4.1666666666666519E-3</v>
      </c>
      <c r="H98" s="15">
        <v>4.1666666666666519E-3</v>
      </c>
      <c r="I98" s="15">
        <v>6.9444444444444198E-4</v>
      </c>
      <c r="J98" s="15">
        <v>3.4722222222222099E-3</v>
      </c>
    </row>
    <row r="99" spans="2:10">
      <c r="B99" t="s">
        <v>6</v>
      </c>
      <c r="C99" s="14">
        <v>0.66180555555555554</v>
      </c>
      <c r="D99" s="14">
        <v>0.66597222222222219</v>
      </c>
      <c r="E99" s="14">
        <v>0.6694444444444444</v>
      </c>
      <c r="F99" s="14">
        <v>0.67361111111111105</v>
      </c>
      <c r="G99" s="14">
        <v>4.1666666666666519E-3</v>
      </c>
      <c r="H99" s="14">
        <v>4.1666666666666519E-3</v>
      </c>
      <c r="I99" s="14">
        <v>6.94444444444553E-4</v>
      </c>
      <c r="J99" s="14">
        <v>3.4722222222222099E-3</v>
      </c>
    </row>
    <row r="100" spans="2:10">
      <c r="B100" t="s">
        <v>10</v>
      </c>
      <c r="C100" s="16">
        <v>0.66597222222222219</v>
      </c>
      <c r="D100" s="16">
        <v>0.67013888888888884</v>
      </c>
      <c r="E100" s="16">
        <v>0.67361111111111116</v>
      </c>
      <c r="F100" s="16">
        <v>0.67777777777777781</v>
      </c>
      <c r="G100" s="16">
        <v>4.1666666666666519E-3</v>
      </c>
      <c r="H100" s="16">
        <v>4.1666666666666519E-3</v>
      </c>
      <c r="I100" s="16">
        <v>6.9444444444444198E-4</v>
      </c>
      <c r="J100" s="16">
        <v>3.4722222222223209E-3</v>
      </c>
    </row>
    <row r="101" spans="2:10">
      <c r="B101" t="s">
        <v>9</v>
      </c>
      <c r="C101" s="15">
        <v>0.67013888888888884</v>
      </c>
      <c r="D101" s="15">
        <v>0.67430555555555549</v>
      </c>
      <c r="E101" s="15">
        <v>0.6777777777777777</v>
      </c>
      <c r="F101" s="15">
        <v>0.68194444444444435</v>
      </c>
      <c r="G101" s="15">
        <v>4.1666666666666519E-3</v>
      </c>
      <c r="H101" s="15">
        <v>4.1666666666666519E-3</v>
      </c>
      <c r="I101" s="15">
        <v>6.94444444444553E-4</v>
      </c>
      <c r="J101" s="15">
        <v>3.4722222222222099E-3</v>
      </c>
    </row>
    <row r="102" spans="2:10">
      <c r="B102" t="s">
        <v>6</v>
      </c>
      <c r="C102" s="14">
        <v>0.6743055555555556</v>
      </c>
      <c r="D102" s="14">
        <v>0.67847222222222225</v>
      </c>
      <c r="E102" s="14">
        <v>0.68194444444444446</v>
      </c>
      <c r="F102" s="14">
        <v>0.68611111111111112</v>
      </c>
      <c r="G102" s="14">
        <v>4.1666666666666519E-3</v>
      </c>
      <c r="H102" s="14">
        <v>4.1666666666666519E-3</v>
      </c>
      <c r="I102" s="14">
        <v>6.9444444444444198E-4</v>
      </c>
      <c r="J102" s="14">
        <v>3.4722222222222099E-3</v>
      </c>
    </row>
    <row r="103" spans="2:10">
      <c r="B103" t="s">
        <v>10</v>
      </c>
      <c r="C103" s="16">
        <v>0.67847222222222225</v>
      </c>
      <c r="D103" s="16">
        <v>0.68263888888888891</v>
      </c>
      <c r="E103" s="16">
        <v>0.68611111111111101</v>
      </c>
      <c r="F103" s="16">
        <v>0.69027777777777766</v>
      </c>
      <c r="G103" s="16">
        <v>4.1666666666666519E-3</v>
      </c>
      <c r="H103" s="16">
        <v>4.1666666666666519E-3</v>
      </c>
      <c r="I103" s="16">
        <v>6.94444444444553E-4</v>
      </c>
      <c r="J103" s="16">
        <v>3.4722222222220989E-3</v>
      </c>
    </row>
    <row r="104" spans="2:10">
      <c r="B104" t="s">
        <v>9</v>
      </c>
      <c r="C104" s="15">
        <v>0.68263888888888891</v>
      </c>
      <c r="D104" s="15">
        <v>0.68680555555555556</v>
      </c>
      <c r="E104" s="15">
        <v>0.69027777777777777</v>
      </c>
      <c r="F104" s="15">
        <v>0.69444444444444442</v>
      </c>
      <c r="G104" s="15">
        <v>4.1666666666666519E-3</v>
      </c>
      <c r="H104" s="15">
        <v>4.1666666666666519E-3</v>
      </c>
      <c r="I104" s="15">
        <v>6.9444444444444198E-4</v>
      </c>
      <c r="J104" s="15">
        <v>3.4722222222222099E-3</v>
      </c>
    </row>
    <row r="105" spans="2:10">
      <c r="B105" t="s">
        <v>6</v>
      </c>
      <c r="C105" s="14">
        <v>0.68680555555555556</v>
      </c>
      <c r="D105" s="14">
        <v>0.69097222222222221</v>
      </c>
      <c r="E105" s="14">
        <v>0.69444444444444453</v>
      </c>
      <c r="F105" s="14">
        <v>0.69861111111111118</v>
      </c>
      <c r="G105" s="14">
        <v>4.1666666666666519E-3</v>
      </c>
      <c r="H105" s="14">
        <v>4.1666666666666519E-3</v>
      </c>
      <c r="I105" s="14">
        <v>6.9444444444444198E-4</v>
      </c>
      <c r="J105" s="14">
        <v>3.4722222222223209E-3</v>
      </c>
    </row>
    <row r="106" spans="2:10">
      <c r="B106" t="s">
        <v>10</v>
      </c>
      <c r="C106" s="16">
        <v>0.69097222222222221</v>
      </c>
      <c r="D106" s="16">
        <v>0.69513888888888886</v>
      </c>
      <c r="E106" s="16">
        <v>0.69861111111111107</v>
      </c>
      <c r="F106" s="16">
        <v>0.70277777777777772</v>
      </c>
      <c r="G106" s="16">
        <v>4.1666666666666519E-3</v>
      </c>
      <c r="H106" s="16">
        <v>4.1666666666666519E-3</v>
      </c>
      <c r="I106" s="16">
        <v>6.9444444444444198E-4</v>
      </c>
      <c r="J106" s="16">
        <v>3.4722222222222099E-3</v>
      </c>
    </row>
    <row r="107" spans="2:10">
      <c r="B107" t="s">
        <v>9</v>
      </c>
      <c r="C107" s="15">
        <v>0.69513888888888886</v>
      </c>
      <c r="D107" s="15">
        <v>0.69930555555555551</v>
      </c>
      <c r="E107" s="15">
        <v>0.70277777777777783</v>
      </c>
      <c r="F107" s="15">
        <v>0.70694444444444449</v>
      </c>
      <c r="G107" s="15">
        <v>4.1666666666666519E-3</v>
      </c>
      <c r="H107" s="15">
        <v>4.1666666666666519E-3</v>
      </c>
      <c r="I107" s="15">
        <v>6.9444444444444198E-4</v>
      </c>
      <c r="J107" s="15">
        <v>3.4722222222223209E-3</v>
      </c>
    </row>
    <row r="108" spans="2:10">
      <c r="B108" t="s">
        <v>6</v>
      </c>
      <c r="C108" s="14">
        <v>0.69930555555555562</v>
      </c>
      <c r="D108" s="14">
        <v>0.70347222222222228</v>
      </c>
      <c r="E108" s="14">
        <v>0.70694444444444438</v>
      </c>
      <c r="F108" s="14">
        <v>0.71111111111111103</v>
      </c>
      <c r="G108" s="14">
        <v>4.1666666666666519E-3</v>
      </c>
      <c r="H108" s="14">
        <v>4.1666666666666519E-3</v>
      </c>
      <c r="I108" s="14">
        <v>6.9444444444444198E-4</v>
      </c>
      <c r="J108" s="14">
        <v>3.4722222222220989E-3</v>
      </c>
    </row>
    <row r="109" spans="2:10">
      <c r="B109" t="s">
        <v>10</v>
      </c>
      <c r="C109" s="16">
        <v>0.70347222222222217</v>
      </c>
      <c r="D109" s="16">
        <v>0.70763888888888882</v>
      </c>
      <c r="E109" s="16">
        <v>0.71111111111111114</v>
      </c>
      <c r="F109" s="16">
        <v>0.71527777777777779</v>
      </c>
      <c r="G109" s="16">
        <v>4.1666666666666519E-3</v>
      </c>
      <c r="H109" s="16">
        <v>4.1666666666666519E-3</v>
      </c>
      <c r="I109" s="16">
        <v>6.9444444444444198E-4</v>
      </c>
      <c r="J109" s="16">
        <v>3.4722222222223209E-3</v>
      </c>
    </row>
    <row r="110" spans="2:10">
      <c r="B110" t="s">
        <v>9</v>
      </c>
      <c r="C110" s="15">
        <v>0.70763888888888893</v>
      </c>
      <c r="D110" s="15">
        <v>0.71180555555555558</v>
      </c>
      <c r="E110" s="15">
        <v>0.71527777777777779</v>
      </c>
      <c r="F110" s="15">
        <v>0.71944444444444444</v>
      </c>
      <c r="G110" s="15">
        <v>4.1666666666666519E-3</v>
      </c>
      <c r="H110" s="15">
        <v>4.1666666666666519E-3</v>
      </c>
      <c r="I110" s="15">
        <v>6.94444444444553E-4</v>
      </c>
      <c r="J110" s="15">
        <v>3.4722222222222099E-3</v>
      </c>
    </row>
    <row r="111" spans="2:10">
      <c r="B111" t="s">
        <v>6</v>
      </c>
      <c r="C111" s="14">
        <v>0.71180555555555547</v>
      </c>
      <c r="D111" s="14">
        <v>0.71597222222222212</v>
      </c>
      <c r="E111" s="14">
        <v>0.71944444444444444</v>
      </c>
      <c r="F111" s="14">
        <v>0.72361111111111109</v>
      </c>
      <c r="G111" s="14">
        <v>4.1666666666666519E-3</v>
      </c>
      <c r="H111" s="14">
        <v>4.1666666666666519E-3</v>
      </c>
      <c r="I111" s="14">
        <v>6.9444444444444198E-4</v>
      </c>
      <c r="J111" s="14">
        <v>3.4722222222223209E-3</v>
      </c>
    </row>
    <row r="112" spans="2:10">
      <c r="B112" t="s">
        <v>10</v>
      </c>
      <c r="C112" s="16">
        <v>0.71597222222222223</v>
      </c>
      <c r="D112" s="16">
        <v>0.72013888888888888</v>
      </c>
      <c r="E112" s="16">
        <v>0.72361111111111109</v>
      </c>
      <c r="F112" s="16">
        <v>0.72777777777777775</v>
      </c>
      <c r="G112" s="16">
        <v>4.1666666666666519E-3</v>
      </c>
      <c r="H112" s="16">
        <v>4.1666666666666519E-3</v>
      </c>
      <c r="I112" s="16">
        <v>6.94444444444553E-4</v>
      </c>
      <c r="J112" s="16">
        <v>3.4722222222222099E-3</v>
      </c>
    </row>
    <row r="113" spans="2:10">
      <c r="B113" t="s">
        <v>9</v>
      </c>
      <c r="C113" s="15">
        <v>0.72013888888888899</v>
      </c>
      <c r="D113" s="15">
        <v>0.72430555555555565</v>
      </c>
      <c r="E113" s="15">
        <v>0.72777777777777775</v>
      </c>
      <c r="F113" s="15">
        <v>0.7319444444444444</v>
      </c>
      <c r="G113" s="15">
        <v>4.1666666666666519E-3</v>
      </c>
      <c r="H113" s="15">
        <v>4.1666666666666519E-3</v>
      </c>
      <c r="I113" s="15">
        <v>6.9444444444444198E-4</v>
      </c>
      <c r="J113" s="15">
        <v>3.4722222222220989E-3</v>
      </c>
    </row>
    <row r="114" spans="2:10">
      <c r="B114" t="s">
        <v>6</v>
      </c>
      <c r="C114" s="14">
        <v>0.72430555555555554</v>
      </c>
      <c r="D114" s="14">
        <v>0.72847222222222219</v>
      </c>
      <c r="E114" s="14">
        <v>0.7319444444444444</v>
      </c>
      <c r="F114" s="14">
        <v>0.73611111111111105</v>
      </c>
      <c r="G114" s="14">
        <v>4.1666666666666519E-3</v>
      </c>
      <c r="H114" s="14">
        <v>4.1666666666666519E-3</v>
      </c>
      <c r="I114" s="14">
        <v>6.94444444444553E-4</v>
      </c>
      <c r="J114" s="14">
        <v>3.4722222222222099E-3</v>
      </c>
    </row>
    <row r="115" spans="2:10">
      <c r="B115" t="s">
        <v>10</v>
      </c>
      <c r="C115" s="16">
        <v>0.7284722222222223</v>
      </c>
      <c r="D115" s="16">
        <v>0.73263888888888895</v>
      </c>
      <c r="E115" s="16">
        <v>0.73611111111111116</v>
      </c>
      <c r="F115" s="16">
        <v>0.74027777777777781</v>
      </c>
      <c r="G115" s="16">
        <v>4.1666666666666519E-3</v>
      </c>
      <c r="H115" s="16">
        <v>4.1666666666666519E-3</v>
      </c>
      <c r="I115" s="16">
        <v>6.9444444444444198E-4</v>
      </c>
      <c r="J115" s="16">
        <v>3.4722222222222099E-3</v>
      </c>
    </row>
    <row r="116" spans="2:10">
      <c r="B116" t="s">
        <v>9</v>
      </c>
      <c r="C116" s="15">
        <v>0.73263888888888884</v>
      </c>
      <c r="D116" s="15">
        <v>0.73680555555555549</v>
      </c>
      <c r="E116" s="15">
        <v>0.7402777777777777</v>
      </c>
      <c r="F116" s="15">
        <v>0.74444444444444435</v>
      </c>
      <c r="G116" s="15">
        <v>4.1666666666666519E-3</v>
      </c>
      <c r="H116" s="15">
        <v>4.1666666666666519E-3</v>
      </c>
      <c r="I116" s="15">
        <v>6.94444444444553E-4</v>
      </c>
      <c r="J116" s="15">
        <v>3.4722222222222099E-3</v>
      </c>
    </row>
    <row r="117" spans="2:10">
      <c r="B117" t="s">
        <v>6</v>
      </c>
      <c r="C117" s="14">
        <v>0.7368055555555556</v>
      </c>
      <c r="D117" s="14">
        <v>0.74097222222222225</v>
      </c>
      <c r="E117" s="14">
        <v>0.74444444444444446</v>
      </c>
      <c r="F117" s="14">
        <v>0.74861111111111112</v>
      </c>
      <c r="G117" s="14">
        <v>4.1666666666666519E-3</v>
      </c>
      <c r="H117" s="14">
        <v>4.1666666666666519E-3</v>
      </c>
      <c r="I117" s="14">
        <v>1.388888888888884E-3</v>
      </c>
      <c r="J117" s="14">
        <v>3.4722222222222099E-3</v>
      </c>
    </row>
    <row r="118" spans="2:10">
      <c r="B118" t="s">
        <v>10</v>
      </c>
      <c r="C118" s="16">
        <v>0.74097222222222225</v>
      </c>
      <c r="D118" s="16">
        <v>0.74513888888888891</v>
      </c>
      <c r="E118" s="16">
        <v>0.74861111111111101</v>
      </c>
      <c r="F118" s="16">
        <v>0.75277777777777766</v>
      </c>
      <c r="G118" s="16">
        <v>4.1666666666666519E-3</v>
      </c>
      <c r="H118" s="16">
        <v>4.1666666666666519E-3</v>
      </c>
      <c r="I118" s="16">
        <v>0</v>
      </c>
      <c r="J118" s="16">
        <v>3.4722222222220989E-3</v>
      </c>
    </row>
    <row r="119" spans="2:10">
      <c r="B119" t="s">
        <v>9</v>
      </c>
      <c r="C119" s="15">
        <v>0.74513888888888891</v>
      </c>
      <c r="D119" s="15">
        <v>0.74930555555555556</v>
      </c>
      <c r="E119" s="15">
        <v>0.75138888888888899</v>
      </c>
      <c r="F119" s="15">
        <v>0.7548611111111112</v>
      </c>
      <c r="G119" s="15">
        <v>4.1666666666666519E-3</v>
      </c>
      <c r="H119" s="15">
        <v>3.4722222222222099E-3</v>
      </c>
      <c r="I119" s="15">
        <v>6.9444444444433095E-4</v>
      </c>
      <c r="J119" s="15">
        <v>2.083333333333437E-3</v>
      </c>
    </row>
    <row r="120" spans="2:10">
      <c r="B120" t="s">
        <v>6</v>
      </c>
      <c r="C120" s="14">
        <v>0.75</v>
      </c>
      <c r="D120" s="14">
        <v>0.75416666666666665</v>
      </c>
      <c r="E120" s="14">
        <v>0.75624999999999998</v>
      </c>
      <c r="F120" s="14">
        <v>0.75972222222222219</v>
      </c>
      <c r="G120" s="14">
        <v>4.1666666666666519E-3</v>
      </c>
      <c r="H120" s="14">
        <v>3.4722222222222099E-3</v>
      </c>
      <c r="I120" s="14">
        <v>6.9444444444444198E-4</v>
      </c>
      <c r="J120" s="14">
        <v>2.0833333333333259E-3</v>
      </c>
    </row>
    <row r="121" spans="2:10">
      <c r="B121" t="s">
        <v>9</v>
      </c>
      <c r="C121" s="15">
        <v>0.75555555555555554</v>
      </c>
      <c r="D121" s="15">
        <v>0.75972222222222219</v>
      </c>
      <c r="E121" s="15">
        <v>0.76180555555555562</v>
      </c>
      <c r="F121" s="15">
        <v>0.76527777777777783</v>
      </c>
      <c r="G121" s="15">
        <v>4.1666666666666519E-3</v>
      </c>
      <c r="H121" s="15">
        <v>3.4722222222222099E-3</v>
      </c>
      <c r="I121" s="15">
        <v>6.9444444444433095E-4</v>
      </c>
      <c r="J121" s="15">
        <v>2.083333333333437E-3</v>
      </c>
    </row>
    <row r="122" spans="2:10">
      <c r="B122" t="s">
        <v>6</v>
      </c>
      <c r="C122" s="14">
        <v>0.76041666666666663</v>
      </c>
      <c r="D122" s="14">
        <v>0.76458333333333328</v>
      </c>
      <c r="E122" s="14">
        <v>0.76666666666666661</v>
      </c>
      <c r="F122" s="14">
        <v>0.77013888888888882</v>
      </c>
      <c r="G122" s="14">
        <v>4.1666666666666519E-3</v>
      </c>
      <c r="H122" s="14">
        <v>3.4722222222222099E-3</v>
      </c>
      <c r="I122" s="14">
        <v>6.94444444444553E-4</v>
      </c>
      <c r="J122" s="14">
        <v>2.0833333333333259E-3</v>
      </c>
    </row>
    <row r="123" spans="2:10">
      <c r="B123" t="s">
        <v>9</v>
      </c>
      <c r="C123" s="15">
        <v>0.76597222222222217</v>
      </c>
      <c r="D123" s="15">
        <v>0.77013888888888882</v>
      </c>
      <c r="E123" s="15">
        <v>0.77222222222222225</v>
      </c>
      <c r="F123" s="15">
        <v>0.77569444444444446</v>
      </c>
      <c r="G123" s="15">
        <v>4.1666666666666519E-3</v>
      </c>
      <c r="H123" s="15">
        <v>3.4722222222222099E-3</v>
      </c>
      <c r="I123" s="15">
        <v>6.9444444444444198E-4</v>
      </c>
      <c r="J123" s="15">
        <v>2.083333333333437E-3</v>
      </c>
    </row>
    <row r="124" spans="2:10">
      <c r="B124" t="s">
        <v>6</v>
      </c>
      <c r="C124" s="14">
        <v>0.77083333333333337</v>
      </c>
      <c r="D124" s="14">
        <v>0.77500000000000002</v>
      </c>
      <c r="E124" s="14">
        <v>0.77708333333333324</v>
      </c>
      <c r="F124" s="14">
        <v>0.78055555555555545</v>
      </c>
      <c r="G124" s="14">
        <v>4.1666666666666519E-3</v>
      </c>
      <c r="H124" s="14">
        <v>3.4722222222222099E-3</v>
      </c>
      <c r="I124" s="14">
        <v>6.94444444444553E-4</v>
      </c>
      <c r="J124" s="14">
        <v>2.0833333333332149E-3</v>
      </c>
    </row>
    <row r="125" spans="2:10">
      <c r="B125" t="s">
        <v>9</v>
      </c>
      <c r="C125" s="15">
        <v>0.77638888888888891</v>
      </c>
      <c r="D125" s="15">
        <v>0.78055555555555556</v>
      </c>
      <c r="E125" s="15">
        <v>0.78263888888888899</v>
      </c>
      <c r="F125" s="15">
        <v>0.7861111111111112</v>
      </c>
      <c r="G125" s="15">
        <v>4.1666666666666519E-3</v>
      </c>
      <c r="H125" s="15">
        <v>3.4722222222222099E-3</v>
      </c>
      <c r="I125" s="15">
        <v>6.9444444444433095E-4</v>
      </c>
      <c r="J125" s="15">
        <v>2.083333333333437E-3</v>
      </c>
    </row>
    <row r="126" spans="2:10">
      <c r="B126" t="s">
        <v>6</v>
      </c>
      <c r="C126" s="14">
        <v>0.78125</v>
      </c>
      <c r="D126" s="14">
        <v>0.78541666666666665</v>
      </c>
      <c r="E126" s="14">
        <v>0.78749999999999998</v>
      </c>
      <c r="F126" s="14">
        <v>0.79097222222222219</v>
      </c>
      <c r="G126" s="14">
        <v>4.1666666666666519E-3</v>
      </c>
      <c r="H126" s="14">
        <v>3.4722222222222099E-3</v>
      </c>
      <c r="I126" s="14">
        <v>0</v>
      </c>
      <c r="J126" s="14">
        <v>2.0833333333333259E-3</v>
      </c>
    </row>
    <row r="127" spans="2:10">
      <c r="B127" t="s">
        <v>9</v>
      </c>
      <c r="C127" s="15">
        <v>0.78680555555555554</v>
      </c>
      <c r="D127" s="15">
        <v>0.79097222222222219</v>
      </c>
      <c r="E127" s="15">
        <v>0.79305555555555562</v>
      </c>
      <c r="F127" s="15">
        <v>0.79652777777777783</v>
      </c>
      <c r="G127" s="15">
        <v>4.1666666666666519E-3</v>
      </c>
      <c r="H127" s="15">
        <v>3.4722222222222099E-3</v>
      </c>
      <c r="I127" s="15">
        <v>0</v>
      </c>
      <c r="J127" s="15">
        <v>2.083333333333437E-3</v>
      </c>
    </row>
    <row r="128" spans="2:10">
      <c r="B128" t="s">
        <v>6</v>
      </c>
      <c r="C128" s="14"/>
      <c r="D128" s="14"/>
      <c r="E128" s="14">
        <v>0.79791666666666661</v>
      </c>
      <c r="F128" s="14">
        <v>0.80138888888888882</v>
      </c>
      <c r="G128" s="14"/>
      <c r="H128" s="14">
        <v>3.4722222222222099E-3</v>
      </c>
      <c r="I128" s="14">
        <v>0</v>
      </c>
      <c r="J128" s="14">
        <v>0</v>
      </c>
    </row>
  </sheetData>
  <autoFilter ref="B9:J128" xr:uid="{7007BAC1-394B-4E80-9339-E9B4CC97858F}">
    <sortState xmlns:xlrd2="http://schemas.microsoft.com/office/spreadsheetml/2017/richdata2" ref="B10:J128">
      <sortCondition ref="C9:C128"/>
    </sortState>
  </autoFilter>
  <mergeCells count="2">
    <mergeCell ref="C7:D7"/>
    <mergeCell ref="E7:F7"/>
  </mergeCells>
  <conditionalFormatting sqref="O10:O22">
    <cfRule type="containsText" dxfId="47" priority="12" operator="containsText" text="Continue">
      <formula>NOT(ISERROR(SEARCH("Continue",O10)))</formula>
    </cfRule>
    <cfRule type="containsText" dxfId="46" priority="15" operator="containsText" text="Charge">
      <formula>NOT(ISERROR(SEARCH("Charge",O10)))</formula>
    </cfRule>
  </conditionalFormatting>
  <conditionalFormatting sqref="R10:R22">
    <cfRule type="containsText" dxfId="45" priority="10" operator="containsText" text="Continue">
      <formula>NOT(ISERROR(SEARCH("Continue",R10)))</formula>
    </cfRule>
    <cfRule type="containsText" dxfId="44" priority="11" operator="containsText" text="Charge">
      <formula>NOT(ISERROR(SEARCH("Charge",R10)))</formula>
    </cfRule>
  </conditionalFormatting>
  <conditionalFormatting sqref="U10:U22">
    <cfRule type="containsText" dxfId="43" priority="8" operator="containsText" text="Continue">
      <formula>NOT(ISERROR(SEARCH("Continue",U10)))</formula>
    </cfRule>
    <cfRule type="containsText" dxfId="42" priority="9" operator="containsText" text="Charge">
      <formula>NOT(ISERROR(SEARCH("Charge",U10)))</formula>
    </cfRule>
  </conditionalFormatting>
  <conditionalFormatting sqref="X6">
    <cfRule type="cellIs" dxfId="41" priority="1" operator="lessThan">
      <formula>"N24"</formula>
    </cfRule>
  </conditionalFormatting>
  <conditionalFormatting sqref="AA10:AA22">
    <cfRule type="containsText" dxfId="40" priority="6" operator="containsText" text="Continue">
      <formula>NOT(ISERROR(SEARCH("Continue",AA10)))</formula>
    </cfRule>
    <cfRule type="containsText" dxfId="39" priority="7" operator="containsText" text="Charge">
      <formula>NOT(ISERROR(SEARCH("Charge",AA10)))</formula>
    </cfRule>
  </conditionalFormatting>
  <conditionalFormatting sqref="AE10:AE22">
    <cfRule type="containsText" dxfId="38" priority="4" operator="containsText" text="Continue">
      <formula>NOT(ISERROR(SEARCH("Continue",AE10)))</formula>
    </cfRule>
    <cfRule type="containsText" dxfId="37" priority="5" operator="containsText" text="Charge">
      <formula>NOT(ISERROR(SEARCH("Charge",AE10)))</formula>
    </cfRule>
  </conditionalFormatting>
  <conditionalFormatting sqref="AI10:AI22">
    <cfRule type="containsText" dxfId="36" priority="2" operator="containsText" text="Continue">
      <formula>NOT(ISERROR(SEARCH("Continue",AI10)))</formula>
    </cfRule>
    <cfRule type="containsText" dxfId="35" priority="3" operator="containsText" text="Charge">
      <formula>NOT(ISERROR(SEARCH("Charge",AI10)))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FED1A"/>
  </sheetPr>
  <dimension ref="A1:G45"/>
  <sheetViews>
    <sheetView workbookViewId="0">
      <selection activeCell="B6" sqref="B6"/>
    </sheetView>
  </sheetViews>
  <sheetFormatPr defaultRowHeight="15"/>
  <cols>
    <col min="1" max="1" width="45.7109375" bestFit="1" customWidth="1"/>
    <col min="2" max="2" width="6.42578125" customWidth="1"/>
    <col min="3" max="3" width="16.85546875" bestFit="1" customWidth="1"/>
    <col min="4" max="4" width="8.42578125" customWidth="1"/>
    <col min="5" max="5" width="16" customWidth="1"/>
    <col min="6" max="6" width="8.42578125" customWidth="1"/>
    <col min="7" max="7" width="12" bestFit="1" customWidth="1"/>
  </cols>
  <sheetData>
    <row r="1" spans="1:7">
      <c r="A1" s="3"/>
      <c r="B1" s="31"/>
      <c r="C1" s="2" t="s">
        <v>351</v>
      </c>
      <c r="D1" s="2"/>
    </row>
    <row r="2" spans="1:7">
      <c r="A2" s="2" t="s">
        <v>352</v>
      </c>
      <c r="B2" s="2"/>
      <c r="C2" s="2" t="s">
        <v>353</v>
      </c>
      <c r="D2" s="2"/>
      <c r="E2" t="s">
        <v>354</v>
      </c>
      <c r="G2" t="s">
        <v>355</v>
      </c>
    </row>
    <row r="3" spans="1:7">
      <c r="A3" s="2"/>
      <c r="B3" s="2"/>
      <c r="C3" s="2" t="s">
        <v>356</v>
      </c>
      <c r="D3" s="2"/>
      <c r="E3" t="s">
        <v>357</v>
      </c>
      <c r="G3" t="s">
        <v>358</v>
      </c>
    </row>
    <row r="4" spans="1:7">
      <c r="A4" t="s">
        <v>359</v>
      </c>
      <c r="B4" s="17" t="s">
        <v>360</v>
      </c>
      <c r="C4" s="23">
        <v>25</v>
      </c>
      <c r="D4" t="s">
        <v>361</v>
      </c>
      <c r="E4" s="23">
        <v>25</v>
      </c>
      <c r="F4" t="s">
        <v>361</v>
      </c>
      <c r="G4">
        <v>25</v>
      </c>
    </row>
    <row r="5" spans="1:7">
      <c r="A5" t="s">
        <v>362</v>
      </c>
      <c r="B5" s="17" t="s">
        <v>363</v>
      </c>
      <c r="C5" s="23"/>
      <c r="D5" t="s">
        <v>361</v>
      </c>
      <c r="E5" s="23">
        <v>12</v>
      </c>
      <c r="F5" t="s">
        <v>361</v>
      </c>
    </row>
    <row r="6" spans="1:7">
      <c r="A6" t="s">
        <v>364</v>
      </c>
      <c r="B6" s="17" t="s">
        <v>365</v>
      </c>
      <c r="C6" s="23">
        <v>13</v>
      </c>
      <c r="D6" t="s">
        <v>366</v>
      </c>
      <c r="E6" s="23">
        <v>13</v>
      </c>
      <c r="F6" t="s">
        <v>366</v>
      </c>
    </row>
    <row r="7" spans="1:7">
      <c r="A7" t="s">
        <v>367</v>
      </c>
      <c r="B7" s="18" t="s">
        <v>368</v>
      </c>
      <c r="C7" s="24">
        <v>62500000</v>
      </c>
      <c r="D7" s="21" t="s">
        <v>369</v>
      </c>
      <c r="E7" s="24">
        <v>77500000</v>
      </c>
      <c r="F7" s="21" t="s">
        <v>369</v>
      </c>
    </row>
    <row r="8" spans="1:7">
      <c r="A8" t="s">
        <v>370</v>
      </c>
      <c r="B8" s="18" t="s">
        <v>371</v>
      </c>
      <c r="C8" s="24">
        <v>0</v>
      </c>
      <c r="D8" s="21" t="s">
        <v>369</v>
      </c>
      <c r="E8" s="24">
        <v>5556</v>
      </c>
      <c r="F8" s="21" t="s">
        <v>369</v>
      </c>
    </row>
    <row r="9" spans="1:7">
      <c r="A9" t="s">
        <v>328</v>
      </c>
      <c r="B9" s="17" t="s">
        <v>372</v>
      </c>
      <c r="C9" s="25"/>
      <c r="D9" s="21" t="s">
        <v>329</v>
      </c>
      <c r="E9" s="25">
        <v>1260</v>
      </c>
      <c r="F9" s="21" t="s">
        <v>329</v>
      </c>
    </row>
    <row r="10" spans="1:7">
      <c r="A10" t="s">
        <v>373</v>
      </c>
      <c r="B10" s="18" t="s">
        <v>374</v>
      </c>
      <c r="C10" s="24">
        <v>800000</v>
      </c>
      <c r="D10" s="21" t="s">
        <v>369</v>
      </c>
      <c r="E10" s="24">
        <v>240000</v>
      </c>
      <c r="F10" s="21" t="s">
        <v>369</v>
      </c>
    </row>
    <row r="11" spans="1:7">
      <c r="A11" t="s">
        <v>375</v>
      </c>
      <c r="B11" s="18" t="s">
        <v>376</v>
      </c>
      <c r="C11" s="24">
        <v>9</v>
      </c>
      <c r="D11" s="21" t="s">
        <v>377</v>
      </c>
      <c r="E11" s="24">
        <v>9</v>
      </c>
      <c r="F11" s="21" t="s">
        <v>377</v>
      </c>
    </row>
    <row r="12" spans="1:7">
      <c r="A12" t="s">
        <v>378</v>
      </c>
      <c r="B12" s="17" t="s">
        <v>379</v>
      </c>
      <c r="C12" s="23">
        <v>35</v>
      </c>
      <c r="D12" t="s">
        <v>380</v>
      </c>
      <c r="E12" s="23">
        <v>35</v>
      </c>
      <c r="F12" t="s">
        <v>380</v>
      </c>
    </row>
    <row r="13" spans="1:7">
      <c r="A13" t="s">
        <v>381</v>
      </c>
      <c r="B13" s="18" t="s">
        <v>382</v>
      </c>
      <c r="C13" s="26"/>
      <c r="D13" s="21" t="s">
        <v>383</v>
      </c>
      <c r="E13" s="26">
        <v>2</v>
      </c>
      <c r="F13" s="21" t="s">
        <v>383</v>
      </c>
    </row>
    <row r="14" spans="1:7">
      <c r="A14" t="s">
        <v>384</v>
      </c>
      <c r="B14" s="18" t="s">
        <v>385</v>
      </c>
      <c r="C14" s="26"/>
      <c r="D14" s="21" t="s">
        <v>329</v>
      </c>
      <c r="E14" s="23">
        <v>100</v>
      </c>
      <c r="F14" s="21" t="s">
        <v>329</v>
      </c>
    </row>
    <row r="15" spans="1:7">
      <c r="A15" t="s">
        <v>386</v>
      </c>
      <c r="B15" s="18" t="s">
        <v>387</v>
      </c>
      <c r="C15" s="27"/>
      <c r="D15" s="20"/>
      <c r="E15" s="27">
        <v>0.7</v>
      </c>
      <c r="F15" s="20"/>
    </row>
    <row r="16" spans="1:7">
      <c r="B16" s="18"/>
      <c r="C16" s="27"/>
      <c r="D16" s="20"/>
      <c r="E16" s="27"/>
      <c r="F16" s="20"/>
    </row>
    <row r="17" spans="1:6">
      <c r="B17" s="18"/>
      <c r="C17" s="27"/>
      <c r="D17" s="20"/>
      <c r="E17" s="27"/>
      <c r="F17" s="20"/>
    </row>
    <row r="18" spans="1:6">
      <c r="A18" t="s">
        <v>388</v>
      </c>
      <c r="B18" s="17" t="s">
        <v>389</v>
      </c>
      <c r="C18" s="28"/>
      <c r="D18" s="20"/>
      <c r="E18" s="32">
        <f>+(E15*E9)/(E14*E6)</f>
        <v>0.67846153846153845</v>
      </c>
      <c r="F18" s="20"/>
    </row>
    <row r="19" spans="1:6">
      <c r="A19" s="2"/>
      <c r="B19" s="2"/>
      <c r="C19" s="2"/>
      <c r="D19" s="2"/>
    </row>
    <row r="20" spans="1:6">
      <c r="A20" s="2"/>
      <c r="B20" s="2"/>
      <c r="C20" s="2"/>
      <c r="D20" s="2"/>
    </row>
    <row r="21" spans="1:6">
      <c r="A21" s="2" t="s">
        <v>390</v>
      </c>
      <c r="B21" s="2"/>
      <c r="C21" s="2"/>
      <c r="D21" s="2"/>
    </row>
    <row r="22" spans="1:6">
      <c r="A22" s="2"/>
      <c r="B22" s="2"/>
      <c r="C22" s="2"/>
      <c r="D22" s="2"/>
    </row>
    <row r="23" spans="1:6">
      <c r="A23" s="2" t="s">
        <v>391</v>
      </c>
      <c r="C23" s="33">
        <f>C7/(C4*365)</f>
        <v>6849.3150684931506</v>
      </c>
      <c r="D23" s="2"/>
      <c r="E23" s="33">
        <f>E7/(E4*365)</f>
        <v>8493.1506849315065</v>
      </c>
    </row>
    <row r="24" spans="1:6">
      <c r="A24" s="2"/>
      <c r="C24" s="2"/>
      <c r="D24" s="2"/>
      <c r="E24" s="2"/>
    </row>
    <row r="25" spans="1:6">
      <c r="A25" s="2" t="s">
        <v>392</v>
      </c>
      <c r="C25" s="2"/>
      <c r="D25" s="2"/>
      <c r="E25" s="2"/>
    </row>
    <row r="26" spans="1:6">
      <c r="A26" s="2"/>
      <c r="C26" s="2"/>
      <c r="D26" s="2"/>
      <c r="E26" s="2"/>
    </row>
    <row r="27" spans="1:6">
      <c r="A27" s="2" t="s">
        <v>393</v>
      </c>
      <c r="C27" s="30" t="e">
        <f>((C4/C5)*(C8*C9))/(C4*365)</f>
        <v>#DIV/0!</v>
      </c>
      <c r="D27" s="2"/>
      <c r="E27" s="33">
        <f>((E4/E5)*(E8*E9))/(E4*365)</f>
        <v>1598.3013698630139</v>
      </c>
    </row>
    <row r="28" spans="1:6">
      <c r="A28" s="2"/>
      <c r="C28" s="2"/>
      <c r="D28" s="2"/>
      <c r="E28" s="2"/>
    </row>
    <row r="29" spans="1:6">
      <c r="A29" s="2" t="s">
        <v>394</v>
      </c>
      <c r="C29" s="2"/>
      <c r="D29" s="2"/>
      <c r="E29" s="2"/>
    </row>
    <row r="30" spans="1:6">
      <c r="A30" s="2"/>
      <c r="C30" s="2"/>
      <c r="D30" s="2"/>
      <c r="E30" s="2"/>
    </row>
    <row r="31" spans="1:6">
      <c r="A31" s="19" t="s">
        <v>395</v>
      </c>
      <c r="C31" s="33">
        <f>C10/(365)</f>
        <v>2191.7808219178082</v>
      </c>
      <c r="D31" s="2"/>
      <c r="E31" s="33">
        <f>E10/(365)</f>
        <v>657.53424657534242</v>
      </c>
    </row>
    <row r="32" spans="1:6">
      <c r="A32" s="2"/>
      <c r="C32" s="2"/>
      <c r="D32" s="2"/>
      <c r="E32" s="2"/>
    </row>
    <row r="33" spans="1:5">
      <c r="A33" s="2" t="s">
        <v>396</v>
      </c>
      <c r="C33" s="2"/>
      <c r="D33" s="2"/>
      <c r="E33" s="2"/>
    </row>
    <row r="34" spans="1:5">
      <c r="A34" s="2"/>
      <c r="C34" s="2"/>
      <c r="D34" s="2"/>
      <c r="E34" s="2"/>
    </row>
    <row r="35" spans="1:5">
      <c r="A35" s="2" t="s">
        <v>397</v>
      </c>
      <c r="C35" s="33">
        <f>(C13*C14*C18*C6)+(C11*C12*(1-C18)*C6)</f>
        <v>4095</v>
      </c>
      <c r="D35" s="2"/>
      <c r="E35" s="33">
        <f>(E13*E14*E18*E6)+(E11*E12*(1-E18)*E6)</f>
        <v>3080.7</v>
      </c>
    </row>
    <row r="36" spans="1:5">
      <c r="A36" s="2"/>
      <c r="C36" s="2"/>
      <c r="D36" s="2"/>
      <c r="E36" s="2"/>
    </row>
    <row r="37" spans="1:5">
      <c r="A37" s="2" t="s">
        <v>398</v>
      </c>
      <c r="C37" s="2"/>
      <c r="D37" s="2"/>
      <c r="E37" s="2"/>
    </row>
    <row r="38" spans="1:5">
      <c r="A38" s="2"/>
      <c r="C38" s="2"/>
      <c r="D38" s="2"/>
      <c r="E38" s="2"/>
    </row>
    <row r="39" spans="1:5">
      <c r="A39" s="2" t="s">
        <v>399</v>
      </c>
      <c r="C39" s="33">
        <f>C11*C12*C6</f>
        <v>4095</v>
      </c>
      <c r="D39" s="2"/>
      <c r="E39" s="29">
        <f>E11*E12*E6</f>
        <v>4095</v>
      </c>
    </row>
    <row r="40" spans="1:5">
      <c r="A40" s="2"/>
      <c r="C40" s="2"/>
      <c r="D40" s="2"/>
      <c r="E40" s="2"/>
    </row>
    <row r="41" spans="1:5">
      <c r="A41" s="2" t="s">
        <v>400</v>
      </c>
      <c r="C41" s="2"/>
      <c r="D41" s="2"/>
      <c r="E41" s="2"/>
    </row>
    <row r="42" spans="1:5">
      <c r="A42" s="2"/>
      <c r="C42" s="2"/>
      <c r="D42" s="2"/>
      <c r="E42" s="2"/>
    </row>
    <row r="43" spans="1:5">
      <c r="A43" s="2" t="s">
        <v>401</v>
      </c>
      <c r="C43" s="30">
        <f>C13*C14*C6</f>
        <v>0</v>
      </c>
      <c r="D43" s="2"/>
      <c r="E43" s="30">
        <f>E13*E14*E6</f>
        <v>2600</v>
      </c>
    </row>
    <row r="44" spans="1:5">
      <c r="A44" s="2"/>
      <c r="C44" s="2"/>
      <c r="D44" s="2"/>
      <c r="E44" s="2"/>
    </row>
    <row r="45" spans="1:5">
      <c r="A45" s="2" t="s">
        <v>402</v>
      </c>
      <c r="C45" s="34">
        <f>+C23+C31+C35</f>
        <v>13136.095890410959</v>
      </c>
      <c r="D45" s="2"/>
      <c r="E45" s="34">
        <f>+E23+E27+E31+E35</f>
        <v>13829.686301369864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29FB-C447-4E73-9618-B2E0BAD79BAC}">
  <sheetPr>
    <tabColor rgb="FF3DC5FF"/>
  </sheetPr>
  <dimension ref="B1:V96"/>
  <sheetViews>
    <sheetView showGridLines="0" workbookViewId="0">
      <selection activeCell="J14" sqref="J14"/>
    </sheetView>
  </sheetViews>
  <sheetFormatPr defaultRowHeight="15" outlineLevelRow="1"/>
  <cols>
    <col min="1" max="1" width="1.42578125" customWidth="1"/>
    <col min="2" max="2" width="28.140625" customWidth="1"/>
    <col min="5" max="5" width="8.28515625" customWidth="1"/>
    <col min="6" max="6" width="1.85546875" customWidth="1"/>
    <col min="7" max="7" width="45.7109375" bestFit="1" customWidth="1"/>
    <col min="8" max="9" width="14" customWidth="1"/>
    <col min="10" max="10" width="5" customWidth="1"/>
    <col min="11" max="14" width="14" customWidth="1"/>
    <col min="15" max="15" width="5.7109375" customWidth="1"/>
    <col min="16" max="19" width="14" customWidth="1"/>
    <col min="20" max="20" width="6.140625" customWidth="1"/>
    <col min="21" max="22" width="14" customWidth="1"/>
  </cols>
  <sheetData>
    <row r="1" spans="2:22" ht="7.5" customHeight="1"/>
    <row r="2" spans="2:22">
      <c r="B2" t="s">
        <v>403</v>
      </c>
      <c r="H2" t="s">
        <v>404</v>
      </c>
      <c r="I2">
        <f>+SUM(H6:H18)</f>
        <v>12</v>
      </c>
      <c r="M2" t="s">
        <v>404</v>
      </c>
      <c r="N2">
        <f>+SUM(M6:M18)</f>
        <v>11.5</v>
      </c>
      <c r="R2" t="s">
        <v>404</v>
      </c>
      <c r="S2">
        <f>+SUM(R6:R18)</f>
        <v>9</v>
      </c>
    </row>
    <row r="3" spans="2:22">
      <c r="B3" t="s">
        <v>405</v>
      </c>
      <c r="H3" t="s">
        <v>406</v>
      </c>
      <c r="I3">
        <f>+SUM(K6:K18)</f>
        <v>1</v>
      </c>
      <c r="M3" t="s">
        <v>406</v>
      </c>
      <c r="N3">
        <f>+SUM(P6:P18)</f>
        <v>1</v>
      </c>
      <c r="R3" t="s">
        <v>406</v>
      </c>
      <c r="S3">
        <f>+SUM(U6:U18)</f>
        <v>2</v>
      </c>
    </row>
    <row r="4" spans="2:22">
      <c r="B4" t="s">
        <v>407</v>
      </c>
      <c r="H4" s="91" t="s">
        <v>6</v>
      </c>
      <c r="I4" s="92"/>
      <c r="J4" s="92"/>
      <c r="K4" s="92"/>
      <c r="L4" s="92"/>
      <c r="M4" s="91" t="s">
        <v>9</v>
      </c>
      <c r="N4" s="92"/>
      <c r="O4" s="92"/>
      <c r="P4" s="92"/>
      <c r="Q4" s="92"/>
      <c r="R4" s="91" t="s">
        <v>10</v>
      </c>
      <c r="S4" s="92"/>
      <c r="T4" s="92"/>
      <c r="U4" s="92"/>
      <c r="V4" s="93"/>
    </row>
    <row r="5" spans="2:22" ht="30.75">
      <c r="B5" s="23"/>
      <c r="H5" s="44" t="s">
        <v>408</v>
      </c>
      <c r="I5" s="44" t="s">
        <v>409</v>
      </c>
      <c r="J5" s="44" t="s">
        <v>410</v>
      </c>
      <c r="K5" s="44" t="s">
        <v>411</v>
      </c>
      <c r="L5" s="44" t="s">
        <v>412</v>
      </c>
      <c r="M5" s="44" t="s">
        <v>408</v>
      </c>
      <c r="N5" s="44" t="s">
        <v>409</v>
      </c>
      <c r="O5" s="44" t="s">
        <v>410</v>
      </c>
      <c r="P5" s="44" t="s">
        <v>411</v>
      </c>
      <c r="Q5" s="44" t="s">
        <v>412</v>
      </c>
      <c r="R5" s="44" t="s">
        <v>408</v>
      </c>
      <c r="S5" s="44" t="s">
        <v>409</v>
      </c>
      <c r="T5" s="44" t="s">
        <v>410</v>
      </c>
      <c r="U5" s="44" t="s">
        <v>411</v>
      </c>
      <c r="V5" s="46" t="s">
        <v>412</v>
      </c>
    </row>
    <row r="6" spans="2:22">
      <c r="B6" t="s">
        <v>352</v>
      </c>
      <c r="G6" s="65" t="s">
        <v>337</v>
      </c>
      <c r="H6" s="47">
        <v>1</v>
      </c>
      <c r="I6" s="11">
        <f>+$C$16-(H6*$C$24)+L6</f>
        <v>1034</v>
      </c>
      <c r="J6" s="43">
        <f>+IF(I6&gt;$C$20,1,0)</f>
        <v>1</v>
      </c>
      <c r="K6" s="11">
        <f>+IF(H6="X",1,0)</f>
        <v>0</v>
      </c>
      <c r="L6" s="11">
        <f>+IF(H6="X",$C$26*K6,0)</f>
        <v>0</v>
      </c>
      <c r="M6" s="47">
        <v>0.5</v>
      </c>
      <c r="N6" s="11">
        <f>+$C$17-(M6*$C$24)+Q6</f>
        <v>1084</v>
      </c>
      <c r="O6" s="51">
        <f>+IF(N6&gt;$C$21,1,0)</f>
        <v>1</v>
      </c>
      <c r="P6" s="11">
        <f>+IF(M6="X",1,0)</f>
        <v>0</v>
      </c>
      <c r="Q6" s="11">
        <f>+IF(M6="X",$C$26*P6,0)</f>
        <v>0</v>
      </c>
      <c r="R6" s="47"/>
      <c r="S6" s="11">
        <f>+$C$18-(R6*$C$24)+V6</f>
        <v>900</v>
      </c>
      <c r="T6" s="51">
        <f>+IF(S6&gt;$C$22,1,0)</f>
        <v>1</v>
      </c>
      <c r="U6" s="11">
        <f>+IF(R6="X",1,0)</f>
        <v>0</v>
      </c>
      <c r="V6" s="53">
        <f>+IF(R6="X",$C$26*U6,0)</f>
        <v>0</v>
      </c>
    </row>
    <row r="7" spans="2:22">
      <c r="B7" t="s">
        <v>413</v>
      </c>
      <c r="C7" s="38">
        <v>3</v>
      </c>
      <c r="G7" s="65" t="s">
        <v>338</v>
      </c>
      <c r="H7" s="48">
        <v>1</v>
      </c>
      <c r="I7" s="11">
        <f>+$C$16-(SUM(H$6:H7)*$C$24)+SUM(L$6:L7)</f>
        <v>934</v>
      </c>
      <c r="J7" s="43">
        <f t="shared" ref="J7:J18" si="0">+IF(I7&gt;$C$20,1,0)</f>
        <v>1</v>
      </c>
      <c r="K7" s="11">
        <f t="shared" ref="K7:K18" si="1">+IF(H7="X",1,0)</f>
        <v>0</v>
      </c>
      <c r="L7" s="11">
        <f t="shared" ref="L7:L18" si="2">+IF(H7="X",$C$26*K7,0)</f>
        <v>0</v>
      </c>
      <c r="M7" s="48">
        <v>1</v>
      </c>
      <c r="N7" s="11">
        <f>+$C$17-(SUM(M$6:M7)*$C$24)+SUM(Q$6:Q7)</f>
        <v>984</v>
      </c>
      <c r="O7" s="51">
        <f t="shared" ref="O7:O18" si="3">+IF(N7&gt;$C$21,1,0)</f>
        <v>1</v>
      </c>
      <c r="P7" s="11">
        <f t="shared" ref="P7:P18" si="4">+IF(M7="X",1,0)</f>
        <v>0</v>
      </c>
      <c r="Q7" s="11">
        <f t="shared" ref="Q7:Q18" si="5">+IF(M7="X",$C$26*P7,0)</f>
        <v>0</v>
      </c>
      <c r="R7" s="48">
        <v>1</v>
      </c>
      <c r="S7" s="11">
        <f>+$C$18-(SUM(R$6:R7)*$C$24)+SUM(V$6:V7)</f>
        <v>800</v>
      </c>
      <c r="T7" s="51">
        <f>+IF(S7&gt;$C$22,1,0)</f>
        <v>1</v>
      </c>
      <c r="U7" s="11">
        <f t="shared" ref="U7:U18" si="6">+IF(R7="X",1,0)</f>
        <v>0</v>
      </c>
      <c r="V7" s="53">
        <f t="shared" ref="V7:V18" si="7">+IF(R7="X",$C$26*U7,0)</f>
        <v>0</v>
      </c>
    </row>
    <row r="8" spans="2:22">
      <c r="G8" s="65" t="s">
        <v>339</v>
      </c>
      <c r="H8" s="48">
        <v>1</v>
      </c>
      <c r="I8" s="11">
        <f>+$C$16-(SUM(H$6:H8)*$C$24)+SUM(L$6:L8)</f>
        <v>834</v>
      </c>
      <c r="J8" s="43">
        <f t="shared" si="0"/>
        <v>1</v>
      </c>
      <c r="K8" s="11">
        <f t="shared" si="1"/>
        <v>0</v>
      </c>
      <c r="L8" s="11">
        <f t="shared" si="2"/>
        <v>0</v>
      </c>
      <c r="M8" s="48">
        <v>1</v>
      </c>
      <c r="N8" s="11">
        <f>+$C$17-(SUM(M$6:M8)*$C$24)+SUM(Q$6:Q8)</f>
        <v>884</v>
      </c>
      <c r="O8" s="51">
        <f t="shared" si="3"/>
        <v>1</v>
      </c>
      <c r="P8" s="11">
        <f t="shared" si="4"/>
        <v>0</v>
      </c>
      <c r="Q8" s="11">
        <f t="shared" si="5"/>
        <v>0</v>
      </c>
      <c r="R8" s="48">
        <v>1</v>
      </c>
      <c r="S8" s="11">
        <f>+$C$18-(SUM(R$6:R8)*$C$24)+SUM(V$6:V8)</f>
        <v>700</v>
      </c>
      <c r="T8" s="51">
        <f t="shared" ref="T8:T18" si="8">+IF(S8&gt;$C$22,1,0)</f>
        <v>1</v>
      </c>
      <c r="U8" s="11">
        <f t="shared" si="6"/>
        <v>0</v>
      </c>
      <c r="V8" s="53">
        <f t="shared" si="7"/>
        <v>0</v>
      </c>
    </row>
    <row r="9" spans="2:22">
      <c r="B9" t="s">
        <v>414</v>
      </c>
      <c r="C9" s="38">
        <v>1260</v>
      </c>
      <c r="D9" t="s">
        <v>329</v>
      </c>
      <c r="E9" s="42" t="s">
        <v>415</v>
      </c>
      <c r="G9" s="65" t="s">
        <v>340</v>
      </c>
      <c r="H9" s="48">
        <v>1</v>
      </c>
      <c r="I9" s="11">
        <f>+$C$16-(SUM(H$6:H9)*$C$24)+SUM(L$6:L9)</f>
        <v>734</v>
      </c>
      <c r="J9" s="43">
        <f t="shared" si="0"/>
        <v>1</v>
      </c>
      <c r="K9" s="11">
        <f t="shared" si="1"/>
        <v>0</v>
      </c>
      <c r="L9" s="11">
        <f t="shared" si="2"/>
        <v>0</v>
      </c>
      <c r="M9" s="48">
        <v>1</v>
      </c>
      <c r="N9" s="11">
        <f>+$C$17-(SUM(M$6:M9)*$C$24)+SUM(Q$6:Q9)</f>
        <v>784</v>
      </c>
      <c r="O9" s="51">
        <f t="shared" si="3"/>
        <v>1</v>
      </c>
      <c r="P9" s="11">
        <f t="shared" si="4"/>
        <v>0</v>
      </c>
      <c r="Q9" s="11">
        <f t="shared" si="5"/>
        <v>0</v>
      </c>
      <c r="R9" s="48">
        <v>1</v>
      </c>
      <c r="S9" s="11">
        <f>+$C$18-(SUM(R$6:R9)*$C$24)+SUM(V$6:V9)</f>
        <v>600</v>
      </c>
      <c r="T9" s="51">
        <f t="shared" si="8"/>
        <v>1</v>
      </c>
      <c r="U9" s="11">
        <f t="shared" si="6"/>
        <v>0</v>
      </c>
      <c r="V9" s="53">
        <f t="shared" si="7"/>
        <v>0</v>
      </c>
    </row>
    <row r="10" spans="2:22">
      <c r="B10" t="s">
        <v>416</v>
      </c>
      <c r="C10" s="38">
        <v>1260</v>
      </c>
      <c r="D10" t="s">
        <v>329</v>
      </c>
      <c r="E10" s="42" t="s">
        <v>417</v>
      </c>
      <c r="G10" s="65" t="s">
        <v>341</v>
      </c>
      <c r="H10" s="55" t="s">
        <v>342</v>
      </c>
      <c r="I10" s="11">
        <f>+$C$16-(SUM(H$6:H10)*$C$24)+SUM(L$6:L10)</f>
        <v>934</v>
      </c>
      <c r="J10" s="43">
        <f t="shared" si="0"/>
        <v>1</v>
      </c>
      <c r="K10" s="11">
        <f t="shared" si="1"/>
        <v>1</v>
      </c>
      <c r="L10" s="11">
        <f t="shared" si="2"/>
        <v>200</v>
      </c>
      <c r="M10" s="47">
        <v>1</v>
      </c>
      <c r="N10" s="11">
        <f>+$C$17-(SUM(M$6:M10)*$C$24)+SUM(Q$6:Q10)</f>
        <v>684</v>
      </c>
      <c r="O10" s="51">
        <f t="shared" si="3"/>
        <v>1</v>
      </c>
      <c r="P10" s="11">
        <f t="shared" si="4"/>
        <v>0</v>
      </c>
      <c r="Q10" s="11">
        <f t="shared" si="5"/>
        <v>0</v>
      </c>
      <c r="R10" s="47">
        <v>1</v>
      </c>
      <c r="S10" s="11">
        <f>+$C$18-(SUM(R$6:R10)*$C$24)+SUM(V$6:V10)</f>
        <v>500</v>
      </c>
      <c r="T10" s="51">
        <f t="shared" si="8"/>
        <v>1</v>
      </c>
      <c r="U10" s="11">
        <f t="shared" si="6"/>
        <v>0</v>
      </c>
      <c r="V10" s="53">
        <f t="shared" si="7"/>
        <v>0</v>
      </c>
    </row>
    <row r="11" spans="2:22">
      <c r="B11" t="s">
        <v>418</v>
      </c>
      <c r="C11" s="38">
        <v>1000</v>
      </c>
      <c r="D11" t="s">
        <v>329</v>
      </c>
      <c r="E11" s="42" t="s">
        <v>419</v>
      </c>
      <c r="G11" s="65" t="s">
        <v>343</v>
      </c>
      <c r="H11" s="47">
        <v>1</v>
      </c>
      <c r="I11" s="11">
        <f>+$C$16-(SUM(H$6:H11)*$C$24)+SUM(L$6:L11)</f>
        <v>834</v>
      </c>
      <c r="J11" s="43">
        <f t="shared" si="0"/>
        <v>1</v>
      </c>
      <c r="K11" s="11">
        <f t="shared" si="1"/>
        <v>0</v>
      </c>
      <c r="L11" s="11">
        <f t="shared" si="2"/>
        <v>0</v>
      </c>
      <c r="M11" s="55" t="s">
        <v>342</v>
      </c>
      <c r="N11" s="11">
        <f>+$C$17-(SUM(M$6:M11)*$C$24)+SUM(Q$6:Q11)</f>
        <v>884</v>
      </c>
      <c r="O11" s="51">
        <f t="shared" si="3"/>
        <v>1</v>
      </c>
      <c r="P11" s="11">
        <f t="shared" si="4"/>
        <v>1</v>
      </c>
      <c r="Q11" s="11">
        <f t="shared" si="5"/>
        <v>200</v>
      </c>
      <c r="R11" s="47">
        <v>1</v>
      </c>
      <c r="S11" s="11">
        <f>+$C$18-(SUM(R$6:R11)*$C$24)+SUM(V$6:V11)</f>
        <v>400</v>
      </c>
      <c r="T11" s="51">
        <f t="shared" si="8"/>
        <v>1</v>
      </c>
      <c r="U11" s="11">
        <f t="shared" si="6"/>
        <v>0</v>
      </c>
      <c r="V11" s="53">
        <f t="shared" si="7"/>
        <v>0</v>
      </c>
    </row>
    <row r="12" spans="2:22">
      <c r="G12" s="65" t="s">
        <v>344</v>
      </c>
      <c r="H12" s="47">
        <v>1</v>
      </c>
      <c r="I12" s="11">
        <f>+$C$16-(SUM(H$6:H12)*$C$24)+SUM(L$6:L12)</f>
        <v>734</v>
      </c>
      <c r="J12" s="43">
        <f t="shared" si="0"/>
        <v>1</v>
      </c>
      <c r="K12" s="11">
        <f t="shared" si="1"/>
        <v>0</v>
      </c>
      <c r="L12" s="11">
        <f t="shared" si="2"/>
        <v>0</v>
      </c>
      <c r="M12" s="47">
        <v>1</v>
      </c>
      <c r="N12" s="11">
        <f>+$C$17-(SUM(M$6:M12)*$C$24)+SUM(Q$6:Q12)</f>
        <v>784</v>
      </c>
      <c r="O12" s="51">
        <f t="shared" si="3"/>
        <v>1</v>
      </c>
      <c r="P12" s="11">
        <f t="shared" si="4"/>
        <v>0</v>
      </c>
      <c r="Q12" s="11">
        <f t="shared" si="5"/>
        <v>0</v>
      </c>
      <c r="R12" s="55" t="s">
        <v>342</v>
      </c>
      <c r="S12" s="11">
        <f>+$C$18-(SUM(R$6:R12)*$C$24)+SUM(V$6:V12)</f>
        <v>600</v>
      </c>
      <c r="T12" s="51">
        <f t="shared" si="8"/>
        <v>1</v>
      </c>
      <c r="U12" s="11">
        <f t="shared" si="6"/>
        <v>1</v>
      </c>
      <c r="V12" s="53">
        <f t="shared" si="7"/>
        <v>200</v>
      </c>
    </row>
    <row r="13" spans="2:22">
      <c r="B13" t="s">
        <v>420</v>
      </c>
      <c r="C13" s="37">
        <v>0.9</v>
      </c>
      <c r="G13" s="65" t="s">
        <v>345</v>
      </c>
      <c r="H13" s="47">
        <v>1</v>
      </c>
      <c r="I13" s="11">
        <f>+$C$16-(SUM(H$6:H13)*$C$24)+SUM(L$6:L13)</f>
        <v>634</v>
      </c>
      <c r="J13" s="43">
        <f t="shared" si="0"/>
        <v>1</v>
      </c>
      <c r="K13" s="11">
        <f t="shared" si="1"/>
        <v>0</v>
      </c>
      <c r="L13" s="11">
        <f t="shared" si="2"/>
        <v>0</v>
      </c>
      <c r="M13" s="47">
        <v>1</v>
      </c>
      <c r="N13" s="11">
        <f>+$C$17-(SUM(M$6:M13)*$C$24)+SUM(Q$6:Q13)</f>
        <v>684</v>
      </c>
      <c r="O13" s="51">
        <f t="shared" si="3"/>
        <v>1</v>
      </c>
      <c r="P13" s="11">
        <f t="shared" si="4"/>
        <v>0</v>
      </c>
      <c r="Q13" s="11">
        <f t="shared" si="5"/>
        <v>0</v>
      </c>
      <c r="R13" s="55" t="s">
        <v>342</v>
      </c>
      <c r="S13" s="11">
        <f>+$C$18-(SUM(R$6:R13)*$C$24)+SUM(V$6:V13)</f>
        <v>800</v>
      </c>
      <c r="T13" s="51">
        <f t="shared" si="8"/>
        <v>1</v>
      </c>
      <c r="U13" s="11">
        <f t="shared" si="6"/>
        <v>1</v>
      </c>
      <c r="V13" s="53">
        <f t="shared" si="7"/>
        <v>200</v>
      </c>
    </row>
    <row r="14" spans="2:22">
      <c r="B14" t="s">
        <v>421</v>
      </c>
      <c r="C14" s="37">
        <v>0.2</v>
      </c>
      <c r="G14" s="65" t="s">
        <v>346</v>
      </c>
      <c r="H14" s="48">
        <v>1</v>
      </c>
      <c r="I14" s="11">
        <f>+$C$16-(SUM(H$6:H14)*$C$24)+SUM(L$6:L14)</f>
        <v>534</v>
      </c>
      <c r="J14" s="43">
        <f t="shared" si="0"/>
        <v>1</v>
      </c>
      <c r="K14" s="11">
        <f t="shared" si="1"/>
        <v>0</v>
      </c>
      <c r="L14" s="11">
        <f t="shared" si="2"/>
        <v>0</v>
      </c>
      <c r="M14" s="48">
        <v>1</v>
      </c>
      <c r="N14" s="11">
        <f>+$C$17-(SUM(M$6:M14)*$C$24)+SUM(Q$6:Q14)</f>
        <v>584</v>
      </c>
      <c r="O14" s="51">
        <f t="shared" si="3"/>
        <v>1</v>
      </c>
      <c r="P14" s="11">
        <f t="shared" si="4"/>
        <v>0</v>
      </c>
      <c r="Q14" s="11">
        <f t="shared" si="5"/>
        <v>0</v>
      </c>
      <c r="R14" s="48">
        <v>1</v>
      </c>
      <c r="S14" s="11">
        <f>+$C$18-(SUM(R$6:R14)*$C$24)+SUM(V$6:V14)</f>
        <v>700</v>
      </c>
      <c r="T14" s="51">
        <f t="shared" si="8"/>
        <v>1</v>
      </c>
      <c r="U14" s="11">
        <f t="shared" si="6"/>
        <v>0</v>
      </c>
      <c r="V14" s="53">
        <f t="shared" si="7"/>
        <v>0</v>
      </c>
    </row>
    <row r="15" spans="2:22">
      <c r="G15" s="65" t="s">
        <v>347</v>
      </c>
      <c r="H15" s="48">
        <v>1</v>
      </c>
      <c r="I15" s="11">
        <f>+$C$16-(SUM(H$6:H15)*$C$24)+SUM(L$6:L15)</f>
        <v>434</v>
      </c>
      <c r="J15" s="43">
        <f t="shared" si="0"/>
        <v>1</v>
      </c>
      <c r="K15" s="11">
        <f t="shared" si="1"/>
        <v>0</v>
      </c>
      <c r="L15" s="11">
        <f t="shared" si="2"/>
        <v>0</v>
      </c>
      <c r="M15" s="48">
        <v>1</v>
      </c>
      <c r="N15" s="11">
        <f>+$C$17-(SUM(M$6:M15)*$C$24)+SUM(Q$6:Q15)</f>
        <v>484</v>
      </c>
      <c r="O15" s="51">
        <f t="shared" si="3"/>
        <v>1</v>
      </c>
      <c r="P15" s="11">
        <f t="shared" si="4"/>
        <v>0</v>
      </c>
      <c r="Q15" s="11">
        <f t="shared" si="5"/>
        <v>0</v>
      </c>
      <c r="R15" s="48">
        <v>1</v>
      </c>
      <c r="S15" s="11">
        <f>+$C$18-(SUM(R$6:R15)*$C$24)+SUM(V$6:V15)</f>
        <v>600</v>
      </c>
      <c r="T15" s="51">
        <f t="shared" si="8"/>
        <v>1</v>
      </c>
      <c r="U15" s="11">
        <f t="shared" si="6"/>
        <v>0</v>
      </c>
      <c r="V15" s="53">
        <f t="shared" si="7"/>
        <v>0</v>
      </c>
    </row>
    <row r="16" spans="2:22">
      <c r="B16" t="s">
        <v>422</v>
      </c>
      <c r="C16" s="40">
        <f>+C9*$C$13</f>
        <v>1134</v>
      </c>
      <c r="D16" t="s">
        <v>329</v>
      </c>
      <c r="G16" s="65" t="s">
        <v>348</v>
      </c>
      <c r="H16" s="48">
        <v>1</v>
      </c>
      <c r="I16" s="11">
        <f>+$C$16-(SUM(H$6:H16)*$C$24)+SUM(L$6:L16)</f>
        <v>334</v>
      </c>
      <c r="J16" s="43">
        <f t="shared" si="0"/>
        <v>1</v>
      </c>
      <c r="K16" s="11">
        <f t="shared" si="1"/>
        <v>0</v>
      </c>
      <c r="L16" s="11">
        <f t="shared" si="2"/>
        <v>0</v>
      </c>
      <c r="M16" s="48">
        <v>1</v>
      </c>
      <c r="N16" s="11">
        <f>+$C$17-(SUM(M$6:M16)*$C$24)+SUM(Q$6:Q16)</f>
        <v>384</v>
      </c>
      <c r="O16" s="51">
        <f t="shared" si="3"/>
        <v>1</v>
      </c>
      <c r="P16" s="11">
        <f t="shared" si="4"/>
        <v>0</v>
      </c>
      <c r="Q16" s="11">
        <f t="shared" si="5"/>
        <v>0</v>
      </c>
      <c r="R16" s="48">
        <v>1</v>
      </c>
      <c r="S16" s="11">
        <f>+$C$18-(SUM(R$6:R16)*$C$24)+SUM(V$6:V16)</f>
        <v>500</v>
      </c>
      <c r="T16" s="51">
        <f t="shared" si="8"/>
        <v>1</v>
      </c>
      <c r="U16" s="11">
        <f t="shared" si="6"/>
        <v>0</v>
      </c>
      <c r="V16" s="53">
        <f t="shared" si="7"/>
        <v>0</v>
      </c>
    </row>
    <row r="17" spans="2:22">
      <c r="B17" t="s">
        <v>423</v>
      </c>
      <c r="C17" s="40">
        <f t="shared" ref="C17:C18" si="9">+C10*$C$13</f>
        <v>1134</v>
      </c>
      <c r="D17" t="s">
        <v>329</v>
      </c>
      <c r="G17" s="65" t="s">
        <v>349</v>
      </c>
      <c r="H17" s="48">
        <v>1</v>
      </c>
      <c r="I17" s="11">
        <f>+$C$16-(SUM(H$6:H17)*$C$24)+SUM(L$6:L17)</f>
        <v>234</v>
      </c>
      <c r="J17" s="43">
        <f t="shared" si="0"/>
        <v>0</v>
      </c>
      <c r="K17" s="11">
        <f t="shared" si="1"/>
        <v>0</v>
      </c>
      <c r="L17" s="11">
        <f t="shared" si="2"/>
        <v>0</v>
      </c>
      <c r="M17" s="48">
        <v>1</v>
      </c>
      <c r="N17" s="11">
        <f>+$C$17-(SUM(M$6:M17)*$C$24)+SUM(Q$6:Q17)</f>
        <v>284</v>
      </c>
      <c r="O17" s="51">
        <f t="shared" si="3"/>
        <v>1</v>
      </c>
      <c r="P17" s="11">
        <f t="shared" si="4"/>
        <v>0</v>
      </c>
      <c r="Q17" s="11">
        <f t="shared" si="5"/>
        <v>0</v>
      </c>
      <c r="R17" s="48">
        <v>1</v>
      </c>
      <c r="S17" s="11">
        <f>+$C$18-(SUM(R$6:R17)*$C$24)+SUM(V$6:V17)</f>
        <v>400</v>
      </c>
      <c r="T17" s="51">
        <f t="shared" si="8"/>
        <v>1</v>
      </c>
      <c r="U17" s="11">
        <f t="shared" si="6"/>
        <v>0</v>
      </c>
      <c r="V17" s="53">
        <f t="shared" si="7"/>
        <v>0</v>
      </c>
    </row>
    <row r="18" spans="2:22">
      <c r="B18" t="s">
        <v>424</v>
      </c>
      <c r="C18" s="40">
        <f t="shared" si="9"/>
        <v>900</v>
      </c>
      <c r="D18" t="s">
        <v>329</v>
      </c>
      <c r="G18" s="65" t="s">
        <v>350</v>
      </c>
      <c r="H18" s="49">
        <v>1</v>
      </c>
      <c r="I18" s="50">
        <f>+$C$16-(SUM(H$6:H18)*$C$24)+SUM(L$6:L18)</f>
        <v>134</v>
      </c>
      <c r="J18" s="45">
        <f t="shared" si="0"/>
        <v>0</v>
      </c>
      <c r="K18" s="50">
        <f t="shared" si="1"/>
        <v>0</v>
      </c>
      <c r="L18" s="50">
        <f t="shared" si="2"/>
        <v>0</v>
      </c>
      <c r="M18" s="49">
        <v>1</v>
      </c>
      <c r="N18" s="50">
        <f>+$C$17-(SUM(M$6:M18)*$C$24)+SUM(Q$6:Q18)</f>
        <v>184</v>
      </c>
      <c r="O18" s="52">
        <f t="shared" si="3"/>
        <v>0</v>
      </c>
      <c r="P18" s="50">
        <f t="shared" si="4"/>
        <v>0</v>
      </c>
      <c r="Q18" s="50">
        <f t="shared" si="5"/>
        <v>0</v>
      </c>
      <c r="R18" s="49"/>
      <c r="S18" s="50">
        <f>+$C$18-(SUM(R$6:R18)*$C$24)+SUM(V$6:V18)</f>
        <v>400</v>
      </c>
      <c r="T18" s="52">
        <f t="shared" si="8"/>
        <v>1</v>
      </c>
      <c r="U18" s="50">
        <f t="shared" si="6"/>
        <v>0</v>
      </c>
      <c r="V18" s="54">
        <f t="shared" si="7"/>
        <v>0</v>
      </c>
    </row>
    <row r="20" spans="2:22">
      <c r="B20" t="s">
        <v>425</v>
      </c>
      <c r="C20" s="40">
        <f>+C9*$C$14</f>
        <v>252</v>
      </c>
      <c r="D20" t="s">
        <v>329</v>
      </c>
      <c r="G20" t="s">
        <v>388</v>
      </c>
      <c r="H20" s="17" t="s">
        <v>389</v>
      </c>
      <c r="I20" s="72">
        <f>+COUNTIFS(J6:J18,1,H6:H18,"&gt;0")/I2</f>
        <v>0.83333333333333337</v>
      </c>
      <c r="J20" s="72"/>
      <c r="K20" s="72"/>
      <c r="L20" s="72"/>
      <c r="M20" s="72"/>
      <c r="N20" s="73">
        <f>+(COUNTIFS(O6:O18,1,M6:M18,"&gt;0")-0.5)/N2</f>
        <v>0.91304347826086951</v>
      </c>
      <c r="O20" s="72"/>
      <c r="P20" s="72"/>
      <c r="Q20" s="72"/>
      <c r="R20" s="72"/>
      <c r="S20" s="72">
        <f>+COUNTIFS(T6:T18,1,R6:R18,"&gt;0")/S2</f>
        <v>1</v>
      </c>
      <c r="T20" s="63"/>
      <c r="U20" s="63"/>
      <c r="V20" s="63"/>
    </row>
    <row r="21" spans="2:22">
      <c r="B21" t="s">
        <v>426</v>
      </c>
      <c r="C21" s="40">
        <f t="shared" ref="C21:C22" si="10">+C10*$C$14</f>
        <v>252</v>
      </c>
      <c r="D21" t="s">
        <v>329</v>
      </c>
      <c r="H21" s="17" t="s">
        <v>365</v>
      </c>
      <c r="I21">
        <f>+I2</f>
        <v>12</v>
      </c>
      <c r="N21">
        <f>+N2</f>
        <v>11.5</v>
      </c>
      <c r="S21">
        <f>+S2</f>
        <v>9</v>
      </c>
    </row>
    <row r="22" spans="2:22">
      <c r="B22" t="s">
        <v>427</v>
      </c>
      <c r="C22" s="40">
        <f t="shared" si="10"/>
        <v>200</v>
      </c>
      <c r="D22" t="s">
        <v>329</v>
      </c>
      <c r="G22" t="s">
        <v>428</v>
      </c>
      <c r="H22" s="17" t="s">
        <v>429</v>
      </c>
      <c r="I22" s="56">
        <f>90%-(MIN(I6:I9)/C9)</f>
        <v>0.31746031746031744</v>
      </c>
      <c r="J22" s="56"/>
      <c r="K22" s="56"/>
      <c r="L22" s="56"/>
      <c r="M22" s="56"/>
      <c r="N22" s="56">
        <f>90%-(MIN(N6:N10)/C10)</f>
        <v>0.35714285714285721</v>
      </c>
      <c r="O22" s="56"/>
      <c r="P22" s="56"/>
      <c r="Q22" s="56"/>
      <c r="R22" s="56"/>
      <c r="S22" s="56">
        <f>90%-(MIN(S7:S11)/C11)</f>
        <v>0.5</v>
      </c>
    </row>
    <row r="23" spans="2:22">
      <c r="G23" t="s">
        <v>430</v>
      </c>
      <c r="H23" s="17" t="s">
        <v>431</v>
      </c>
      <c r="I23" s="56">
        <f>I88-(MIN(I11:I16)/C9)</f>
        <v>0.47619047619047622</v>
      </c>
      <c r="J23" s="56"/>
      <c r="K23" s="56"/>
      <c r="L23" s="56"/>
      <c r="M23" s="56"/>
      <c r="N23" s="56">
        <f>N89-(MIN(N12:N17)/C10)</f>
        <v>0.47619047619047616</v>
      </c>
      <c r="O23" s="56"/>
      <c r="P23" s="56"/>
      <c r="Q23" s="56"/>
      <c r="R23" s="56"/>
      <c r="S23" s="56">
        <f>S91-(MIN(S14:S17)/C11)</f>
        <v>0.4</v>
      </c>
    </row>
    <row r="24" spans="2:22">
      <c r="B24" t="s">
        <v>432</v>
      </c>
      <c r="C24" s="41">
        <v>100</v>
      </c>
      <c r="D24" t="s">
        <v>329</v>
      </c>
      <c r="G24" t="s">
        <v>428</v>
      </c>
      <c r="H24" s="17" t="s">
        <v>433</v>
      </c>
      <c r="I24" s="56">
        <f>+AVERAGE(I84:I94)</f>
        <v>0.57532467532467535</v>
      </c>
      <c r="N24" s="56">
        <f>+AVERAGE(N84:N95)</f>
        <v>0.56269841269841259</v>
      </c>
      <c r="S24" s="56">
        <f>+AVERAGE(S84:S96)</f>
        <v>0.60769230769230775</v>
      </c>
    </row>
    <row r="26" spans="2:22">
      <c r="B26" t="s">
        <v>434</v>
      </c>
      <c r="C26" s="38">
        <v>200</v>
      </c>
      <c r="D26" t="s">
        <v>329</v>
      </c>
    </row>
    <row r="28" spans="2:22">
      <c r="B28" t="s">
        <v>435</v>
      </c>
      <c r="C28">
        <f>+I2+N2+S2</f>
        <v>32.5</v>
      </c>
      <c r="D28" t="s">
        <v>436</v>
      </c>
    </row>
    <row r="29" spans="2:22">
      <c r="B29" t="s">
        <v>437</v>
      </c>
      <c r="C29">
        <f>+I3+N3+S3</f>
        <v>4</v>
      </c>
    </row>
    <row r="30" spans="2:22">
      <c r="B30" t="s">
        <v>438</v>
      </c>
      <c r="C30">
        <f>+COUNTIF(J6:J18,"=0")+COUNTIF(O6:O18,"=0")+COUNTIF(T6:T18,"=0")</f>
        <v>3</v>
      </c>
    </row>
    <row r="31" spans="2:22">
      <c r="B31" t="s">
        <v>439</v>
      </c>
      <c r="C31">
        <f>+C28-C30</f>
        <v>29.5</v>
      </c>
    </row>
    <row r="33" spans="2:21">
      <c r="C33" s="38"/>
      <c r="D33" t="s">
        <v>440</v>
      </c>
    </row>
    <row r="34" spans="2:21">
      <c r="C34" s="40"/>
      <c r="D34" t="s">
        <v>441</v>
      </c>
    </row>
    <row r="35" spans="2:21">
      <c r="C35" s="41"/>
      <c r="D35" t="s">
        <v>442</v>
      </c>
    </row>
    <row r="38" spans="2:21">
      <c r="B38" t="s">
        <v>443</v>
      </c>
    </row>
    <row r="39" spans="2:21">
      <c r="B39" t="s">
        <v>444</v>
      </c>
    </row>
    <row r="40" spans="2:21">
      <c r="B40" t="s">
        <v>445</v>
      </c>
    </row>
    <row r="41" spans="2:21">
      <c r="B41" t="s">
        <v>446</v>
      </c>
    </row>
    <row r="42" spans="2:21">
      <c r="B42" t="s">
        <v>447</v>
      </c>
    </row>
    <row r="43" spans="2:21" hidden="1" outlineLevel="1"/>
    <row r="44" spans="2:21" hidden="1" outlineLevel="1"/>
    <row r="45" spans="2:21" hidden="1" outlineLevel="1"/>
    <row r="46" spans="2:21" hidden="1" outlineLevel="1"/>
    <row r="47" spans="2:21" hidden="1" outlineLevel="1">
      <c r="G47" t="s">
        <v>359</v>
      </c>
      <c r="H47" s="17" t="s">
        <v>360</v>
      </c>
      <c r="I47" s="38">
        <v>25</v>
      </c>
      <c r="K47" t="s">
        <v>361</v>
      </c>
      <c r="N47" s="38">
        <v>25</v>
      </c>
      <c r="P47" t="s">
        <v>361</v>
      </c>
      <c r="S47" s="38">
        <v>25</v>
      </c>
      <c r="U47" t="s">
        <v>361</v>
      </c>
    </row>
    <row r="48" spans="2:21" hidden="1" outlineLevel="1">
      <c r="G48" t="s">
        <v>362</v>
      </c>
      <c r="H48" s="17" t="s">
        <v>363</v>
      </c>
      <c r="I48" s="38">
        <v>10</v>
      </c>
      <c r="K48" t="s">
        <v>361</v>
      </c>
      <c r="N48" s="38">
        <v>10</v>
      </c>
      <c r="P48" t="s">
        <v>361</v>
      </c>
      <c r="S48" s="38">
        <v>10</v>
      </c>
      <c r="U48" t="s">
        <v>361</v>
      </c>
    </row>
    <row r="49" spans="7:21" hidden="1" outlineLevel="1">
      <c r="G49" t="s">
        <v>364</v>
      </c>
      <c r="H49" s="17" t="s">
        <v>365</v>
      </c>
      <c r="I49" s="38">
        <f>+I2</f>
        <v>12</v>
      </c>
      <c r="K49" t="s">
        <v>366</v>
      </c>
      <c r="N49" s="38">
        <f>+N2</f>
        <v>11.5</v>
      </c>
      <c r="P49" t="s">
        <v>366</v>
      </c>
      <c r="S49" s="38">
        <f>+S2</f>
        <v>9</v>
      </c>
      <c r="U49" t="s">
        <v>366</v>
      </c>
    </row>
    <row r="50" spans="7:21" hidden="1" outlineLevel="1">
      <c r="G50" t="s">
        <v>367</v>
      </c>
      <c r="H50" s="18" t="s">
        <v>368</v>
      </c>
      <c r="I50" s="70">
        <v>77500000</v>
      </c>
      <c r="K50" s="21" t="s">
        <v>369</v>
      </c>
      <c r="N50" s="70">
        <v>77500000</v>
      </c>
      <c r="P50" s="21" t="s">
        <v>369</v>
      </c>
      <c r="S50" s="70">
        <v>77500000</v>
      </c>
      <c r="U50" s="21" t="s">
        <v>369</v>
      </c>
    </row>
    <row r="51" spans="7:21" hidden="1" outlineLevel="1">
      <c r="G51" t="s">
        <v>370</v>
      </c>
      <c r="H51" s="18" t="s">
        <v>371</v>
      </c>
      <c r="I51" s="70">
        <v>5555.5555555555557</v>
      </c>
      <c r="K51" s="21" t="s">
        <v>369</v>
      </c>
      <c r="N51" s="70">
        <v>5555.5555555555557</v>
      </c>
      <c r="P51" s="21" t="s">
        <v>369</v>
      </c>
      <c r="S51" s="70">
        <v>5555.5555555555557</v>
      </c>
      <c r="U51" s="21" t="s">
        <v>369</v>
      </c>
    </row>
    <row r="52" spans="7:21" hidden="1" outlineLevel="1">
      <c r="G52" t="s">
        <v>328</v>
      </c>
      <c r="H52" s="17" t="s">
        <v>372</v>
      </c>
      <c r="I52" s="38">
        <f>+C9</f>
        <v>1260</v>
      </c>
      <c r="K52" s="21" t="s">
        <v>329</v>
      </c>
      <c r="N52" s="38">
        <f>+C10</f>
        <v>1260</v>
      </c>
      <c r="P52" s="21" t="s">
        <v>329</v>
      </c>
      <c r="S52" s="38">
        <f>+C11</f>
        <v>1000</v>
      </c>
      <c r="U52" s="21" t="s">
        <v>329</v>
      </c>
    </row>
    <row r="53" spans="7:21" hidden="1" outlineLevel="1">
      <c r="G53" t="s">
        <v>373</v>
      </c>
      <c r="H53" s="18" t="s">
        <v>374</v>
      </c>
      <c r="I53" s="70">
        <v>700000</v>
      </c>
      <c r="K53" s="21" t="s">
        <v>369</v>
      </c>
      <c r="N53" s="70">
        <v>700000</v>
      </c>
      <c r="P53" s="21" t="s">
        <v>369</v>
      </c>
      <c r="S53" s="70">
        <v>700000</v>
      </c>
      <c r="U53" s="21" t="s">
        <v>369</v>
      </c>
    </row>
    <row r="54" spans="7:21" hidden="1" outlineLevel="1">
      <c r="G54" t="s">
        <v>375</v>
      </c>
      <c r="H54" s="18" t="s">
        <v>376</v>
      </c>
      <c r="I54" s="38">
        <v>9</v>
      </c>
      <c r="K54" s="21" t="s">
        <v>377</v>
      </c>
      <c r="N54" s="38">
        <v>9</v>
      </c>
      <c r="P54" s="21" t="s">
        <v>377</v>
      </c>
      <c r="S54" s="38">
        <v>9</v>
      </c>
      <c r="U54" s="21" t="s">
        <v>377</v>
      </c>
    </row>
    <row r="55" spans="7:21" hidden="1" outlineLevel="1">
      <c r="G55" t="s">
        <v>378</v>
      </c>
      <c r="H55" s="17" t="s">
        <v>379</v>
      </c>
      <c r="I55" s="38">
        <v>35</v>
      </c>
      <c r="K55" t="s">
        <v>380</v>
      </c>
      <c r="N55" s="38">
        <v>35</v>
      </c>
      <c r="P55" t="s">
        <v>380</v>
      </c>
      <c r="S55" s="38">
        <v>35</v>
      </c>
      <c r="U55" t="s">
        <v>380</v>
      </c>
    </row>
    <row r="56" spans="7:21" hidden="1" outlineLevel="1">
      <c r="G56" t="s">
        <v>381</v>
      </c>
      <c r="H56" s="18" t="s">
        <v>382</v>
      </c>
      <c r="I56" s="38">
        <v>2</v>
      </c>
      <c r="K56" s="21" t="s">
        <v>383</v>
      </c>
      <c r="N56" s="38">
        <v>2</v>
      </c>
      <c r="P56" s="21" t="s">
        <v>383</v>
      </c>
      <c r="S56" s="38">
        <v>2</v>
      </c>
      <c r="U56" s="21" t="s">
        <v>383</v>
      </c>
    </row>
    <row r="57" spans="7:21" hidden="1" outlineLevel="1">
      <c r="G57" t="s">
        <v>384</v>
      </c>
      <c r="H57" s="18" t="s">
        <v>385</v>
      </c>
      <c r="I57" s="38">
        <f>+C24</f>
        <v>100</v>
      </c>
      <c r="K57" s="21" t="s">
        <v>329</v>
      </c>
      <c r="N57" s="38">
        <f>+C24</f>
        <v>100</v>
      </c>
      <c r="P57" s="21" t="s">
        <v>329</v>
      </c>
      <c r="S57" s="38">
        <f>+C24</f>
        <v>100</v>
      </c>
      <c r="U57" s="21" t="s">
        <v>329</v>
      </c>
    </row>
    <row r="58" spans="7:21" hidden="1" outlineLevel="1">
      <c r="G58" t="s">
        <v>448</v>
      </c>
      <c r="H58" s="18" t="s">
        <v>387</v>
      </c>
      <c r="I58" s="37">
        <f>+C13-C14</f>
        <v>0.7</v>
      </c>
      <c r="N58" s="37">
        <f>+C13-C14</f>
        <v>0.7</v>
      </c>
      <c r="S58" s="37">
        <f>+C13-C14</f>
        <v>0.7</v>
      </c>
    </row>
    <row r="59" spans="7:21" hidden="1" outlineLevel="1"/>
    <row r="60" spans="7:21" hidden="1" outlineLevel="1"/>
    <row r="61" spans="7:21" hidden="1" outlineLevel="1">
      <c r="G61" s="66" t="s">
        <v>390</v>
      </c>
    </row>
    <row r="62" spans="7:21" hidden="1" outlineLevel="1">
      <c r="G62" s="2" t="s">
        <v>391</v>
      </c>
      <c r="I62" s="68">
        <f>+I50/(I47*365)</f>
        <v>8493.1506849315065</v>
      </c>
      <c r="N62" s="68">
        <f>+N50/(N47*365)</f>
        <v>8493.1506849315065</v>
      </c>
      <c r="S62" s="68">
        <f>+S50/(S47*365)</f>
        <v>8493.1506849315065</v>
      </c>
    </row>
    <row r="63" spans="7:21" hidden="1" outlineLevel="1">
      <c r="I63" s="68"/>
      <c r="N63" s="68"/>
      <c r="S63" s="68"/>
    </row>
    <row r="64" spans="7:21" hidden="1" outlineLevel="1">
      <c r="G64" s="66" t="s">
        <v>392</v>
      </c>
    </row>
    <row r="65" spans="7:19" hidden="1" outlineLevel="1">
      <c r="G65" s="2" t="s">
        <v>393</v>
      </c>
      <c r="I65" s="68">
        <f>+((I47/I48)*(I51*I52))/(I47*365)</f>
        <v>1917.8082191780823</v>
      </c>
      <c r="N65" s="68">
        <f>+((N47/N48)*(N51*N52))/(N47*365)</f>
        <v>1917.8082191780823</v>
      </c>
      <c r="S65" s="68">
        <f>+((S47/S48)*(S51*S52))/(S47*365)</f>
        <v>1522.0700152207003</v>
      </c>
    </row>
    <row r="66" spans="7:19" hidden="1" outlineLevel="1">
      <c r="I66" s="68"/>
      <c r="N66" s="68"/>
      <c r="S66" s="68"/>
    </row>
    <row r="67" spans="7:19" hidden="1" outlineLevel="1">
      <c r="G67" s="66" t="s">
        <v>394</v>
      </c>
      <c r="I67" s="68"/>
      <c r="N67" s="68"/>
      <c r="S67" s="68"/>
    </row>
    <row r="68" spans="7:19" hidden="1" outlineLevel="1">
      <c r="G68" s="19" t="s">
        <v>395</v>
      </c>
      <c r="I68" s="68">
        <f>+I53/365</f>
        <v>1917.8082191780823</v>
      </c>
      <c r="N68" s="68">
        <f>+N53/365</f>
        <v>1917.8082191780823</v>
      </c>
      <c r="S68" s="68">
        <f>+S53/365</f>
        <v>1917.8082191780823</v>
      </c>
    </row>
    <row r="69" spans="7:19" hidden="1" outlineLevel="1">
      <c r="I69" s="68"/>
      <c r="N69" s="68"/>
      <c r="S69" s="68"/>
    </row>
    <row r="70" spans="7:19" hidden="1" outlineLevel="1">
      <c r="G70" s="66" t="s">
        <v>396</v>
      </c>
      <c r="I70" s="68"/>
      <c r="N70" s="68"/>
      <c r="S70" s="68"/>
    </row>
    <row r="71" spans="7:19" hidden="1" outlineLevel="1">
      <c r="G71" s="2" t="s">
        <v>397</v>
      </c>
      <c r="I71" s="68">
        <f>+(I56*I57*I49*I20)+(I54*I55*(1-I20)*I49)</f>
        <v>2630</v>
      </c>
      <c r="N71" s="68">
        <f>+(N56*N57*N49*N20)+(N54*N55*(1-N20)*N49)</f>
        <v>2415</v>
      </c>
      <c r="S71" s="68">
        <f>+(S56*S57*S49*S20)+(S54*S55*(1-S20)*S49)</f>
        <v>1800</v>
      </c>
    </row>
    <row r="72" spans="7:19" hidden="1" outlineLevel="1">
      <c r="I72" s="68"/>
      <c r="N72" s="68"/>
      <c r="S72" s="68"/>
    </row>
    <row r="73" spans="7:19" hidden="1" outlineLevel="1">
      <c r="G73" s="66" t="s">
        <v>398</v>
      </c>
      <c r="I73" s="68"/>
      <c r="N73" s="68"/>
      <c r="S73" s="68"/>
    </row>
    <row r="74" spans="7:19" hidden="1" outlineLevel="1">
      <c r="G74" s="2" t="s">
        <v>399</v>
      </c>
      <c r="I74" s="68">
        <f>+(I54*I55*(1-I20)*I49)</f>
        <v>629.99999999999977</v>
      </c>
      <c r="N74" s="68">
        <f>+(N54*N55*(1-N20)*N49)</f>
        <v>315.00000000000017</v>
      </c>
      <c r="S74" s="68">
        <f>+(S54*S55*(1-S20)*S49)</f>
        <v>0</v>
      </c>
    </row>
    <row r="75" spans="7:19" hidden="1" outlineLevel="1">
      <c r="I75" s="68"/>
      <c r="N75" s="68"/>
      <c r="S75" s="68"/>
    </row>
    <row r="76" spans="7:19" hidden="1" outlineLevel="1">
      <c r="G76" s="66" t="s">
        <v>400</v>
      </c>
      <c r="I76" s="68"/>
      <c r="N76" s="68"/>
      <c r="S76" s="68"/>
    </row>
    <row r="77" spans="7:19" hidden="1" outlineLevel="1">
      <c r="G77" s="2" t="s">
        <v>401</v>
      </c>
      <c r="I77" s="68">
        <f>+(I57*I56*I20*I49)</f>
        <v>2000.0000000000002</v>
      </c>
      <c r="N77" s="68">
        <f>+(N57*N56*N20*N49)</f>
        <v>2100</v>
      </c>
      <c r="S77" s="68">
        <f>+(S57*S56*S20*S49)</f>
        <v>1800</v>
      </c>
    </row>
    <row r="78" spans="7:19" hidden="1" outlineLevel="1">
      <c r="I78" s="68"/>
      <c r="N78" s="68"/>
      <c r="S78" s="68"/>
    </row>
    <row r="79" spans="7:19" hidden="1" outlineLevel="1">
      <c r="G79" s="66" t="s">
        <v>402</v>
      </c>
      <c r="I79" s="68">
        <f>+I62+I65+I68+I71</f>
        <v>14958.767123287671</v>
      </c>
      <c r="N79" s="68">
        <f>+N62+N65+N68+N71</f>
        <v>14743.767123287671</v>
      </c>
      <c r="S79" s="68">
        <f>+S62+S65+S68+S71</f>
        <v>13733.028919330289</v>
      </c>
    </row>
    <row r="80" spans="7:19" hidden="1" outlineLevel="1">
      <c r="I80" s="67"/>
    </row>
    <row r="81" spans="7:19" hidden="1" outlineLevel="1"/>
    <row r="82" spans="7:19" hidden="1" outlineLevel="1"/>
    <row r="83" spans="7:19" collapsed="1">
      <c r="H83" t="s">
        <v>449</v>
      </c>
      <c r="I83" t="s">
        <v>450</v>
      </c>
      <c r="M83" t="s">
        <v>449</v>
      </c>
      <c r="N83" t="s">
        <v>450</v>
      </c>
      <c r="R83" t="s">
        <v>449</v>
      </c>
      <c r="S83" t="s">
        <v>450</v>
      </c>
    </row>
    <row r="84" spans="7:19">
      <c r="G84" s="65" t="s">
        <v>337</v>
      </c>
      <c r="H84" s="57">
        <f>90%-I84</f>
        <v>7.9365079365079416E-2</v>
      </c>
      <c r="I84" s="56">
        <f>+I6/$C$9</f>
        <v>0.82063492063492061</v>
      </c>
      <c r="M84" s="57">
        <f>90%-N84</f>
        <v>3.9682539682539653E-2</v>
      </c>
      <c r="N84" s="56">
        <f>+N6/$C$10</f>
        <v>0.86031746031746037</v>
      </c>
      <c r="R84" s="57">
        <f>90%-S84</f>
        <v>0</v>
      </c>
      <c r="S84" s="56">
        <f>+S6/$C$11</f>
        <v>0.9</v>
      </c>
    </row>
    <row r="85" spans="7:19">
      <c r="G85" s="65" t="s">
        <v>338</v>
      </c>
      <c r="H85" s="57">
        <f>90%-I85</f>
        <v>0.15873015873015872</v>
      </c>
      <c r="I85" s="56">
        <f>+I7/$C$9</f>
        <v>0.7412698412698413</v>
      </c>
      <c r="M85" s="57">
        <f t="shared" ref="M85:M96" si="11">90%-N85</f>
        <v>0.11904761904761907</v>
      </c>
      <c r="N85" s="56">
        <f>+N7/$C$10</f>
        <v>0.78095238095238095</v>
      </c>
      <c r="R85" s="57">
        <f t="shared" ref="R85:R96" si="12">90%-S85</f>
        <v>9.9999999999999978E-2</v>
      </c>
      <c r="S85" s="56">
        <f>+S7/$C$11</f>
        <v>0.8</v>
      </c>
    </row>
    <row r="86" spans="7:19">
      <c r="G86" s="65" t="s">
        <v>339</v>
      </c>
      <c r="H86" s="57">
        <f>90%-I86</f>
        <v>0.23809523809523814</v>
      </c>
      <c r="I86" s="56">
        <f>+I8/$C$9</f>
        <v>0.66190476190476188</v>
      </c>
      <c r="M86" s="57">
        <f t="shared" si="11"/>
        <v>0.19841269841269848</v>
      </c>
      <c r="N86" s="56">
        <f>+N8/$C$10</f>
        <v>0.70158730158730154</v>
      </c>
      <c r="R86" s="57">
        <f t="shared" si="12"/>
        <v>0.20000000000000007</v>
      </c>
      <c r="S86" s="56">
        <f>+S8/$C$11</f>
        <v>0.7</v>
      </c>
    </row>
    <row r="87" spans="7:19">
      <c r="G87" s="65" t="s">
        <v>340</v>
      </c>
      <c r="H87" s="57">
        <f>90%-I87</f>
        <v>0.31746031746031744</v>
      </c>
      <c r="I87" s="56">
        <f>+I9/$C$9</f>
        <v>0.58253968253968258</v>
      </c>
      <c r="M87" s="57">
        <f t="shared" si="11"/>
        <v>0.27777777777777779</v>
      </c>
      <c r="N87" s="56">
        <f>+N9/$C$10</f>
        <v>0.62222222222222223</v>
      </c>
      <c r="R87" s="57">
        <f t="shared" si="12"/>
        <v>0.30000000000000004</v>
      </c>
      <c r="S87" s="56">
        <f>+S9/$C$11</f>
        <v>0.6</v>
      </c>
    </row>
    <row r="88" spans="7:19">
      <c r="G88" s="65" t="s">
        <v>341</v>
      </c>
      <c r="H88" s="57">
        <f>90%-I88</f>
        <v>0.15873015873015872</v>
      </c>
      <c r="I88" s="56">
        <f>+I10/$C$9</f>
        <v>0.7412698412698413</v>
      </c>
      <c r="M88" s="57">
        <f t="shared" si="11"/>
        <v>0.35714285714285721</v>
      </c>
      <c r="N88" s="56">
        <f>+N10/$C$10</f>
        <v>0.54285714285714282</v>
      </c>
      <c r="R88" s="57">
        <f t="shared" si="12"/>
        <v>0.4</v>
      </c>
      <c r="S88" s="56">
        <f>+S10/$C$11</f>
        <v>0.5</v>
      </c>
    </row>
    <row r="89" spans="7:19">
      <c r="G89" s="65" t="s">
        <v>343</v>
      </c>
      <c r="H89" s="57">
        <f>90%-I89</f>
        <v>0.23809523809523814</v>
      </c>
      <c r="I89" s="56">
        <f>+I11/$C$9</f>
        <v>0.66190476190476188</v>
      </c>
      <c r="M89" s="57">
        <f t="shared" si="11"/>
        <v>0.19841269841269848</v>
      </c>
      <c r="N89" s="56">
        <f>+N11/$C$10</f>
        <v>0.70158730158730154</v>
      </c>
      <c r="R89" s="57">
        <f t="shared" si="12"/>
        <v>0.5</v>
      </c>
      <c r="S89" s="56">
        <f>+S11/$C$11</f>
        <v>0.4</v>
      </c>
    </row>
    <row r="90" spans="7:19">
      <c r="G90" s="65" t="s">
        <v>344</v>
      </c>
      <c r="H90" s="57">
        <f>90%-I90</f>
        <v>0.31746031746031744</v>
      </c>
      <c r="I90" s="56">
        <f>+I12/$C$9</f>
        <v>0.58253968253968258</v>
      </c>
      <c r="M90" s="57">
        <f t="shared" si="11"/>
        <v>0.27777777777777779</v>
      </c>
      <c r="N90" s="56">
        <f>+N12/$C$10</f>
        <v>0.62222222222222223</v>
      </c>
      <c r="R90" s="57">
        <f t="shared" si="12"/>
        <v>0.30000000000000004</v>
      </c>
      <c r="S90" s="56">
        <f>+S12/$C$11</f>
        <v>0.6</v>
      </c>
    </row>
    <row r="91" spans="7:19">
      <c r="G91" s="65" t="s">
        <v>345</v>
      </c>
      <c r="H91" s="57">
        <f>90%-I91</f>
        <v>0.39682539682539686</v>
      </c>
      <c r="I91" s="56">
        <f>+I13/$C$9</f>
        <v>0.50317460317460316</v>
      </c>
      <c r="M91" s="57">
        <f t="shared" si="11"/>
        <v>0.35714285714285721</v>
      </c>
      <c r="N91" s="56">
        <f>+N13/$C$10</f>
        <v>0.54285714285714282</v>
      </c>
      <c r="R91" s="57">
        <f t="shared" si="12"/>
        <v>9.9999999999999978E-2</v>
      </c>
      <c r="S91" s="56">
        <f>+S13/$C$11</f>
        <v>0.8</v>
      </c>
    </row>
    <row r="92" spans="7:19">
      <c r="G92" s="65" t="s">
        <v>346</v>
      </c>
      <c r="H92" s="57">
        <f>90%-I92</f>
        <v>0.47619047619047622</v>
      </c>
      <c r="I92" s="56">
        <f>+I14/$C$9</f>
        <v>0.4238095238095238</v>
      </c>
      <c r="M92" s="57">
        <f t="shared" si="11"/>
        <v>0.43650793650793651</v>
      </c>
      <c r="N92" s="56">
        <f>+N14/$C$10</f>
        <v>0.46349206349206351</v>
      </c>
      <c r="R92" s="57">
        <f t="shared" si="12"/>
        <v>0.20000000000000007</v>
      </c>
      <c r="S92" s="56">
        <f>+S14/$C$11</f>
        <v>0.7</v>
      </c>
    </row>
    <row r="93" spans="7:19">
      <c r="G93" s="65" t="s">
        <v>347</v>
      </c>
      <c r="H93" s="57">
        <f>90%-I93</f>
        <v>0.55555555555555558</v>
      </c>
      <c r="I93" s="56">
        <f>+I15/$C$9</f>
        <v>0.34444444444444444</v>
      </c>
      <c r="M93" s="57">
        <f t="shared" si="11"/>
        <v>0.51587301587301582</v>
      </c>
      <c r="N93" s="56">
        <f>+N15/$C$10</f>
        <v>0.38412698412698415</v>
      </c>
      <c r="R93" s="57">
        <f t="shared" si="12"/>
        <v>0.30000000000000004</v>
      </c>
      <c r="S93" s="56">
        <f>+S15/$C$11</f>
        <v>0.6</v>
      </c>
    </row>
    <row r="94" spans="7:19">
      <c r="G94" s="65" t="s">
        <v>348</v>
      </c>
      <c r="H94" s="57">
        <f t="shared" ref="H94:H96" si="13">90%-I94</f>
        <v>0.63492063492063489</v>
      </c>
      <c r="I94" s="56">
        <f>+I16/$C$9</f>
        <v>0.26507936507936508</v>
      </c>
      <c r="M94" s="57">
        <f t="shared" si="11"/>
        <v>0.59523809523809523</v>
      </c>
      <c r="N94" s="56">
        <f>+N16/$C$10</f>
        <v>0.30476190476190479</v>
      </c>
      <c r="R94" s="57">
        <f t="shared" si="12"/>
        <v>0.4</v>
      </c>
      <c r="S94" s="56">
        <f>+S16/$C$11</f>
        <v>0.5</v>
      </c>
    </row>
    <row r="95" spans="7:19">
      <c r="G95" s="65" t="s">
        <v>349</v>
      </c>
      <c r="H95" s="57">
        <f t="shared" si="13"/>
        <v>0.7142857142857143</v>
      </c>
      <c r="I95" s="56">
        <f>+I17/$C$9</f>
        <v>0.18571428571428572</v>
      </c>
      <c r="M95" s="57">
        <f t="shared" si="11"/>
        <v>0.67460317460317465</v>
      </c>
      <c r="N95" s="56">
        <f>+N17/$C$10</f>
        <v>0.2253968253968254</v>
      </c>
      <c r="R95" s="57">
        <f t="shared" si="12"/>
        <v>0.5</v>
      </c>
      <c r="S95" s="56">
        <f>+S17/$C$11</f>
        <v>0.4</v>
      </c>
    </row>
    <row r="96" spans="7:19">
      <c r="G96" s="65" t="s">
        <v>350</v>
      </c>
      <c r="H96" s="57">
        <f t="shared" si="13"/>
        <v>0.79365079365079372</v>
      </c>
      <c r="I96" s="56">
        <f>+I18/$C$9</f>
        <v>0.10634920634920635</v>
      </c>
      <c r="M96" s="57">
        <f t="shared" si="11"/>
        <v>0.75396825396825395</v>
      </c>
      <c r="N96" s="56">
        <f>+N18/$C$10</f>
        <v>0.14603174603174604</v>
      </c>
      <c r="R96" s="57">
        <f t="shared" si="12"/>
        <v>0.5</v>
      </c>
      <c r="S96" s="56">
        <f>+S18/$C$11</f>
        <v>0.4</v>
      </c>
    </row>
  </sheetData>
  <mergeCells count="3">
    <mergeCell ref="H4:L4"/>
    <mergeCell ref="M4:Q4"/>
    <mergeCell ref="R4:V4"/>
  </mergeCells>
  <conditionalFormatting sqref="J6:J18">
    <cfRule type="iconSet" priority="6">
      <iconSet>
        <cfvo type="percent" val="0"/>
        <cfvo type="percent" val="33"/>
        <cfvo type="percent" val="67"/>
      </iconSet>
    </cfRule>
  </conditionalFormatting>
  <conditionalFormatting sqref="K6:L18">
    <cfRule type="cellIs" dxfId="34" priority="3" operator="equal">
      <formula>0</formula>
    </cfRule>
  </conditionalFormatting>
  <conditionalFormatting sqref="O6:O18">
    <cfRule type="iconSet" priority="5">
      <iconSet>
        <cfvo type="percent" val="0"/>
        <cfvo type="percent" val="33"/>
        <cfvo type="percent" val="67"/>
      </iconSet>
    </cfRule>
  </conditionalFormatting>
  <conditionalFormatting sqref="P6:Q18">
    <cfRule type="cellIs" dxfId="33" priority="2" operator="equal">
      <formula>0</formula>
    </cfRule>
  </conditionalFormatting>
  <conditionalFormatting sqref="T6:T18">
    <cfRule type="iconSet" priority="4">
      <iconSet>
        <cfvo type="percent" val="0"/>
        <cfvo type="percent" val="33"/>
        <cfvo type="percent" val="67"/>
      </iconSet>
    </cfRule>
  </conditionalFormatting>
  <conditionalFormatting sqref="U6:V18">
    <cfRule type="cellIs" dxfId="32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D46E-57FE-45CC-952F-64F7A8658DB5}">
  <sheetPr>
    <tabColor rgb="FFB44FF7"/>
  </sheetPr>
  <dimension ref="B1:AA96"/>
  <sheetViews>
    <sheetView showGridLines="0" topLeftCell="L29" workbookViewId="0">
      <selection activeCell="L29" sqref="L29"/>
    </sheetView>
  </sheetViews>
  <sheetFormatPr defaultRowHeight="15" outlineLevelRow="1"/>
  <cols>
    <col min="1" max="1" width="1.42578125" customWidth="1"/>
    <col min="2" max="2" width="28.140625" customWidth="1"/>
    <col min="5" max="5" width="8.28515625" customWidth="1"/>
    <col min="6" max="6" width="1.85546875" customWidth="1"/>
    <col min="7" max="7" width="45.7109375" bestFit="1" customWidth="1"/>
    <col min="8" max="9" width="14" customWidth="1"/>
    <col min="10" max="10" width="5" customWidth="1"/>
    <col min="11" max="14" width="14" customWidth="1"/>
    <col min="15" max="15" width="5" customWidth="1"/>
    <col min="16" max="19" width="14" customWidth="1"/>
    <col min="20" max="20" width="5" customWidth="1"/>
    <col min="21" max="24" width="14" customWidth="1"/>
    <col min="25" max="25" width="5" customWidth="1"/>
    <col min="26" max="27" width="14" customWidth="1"/>
  </cols>
  <sheetData>
    <row r="1" spans="2:27" ht="7.5" customHeight="1"/>
    <row r="2" spans="2:27">
      <c r="B2" t="s">
        <v>403</v>
      </c>
      <c r="H2" t="s">
        <v>404</v>
      </c>
      <c r="I2">
        <f>+SUM(H6:H18)</f>
        <v>11</v>
      </c>
      <c r="M2" t="s">
        <v>404</v>
      </c>
      <c r="N2">
        <f>+SUM(M6:M18)</f>
        <v>10.5</v>
      </c>
      <c r="R2" t="s">
        <v>404</v>
      </c>
      <c r="S2">
        <f>+SUM(R6:R18)</f>
        <v>9</v>
      </c>
      <c r="W2" t="s">
        <v>404</v>
      </c>
      <c r="X2">
        <f>+SUM(W6:W18)</f>
        <v>3</v>
      </c>
    </row>
    <row r="3" spans="2:27">
      <c r="B3" t="s">
        <v>405</v>
      </c>
      <c r="H3" t="s">
        <v>406</v>
      </c>
      <c r="I3">
        <f>+SUM(K6:K18)</f>
        <v>2</v>
      </c>
      <c r="M3" t="s">
        <v>406</v>
      </c>
      <c r="N3">
        <f>+SUM(P6:P18)</f>
        <v>2</v>
      </c>
      <c r="R3" t="s">
        <v>406</v>
      </c>
      <c r="S3">
        <f>+SUM(U6:U18)</f>
        <v>1</v>
      </c>
      <c r="W3" t="s">
        <v>406</v>
      </c>
      <c r="X3">
        <f>+SUM(Z6:Z18)</f>
        <v>0</v>
      </c>
    </row>
    <row r="4" spans="2:27">
      <c r="B4" t="s">
        <v>407</v>
      </c>
      <c r="H4" s="91" t="s">
        <v>6</v>
      </c>
      <c r="I4" s="92"/>
      <c r="J4" s="92"/>
      <c r="K4" s="92"/>
      <c r="L4" s="92"/>
      <c r="M4" s="91" t="s">
        <v>9</v>
      </c>
      <c r="N4" s="92"/>
      <c r="O4" s="92"/>
      <c r="P4" s="92"/>
      <c r="Q4" s="92"/>
      <c r="R4" s="91" t="s">
        <v>10</v>
      </c>
      <c r="S4" s="92"/>
      <c r="T4" s="92"/>
      <c r="U4" s="92"/>
      <c r="V4" s="93"/>
      <c r="W4" s="91" t="s">
        <v>451</v>
      </c>
      <c r="X4" s="92"/>
      <c r="Y4" s="92"/>
      <c r="Z4" s="92"/>
      <c r="AA4" s="93"/>
    </row>
    <row r="5" spans="2:27" ht="30.75">
      <c r="B5" s="23"/>
      <c r="H5" s="44" t="s">
        <v>408</v>
      </c>
      <c r="I5" s="44" t="s">
        <v>409</v>
      </c>
      <c r="J5" s="44" t="s">
        <v>410</v>
      </c>
      <c r="K5" s="44" t="s">
        <v>411</v>
      </c>
      <c r="L5" s="44" t="s">
        <v>412</v>
      </c>
      <c r="M5" s="44" t="s">
        <v>408</v>
      </c>
      <c r="N5" s="44" t="s">
        <v>409</v>
      </c>
      <c r="O5" s="44" t="s">
        <v>410</v>
      </c>
      <c r="P5" s="44" t="s">
        <v>411</v>
      </c>
      <c r="Q5" s="44" t="s">
        <v>412</v>
      </c>
      <c r="R5" s="44" t="s">
        <v>408</v>
      </c>
      <c r="S5" s="44" t="s">
        <v>409</v>
      </c>
      <c r="T5" s="44" t="s">
        <v>410</v>
      </c>
      <c r="U5" s="44" t="s">
        <v>411</v>
      </c>
      <c r="V5" s="46" t="s">
        <v>412</v>
      </c>
      <c r="W5" s="44" t="s">
        <v>408</v>
      </c>
      <c r="X5" s="44" t="s">
        <v>409</v>
      </c>
      <c r="Y5" s="44" t="s">
        <v>410</v>
      </c>
      <c r="Z5" s="44" t="s">
        <v>411</v>
      </c>
      <c r="AA5" s="46" t="s">
        <v>412</v>
      </c>
    </row>
    <row r="6" spans="2:27">
      <c r="B6" t="s">
        <v>352</v>
      </c>
      <c r="G6" s="65" t="s">
        <v>337</v>
      </c>
      <c r="H6" s="47">
        <v>1</v>
      </c>
      <c r="I6" s="11">
        <f>+$C$17-(H6*$C$27)+L6</f>
        <v>1034</v>
      </c>
      <c r="J6" s="43">
        <f>+IF(I6&gt;$C$22,1,0)</f>
        <v>1</v>
      </c>
      <c r="K6" s="11">
        <f>+IF(H6="X",1,0)</f>
        <v>0</v>
      </c>
      <c r="L6" s="11">
        <f>+IF(H6="X",200,0)</f>
        <v>0</v>
      </c>
      <c r="M6" s="47">
        <v>0.5</v>
      </c>
      <c r="N6" s="11">
        <f>+$C$18-(M6*$C$27)+Q6</f>
        <v>1084</v>
      </c>
      <c r="O6" s="51">
        <f>+IF(N6&gt;$C$23,1,0)</f>
        <v>1</v>
      </c>
      <c r="P6" s="11">
        <f>+IF(M6="X",1,0)</f>
        <v>0</v>
      </c>
      <c r="Q6" s="11">
        <f>+IF(M6="X",200,0)</f>
        <v>0</v>
      </c>
      <c r="R6" s="47"/>
      <c r="S6" s="11">
        <f>+$C$19-(R6*$C$27)+V6</f>
        <v>1134</v>
      </c>
      <c r="T6" s="51">
        <f>+IF(S6&gt;$C$24,1,0)</f>
        <v>1</v>
      </c>
      <c r="U6" s="11">
        <f>+IF(R6="X",1,0)</f>
        <v>0</v>
      </c>
      <c r="V6" s="53">
        <f>+IF(R6="X",200,0)</f>
        <v>0</v>
      </c>
      <c r="W6" s="47"/>
      <c r="X6" s="11">
        <f>+$C$20-(W6*$C$27)+AA6</f>
        <v>900</v>
      </c>
      <c r="Y6" s="51">
        <f>+IF(X6&gt;$C$25,1,0)</f>
        <v>1</v>
      </c>
      <c r="Z6" s="11">
        <f>+IF(W6="X",1,0)</f>
        <v>0</v>
      </c>
      <c r="AA6" s="53">
        <f>+IF(W6="X",200,0)</f>
        <v>0</v>
      </c>
    </row>
    <row r="7" spans="2:27">
      <c r="B7" t="s">
        <v>413</v>
      </c>
      <c r="C7" s="38">
        <v>4</v>
      </c>
      <c r="G7" s="65" t="s">
        <v>338</v>
      </c>
      <c r="H7" s="48">
        <v>1</v>
      </c>
      <c r="I7" s="11">
        <f>+$C$17-(SUM(H$6:H7)*$C$27)+SUM(L$6:L7)</f>
        <v>934</v>
      </c>
      <c r="J7" s="43">
        <f t="shared" ref="J7:J18" si="0">+IF(I7&gt;$C$22,1,0)</f>
        <v>1</v>
      </c>
      <c r="K7" s="11">
        <f t="shared" ref="K7:K18" si="1">+IF(H7="X",1,0)</f>
        <v>0</v>
      </c>
      <c r="L7" s="11">
        <f t="shared" ref="L7:L18" si="2">+IF(H7="X",200,0)</f>
        <v>0</v>
      </c>
      <c r="M7" s="48">
        <v>1</v>
      </c>
      <c r="N7" s="11">
        <f>+$C$18-(SUM(M$6:M7)*$C$27)+SUM(Q$6:Q7)</f>
        <v>984</v>
      </c>
      <c r="O7" s="51">
        <f t="shared" ref="O7:O18" si="3">+IF(N7&gt;$C$23,1,0)</f>
        <v>1</v>
      </c>
      <c r="P7" s="11">
        <f t="shared" ref="P7:P18" si="4">+IF(M7="X",1,0)</f>
        <v>0</v>
      </c>
      <c r="Q7" s="11">
        <f t="shared" ref="Q7:Q18" si="5">+IF(M7="X",200,0)</f>
        <v>0</v>
      </c>
      <c r="R7" s="48">
        <v>1</v>
      </c>
      <c r="S7" s="11">
        <f>+$C$19-(SUM(R$6:R7)*$C$27)+SUM(V$6:V7)</f>
        <v>1034</v>
      </c>
      <c r="T7" s="51">
        <f>+IF(S7&gt;$C$24,1,0)</f>
        <v>1</v>
      </c>
      <c r="U7" s="11">
        <f t="shared" ref="U7:U18" si="6">+IF(R7="X",1,0)</f>
        <v>0</v>
      </c>
      <c r="V7" s="53">
        <f t="shared" ref="V7:V18" si="7">+IF(R7="X",200,0)</f>
        <v>0</v>
      </c>
      <c r="W7" s="48"/>
      <c r="X7" s="11">
        <f>+$C$20-(SUM(W$6:W7)*$C$27)+SUM(AA$6:AA7)</f>
        <v>900</v>
      </c>
      <c r="Y7" s="51">
        <f t="shared" ref="Y7:Y18" si="8">+IF(X7&gt;$C$25,1,0)</f>
        <v>1</v>
      </c>
      <c r="Z7" s="11">
        <f t="shared" ref="Z7:Z18" si="9">+IF(W7="X",1,0)</f>
        <v>0</v>
      </c>
      <c r="AA7" s="53">
        <f t="shared" ref="AA7:AA18" si="10">+IF(W7="X",200,0)</f>
        <v>0</v>
      </c>
    </row>
    <row r="8" spans="2:27">
      <c r="G8" s="65" t="s">
        <v>339</v>
      </c>
      <c r="H8" s="48">
        <v>1</v>
      </c>
      <c r="I8" s="11">
        <f>+$C$17-(SUM(H$6:H8)*$C$27)+SUM(L$6:L8)</f>
        <v>834</v>
      </c>
      <c r="J8" s="43">
        <f t="shared" si="0"/>
        <v>1</v>
      </c>
      <c r="K8" s="11">
        <f t="shared" si="1"/>
        <v>0</v>
      </c>
      <c r="L8" s="11">
        <f t="shared" si="2"/>
        <v>0</v>
      </c>
      <c r="M8" s="48">
        <v>1</v>
      </c>
      <c r="N8" s="11">
        <f>+$C$18-(SUM(M$6:M8)*$C$27)+SUM(Q$6:Q8)</f>
        <v>884</v>
      </c>
      <c r="O8" s="51">
        <f t="shared" si="3"/>
        <v>1</v>
      </c>
      <c r="P8" s="11">
        <f t="shared" si="4"/>
        <v>0</v>
      </c>
      <c r="Q8" s="11">
        <f t="shared" si="5"/>
        <v>0</v>
      </c>
      <c r="R8" s="48">
        <v>1</v>
      </c>
      <c r="S8" s="11">
        <f>+$C$19-(SUM(R$6:R8)*$C$27)+SUM(V$6:V8)</f>
        <v>934</v>
      </c>
      <c r="T8" s="51">
        <f t="shared" ref="T8:T18" si="11">+IF(S8&gt;$C$24,1,0)</f>
        <v>1</v>
      </c>
      <c r="U8" s="11">
        <f t="shared" si="6"/>
        <v>0</v>
      </c>
      <c r="V8" s="53">
        <f t="shared" si="7"/>
        <v>0</v>
      </c>
      <c r="W8" s="48"/>
      <c r="X8" s="11">
        <f>+$C$20-(SUM(W$6:W8)*$C$27)+SUM(AA$6:AA8)</f>
        <v>900</v>
      </c>
      <c r="Y8" s="51">
        <f t="shared" si="8"/>
        <v>1</v>
      </c>
      <c r="Z8" s="11">
        <f t="shared" si="9"/>
        <v>0</v>
      </c>
      <c r="AA8" s="53">
        <f t="shared" si="10"/>
        <v>0</v>
      </c>
    </row>
    <row r="9" spans="2:27">
      <c r="B9" t="s">
        <v>414</v>
      </c>
      <c r="C9" s="38">
        <v>1260</v>
      </c>
      <c r="D9" t="s">
        <v>329</v>
      </c>
      <c r="E9" s="42" t="s">
        <v>415</v>
      </c>
      <c r="G9" s="65" t="s">
        <v>340</v>
      </c>
      <c r="H9" s="48">
        <v>1</v>
      </c>
      <c r="I9" s="11">
        <f>+$C$17-(SUM(H$6:H9)*$C$27)+SUM(L$6:L9)</f>
        <v>734</v>
      </c>
      <c r="J9" s="43">
        <f t="shared" si="0"/>
        <v>1</v>
      </c>
      <c r="K9" s="11">
        <f t="shared" si="1"/>
        <v>0</v>
      </c>
      <c r="L9" s="11">
        <f t="shared" si="2"/>
        <v>0</v>
      </c>
      <c r="M9" s="48">
        <v>1</v>
      </c>
      <c r="N9" s="11">
        <f>+$C$18-(SUM(M$6:M9)*$C$27)+SUM(Q$6:Q9)</f>
        <v>784</v>
      </c>
      <c r="O9" s="51">
        <f t="shared" si="3"/>
        <v>1</v>
      </c>
      <c r="P9" s="11">
        <f t="shared" si="4"/>
        <v>0</v>
      </c>
      <c r="Q9" s="11">
        <f t="shared" si="5"/>
        <v>0</v>
      </c>
      <c r="R9" s="48">
        <v>1</v>
      </c>
      <c r="S9" s="11">
        <f>+$C$19-(SUM(R$6:R9)*$C$27)+SUM(V$6:V9)</f>
        <v>834</v>
      </c>
      <c r="T9" s="51">
        <f t="shared" si="11"/>
        <v>1</v>
      </c>
      <c r="U9" s="11">
        <f t="shared" si="6"/>
        <v>0</v>
      </c>
      <c r="V9" s="53">
        <f t="shared" si="7"/>
        <v>0</v>
      </c>
      <c r="W9" s="48"/>
      <c r="X9" s="11">
        <f>+$C$20-(SUM(W$6:W9)*$C$27)+SUM(AA$6:AA9)</f>
        <v>900</v>
      </c>
      <c r="Y9" s="51">
        <f t="shared" si="8"/>
        <v>1</v>
      </c>
      <c r="Z9" s="11">
        <f t="shared" si="9"/>
        <v>0</v>
      </c>
      <c r="AA9" s="53">
        <f t="shared" si="10"/>
        <v>0</v>
      </c>
    </row>
    <row r="10" spans="2:27">
      <c r="B10" t="s">
        <v>416</v>
      </c>
      <c r="C10" s="38">
        <v>1260</v>
      </c>
      <c r="D10" t="s">
        <v>329</v>
      </c>
      <c r="E10" s="42" t="s">
        <v>417</v>
      </c>
      <c r="G10" s="65" t="s">
        <v>341</v>
      </c>
      <c r="H10" s="55" t="s">
        <v>342</v>
      </c>
      <c r="I10" s="11">
        <f>+$C$17-(SUM(H$6:H10)*$C$27)+SUM(L$6:L10)</f>
        <v>934</v>
      </c>
      <c r="J10" s="43">
        <f t="shared" si="0"/>
        <v>1</v>
      </c>
      <c r="K10" s="11">
        <f t="shared" si="1"/>
        <v>1</v>
      </c>
      <c r="L10" s="11">
        <f t="shared" si="2"/>
        <v>200</v>
      </c>
      <c r="M10" s="47">
        <v>1</v>
      </c>
      <c r="N10" s="11">
        <f>+$C$18-(SUM(M$6:M10)*$C$27)+SUM(Q$6:Q10)</f>
        <v>684</v>
      </c>
      <c r="O10" s="51">
        <f t="shared" si="3"/>
        <v>1</v>
      </c>
      <c r="P10" s="11">
        <f t="shared" si="4"/>
        <v>0</v>
      </c>
      <c r="Q10" s="11">
        <f t="shared" si="5"/>
        <v>0</v>
      </c>
      <c r="R10" s="47"/>
      <c r="S10" s="11">
        <f>+$C$19-(SUM(R$6:R10)*$C$27)+SUM(V$6:V10)</f>
        <v>834</v>
      </c>
      <c r="T10" s="51">
        <f t="shared" si="11"/>
        <v>1</v>
      </c>
      <c r="U10" s="11">
        <f t="shared" si="6"/>
        <v>0</v>
      </c>
      <c r="V10" s="53">
        <f t="shared" si="7"/>
        <v>0</v>
      </c>
      <c r="W10" s="47">
        <v>1</v>
      </c>
      <c r="X10" s="11">
        <f>+$C$20-(SUM(W$6:W10)*$C$27)+SUM(AA$6:AA10)</f>
        <v>800</v>
      </c>
      <c r="Y10" s="51">
        <f t="shared" si="8"/>
        <v>1</v>
      </c>
      <c r="Z10" s="11">
        <f t="shared" si="9"/>
        <v>0</v>
      </c>
      <c r="AA10" s="53">
        <f t="shared" si="10"/>
        <v>0</v>
      </c>
    </row>
    <row r="11" spans="2:27">
      <c r="B11" t="s">
        <v>418</v>
      </c>
      <c r="C11" s="38">
        <v>1260</v>
      </c>
      <c r="D11" t="s">
        <v>329</v>
      </c>
      <c r="E11" s="42" t="s">
        <v>417</v>
      </c>
      <c r="G11" s="65" t="s">
        <v>343</v>
      </c>
      <c r="H11" s="55" t="s">
        <v>342</v>
      </c>
      <c r="I11" s="11">
        <f>+$C$17-(SUM(H$6:H11)*$C$27)+SUM(L$6:L11)</f>
        <v>1134</v>
      </c>
      <c r="J11" s="43">
        <f t="shared" si="0"/>
        <v>1</v>
      </c>
      <c r="K11" s="11">
        <f t="shared" si="1"/>
        <v>1</v>
      </c>
      <c r="L11" s="11">
        <f t="shared" si="2"/>
        <v>200</v>
      </c>
      <c r="M11" s="55" t="s">
        <v>342</v>
      </c>
      <c r="N11" s="11">
        <f>+$C$18-(SUM(M$6:M11)*$C$27)+SUM(Q$6:Q11)</f>
        <v>884</v>
      </c>
      <c r="O11" s="51">
        <f t="shared" si="3"/>
        <v>1</v>
      </c>
      <c r="P11" s="11">
        <f t="shared" si="4"/>
        <v>1</v>
      </c>
      <c r="Q11" s="11">
        <f t="shared" si="5"/>
        <v>200</v>
      </c>
      <c r="R11" s="47">
        <v>1</v>
      </c>
      <c r="S11" s="11">
        <f>+$C$19-(SUM(R$6:R11)*$C$27)+SUM(V$6:V11)</f>
        <v>734</v>
      </c>
      <c r="T11" s="51">
        <f t="shared" si="11"/>
        <v>1</v>
      </c>
      <c r="U11" s="11">
        <f t="shared" si="6"/>
        <v>0</v>
      </c>
      <c r="V11" s="53">
        <f t="shared" si="7"/>
        <v>0</v>
      </c>
      <c r="W11" s="47">
        <v>1</v>
      </c>
      <c r="X11" s="11">
        <f>+$C$20-(SUM(W$6:W11)*$C$27)+SUM(AA$6:AA11)</f>
        <v>700</v>
      </c>
      <c r="Y11" s="51">
        <f t="shared" si="8"/>
        <v>1</v>
      </c>
      <c r="Z11" s="11">
        <f t="shared" si="9"/>
        <v>0</v>
      </c>
      <c r="AA11" s="53">
        <f t="shared" si="10"/>
        <v>0</v>
      </c>
    </row>
    <row r="12" spans="2:27">
      <c r="B12" t="s">
        <v>452</v>
      </c>
      <c r="C12" s="38">
        <v>1000</v>
      </c>
      <c r="D12" t="s">
        <v>329</v>
      </c>
      <c r="E12" s="42" t="s">
        <v>419</v>
      </c>
      <c r="G12" s="65" t="s">
        <v>344</v>
      </c>
      <c r="H12" s="47">
        <v>1</v>
      </c>
      <c r="I12" s="11">
        <f>+$C$17-(SUM(H$6:H12)*$C$27)+SUM(L$6:L12)</f>
        <v>1034</v>
      </c>
      <c r="J12" s="43">
        <f t="shared" si="0"/>
        <v>1</v>
      </c>
      <c r="K12" s="11">
        <f t="shared" si="1"/>
        <v>0</v>
      </c>
      <c r="L12" s="11">
        <f t="shared" si="2"/>
        <v>0</v>
      </c>
      <c r="M12" s="55" t="s">
        <v>342</v>
      </c>
      <c r="N12" s="11">
        <f>+$C$18-(SUM(M$6:M12)*$C$27)+SUM(Q$6:Q12)</f>
        <v>1084</v>
      </c>
      <c r="O12" s="51">
        <f t="shared" si="3"/>
        <v>1</v>
      </c>
      <c r="P12" s="11">
        <f t="shared" si="4"/>
        <v>1</v>
      </c>
      <c r="Q12" s="11">
        <f t="shared" si="5"/>
        <v>200</v>
      </c>
      <c r="R12" s="47">
        <v>1</v>
      </c>
      <c r="S12" s="11">
        <f>+$C$19-(SUM(R$6:R12)*$C$27)+SUM(V$6:V12)</f>
        <v>634</v>
      </c>
      <c r="T12" s="51">
        <f t="shared" si="11"/>
        <v>1</v>
      </c>
      <c r="U12" s="11">
        <f t="shared" si="6"/>
        <v>0</v>
      </c>
      <c r="V12" s="53">
        <f t="shared" si="7"/>
        <v>0</v>
      </c>
      <c r="W12" s="47"/>
      <c r="X12" s="11">
        <f>+$C$20-(SUM(W$6:W12)*$C$27)+SUM(AA$6:AA12)</f>
        <v>700</v>
      </c>
      <c r="Y12" s="51">
        <f t="shared" si="8"/>
        <v>1</v>
      </c>
      <c r="Z12" s="11">
        <f t="shared" si="9"/>
        <v>0</v>
      </c>
      <c r="AA12" s="53">
        <f t="shared" si="10"/>
        <v>0</v>
      </c>
    </row>
    <row r="13" spans="2:27">
      <c r="G13" s="65" t="s">
        <v>345</v>
      </c>
      <c r="H13" s="48">
        <v>1</v>
      </c>
      <c r="I13" s="11">
        <f>+$C$17-(SUM(H$6:H13)*$C$27)+SUM(L$6:L13)</f>
        <v>934</v>
      </c>
      <c r="J13" s="43">
        <f t="shared" si="0"/>
        <v>1</v>
      </c>
      <c r="K13" s="11">
        <f t="shared" si="1"/>
        <v>0</v>
      </c>
      <c r="L13" s="11">
        <f t="shared" si="2"/>
        <v>0</v>
      </c>
      <c r="M13" s="48">
        <v>1</v>
      </c>
      <c r="N13" s="11">
        <f>+$C$18-(SUM(M$6:M13)*$C$27)+SUM(Q$6:Q13)</f>
        <v>984</v>
      </c>
      <c r="O13" s="51">
        <f t="shared" si="3"/>
        <v>1</v>
      </c>
      <c r="P13" s="11">
        <f t="shared" si="4"/>
        <v>0</v>
      </c>
      <c r="Q13" s="11">
        <f t="shared" si="5"/>
        <v>0</v>
      </c>
      <c r="R13" s="55" t="s">
        <v>342</v>
      </c>
      <c r="S13" s="11">
        <f>+$C$19-(SUM(R$6:R13)*$C$27)+SUM(V$6:V13)</f>
        <v>834</v>
      </c>
      <c r="T13" s="51">
        <f t="shared" si="11"/>
        <v>1</v>
      </c>
      <c r="U13" s="11">
        <f t="shared" si="6"/>
        <v>1</v>
      </c>
      <c r="V13" s="53">
        <f t="shared" si="7"/>
        <v>200</v>
      </c>
      <c r="W13" s="48">
        <v>1</v>
      </c>
      <c r="X13" s="11">
        <f>+$C$20-(SUM(W$6:W13)*$C$27)+SUM(AA$6:AA13)</f>
        <v>600</v>
      </c>
      <c r="Y13" s="51">
        <f t="shared" si="8"/>
        <v>1</v>
      </c>
      <c r="Z13" s="11">
        <f t="shared" si="9"/>
        <v>0</v>
      </c>
      <c r="AA13" s="53">
        <f t="shared" si="10"/>
        <v>0</v>
      </c>
    </row>
    <row r="14" spans="2:27">
      <c r="B14" t="s">
        <v>420</v>
      </c>
      <c r="C14" s="37">
        <v>0.9</v>
      </c>
      <c r="G14" s="65" t="s">
        <v>346</v>
      </c>
      <c r="H14" s="48">
        <v>1</v>
      </c>
      <c r="I14" s="11">
        <f>+$C$17-(SUM(H$6:H14)*$C$27)+SUM(L$6:L14)</f>
        <v>834</v>
      </c>
      <c r="J14" s="43">
        <f t="shared" si="0"/>
        <v>1</v>
      </c>
      <c r="K14" s="11">
        <f t="shared" si="1"/>
        <v>0</v>
      </c>
      <c r="L14" s="11">
        <f t="shared" si="2"/>
        <v>0</v>
      </c>
      <c r="M14" s="48">
        <v>1</v>
      </c>
      <c r="N14" s="11">
        <f>+$C$18-(SUM(M$6:M14)*$C$27)+SUM(Q$6:Q14)</f>
        <v>884</v>
      </c>
      <c r="O14" s="51">
        <f t="shared" si="3"/>
        <v>1</v>
      </c>
      <c r="P14" s="11">
        <f t="shared" si="4"/>
        <v>0</v>
      </c>
      <c r="Q14" s="11">
        <f t="shared" si="5"/>
        <v>0</v>
      </c>
      <c r="R14" s="48">
        <v>1</v>
      </c>
      <c r="S14" s="11">
        <f>+$C$19-(SUM(R$6:R14)*$C$27)+SUM(V$6:V14)</f>
        <v>734</v>
      </c>
      <c r="T14" s="51">
        <f t="shared" si="11"/>
        <v>1</v>
      </c>
      <c r="U14" s="11">
        <f t="shared" si="6"/>
        <v>0</v>
      </c>
      <c r="V14" s="53">
        <f t="shared" si="7"/>
        <v>0</v>
      </c>
      <c r="W14" s="48"/>
      <c r="X14" s="11">
        <f>+$C$20-(SUM(W$6:W14)*$C$27)+SUM(AA$6:AA14)</f>
        <v>600</v>
      </c>
      <c r="Y14" s="51">
        <f t="shared" si="8"/>
        <v>1</v>
      </c>
      <c r="Z14" s="11">
        <f t="shared" si="9"/>
        <v>0</v>
      </c>
      <c r="AA14" s="53">
        <f t="shared" si="10"/>
        <v>0</v>
      </c>
    </row>
    <row r="15" spans="2:27">
      <c r="B15" t="s">
        <v>421</v>
      </c>
      <c r="C15" s="37">
        <v>0.2</v>
      </c>
      <c r="G15" s="65" t="s">
        <v>347</v>
      </c>
      <c r="H15" s="48">
        <v>1</v>
      </c>
      <c r="I15" s="11">
        <f>+$C$17-(SUM(H$6:H15)*$C$27)+SUM(L$6:L15)</f>
        <v>734</v>
      </c>
      <c r="J15" s="43">
        <f t="shared" si="0"/>
        <v>1</v>
      </c>
      <c r="K15" s="11">
        <f t="shared" si="1"/>
        <v>0</v>
      </c>
      <c r="L15" s="11">
        <f t="shared" si="2"/>
        <v>0</v>
      </c>
      <c r="M15" s="48">
        <v>1</v>
      </c>
      <c r="N15" s="11">
        <f>+$C$18-(SUM(M$6:M15)*$C$27)+SUM(Q$6:Q15)</f>
        <v>784</v>
      </c>
      <c r="O15" s="51">
        <f t="shared" si="3"/>
        <v>1</v>
      </c>
      <c r="P15" s="11">
        <f t="shared" si="4"/>
        <v>0</v>
      </c>
      <c r="Q15" s="11">
        <f t="shared" si="5"/>
        <v>0</v>
      </c>
      <c r="R15" s="48">
        <v>1</v>
      </c>
      <c r="S15" s="11">
        <f>+$C$19-(SUM(R$6:R15)*$C$27)+SUM(V$6:V15)</f>
        <v>634</v>
      </c>
      <c r="T15" s="51">
        <f t="shared" si="11"/>
        <v>1</v>
      </c>
      <c r="U15" s="11">
        <f t="shared" si="6"/>
        <v>0</v>
      </c>
      <c r="V15" s="53">
        <f t="shared" si="7"/>
        <v>0</v>
      </c>
      <c r="W15" s="48"/>
      <c r="X15" s="11">
        <f>+$C$20-(SUM(W$6:W15)*$C$27)+SUM(AA$6:AA15)</f>
        <v>600</v>
      </c>
      <c r="Y15" s="51">
        <f t="shared" si="8"/>
        <v>1</v>
      </c>
      <c r="Z15" s="11">
        <f t="shared" si="9"/>
        <v>0</v>
      </c>
      <c r="AA15" s="53">
        <f t="shared" si="10"/>
        <v>0</v>
      </c>
    </row>
    <row r="16" spans="2:27">
      <c r="G16" s="65" t="s">
        <v>348</v>
      </c>
      <c r="H16" s="48">
        <v>1</v>
      </c>
      <c r="I16" s="11">
        <f>+$C$17-(SUM(H$6:H16)*$C$27)+SUM(L$6:L16)</f>
        <v>634</v>
      </c>
      <c r="J16" s="43">
        <f t="shared" si="0"/>
        <v>1</v>
      </c>
      <c r="K16" s="11">
        <f t="shared" si="1"/>
        <v>0</v>
      </c>
      <c r="L16" s="11">
        <f t="shared" si="2"/>
        <v>0</v>
      </c>
      <c r="M16" s="48">
        <v>1</v>
      </c>
      <c r="N16" s="11">
        <f>+$C$18-(SUM(M$6:M16)*$C$27)+SUM(Q$6:Q16)</f>
        <v>684</v>
      </c>
      <c r="O16" s="51">
        <f t="shared" si="3"/>
        <v>1</v>
      </c>
      <c r="P16" s="11">
        <f t="shared" si="4"/>
        <v>0</v>
      </c>
      <c r="Q16" s="11">
        <f t="shared" si="5"/>
        <v>0</v>
      </c>
      <c r="R16" s="48">
        <v>1</v>
      </c>
      <c r="S16" s="11">
        <f>+$C$19-(SUM(R$6:R16)*$C$27)+SUM(V$6:V16)</f>
        <v>534</v>
      </c>
      <c r="T16" s="51">
        <f t="shared" si="11"/>
        <v>1</v>
      </c>
      <c r="U16" s="11">
        <f t="shared" si="6"/>
        <v>0</v>
      </c>
      <c r="V16" s="53">
        <f t="shared" si="7"/>
        <v>0</v>
      </c>
      <c r="W16" s="48"/>
      <c r="X16" s="11">
        <f>+$C$20-(SUM(W$6:W16)*$C$27)+SUM(AA$6:AA16)</f>
        <v>600</v>
      </c>
      <c r="Y16" s="51">
        <f t="shared" si="8"/>
        <v>1</v>
      </c>
      <c r="Z16" s="11">
        <f t="shared" si="9"/>
        <v>0</v>
      </c>
      <c r="AA16" s="53">
        <f t="shared" si="10"/>
        <v>0</v>
      </c>
    </row>
    <row r="17" spans="2:27">
      <c r="B17" t="s">
        <v>422</v>
      </c>
      <c r="C17" s="40">
        <f>+C9*$C$14</f>
        <v>1134</v>
      </c>
      <c r="D17" t="s">
        <v>329</v>
      </c>
      <c r="G17" s="65" t="s">
        <v>349</v>
      </c>
      <c r="H17" s="48">
        <v>1</v>
      </c>
      <c r="I17" s="11">
        <f>+$C$17-(SUM(H$6:H17)*$C$27)+SUM(L$6:L17)</f>
        <v>534</v>
      </c>
      <c r="J17" s="43">
        <f t="shared" si="0"/>
        <v>1</v>
      </c>
      <c r="K17" s="11">
        <f t="shared" si="1"/>
        <v>0</v>
      </c>
      <c r="L17" s="11">
        <f t="shared" si="2"/>
        <v>0</v>
      </c>
      <c r="M17" s="48">
        <v>1</v>
      </c>
      <c r="N17" s="11">
        <f>+$C$18-(SUM(M$6:M17)*$C$27)+SUM(Q$6:Q17)</f>
        <v>584</v>
      </c>
      <c r="O17" s="51">
        <f t="shared" si="3"/>
        <v>1</v>
      </c>
      <c r="P17" s="11">
        <f t="shared" si="4"/>
        <v>0</v>
      </c>
      <c r="Q17" s="11">
        <f t="shared" si="5"/>
        <v>0</v>
      </c>
      <c r="R17" s="48">
        <v>1</v>
      </c>
      <c r="S17" s="11">
        <f>+$C$19-(SUM(R$6:R17)*$C$27)+SUM(V$6:V17)</f>
        <v>434</v>
      </c>
      <c r="T17" s="51">
        <f t="shared" si="11"/>
        <v>1</v>
      </c>
      <c r="U17" s="11">
        <f t="shared" si="6"/>
        <v>0</v>
      </c>
      <c r="V17" s="53">
        <f t="shared" si="7"/>
        <v>0</v>
      </c>
      <c r="W17" s="48"/>
      <c r="X17" s="11">
        <f>+$C$20-(SUM(W$6:W17)*$C$27)+SUM(AA$6:AA17)</f>
        <v>600</v>
      </c>
      <c r="Y17" s="51">
        <f t="shared" si="8"/>
        <v>1</v>
      </c>
      <c r="Z17" s="11">
        <f t="shared" si="9"/>
        <v>0</v>
      </c>
      <c r="AA17" s="53">
        <f t="shared" si="10"/>
        <v>0</v>
      </c>
    </row>
    <row r="18" spans="2:27">
      <c r="B18" t="s">
        <v>423</v>
      </c>
      <c r="C18" s="40">
        <f t="shared" ref="C18:C20" si="12">+C10*$C$14</f>
        <v>1134</v>
      </c>
      <c r="D18" t="s">
        <v>329</v>
      </c>
      <c r="G18" s="65" t="s">
        <v>350</v>
      </c>
      <c r="H18" s="49">
        <v>1</v>
      </c>
      <c r="I18" s="50">
        <f>+$C$17-(SUM(H$6:H18)*$C$27)+SUM(L$6:L18)</f>
        <v>434</v>
      </c>
      <c r="J18" s="45">
        <f t="shared" si="0"/>
        <v>1</v>
      </c>
      <c r="K18" s="50">
        <f t="shared" si="1"/>
        <v>0</v>
      </c>
      <c r="L18" s="50">
        <f t="shared" si="2"/>
        <v>0</v>
      </c>
      <c r="M18" s="49">
        <v>1</v>
      </c>
      <c r="N18" s="50">
        <f>+$C$18-(SUM(M$6:M18)*$C$27)+SUM(Q$6:Q18)</f>
        <v>484</v>
      </c>
      <c r="O18" s="52">
        <f t="shared" si="3"/>
        <v>1</v>
      </c>
      <c r="P18" s="50">
        <f t="shared" si="4"/>
        <v>0</v>
      </c>
      <c r="Q18" s="50">
        <f t="shared" si="5"/>
        <v>0</v>
      </c>
      <c r="R18" s="49"/>
      <c r="S18" s="50">
        <f>+$C$19-(SUM(R$6:R18)*$C$27)+SUM(V$6:V18)</f>
        <v>434</v>
      </c>
      <c r="T18" s="52">
        <f t="shared" si="11"/>
        <v>1</v>
      </c>
      <c r="U18" s="50">
        <f t="shared" si="6"/>
        <v>0</v>
      </c>
      <c r="V18" s="54">
        <f t="shared" si="7"/>
        <v>0</v>
      </c>
      <c r="W18" s="49"/>
      <c r="X18" s="50">
        <f>+$C$20-(SUM(W$6:W18)*$C$27)+SUM(AA$6:AA18)</f>
        <v>600</v>
      </c>
      <c r="Y18" s="52">
        <f t="shared" si="8"/>
        <v>1</v>
      </c>
      <c r="Z18" s="50">
        <f t="shared" si="9"/>
        <v>0</v>
      </c>
      <c r="AA18" s="54">
        <f t="shared" si="10"/>
        <v>0</v>
      </c>
    </row>
    <row r="19" spans="2:27">
      <c r="B19" t="s">
        <v>424</v>
      </c>
      <c r="C19" s="40">
        <f t="shared" si="12"/>
        <v>1134</v>
      </c>
      <c r="D19" t="s">
        <v>329</v>
      </c>
    </row>
    <row r="20" spans="2:27">
      <c r="B20" t="s">
        <v>453</v>
      </c>
      <c r="C20" s="40">
        <f t="shared" si="12"/>
        <v>900</v>
      </c>
      <c r="D20" t="s">
        <v>329</v>
      </c>
      <c r="G20" t="s">
        <v>388</v>
      </c>
      <c r="H20" s="17" t="s">
        <v>389</v>
      </c>
      <c r="I20" s="64">
        <f>+COUNTIFS(J6:J18,1,H6:H18,"&gt;0")/I2</f>
        <v>1</v>
      </c>
      <c r="J20" s="63"/>
      <c r="K20" s="63"/>
      <c r="L20" s="63"/>
      <c r="M20" s="63"/>
      <c r="N20" s="69">
        <f>+(COUNTIFS(O6:O18,1,M6:M18,"&gt;0")-0.5)/N2</f>
        <v>1</v>
      </c>
      <c r="O20" s="63"/>
      <c r="P20" s="63"/>
      <c r="Q20" s="63"/>
      <c r="R20" s="63"/>
      <c r="S20" s="64">
        <f>+COUNTIFS(T6:T18,1,R6:R18,"&gt;0")/S2</f>
        <v>1</v>
      </c>
      <c r="T20" s="63"/>
      <c r="U20" s="63"/>
      <c r="V20" s="63"/>
      <c r="W20" s="63"/>
      <c r="X20" s="64">
        <f>+COUNTIFS(Y6:Y18,1,W6:W18,"&gt;0")/X2</f>
        <v>1</v>
      </c>
      <c r="Y20" s="63"/>
      <c r="Z20" s="63"/>
      <c r="AA20" s="63"/>
    </row>
    <row r="21" spans="2:27">
      <c r="H21" s="17" t="s">
        <v>365</v>
      </c>
      <c r="I21">
        <f>+I2</f>
        <v>11</v>
      </c>
      <c r="N21">
        <f>+N2</f>
        <v>10.5</v>
      </c>
      <c r="S21">
        <f>+S2</f>
        <v>9</v>
      </c>
      <c r="X21">
        <f>+X2</f>
        <v>3</v>
      </c>
    </row>
    <row r="22" spans="2:27">
      <c r="B22" t="s">
        <v>425</v>
      </c>
      <c r="C22" s="40">
        <f>+C9*$C$15</f>
        <v>252</v>
      </c>
      <c r="D22" t="s">
        <v>329</v>
      </c>
      <c r="G22" t="s">
        <v>428</v>
      </c>
      <c r="H22" s="17" t="s">
        <v>429</v>
      </c>
      <c r="I22" s="56">
        <f>90%-(MIN(I6:I9)/C9)</f>
        <v>0.31746031746031744</v>
      </c>
      <c r="J22" s="56"/>
      <c r="K22" s="56"/>
      <c r="L22" s="56"/>
      <c r="M22" s="56"/>
      <c r="N22" s="56">
        <f>90%-(MIN(N6:N10)/C10)</f>
        <v>0.35714285714285721</v>
      </c>
      <c r="O22" s="56"/>
      <c r="P22" s="56"/>
      <c r="Q22" s="56"/>
      <c r="R22" s="56"/>
      <c r="S22" s="56">
        <f>90%-(MIN(S7:S11)/C11)</f>
        <v>0.31746031746031744</v>
      </c>
      <c r="W22" s="56"/>
      <c r="X22" s="56">
        <f>90%-(MIN(X6:X13)/C12)</f>
        <v>0.30000000000000004</v>
      </c>
    </row>
    <row r="23" spans="2:27">
      <c r="B23" t="s">
        <v>426</v>
      </c>
      <c r="C23" s="40">
        <f t="shared" ref="C23:C24" si="13">+C10*$C$15</f>
        <v>252</v>
      </c>
      <c r="D23" t="s">
        <v>329</v>
      </c>
      <c r="G23" t="s">
        <v>428</v>
      </c>
      <c r="H23" s="17" t="s">
        <v>431</v>
      </c>
      <c r="I23" s="56">
        <f>I89-(MIN(I12:I18)/C9)</f>
        <v>0.55555555555555558</v>
      </c>
      <c r="J23" s="56"/>
      <c r="K23" s="56"/>
      <c r="L23" s="56"/>
      <c r="M23" s="56"/>
      <c r="N23" s="56">
        <f>N89-(MIN(N12:N17)/C10)</f>
        <v>0.23809523809523803</v>
      </c>
      <c r="O23" s="56"/>
      <c r="P23" s="56"/>
      <c r="Q23" s="56"/>
      <c r="R23" s="56"/>
      <c r="S23" s="56">
        <f>S91-(MIN(S14:S17)/C11)</f>
        <v>0.31746031746031744</v>
      </c>
      <c r="W23" s="56"/>
      <c r="X23" s="56"/>
    </row>
    <row r="24" spans="2:27">
      <c r="B24" t="s">
        <v>427</v>
      </c>
      <c r="C24" s="40">
        <f t="shared" si="13"/>
        <v>252</v>
      </c>
      <c r="D24" t="s">
        <v>329</v>
      </c>
      <c r="G24" t="s">
        <v>428</v>
      </c>
      <c r="H24" s="17" t="s">
        <v>454</v>
      </c>
      <c r="I24" s="56"/>
      <c r="J24" s="56"/>
      <c r="K24" s="56"/>
      <c r="L24" s="56"/>
      <c r="M24" s="56"/>
      <c r="N24" s="56"/>
      <c r="O24" s="56"/>
      <c r="P24" s="56"/>
      <c r="Q24" s="56"/>
      <c r="R24" s="56"/>
      <c r="W24" s="56"/>
    </row>
    <row r="25" spans="2:27" ht="15.75" customHeight="1">
      <c r="B25" t="s">
        <v>455</v>
      </c>
      <c r="C25" s="40">
        <f>+C12*$C$15</f>
        <v>200</v>
      </c>
      <c r="D25" t="s">
        <v>329</v>
      </c>
      <c r="G25" t="s">
        <v>428</v>
      </c>
      <c r="H25" s="17" t="s">
        <v>433</v>
      </c>
      <c r="I25" s="56">
        <f>+AVERAGE(I84:I96)</f>
        <v>0.6557997557997558</v>
      </c>
      <c r="N25" s="56">
        <f>+AVERAGE(N84:N96)</f>
        <v>0.65885225885225884</v>
      </c>
      <c r="S25" s="56">
        <f>+AVERAGE(S84:S96)</f>
        <v>0.59474969474969464</v>
      </c>
      <c r="X25" s="56">
        <f>+AVERAGE(X84:X96)</f>
        <v>0.57387057387057383</v>
      </c>
    </row>
    <row r="27" spans="2:27">
      <c r="B27" t="s">
        <v>432</v>
      </c>
      <c r="C27" s="41">
        <v>100</v>
      </c>
      <c r="D27" t="s">
        <v>329</v>
      </c>
    </row>
    <row r="29" spans="2:27">
      <c r="B29" t="s">
        <v>434</v>
      </c>
      <c r="C29" s="38">
        <v>200</v>
      </c>
      <c r="D29" t="s">
        <v>329</v>
      </c>
    </row>
    <row r="31" spans="2:27">
      <c r="B31" t="s">
        <v>435</v>
      </c>
      <c r="C31">
        <f>+I2+N2+S2+X2</f>
        <v>33.5</v>
      </c>
    </row>
    <row r="32" spans="2:27">
      <c r="B32" t="s">
        <v>437</v>
      </c>
      <c r="C32">
        <f>+I3+N3+S3+X3</f>
        <v>5</v>
      </c>
    </row>
    <row r="33" spans="2:26">
      <c r="B33" t="s">
        <v>438</v>
      </c>
      <c r="C33">
        <f>+COUNTIF(J6:J18,"=0")+COUNTIF(O6:O18,"=0")+COUNTIF(T6:T18,"=0")+COUNTIF(Y6:Y18,"=0")</f>
        <v>0</v>
      </c>
    </row>
    <row r="34" spans="2:26">
      <c r="B34" t="s">
        <v>439</v>
      </c>
      <c r="C34">
        <f>+C31-C33</f>
        <v>33.5</v>
      </c>
    </row>
    <row r="36" spans="2:26">
      <c r="C36" s="38"/>
      <c r="D36" t="s">
        <v>440</v>
      </c>
    </row>
    <row r="37" spans="2:26">
      <c r="C37" s="40"/>
      <c r="D37" t="s">
        <v>441</v>
      </c>
    </row>
    <row r="38" spans="2:26">
      <c r="C38" s="41"/>
      <c r="D38" t="s">
        <v>442</v>
      </c>
    </row>
    <row r="41" spans="2:26">
      <c r="B41" t="s">
        <v>443</v>
      </c>
    </row>
    <row r="42" spans="2:26">
      <c r="B42" t="s">
        <v>444</v>
      </c>
    </row>
    <row r="43" spans="2:26">
      <c r="B43" t="s">
        <v>445</v>
      </c>
    </row>
    <row r="44" spans="2:26">
      <c r="B44" t="s">
        <v>447</v>
      </c>
    </row>
    <row r="45" spans="2:26">
      <c r="B45" t="s">
        <v>456</v>
      </c>
    </row>
    <row r="47" spans="2:26" hidden="1" outlineLevel="1">
      <c r="G47" t="s">
        <v>359</v>
      </c>
      <c r="H47" s="17" t="s">
        <v>360</v>
      </c>
      <c r="I47">
        <v>25</v>
      </c>
      <c r="K47" t="s">
        <v>361</v>
      </c>
      <c r="N47">
        <v>25</v>
      </c>
      <c r="P47" t="s">
        <v>361</v>
      </c>
      <c r="S47">
        <v>25</v>
      </c>
      <c r="U47" t="s">
        <v>361</v>
      </c>
      <c r="X47">
        <v>25</v>
      </c>
      <c r="Z47" t="s">
        <v>361</v>
      </c>
    </row>
    <row r="48" spans="2:26" hidden="1" outlineLevel="1">
      <c r="G48" t="s">
        <v>362</v>
      </c>
      <c r="H48" s="17" t="s">
        <v>363</v>
      </c>
      <c r="I48">
        <v>10</v>
      </c>
      <c r="K48" t="s">
        <v>361</v>
      </c>
      <c r="N48">
        <v>10</v>
      </c>
      <c r="P48" t="s">
        <v>361</v>
      </c>
      <c r="S48">
        <v>10</v>
      </c>
      <c r="U48" t="s">
        <v>361</v>
      </c>
      <c r="X48">
        <v>10</v>
      </c>
      <c r="Z48" t="s">
        <v>361</v>
      </c>
    </row>
    <row r="49" spans="7:26" hidden="1" outlineLevel="1">
      <c r="G49" t="s">
        <v>364</v>
      </c>
      <c r="H49" s="17" t="s">
        <v>365</v>
      </c>
      <c r="I49">
        <f>+I2</f>
        <v>11</v>
      </c>
      <c r="K49" t="s">
        <v>366</v>
      </c>
      <c r="N49">
        <f>+N2</f>
        <v>10.5</v>
      </c>
      <c r="P49" t="s">
        <v>366</v>
      </c>
      <c r="S49">
        <f>+S2</f>
        <v>9</v>
      </c>
      <c r="U49" t="s">
        <v>366</v>
      </c>
      <c r="X49">
        <f>+X2</f>
        <v>3</v>
      </c>
      <c r="Z49" t="s">
        <v>366</v>
      </c>
    </row>
    <row r="50" spans="7:26" hidden="1" outlineLevel="1">
      <c r="G50" t="s">
        <v>367</v>
      </c>
      <c r="H50" s="18" t="s">
        <v>368</v>
      </c>
      <c r="I50" s="68">
        <v>77500000</v>
      </c>
      <c r="K50" s="21" t="s">
        <v>369</v>
      </c>
      <c r="N50" s="68">
        <v>77500000</v>
      </c>
      <c r="P50" s="21" t="s">
        <v>369</v>
      </c>
      <c r="S50" s="68">
        <v>77500000</v>
      </c>
      <c r="U50" s="21" t="s">
        <v>369</v>
      </c>
      <c r="X50" s="68">
        <v>77500000</v>
      </c>
      <c r="Z50" s="21" t="s">
        <v>369</v>
      </c>
    </row>
    <row r="51" spans="7:26" hidden="1" outlineLevel="1">
      <c r="G51" t="s">
        <v>370</v>
      </c>
      <c r="H51" s="18" t="s">
        <v>371</v>
      </c>
      <c r="I51" s="68">
        <v>5555.5555555555557</v>
      </c>
      <c r="K51" s="21" t="s">
        <v>369</v>
      </c>
      <c r="N51" s="68">
        <v>5555.5555555555557</v>
      </c>
      <c r="P51" s="21" t="s">
        <v>369</v>
      </c>
      <c r="S51" s="68">
        <v>5555.5555555555557</v>
      </c>
      <c r="U51" s="21" t="s">
        <v>369</v>
      </c>
      <c r="X51" s="68">
        <v>5555.5555555555557</v>
      </c>
      <c r="Z51" s="21" t="s">
        <v>369</v>
      </c>
    </row>
    <row r="52" spans="7:26" hidden="1" outlineLevel="1">
      <c r="G52" t="s">
        <v>328</v>
      </c>
      <c r="H52" s="17" t="s">
        <v>372</v>
      </c>
      <c r="I52">
        <f>+C9</f>
        <v>1260</v>
      </c>
      <c r="K52" s="21" t="s">
        <v>329</v>
      </c>
      <c r="N52">
        <f>+C10</f>
        <v>1260</v>
      </c>
      <c r="P52" s="21" t="s">
        <v>329</v>
      </c>
      <c r="S52">
        <f>+C11</f>
        <v>1260</v>
      </c>
      <c r="U52" s="21" t="s">
        <v>329</v>
      </c>
      <c r="X52">
        <f>+C12</f>
        <v>1000</v>
      </c>
      <c r="Z52" s="21" t="s">
        <v>329</v>
      </c>
    </row>
    <row r="53" spans="7:26" hidden="1" outlineLevel="1">
      <c r="G53" t="s">
        <v>373</v>
      </c>
      <c r="H53" s="18" t="s">
        <v>374</v>
      </c>
      <c r="I53" s="68">
        <v>700000</v>
      </c>
      <c r="K53" s="21" t="s">
        <v>369</v>
      </c>
      <c r="N53" s="68">
        <v>700000</v>
      </c>
      <c r="P53" s="21" t="s">
        <v>369</v>
      </c>
      <c r="S53" s="68">
        <v>700000</v>
      </c>
      <c r="U53" s="21" t="s">
        <v>369</v>
      </c>
      <c r="X53" s="68">
        <v>700000</v>
      </c>
      <c r="Z53" s="21" t="s">
        <v>369</v>
      </c>
    </row>
    <row r="54" spans="7:26" hidden="1" outlineLevel="1">
      <c r="G54" t="s">
        <v>375</v>
      </c>
      <c r="H54" s="18" t="s">
        <v>376</v>
      </c>
      <c r="I54">
        <v>9</v>
      </c>
      <c r="K54" s="21" t="s">
        <v>377</v>
      </c>
      <c r="N54">
        <v>9</v>
      </c>
      <c r="P54" s="21" t="s">
        <v>377</v>
      </c>
      <c r="S54">
        <v>9</v>
      </c>
      <c r="U54" s="21" t="s">
        <v>377</v>
      </c>
      <c r="X54">
        <v>9</v>
      </c>
      <c r="Z54" s="21" t="s">
        <v>377</v>
      </c>
    </row>
    <row r="55" spans="7:26" hidden="1" outlineLevel="1">
      <c r="G55" t="s">
        <v>378</v>
      </c>
      <c r="H55" s="17" t="s">
        <v>379</v>
      </c>
      <c r="I55">
        <v>35</v>
      </c>
      <c r="K55" t="s">
        <v>380</v>
      </c>
      <c r="N55">
        <v>35</v>
      </c>
      <c r="P55" t="s">
        <v>380</v>
      </c>
      <c r="S55">
        <v>35</v>
      </c>
      <c r="U55" t="s">
        <v>380</v>
      </c>
      <c r="X55">
        <v>35</v>
      </c>
      <c r="Z55" t="s">
        <v>380</v>
      </c>
    </row>
    <row r="56" spans="7:26" hidden="1" outlineLevel="1">
      <c r="G56" t="s">
        <v>381</v>
      </c>
      <c r="H56" s="18" t="s">
        <v>382</v>
      </c>
      <c r="I56">
        <v>2</v>
      </c>
      <c r="K56" s="21" t="s">
        <v>383</v>
      </c>
      <c r="N56">
        <v>2</v>
      </c>
      <c r="P56" s="21" t="s">
        <v>383</v>
      </c>
      <c r="S56">
        <v>2</v>
      </c>
      <c r="U56" s="21" t="s">
        <v>383</v>
      </c>
      <c r="X56">
        <v>2</v>
      </c>
      <c r="Z56" s="21" t="s">
        <v>383</v>
      </c>
    </row>
    <row r="57" spans="7:26" hidden="1" outlineLevel="1">
      <c r="G57" t="s">
        <v>384</v>
      </c>
      <c r="H57" s="18" t="s">
        <v>385</v>
      </c>
      <c r="I57">
        <f>+C24</f>
        <v>252</v>
      </c>
      <c r="K57" s="21" t="s">
        <v>329</v>
      </c>
      <c r="N57">
        <f>+C24</f>
        <v>252</v>
      </c>
      <c r="P57" s="21" t="s">
        <v>329</v>
      </c>
      <c r="S57">
        <f>+C24</f>
        <v>252</v>
      </c>
      <c r="U57" s="21" t="s">
        <v>329</v>
      </c>
      <c r="X57">
        <f>+C25</f>
        <v>200</v>
      </c>
      <c r="Z57" s="21" t="s">
        <v>329</v>
      </c>
    </row>
    <row r="58" spans="7:26" hidden="1" outlineLevel="1">
      <c r="G58" t="s">
        <v>386</v>
      </c>
      <c r="H58" s="18" t="s">
        <v>387</v>
      </c>
      <c r="I58" s="56">
        <f>+C14-C15</f>
        <v>0.7</v>
      </c>
      <c r="N58" s="56">
        <f>+C14-C15</f>
        <v>0.7</v>
      </c>
      <c r="S58" s="56">
        <f>+C14-C15</f>
        <v>0.7</v>
      </c>
      <c r="X58" s="56">
        <f>+C14-C15</f>
        <v>0.7</v>
      </c>
    </row>
    <row r="59" spans="7:26" hidden="1" outlineLevel="1"/>
    <row r="60" spans="7:26" hidden="1" outlineLevel="1"/>
    <row r="61" spans="7:26" hidden="1" outlineLevel="1">
      <c r="G61" s="66" t="s">
        <v>390</v>
      </c>
    </row>
    <row r="62" spans="7:26" hidden="1" outlineLevel="1">
      <c r="G62" s="2" t="s">
        <v>391</v>
      </c>
      <c r="I62" s="68">
        <f>+I50/(I47*365)</f>
        <v>8493.1506849315065</v>
      </c>
      <c r="N62" s="68">
        <f>+N50/(N47*365)</f>
        <v>8493.1506849315065</v>
      </c>
      <c r="S62" s="68">
        <f>+S50/(S47*365)</f>
        <v>8493.1506849315065</v>
      </c>
      <c r="X62" s="68">
        <f>+X50/(X47*365)</f>
        <v>8493.1506849315065</v>
      </c>
    </row>
    <row r="63" spans="7:26" hidden="1" outlineLevel="1">
      <c r="I63" s="68"/>
      <c r="N63" s="68"/>
      <c r="S63" s="68"/>
      <c r="X63" s="68"/>
    </row>
    <row r="64" spans="7:26" hidden="1" outlineLevel="1">
      <c r="G64" s="66" t="s">
        <v>392</v>
      </c>
    </row>
    <row r="65" spans="7:24" hidden="1" outlineLevel="1">
      <c r="G65" s="2" t="s">
        <v>393</v>
      </c>
      <c r="I65" s="68">
        <f>+((I47/I48)*(I51*I52))/(I47*365)</f>
        <v>1917.8082191780823</v>
      </c>
      <c r="N65" s="68">
        <f>+((N47/N48)*(N51*N52))/(N47*365)</f>
        <v>1917.8082191780823</v>
      </c>
      <c r="S65" s="68">
        <f>+((S47/S48)*(S51*S52))/(S47*365)</f>
        <v>1917.8082191780823</v>
      </c>
      <c r="X65" s="68">
        <f>+((X47/X48)*(X51*X52))/(X47*365)</f>
        <v>1522.0700152207003</v>
      </c>
    </row>
    <row r="66" spans="7:24" hidden="1" outlineLevel="1">
      <c r="I66" s="68"/>
      <c r="N66" s="68"/>
      <c r="S66" s="68"/>
      <c r="X66" s="68"/>
    </row>
    <row r="67" spans="7:24" hidden="1" outlineLevel="1">
      <c r="G67" s="66" t="s">
        <v>394</v>
      </c>
      <c r="I67" s="68"/>
      <c r="N67" s="68"/>
      <c r="S67" s="68"/>
      <c r="X67" s="68"/>
    </row>
    <row r="68" spans="7:24" hidden="1" outlineLevel="1">
      <c r="G68" s="19" t="s">
        <v>395</v>
      </c>
      <c r="I68" s="68">
        <f>+I53/365</f>
        <v>1917.8082191780823</v>
      </c>
      <c r="N68" s="68">
        <f>+N53/365</f>
        <v>1917.8082191780823</v>
      </c>
      <c r="S68" s="68">
        <f>+S53/365</f>
        <v>1917.8082191780823</v>
      </c>
      <c r="X68" s="68">
        <f>+X53/365</f>
        <v>1917.8082191780823</v>
      </c>
    </row>
    <row r="69" spans="7:24" hidden="1" outlineLevel="1">
      <c r="I69" s="68"/>
      <c r="N69" s="68"/>
      <c r="S69" s="68"/>
      <c r="X69" s="68"/>
    </row>
    <row r="70" spans="7:24" hidden="1" outlineLevel="1">
      <c r="G70" s="66" t="s">
        <v>396</v>
      </c>
      <c r="I70" s="68"/>
      <c r="N70" s="68"/>
      <c r="S70" s="68"/>
      <c r="X70" s="68"/>
    </row>
    <row r="71" spans="7:24" hidden="1" outlineLevel="1">
      <c r="G71" s="2" t="s">
        <v>397</v>
      </c>
      <c r="I71" s="68">
        <f>+(I56*I57*I49*I20)+(I54*I55*(1-I20)*I49)</f>
        <v>5544</v>
      </c>
      <c r="N71" s="68">
        <f>+(N56*N57*N49*N20)+(N54*N55*(1-N20)*N49)</f>
        <v>5292</v>
      </c>
      <c r="S71" s="68">
        <f>+(S56*S57*S49*S20)+(S54*S55*(1-S20)*S49)</f>
        <v>4536</v>
      </c>
      <c r="X71" s="68">
        <f>+(X56*X57*X49*X20)+(X54*X55*(1-X20)*X49)</f>
        <v>1200</v>
      </c>
    </row>
    <row r="72" spans="7:24" hidden="1" outlineLevel="1">
      <c r="I72" s="68"/>
      <c r="N72" s="68"/>
      <c r="S72" s="68"/>
      <c r="X72" s="68"/>
    </row>
    <row r="73" spans="7:24" hidden="1" outlineLevel="1">
      <c r="G73" s="66" t="s">
        <v>398</v>
      </c>
      <c r="I73" s="68"/>
      <c r="N73" s="68"/>
      <c r="S73" s="68"/>
      <c r="X73" s="68"/>
    </row>
    <row r="74" spans="7:24" hidden="1" outlineLevel="1">
      <c r="G74" s="2" t="s">
        <v>399</v>
      </c>
      <c r="I74" s="68">
        <f>+(I54*I55*(1-I20)*I49)</f>
        <v>0</v>
      </c>
      <c r="N74" s="68">
        <f>+(N54*N55*(1-N20)*N49)</f>
        <v>0</v>
      </c>
      <c r="S74" s="68">
        <f>+(S54*S55*(1-S20)*S49)</f>
        <v>0</v>
      </c>
      <c r="X74" s="68">
        <f>+(X54*X55*(1-X20)*X49)</f>
        <v>0</v>
      </c>
    </row>
    <row r="75" spans="7:24" hidden="1" outlineLevel="1">
      <c r="I75" s="68"/>
      <c r="N75" s="68"/>
      <c r="S75" s="68"/>
      <c r="X75" s="68"/>
    </row>
    <row r="76" spans="7:24" hidden="1" outlineLevel="1">
      <c r="G76" s="66" t="s">
        <v>400</v>
      </c>
      <c r="I76" s="68"/>
      <c r="N76" s="68"/>
      <c r="S76" s="68"/>
      <c r="X76" s="68"/>
    </row>
    <row r="77" spans="7:24" hidden="1" outlineLevel="1">
      <c r="G77" s="2" t="s">
        <v>401</v>
      </c>
      <c r="I77" s="68">
        <f>+(I57*I56*I20*I49)</f>
        <v>5544</v>
      </c>
      <c r="N77" s="68">
        <f>+(N57*N56*N20*N49)</f>
        <v>5292</v>
      </c>
      <c r="S77" s="68">
        <f>+(S57*S56*S20*S49)</f>
        <v>4536</v>
      </c>
      <c r="X77" s="68">
        <f>+(X57*X56*X20*X49)</f>
        <v>1200</v>
      </c>
    </row>
    <row r="78" spans="7:24" hidden="1" outlineLevel="1">
      <c r="I78" s="68"/>
      <c r="N78" s="68"/>
      <c r="S78" s="68"/>
      <c r="X78" s="68"/>
    </row>
    <row r="79" spans="7:24" hidden="1" outlineLevel="1">
      <c r="G79" s="66" t="s">
        <v>402</v>
      </c>
      <c r="I79" s="68">
        <f>+I62+I65+I68+I71</f>
        <v>17872.767123287671</v>
      </c>
      <c r="N79" s="68">
        <f>+N62+N65+N68+N71</f>
        <v>17620.767123287671</v>
      </c>
      <c r="S79" s="68">
        <f>+S62+S65+S68+S71</f>
        <v>16864.767123287671</v>
      </c>
      <c r="X79" s="68">
        <f>+X62+X65+X68+X71</f>
        <v>13133.028919330289</v>
      </c>
    </row>
    <row r="80" spans="7:24" hidden="1" outlineLevel="1">
      <c r="I80" s="67"/>
    </row>
    <row r="81" spans="7:24" hidden="1" outlineLevel="1"/>
    <row r="82" spans="7:24" hidden="1" outlineLevel="1"/>
    <row r="83" spans="7:24" collapsed="1">
      <c r="H83" t="s">
        <v>449</v>
      </c>
      <c r="I83" t="s">
        <v>450</v>
      </c>
      <c r="M83" t="s">
        <v>449</v>
      </c>
      <c r="N83" t="s">
        <v>450</v>
      </c>
      <c r="R83" t="s">
        <v>449</v>
      </c>
      <c r="S83" t="s">
        <v>450</v>
      </c>
      <c r="W83" t="s">
        <v>449</v>
      </c>
      <c r="X83" t="s">
        <v>450</v>
      </c>
    </row>
    <row r="84" spans="7:24">
      <c r="G84" s="65" t="s">
        <v>337</v>
      </c>
      <c r="H84" s="57">
        <f>90%-I84</f>
        <v>7.9365079365079416E-2</v>
      </c>
      <c r="I84" s="56">
        <f>+I6/$C$9</f>
        <v>0.82063492063492061</v>
      </c>
      <c r="M84" s="57">
        <f>90%-N84</f>
        <v>3.9682539682539653E-2</v>
      </c>
      <c r="N84" s="56">
        <f>+N6/$C$10</f>
        <v>0.86031746031746037</v>
      </c>
      <c r="R84" s="57">
        <f>90%-S84</f>
        <v>0</v>
      </c>
      <c r="S84" s="56">
        <f>+S6/$C$11</f>
        <v>0.9</v>
      </c>
      <c r="W84" s="57">
        <f>90%-X84</f>
        <v>0.18571428571428572</v>
      </c>
      <c r="X84" s="56">
        <f>+X6/$C$11</f>
        <v>0.7142857142857143</v>
      </c>
    </row>
    <row r="85" spans="7:24">
      <c r="G85" s="65" t="s">
        <v>338</v>
      </c>
      <c r="H85" s="57">
        <f>90%-I85</f>
        <v>0.15873015873015872</v>
      </c>
      <c r="I85" s="56">
        <f>+I7/$C$9</f>
        <v>0.7412698412698413</v>
      </c>
      <c r="M85" s="57">
        <f t="shared" ref="M85:M96" si="14">90%-N85</f>
        <v>0.11904761904761907</v>
      </c>
      <c r="N85" s="56">
        <f>+N7/$C$10</f>
        <v>0.78095238095238095</v>
      </c>
      <c r="R85" s="57">
        <f t="shared" ref="R85:R96" si="15">90%-S85</f>
        <v>7.9365079365079416E-2</v>
      </c>
      <c r="S85" s="56">
        <f>+S7/$C$11</f>
        <v>0.82063492063492061</v>
      </c>
      <c r="W85" s="57">
        <f t="shared" ref="W85:W96" si="16">90%-X85</f>
        <v>0.18571428571428572</v>
      </c>
      <c r="X85" s="56">
        <f>+X7/$C$11</f>
        <v>0.7142857142857143</v>
      </c>
    </row>
    <row r="86" spans="7:24">
      <c r="G86" s="65" t="s">
        <v>339</v>
      </c>
      <c r="H86" s="57">
        <f>90%-I86</f>
        <v>0.23809523809523814</v>
      </c>
      <c r="I86" s="56">
        <f>+I8/$C$9</f>
        <v>0.66190476190476188</v>
      </c>
      <c r="M86" s="57">
        <f t="shared" si="14"/>
        <v>0.19841269841269848</v>
      </c>
      <c r="N86" s="56">
        <f>+N8/$C$10</f>
        <v>0.70158730158730154</v>
      </c>
      <c r="R86" s="57">
        <f t="shared" si="15"/>
        <v>0.15873015873015872</v>
      </c>
      <c r="S86" s="56">
        <f>+S8/$C$11</f>
        <v>0.7412698412698413</v>
      </c>
      <c r="W86" s="57">
        <f t="shared" si="16"/>
        <v>0.18571428571428572</v>
      </c>
      <c r="X86" s="56">
        <f>+X8/$C$11</f>
        <v>0.7142857142857143</v>
      </c>
    </row>
    <row r="87" spans="7:24">
      <c r="G87" s="65" t="s">
        <v>340</v>
      </c>
      <c r="H87" s="57">
        <f>90%-I87</f>
        <v>0.31746031746031744</v>
      </c>
      <c r="I87" s="56">
        <f>+I9/$C$9</f>
        <v>0.58253968253968258</v>
      </c>
      <c r="M87" s="57">
        <f t="shared" si="14"/>
        <v>0.27777777777777779</v>
      </c>
      <c r="N87" s="56">
        <f>+N9/$C$10</f>
        <v>0.62222222222222223</v>
      </c>
      <c r="R87" s="57">
        <f t="shared" si="15"/>
        <v>0.23809523809523814</v>
      </c>
      <c r="S87" s="56">
        <f>+S9/$C$11</f>
        <v>0.66190476190476188</v>
      </c>
      <c r="W87" s="57">
        <f t="shared" si="16"/>
        <v>0.18571428571428572</v>
      </c>
      <c r="X87" s="56">
        <f>+X9/$C$11</f>
        <v>0.7142857142857143</v>
      </c>
    </row>
    <row r="88" spans="7:24">
      <c r="G88" s="65" t="s">
        <v>341</v>
      </c>
      <c r="H88" s="57">
        <f>90%-I88</f>
        <v>0.15873015873015872</v>
      </c>
      <c r="I88" s="56">
        <f>+I10/$C$9</f>
        <v>0.7412698412698413</v>
      </c>
      <c r="M88" s="57">
        <f t="shared" si="14"/>
        <v>0.35714285714285721</v>
      </c>
      <c r="N88" s="56">
        <f>+N10/$C$10</f>
        <v>0.54285714285714282</v>
      </c>
      <c r="R88" s="57">
        <f t="shared" si="15"/>
        <v>0.23809523809523814</v>
      </c>
      <c r="S88" s="56">
        <f>+S10/$C$11</f>
        <v>0.66190476190476188</v>
      </c>
      <c r="W88" s="57">
        <f t="shared" si="16"/>
        <v>0.26507936507936514</v>
      </c>
      <c r="X88" s="56">
        <f>+X10/$C$11</f>
        <v>0.63492063492063489</v>
      </c>
    </row>
    <row r="89" spans="7:24">
      <c r="G89" s="65" t="s">
        <v>343</v>
      </c>
      <c r="H89" s="57">
        <f>90%-I89</f>
        <v>0</v>
      </c>
      <c r="I89" s="56">
        <f>+I11/$C$9</f>
        <v>0.9</v>
      </c>
      <c r="M89" s="57">
        <f t="shared" si="14"/>
        <v>0.19841269841269848</v>
      </c>
      <c r="N89" s="56">
        <f>+N11/$C$10</f>
        <v>0.70158730158730154</v>
      </c>
      <c r="R89" s="57">
        <f t="shared" si="15"/>
        <v>0.31746031746031744</v>
      </c>
      <c r="S89" s="56">
        <f>+S11/$C$11</f>
        <v>0.58253968253968258</v>
      </c>
      <c r="W89" s="57">
        <f t="shared" si="16"/>
        <v>0.34444444444444444</v>
      </c>
      <c r="X89" s="56">
        <f>+X11/$C$11</f>
        <v>0.55555555555555558</v>
      </c>
    </row>
    <row r="90" spans="7:24">
      <c r="G90" s="65" t="s">
        <v>344</v>
      </c>
      <c r="H90" s="57">
        <f>90%-I90</f>
        <v>7.9365079365079416E-2</v>
      </c>
      <c r="I90" s="56">
        <f>+I12/$C$9</f>
        <v>0.82063492063492061</v>
      </c>
      <c r="M90" s="57">
        <f t="shared" si="14"/>
        <v>3.9682539682539653E-2</v>
      </c>
      <c r="N90" s="56">
        <f>+N12/$C$10</f>
        <v>0.86031746031746037</v>
      </c>
      <c r="R90" s="57">
        <f t="shared" si="15"/>
        <v>0.39682539682539686</v>
      </c>
      <c r="S90" s="56">
        <f>+S12/$C$11</f>
        <v>0.50317460317460316</v>
      </c>
      <c r="W90" s="57">
        <f t="shared" si="16"/>
        <v>0.34444444444444444</v>
      </c>
      <c r="X90" s="56">
        <f>+X12/$C$11</f>
        <v>0.55555555555555558</v>
      </c>
    </row>
    <row r="91" spans="7:24">
      <c r="G91" s="65" t="s">
        <v>345</v>
      </c>
      <c r="H91" s="57">
        <f>90%-I91</f>
        <v>0.15873015873015872</v>
      </c>
      <c r="I91" s="56">
        <f>+I13/$C$9</f>
        <v>0.7412698412698413</v>
      </c>
      <c r="M91" s="57">
        <f t="shared" si="14"/>
        <v>0.11904761904761907</v>
      </c>
      <c r="N91" s="56">
        <f>+N13/$C$10</f>
        <v>0.78095238095238095</v>
      </c>
      <c r="R91" s="57">
        <f t="shared" si="15"/>
        <v>0.23809523809523814</v>
      </c>
      <c r="S91" s="56">
        <f>+S13/$C$11</f>
        <v>0.66190476190476188</v>
      </c>
      <c r="W91" s="57">
        <f t="shared" si="16"/>
        <v>0.42380952380952386</v>
      </c>
      <c r="X91" s="56">
        <f>+X13/$C$11</f>
        <v>0.47619047619047616</v>
      </c>
    </row>
    <row r="92" spans="7:24">
      <c r="G92" s="65" t="s">
        <v>346</v>
      </c>
      <c r="H92" s="57">
        <f>90%-I92</f>
        <v>0.23809523809523814</v>
      </c>
      <c r="I92" s="56">
        <f>+I14/$C$9</f>
        <v>0.66190476190476188</v>
      </c>
      <c r="M92" s="57">
        <f t="shared" si="14"/>
        <v>0.19841269841269848</v>
      </c>
      <c r="N92" s="56">
        <f>+N14/$C$10</f>
        <v>0.70158730158730154</v>
      </c>
      <c r="R92" s="57">
        <f t="shared" si="15"/>
        <v>0.31746031746031744</v>
      </c>
      <c r="S92" s="56">
        <f>+S14/$C$11</f>
        <v>0.58253968253968258</v>
      </c>
      <c r="W92" s="57">
        <f t="shared" si="16"/>
        <v>0.42380952380952386</v>
      </c>
      <c r="X92" s="56">
        <f>+X14/$C$11</f>
        <v>0.47619047619047616</v>
      </c>
    </row>
    <row r="93" spans="7:24">
      <c r="G93" s="65" t="s">
        <v>347</v>
      </c>
      <c r="H93" s="57">
        <f>90%-I93</f>
        <v>0.31746031746031744</v>
      </c>
      <c r="I93" s="56">
        <f>+I15/$C$9</f>
        <v>0.58253968253968258</v>
      </c>
      <c r="M93" s="57">
        <f t="shared" si="14"/>
        <v>0.27777777777777779</v>
      </c>
      <c r="N93" s="56">
        <f>+N15/$C$10</f>
        <v>0.62222222222222223</v>
      </c>
      <c r="R93" s="57">
        <f t="shared" si="15"/>
        <v>0.39682539682539686</v>
      </c>
      <c r="S93" s="56">
        <f>+S15/$C$11</f>
        <v>0.50317460317460316</v>
      </c>
      <c r="W93" s="57">
        <f t="shared" si="16"/>
        <v>0.42380952380952386</v>
      </c>
      <c r="X93" s="56">
        <f>+X15/$C$11</f>
        <v>0.47619047619047616</v>
      </c>
    </row>
    <row r="94" spans="7:24">
      <c r="G94" s="65" t="s">
        <v>348</v>
      </c>
      <c r="H94" s="57">
        <f t="shared" ref="H94:H96" si="17">90%-I94</f>
        <v>0.39682539682539686</v>
      </c>
      <c r="I94" s="56">
        <f>+I16/$C$9</f>
        <v>0.50317460317460316</v>
      </c>
      <c r="M94" s="57">
        <f t="shared" si="14"/>
        <v>0.35714285714285721</v>
      </c>
      <c r="N94" s="56">
        <f>+N16/$C$10</f>
        <v>0.54285714285714282</v>
      </c>
      <c r="R94" s="57">
        <f t="shared" si="15"/>
        <v>0.47619047619047622</v>
      </c>
      <c r="S94" s="56">
        <f>+S16/$C$11</f>
        <v>0.4238095238095238</v>
      </c>
      <c r="W94" s="57">
        <f t="shared" si="16"/>
        <v>0.42380952380952386</v>
      </c>
      <c r="X94" s="56">
        <f>+X16/$C$11</f>
        <v>0.47619047619047616</v>
      </c>
    </row>
    <row r="95" spans="7:24">
      <c r="G95" s="65" t="s">
        <v>349</v>
      </c>
      <c r="H95" s="57">
        <f t="shared" si="17"/>
        <v>0.47619047619047622</v>
      </c>
      <c r="I95" s="56">
        <f>+I17/$C$9</f>
        <v>0.4238095238095238</v>
      </c>
      <c r="M95" s="57">
        <f t="shared" si="14"/>
        <v>0.43650793650793651</v>
      </c>
      <c r="N95" s="56">
        <f>+N17/$C$10</f>
        <v>0.46349206349206351</v>
      </c>
      <c r="R95" s="57">
        <f t="shared" si="15"/>
        <v>0.55555555555555558</v>
      </c>
      <c r="S95" s="56">
        <f>+S17/$C$11</f>
        <v>0.34444444444444444</v>
      </c>
      <c r="W95" s="57">
        <f t="shared" si="16"/>
        <v>0.42380952380952386</v>
      </c>
      <c r="X95" s="56">
        <f>+X17/$C$11</f>
        <v>0.47619047619047616</v>
      </c>
    </row>
    <row r="96" spans="7:24">
      <c r="G96" s="65" t="s">
        <v>350</v>
      </c>
      <c r="H96" s="57">
        <f t="shared" si="17"/>
        <v>0.55555555555555558</v>
      </c>
      <c r="I96" s="56">
        <f>+I18/$C$9</f>
        <v>0.34444444444444444</v>
      </c>
      <c r="M96" s="57">
        <f t="shared" si="14"/>
        <v>0.51587301587301582</v>
      </c>
      <c r="N96" s="56">
        <f>+N18/$C$10</f>
        <v>0.38412698412698415</v>
      </c>
      <c r="R96" s="57">
        <f t="shared" si="15"/>
        <v>0.55555555555555558</v>
      </c>
      <c r="S96" s="56">
        <f>+S18/$C$11</f>
        <v>0.34444444444444444</v>
      </c>
      <c r="W96" s="57">
        <f t="shared" si="16"/>
        <v>0.42380952380952386</v>
      </c>
      <c r="X96" s="56">
        <f>+X18/$C$11</f>
        <v>0.47619047619047616</v>
      </c>
    </row>
  </sheetData>
  <mergeCells count="4">
    <mergeCell ref="H4:L4"/>
    <mergeCell ref="M4:Q4"/>
    <mergeCell ref="R4:V4"/>
    <mergeCell ref="W4:AA4"/>
  </mergeCells>
  <conditionalFormatting sqref="J6:J18">
    <cfRule type="iconSet" priority="8">
      <iconSet>
        <cfvo type="percent" val="0"/>
        <cfvo type="percent" val="33"/>
        <cfvo type="percent" val="67"/>
      </iconSet>
    </cfRule>
  </conditionalFormatting>
  <conditionalFormatting sqref="K6:L18">
    <cfRule type="cellIs" dxfId="31" priority="5" operator="equal">
      <formula>0</formula>
    </cfRule>
  </conditionalFormatting>
  <conditionalFormatting sqref="O6:O18">
    <cfRule type="iconSet" priority="7">
      <iconSet>
        <cfvo type="percent" val="0"/>
        <cfvo type="percent" val="33"/>
        <cfvo type="percent" val="67"/>
      </iconSet>
    </cfRule>
  </conditionalFormatting>
  <conditionalFormatting sqref="P6:Q18">
    <cfRule type="cellIs" dxfId="30" priority="4" operator="equal">
      <formula>0</formula>
    </cfRule>
  </conditionalFormatting>
  <conditionalFormatting sqref="T6:T18">
    <cfRule type="iconSet" priority="6">
      <iconSet>
        <cfvo type="percent" val="0"/>
        <cfvo type="percent" val="33"/>
        <cfvo type="percent" val="67"/>
      </iconSet>
    </cfRule>
  </conditionalFormatting>
  <conditionalFormatting sqref="U6:V18">
    <cfRule type="cellIs" dxfId="29" priority="3" operator="equal">
      <formula>0</formula>
    </cfRule>
  </conditionalFormatting>
  <conditionalFormatting sqref="Y6:Y18">
    <cfRule type="iconSet" priority="2">
      <iconSet>
        <cfvo type="percent" val="0"/>
        <cfvo type="percent" val="33"/>
        <cfvo type="percent" val="67"/>
      </iconSet>
    </cfRule>
  </conditionalFormatting>
  <conditionalFormatting sqref="Z6:AA18">
    <cfRule type="cellIs" dxfId="28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2023-03-03T14:01:15Z</dcterms:created>
  <dcterms:modified xsi:type="dcterms:W3CDTF">2023-05-17T09:53:29Z</dcterms:modified>
  <cp:category/>
  <cp:contentStatus/>
</cp:coreProperties>
</file>