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der\Dropbox\GLET WiSe1718\"/>
    </mc:Choice>
  </mc:AlternateContent>
  <bookViews>
    <workbookView xWindow="0" yWindow="456" windowWidth="25596" windowHeight="15456" xr2:uid="{00000000-000D-0000-FFFF-FFFF00000000}"/>
  </bookViews>
  <sheets>
    <sheet name="Tabelle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16" i="1" l="1"/>
  <c r="X108" i="1"/>
  <c r="X110" i="1"/>
  <c r="Y108" i="1"/>
  <c r="Y110" i="1"/>
  <c r="Z108" i="1"/>
  <c r="Z110" i="1"/>
  <c r="AA108" i="1"/>
  <c r="AA110" i="1"/>
  <c r="AB108" i="1"/>
  <c r="AB110" i="1"/>
  <c r="AC108" i="1"/>
  <c r="AC110" i="1"/>
  <c r="AD108" i="1"/>
  <c r="AD110" i="1"/>
  <c r="AE108" i="1"/>
  <c r="AE110" i="1"/>
  <c r="AF108" i="1"/>
  <c r="AF110" i="1"/>
  <c r="AG108" i="1"/>
  <c r="AG110" i="1"/>
  <c r="AH108" i="1"/>
  <c r="AH110" i="1"/>
  <c r="W108" i="1"/>
  <c r="W110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G81" i="1"/>
  <c r="P11" i="1"/>
  <c r="C81" i="1"/>
  <c r="H81" i="1"/>
  <c r="G82" i="1"/>
  <c r="C82" i="1"/>
  <c r="H82" i="1"/>
  <c r="G83" i="1"/>
  <c r="C83" i="1"/>
  <c r="H83" i="1"/>
  <c r="G84" i="1"/>
  <c r="C84" i="1"/>
  <c r="H84" i="1"/>
  <c r="G5" i="1"/>
  <c r="C5" i="1"/>
  <c r="H5" i="1"/>
  <c r="G6" i="1"/>
  <c r="C6" i="1"/>
  <c r="H6" i="1"/>
  <c r="G7" i="1"/>
  <c r="C7" i="1"/>
  <c r="H7" i="1"/>
  <c r="G8" i="1"/>
  <c r="C8" i="1"/>
  <c r="H8" i="1"/>
  <c r="G9" i="1"/>
  <c r="C9" i="1"/>
  <c r="H9" i="1"/>
  <c r="G10" i="1"/>
  <c r="C10" i="1"/>
  <c r="H10" i="1"/>
  <c r="G11" i="1"/>
  <c r="C11" i="1"/>
  <c r="H11" i="1"/>
  <c r="G12" i="1"/>
  <c r="C12" i="1"/>
  <c r="H12" i="1"/>
  <c r="G13" i="1"/>
  <c r="C13" i="1"/>
  <c r="H13" i="1"/>
  <c r="G14" i="1"/>
  <c r="C14" i="1"/>
  <c r="H14" i="1"/>
  <c r="G15" i="1"/>
  <c r="C15" i="1"/>
  <c r="H15" i="1"/>
  <c r="G16" i="1"/>
  <c r="C16" i="1"/>
  <c r="H16" i="1"/>
  <c r="G17" i="1"/>
  <c r="C17" i="1"/>
  <c r="H17" i="1"/>
  <c r="G18" i="1"/>
  <c r="C18" i="1"/>
  <c r="H18" i="1"/>
  <c r="G19" i="1"/>
  <c r="C19" i="1"/>
  <c r="H19" i="1"/>
  <c r="G20" i="1"/>
  <c r="C20" i="1"/>
  <c r="H20" i="1"/>
  <c r="G21" i="1"/>
  <c r="C21" i="1"/>
  <c r="H21" i="1"/>
  <c r="G22" i="1"/>
  <c r="C22" i="1"/>
  <c r="H22" i="1"/>
  <c r="G23" i="1"/>
  <c r="C23" i="1"/>
  <c r="H23" i="1"/>
  <c r="G24" i="1"/>
  <c r="C24" i="1"/>
  <c r="H24" i="1"/>
  <c r="G25" i="1"/>
  <c r="C25" i="1"/>
  <c r="H25" i="1"/>
  <c r="G26" i="1"/>
  <c r="C26" i="1"/>
  <c r="H26" i="1"/>
  <c r="G27" i="1"/>
  <c r="C27" i="1"/>
  <c r="H27" i="1"/>
  <c r="G28" i="1"/>
  <c r="C28" i="1"/>
  <c r="H28" i="1"/>
  <c r="G29" i="1"/>
  <c r="C29" i="1"/>
  <c r="H29" i="1"/>
  <c r="G30" i="1"/>
  <c r="C30" i="1"/>
  <c r="H30" i="1"/>
  <c r="G31" i="1"/>
  <c r="C31" i="1"/>
  <c r="H31" i="1"/>
  <c r="G32" i="1"/>
  <c r="C32" i="1"/>
  <c r="H32" i="1"/>
  <c r="G33" i="1"/>
  <c r="C33" i="1"/>
  <c r="H33" i="1"/>
  <c r="G34" i="1"/>
  <c r="C34" i="1"/>
  <c r="H34" i="1"/>
  <c r="G35" i="1"/>
  <c r="C35" i="1"/>
  <c r="H35" i="1"/>
  <c r="G36" i="1"/>
  <c r="C36" i="1"/>
  <c r="H36" i="1"/>
  <c r="G37" i="1"/>
  <c r="C37" i="1"/>
  <c r="H37" i="1"/>
  <c r="G38" i="1"/>
  <c r="C38" i="1"/>
  <c r="H38" i="1"/>
  <c r="G39" i="1"/>
  <c r="C39" i="1"/>
  <c r="H39" i="1"/>
  <c r="G40" i="1"/>
  <c r="C40" i="1"/>
  <c r="H40" i="1"/>
  <c r="G41" i="1"/>
  <c r="C41" i="1"/>
  <c r="H41" i="1"/>
  <c r="G42" i="1"/>
  <c r="C42" i="1"/>
  <c r="H42" i="1"/>
  <c r="G43" i="1"/>
  <c r="C43" i="1"/>
  <c r="H43" i="1"/>
  <c r="G44" i="1"/>
  <c r="C44" i="1"/>
  <c r="H44" i="1"/>
  <c r="G45" i="1"/>
  <c r="C45" i="1"/>
  <c r="H45" i="1"/>
  <c r="G46" i="1"/>
  <c r="C46" i="1"/>
  <c r="H46" i="1"/>
  <c r="G47" i="1"/>
  <c r="C47" i="1"/>
  <c r="H47" i="1"/>
  <c r="G48" i="1"/>
  <c r="C48" i="1"/>
  <c r="H48" i="1"/>
  <c r="G49" i="1"/>
  <c r="C49" i="1"/>
  <c r="H49" i="1"/>
  <c r="G50" i="1"/>
  <c r="C50" i="1"/>
  <c r="H50" i="1"/>
  <c r="G51" i="1"/>
  <c r="C51" i="1"/>
  <c r="H51" i="1"/>
  <c r="G52" i="1"/>
  <c r="C52" i="1"/>
  <c r="H52" i="1"/>
  <c r="G53" i="1"/>
  <c r="C53" i="1"/>
  <c r="H53" i="1"/>
  <c r="G54" i="1"/>
  <c r="C54" i="1"/>
  <c r="H54" i="1"/>
  <c r="G55" i="1"/>
  <c r="C55" i="1"/>
  <c r="H55" i="1"/>
  <c r="G56" i="1"/>
  <c r="C56" i="1"/>
  <c r="H56" i="1"/>
  <c r="G57" i="1"/>
  <c r="C57" i="1"/>
  <c r="H57" i="1"/>
  <c r="G58" i="1"/>
  <c r="C58" i="1"/>
  <c r="H58" i="1"/>
  <c r="G59" i="1"/>
  <c r="C59" i="1"/>
  <c r="H59" i="1"/>
  <c r="G60" i="1"/>
  <c r="C60" i="1"/>
  <c r="H60" i="1"/>
  <c r="G61" i="1"/>
  <c r="C61" i="1"/>
  <c r="H61" i="1"/>
  <c r="G62" i="1"/>
  <c r="C62" i="1"/>
  <c r="H62" i="1"/>
  <c r="G63" i="1"/>
  <c r="C63" i="1"/>
  <c r="H63" i="1"/>
  <c r="G64" i="1"/>
  <c r="C64" i="1"/>
  <c r="H64" i="1"/>
  <c r="G65" i="1"/>
  <c r="C65" i="1"/>
  <c r="H65" i="1"/>
  <c r="G66" i="1"/>
  <c r="C66" i="1"/>
  <c r="H66" i="1"/>
  <c r="G67" i="1"/>
  <c r="C67" i="1"/>
  <c r="H67" i="1"/>
  <c r="G68" i="1"/>
  <c r="C68" i="1"/>
  <c r="H68" i="1"/>
  <c r="G69" i="1"/>
  <c r="C69" i="1"/>
  <c r="H69" i="1"/>
  <c r="G70" i="1"/>
  <c r="C70" i="1"/>
  <c r="H70" i="1"/>
  <c r="G71" i="1"/>
  <c r="C71" i="1"/>
  <c r="H71" i="1"/>
  <c r="G72" i="1"/>
  <c r="C72" i="1"/>
  <c r="H72" i="1"/>
  <c r="G73" i="1"/>
  <c r="C73" i="1"/>
  <c r="H73" i="1"/>
  <c r="G74" i="1"/>
  <c r="C74" i="1"/>
  <c r="H74" i="1"/>
  <c r="G75" i="1"/>
  <c r="C75" i="1"/>
  <c r="H75" i="1"/>
  <c r="G76" i="1"/>
  <c r="C76" i="1"/>
  <c r="H76" i="1"/>
  <c r="G77" i="1"/>
  <c r="C77" i="1"/>
  <c r="H77" i="1"/>
  <c r="G78" i="1"/>
  <c r="C78" i="1"/>
  <c r="H78" i="1"/>
  <c r="G79" i="1"/>
  <c r="C79" i="1"/>
  <c r="H79" i="1"/>
  <c r="G80" i="1"/>
  <c r="C80" i="1"/>
  <c r="H80" i="1"/>
  <c r="C4" i="1"/>
  <c r="H4" i="1"/>
  <c r="G4" i="1"/>
  <c r="D82" i="1"/>
  <c r="E43" i="1"/>
  <c r="D84" i="1"/>
  <c r="E44" i="1"/>
  <c r="D66" i="1"/>
  <c r="E35" i="1"/>
  <c r="D68" i="1"/>
  <c r="E36" i="1"/>
  <c r="D70" i="1"/>
  <c r="E37" i="1"/>
  <c r="D72" i="1"/>
  <c r="E38" i="1"/>
  <c r="D74" i="1"/>
  <c r="E39" i="1"/>
  <c r="D76" i="1"/>
  <c r="E40" i="1"/>
  <c r="D78" i="1"/>
  <c r="E41" i="1"/>
  <c r="D80" i="1"/>
  <c r="E42" i="1"/>
  <c r="D52" i="1"/>
  <c r="E28" i="1"/>
  <c r="D54" i="1"/>
  <c r="E29" i="1"/>
  <c r="D56" i="1"/>
  <c r="E30" i="1"/>
  <c r="D58" i="1"/>
  <c r="E31" i="1"/>
  <c r="D60" i="1"/>
  <c r="E32" i="1"/>
  <c r="D62" i="1"/>
  <c r="E33" i="1"/>
  <c r="D64" i="1"/>
  <c r="E34" i="1"/>
  <c r="D22" i="1"/>
  <c r="E13" i="1"/>
  <c r="D24" i="1"/>
  <c r="E14" i="1"/>
  <c r="D26" i="1"/>
  <c r="E15" i="1"/>
  <c r="D28" i="1"/>
  <c r="E16" i="1"/>
  <c r="D30" i="1"/>
  <c r="E17" i="1"/>
  <c r="D32" i="1"/>
  <c r="E18" i="1"/>
  <c r="D34" i="1"/>
  <c r="E19" i="1"/>
  <c r="D36" i="1"/>
  <c r="E20" i="1"/>
  <c r="D38" i="1"/>
  <c r="E21" i="1"/>
  <c r="D40" i="1"/>
  <c r="E22" i="1"/>
  <c r="D42" i="1"/>
  <c r="E23" i="1"/>
  <c r="D44" i="1"/>
  <c r="E24" i="1"/>
  <c r="D46" i="1"/>
  <c r="E25" i="1"/>
  <c r="D48" i="1"/>
  <c r="E26" i="1"/>
  <c r="D50" i="1"/>
  <c r="E27" i="1"/>
  <c r="D6" i="1"/>
  <c r="E5" i="1"/>
  <c r="D8" i="1"/>
  <c r="E6" i="1"/>
  <c r="D10" i="1"/>
  <c r="E7" i="1"/>
  <c r="D12" i="1"/>
  <c r="E8" i="1"/>
  <c r="D14" i="1"/>
  <c r="E9" i="1"/>
  <c r="D16" i="1"/>
  <c r="E10" i="1"/>
  <c r="D18" i="1"/>
  <c r="E11" i="1"/>
  <c r="D20" i="1"/>
  <c r="E12" i="1"/>
  <c r="D4" i="1"/>
  <c r="E4" i="1"/>
  <c r="S11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3" i="1"/>
  <c r="R11" i="1"/>
  <c r="Y29" i="1"/>
</calcChain>
</file>

<file path=xl/sharedStrings.xml><?xml version="1.0" encoding="utf-8"?>
<sst xmlns="http://schemas.openxmlformats.org/spreadsheetml/2006/main" count="26" uniqueCount="26">
  <si>
    <t>Widerstandswerte eines Pt100-Temperaturfühlers</t>
  </si>
  <si>
    <t>Temperatur in °C</t>
  </si>
  <si>
    <t>Widerstand in Ω</t>
  </si>
  <si>
    <t>x-Range</t>
  </si>
  <si>
    <t>y-Range</t>
  </si>
  <si>
    <t>Punkte, zwischen denen die Approximation verläuft</t>
  </si>
  <si>
    <t>alpha</t>
  </si>
  <si>
    <t>Fehler</t>
  </si>
  <si>
    <t>Max. Fehler</t>
  </si>
  <si>
    <t>bei</t>
  </si>
  <si>
    <t>Fehler, jeder 10.Wert</t>
  </si>
  <si>
    <t>Increment</t>
  </si>
  <si>
    <t>Parameter Brückenschaltung</t>
  </si>
  <si>
    <t>R1 in Ohm</t>
  </si>
  <si>
    <t>R2 in Ohm</t>
  </si>
  <si>
    <t>R3 in Ohm</t>
  </si>
  <si>
    <t>R4 in Ohm</t>
  </si>
  <si>
    <t>U_0 in Volt</t>
  </si>
  <si>
    <t>R(T) (modell)</t>
  </si>
  <si>
    <t>U_AB in mV Brückenspannung (wahr)</t>
  </si>
  <si>
    <t>U_AB in mV Brückenspannung (modell)</t>
  </si>
  <si>
    <r>
      <t xml:space="preserve">T </t>
    </r>
    <r>
      <rPr>
        <sz val="12"/>
        <color theme="1"/>
        <rFont val="Times New Roman"/>
        <family val="1"/>
      </rPr>
      <t>(°C)</t>
    </r>
  </si>
  <si>
    <r>
      <t>U</t>
    </r>
    <r>
      <rPr>
        <vertAlign val="subscript"/>
        <sz val="12"/>
        <color theme="1"/>
        <rFont val="Times New Roman"/>
        <family val="1"/>
      </rPr>
      <t xml:space="preserve">AB </t>
    </r>
    <r>
      <rPr>
        <sz val="12"/>
        <color theme="1"/>
        <rFont val="Times New Roman"/>
        <family val="1"/>
      </rPr>
      <t>(mV)</t>
    </r>
  </si>
  <si>
    <t>R</t>
  </si>
  <si>
    <t>UA</t>
  </si>
  <si>
    <t>RPt100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</si>
</sst>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left"/>
    </xf>
    <xf numFmtId="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0" fontId="0" fillId="3" borderId="1" xfId="0" applyFill="1" applyBorder="1" applyAlignment="1">
      <alignment horizontal="left"/>
    </xf>
    <xf numFmtId="165" fontId="0" fillId="0" borderId="1" xfId="0" applyNumberFormat="1" applyBorder="1"/>
    <xf numFmtId="0" fontId="0" fillId="4" borderId="0" xfId="0" applyFill="1"/>
    <xf numFmtId="164" fontId="0" fillId="3" borderId="2" xfId="0" applyNumberFormat="1" applyFill="1" applyBorder="1"/>
    <xf numFmtId="0" fontId="0" fillId="0" borderId="1" xfId="0" applyBorder="1"/>
    <xf numFmtId="0" fontId="0" fillId="3" borderId="1" xfId="0" applyFill="1" applyBorder="1"/>
    <xf numFmtId="0" fontId="5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/>
    <xf numFmtId="0" fontId="0" fillId="4" borderId="0" xfId="0" applyFill="1" applyAlignment="1"/>
    <xf numFmtId="164" fontId="0" fillId="0" borderId="0" xfId="0" applyNumberFormat="1"/>
  </cellXfs>
  <cellStyles count="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  <a:latin typeface="Times New Roman" charset="0"/>
                <a:ea typeface="Times New Roman" charset="0"/>
                <a:cs typeface="Times New Roman" charset="0"/>
              </a:rPr>
              <a:t>Widerstandswerte eines Pt100-Temperaturfühlers und Approximation 0°C-80°C</a:t>
            </a:r>
            <a:r>
              <a:rPr lang="en-US" sz="1200" b="0" i="0" u="none" strike="noStrike" baseline="0">
                <a:latin typeface="Times New Roman" charset="0"/>
                <a:ea typeface="Times New Roman" charset="0"/>
                <a:cs typeface="Times New Roman" charset="0"/>
              </a:rPr>
              <a:t> </a:t>
            </a:r>
            <a:endParaRPr lang="en-US" sz="1200" b="0">
              <a:latin typeface="Times New Roman" charset="0"/>
              <a:ea typeface="Times New Roman" charset="0"/>
              <a:cs typeface="Times New Roman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Tabelle1!$B$4:$B$104</c:f>
            </c:numRef>
          </c:yVal>
          <c:smooth val="0"/>
          <c:extLst>
            <c:ext xmlns:c16="http://schemas.microsoft.com/office/drawing/2014/chart" uri="{C3380CC4-5D6E-409C-BE32-E72D297353CC}">
              <c16:uniqueId val="{00000000-70BF-43BA-B350-116D935A99C7}"/>
            </c:ext>
          </c:extLst>
        </c:ser>
        <c:ser>
          <c:idx val="1"/>
          <c:order val="1"/>
          <c:tx>
            <c:v>Approximation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Tabelle1!$P$5:$Q$5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xVal>
          <c:yVal>
            <c:numRef>
              <c:f>Tabelle1!$R$5:$S$5</c:f>
              <c:numCache>
                <c:formatCode>0.000</c:formatCode>
                <c:ptCount val="2"/>
                <c:pt idx="0" formatCode="General">
                  <c:v>100</c:v>
                </c:pt>
                <c:pt idx="1">
                  <c:v>130.89699999999999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F-43BA-B350-116D935A9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749984"/>
        <c:axId val="1701517248"/>
      </c:scatterChart>
      <c:valAx>
        <c:axId val="174474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charset="0"/>
                    <a:ea typeface="Times New Roman" charset="0"/>
                    <a:cs typeface="Times New Roman" charset="0"/>
                  </a:rPr>
                  <a:t>Temperatur</a:t>
                </a:r>
                <a:r>
                  <a:rPr lang="en-US" sz="1200" baseline="0">
                    <a:latin typeface="Times New Roman" charset="0"/>
                    <a:ea typeface="Times New Roman" charset="0"/>
                    <a:cs typeface="Times New Roman" charset="0"/>
                  </a:rPr>
                  <a:t> in °C</a:t>
                </a:r>
                <a:endParaRPr lang="en-US" sz="12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de-DE"/>
          </a:p>
        </c:txPr>
        <c:crossAx val="1701517248"/>
        <c:crosses val="autoZero"/>
        <c:crossBetween val="midCat"/>
        <c:majorUnit val="10"/>
      </c:valAx>
      <c:valAx>
        <c:axId val="1701517248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charset="0"/>
                    <a:ea typeface="Times New Roman" charset="0"/>
                    <a:cs typeface="Times New Roman" charset="0"/>
                  </a:rPr>
                  <a:t>Widerstand in Ω 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effectLst/>
                <a:latin typeface="Times New Roman" charset="0"/>
                <a:ea typeface="Times New Roman" charset="0"/>
                <a:cs typeface="Times New Roman" charset="0"/>
              </a:defRPr>
            </a:pPr>
            <a:endParaRPr lang="de-DE"/>
          </a:p>
        </c:txPr>
        <c:crossAx val="17447499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Approximationsfehler in Abhängigkeit der 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Tabelle1!$D$3</c:f>
              <c:strCache>
                <c:ptCount val="1"/>
                <c:pt idx="0">
                  <c:v>Fehler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Tabelle1!$A$4:$A$84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Tabelle1!$D$4:$D$84</c:f>
            </c:numRef>
          </c:yVal>
          <c:smooth val="0"/>
          <c:extLst>
            <c:ext xmlns:c16="http://schemas.microsoft.com/office/drawing/2014/chart" uri="{C3380CC4-5D6E-409C-BE32-E72D297353CC}">
              <c16:uniqueId val="{00000000-5DB3-4ACB-A2E5-16E9C9987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649552"/>
        <c:axId val="1737403520"/>
      </c:scatterChart>
      <c:valAx>
        <c:axId val="16826495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Temperatur in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de-DE"/>
          </a:p>
        </c:txPr>
        <c:crossAx val="1737403520"/>
        <c:crosses val="autoZero"/>
        <c:crossBetween val="midCat"/>
      </c:valAx>
      <c:valAx>
        <c:axId val="17374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Fehler in 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de-DE"/>
          </a:p>
        </c:txPr>
        <c:crossAx val="168264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charset="0"/>
          <a:ea typeface="Times New Roman" charset="0"/>
          <a:cs typeface="Times New Roman" charset="0"/>
        </a:defRPr>
      </a:pPr>
      <a:endParaRPr lang="de-DE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Tabelle1!$E$3</c:f>
              <c:strCache>
                <c:ptCount val="1"/>
                <c:pt idx="0">
                  <c:v>Fehler, jeder 10.Wert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Tabelle1!$A$4:$A$44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Tabelle1!$E$4:$E$44</c:f>
            </c:numRef>
          </c:yVal>
          <c:smooth val="0"/>
          <c:extLst>
            <c:ext xmlns:c16="http://schemas.microsoft.com/office/drawing/2014/chart" uri="{C3380CC4-5D6E-409C-BE32-E72D297353CC}">
              <c16:uniqueId val="{00000000-7B7C-48F4-8972-B1A35AC8A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585104"/>
        <c:axId val="1600060544"/>
      </c:scatterChart>
      <c:valAx>
        <c:axId val="159958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060544"/>
        <c:crosses val="autoZero"/>
        <c:crossBetween val="midCat"/>
      </c:valAx>
      <c:valAx>
        <c:axId val="16000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958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Spannung UAB in Abhängigkeit der Temperatur 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Tabelle1!$W$105:$AH$105</c:f>
              <c:numCache>
                <c:formatCode>General</c:formatCode>
                <c:ptCount val="12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</c:numCache>
            </c:numRef>
          </c:xVal>
          <c:yVal>
            <c:numRef>
              <c:f>Tabelle1!$W$111:$AH$111</c:f>
              <c:numCache>
                <c:formatCode>General</c:formatCode>
                <c:ptCount val="12"/>
                <c:pt idx="0">
                  <c:v>9.1634108659444102</c:v>
                </c:pt>
                <c:pt idx="1">
                  <c:v>10.983535642747345</c:v>
                </c:pt>
                <c:pt idx="2">
                  <c:v>12.799492877396679</c:v>
                </c:pt>
                <c:pt idx="3">
                  <c:v>14.612227777889842</c:v>
                </c:pt>
                <c:pt idx="4">
                  <c:v>16.419872525897382</c:v>
                </c:pt>
                <c:pt idx="5">
                  <c:v>18.224309023849305</c:v>
                </c:pt>
                <c:pt idx="6">
                  <c:v>20.024607536321405</c:v>
                </c:pt>
                <c:pt idx="7">
                  <c:v>21.820775738074506</c:v>
                </c:pt>
                <c:pt idx="8">
                  <c:v>23.612821278347074</c:v>
                </c:pt>
                <c:pt idx="9">
                  <c:v>25.400751780945143</c:v>
                </c:pt>
                <c:pt idx="10">
                  <c:v>27.184574844331678</c:v>
                </c:pt>
                <c:pt idx="11">
                  <c:v>28.965229981661732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5-40EF-9562-7B22029CE5BC}"/>
            </c:ext>
          </c:extLst>
        </c:ser>
        <c:ser>
          <c:idx val="2"/>
          <c:order val="1"/>
          <c:tx>
            <c:v>UAB,korr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Tabelle1!$W$105:$AH$105</c:f>
              <c:numCache>
                <c:formatCode>General</c:formatCode>
                <c:ptCount val="12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</c:numCache>
            </c:numRef>
          </c:xVal>
          <c:yVal>
            <c:numRef>
              <c:f>Tabelle1!$W$110:$AH$110</c:f>
              <c:numCache>
                <c:formatCode>0.00</c:formatCode>
                <c:ptCount val="12"/>
                <c:pt idx="0">
                  <c:v>10.120895133336591</c:v>
                </c:pt>
                <c:pt idx="1">
                  <c:v>11.123635061146233</c:v>
                </c:pt>
                <c:pt idx="2">
                  <c:v>12.626368718336479</c:v>
                </c:pt>
                <c:pt idx="3">
                  <c:v>14.12909752776102</c:v>
                </c:pt>
                <c:pt idx="4">
                  <c:v>15.731818677669818</c:v>
                </c:pt>
                <c:pt idx="5">
                  <c:v>17.534535000976639</c:v>
                </c:pt>
                <c:pt idx="6">
                  <c:v>18.737245098078589</c:v>
                </c:pt>
                <c:pt idx="7">
                  <c:v>21.039948980508672</c:v>
                </c:pt>
                <c:pt idx="8">
                  <c:v>23.642646659761581</c:v>
                </c:pt>
                <c:pt idx="9">
                  <c:v>25.345338147293823</c:v>
                </c:pt>
                <c:pt idx="10">
                  <c:v>27.348023454523826</c:v>
                </c:pt>
                <c:pt idx="11">
                  <c:v>28.950703995745421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85-40EF-9562-7B22029CE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633184"/>
        <c:axId val="1820636576"/>
      </c:scatterChart>
      <c:valAx>
        <c:axId val="1820633184"/>
        <c:scaling>
          <c:orientation val="minMax"/>
          <c:max val="8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Temperatur in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de-DE"/>
          </a:p>
        </c:txPr>
        <c:crossAx val="1820636576"/>
        <c:crosses val="autoZero"/>
        <c:crossBetween val="midCat"/>
      </c:valAx>
      <c:valAx>
        <c:axId val="18206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Spannung UAB in 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de-DE"/>
          </a:p>
        </c:txPr>
        <c:crossAx val="182063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charset="0"/>
          <a:ea typeface="Times New Roman" charset="0"/>
          <a:cs typeface="Times New Roman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321150</xdr:colOff>
      <xdr:row>0</xdr:row>
      <xdr:rowOff>0</xdr:rowOff>
    </xdr:from>
    <xdr:to>
      <xdr:col>34</xdr:col>
      <xdr:colOff>43793</xdr:colOff>
      <xdr:row>26</xdr:row>
      <xdr:rowOff>56308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465667</xdr:colOff>
      <xdr:row>30</xdr:row>
      <xdr:rowOff>58975</xdr:rowOff>
    </xdr:from>
    <xdr:to>
      <xdr:col>30</xdr:col>
      <xdr:colOff>656896</xdr:colOff>
      <xdr:row>58</xdr:row>
      <xdr:rowOff>72989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421875</xdr:colOff>
      <xdr:row>62</xdr:row>
      <xdr:rowOff>117365</xdr:rowOff>
    </xdr:from>
    <xdr:to>
      <xdr:col>29</xdr:col>
      <xdr:colOff>1461</xdr:colOff>
      <xdr:row>77</xdr:row>
      <xdr:rowOff>14013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779516</xdr:colOff>
      <xdr:row>78</xdr:row>
      <xdr:rowOff>582</xdr:rowOff>
    </xdr:from>
    <xdr:to>
      <xdr:col>32</xdr:col>
      <xdr:colOff>773677</xdr:colOff>
      <xdr:row>103</xdr:row>
      <xdr:rowOff>29193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116"/>
  <sheetViews>
    <sheetView tabSelected="1" topLeftCell="O82" zoomScale="70" zoomScaleNormal="70" workbookViewId="0">
      <selection activeCell="AC110" sqref="AC110"/>
    </sheetView>
  </sheetViews>
  <sheetFormatPr baseColWidth="10" defaultRowHeight="14.4" x14ac:dyDescent="0.3"/>
  <cols>
    <col min="1" max="1" width="16.33203125" customWidth="1"/>
    <col min="2" max="2" width="16" hidden="1" customWidth="1"/>
    <col min="3" max="3" width="14.77734375" hidden="1" customWidth="1"/>
    <col min="4" max="4" width="16.44140625" hidden="1" customWidth="1"/>
    <col min="5" max="5" width="15.77734375" hidden="1" customWidth="1"/>
    <col min="6" max="6" width="11.5546875" hidden="1" customWidth="1"/>
    <col min="7" max="7" width="27.109375" customWidth="1"/>
    <col min="8" max="8" width="28.77734375" customWidth="1"/>
    <col min="23" max="23" width="12.6640625" bestFit="1" customWidth="1"/>
    <col min="24" max="34" width="13.77734375" bestFit="1" customWidth="1"/>
    <col min="257" max="257" width="15.33203125" customWidth="1"/>
    <col min="258" max="258" width="15.109375" customWidth="1"/>
    <col min="260" max="260" width="16.44140625" customWidth="1"/>
    <col min="261" max="261" width="15" customWidth="1"/>
    <col min="513" max="513" width="15.33203125" customWidth="1"/>
    <col min="514" max="514" width="15.109375" customWidth="1"/>
    <col min="516" max="516" width="16.44140625" customWidth="1"/>
    <col min="517" max="517" width="15" customWidth="1"/>
    <col min="769" max="769" width="15.33203125" customWidth="1"/>
    <col min="770" max="770" width="15.109375" customWidth="1"/>
    <col min="772" max="772" width="16.44140625" customWidth="1"/>
    <col min="773" max="773" width="15" customWidth="1"/>
    <col min="1025" max="1025" width="15.33203125" customWidth="1"/>
    <col min="1026" max="1026" width="15.109375" customWidth="1"/>
    <col min="1028" max="1028" width="16.44140625" customWidth="1"/>
    <col min="1029" max="1029" width="15" customWidth="1"/>
    <col min="1281" max="1281" width="15.33203125" customWidth="1"/>
    <col min="1282" max="1282" width="15.109375" customWidth="1"/>
    <col min="1284" max="1284" width="16.44140625" customWidth="1"/>
    <col min="1285" max="1285" width="15" customWidth="1"/>
    <col min="1537" max="1537" width="15.33203125" customWidth="1"/>
    <col min="1538" max="1538" width="15.109375" customWidth="1"/>
    <col min="1540" max="1540" width="16.44140625" customWidth="1"/>
    <col min="1541" max="1541" width="15" customWidth="1"/>
    <col min="1793" max="1793" width="15.33203125" customWidth="1"/>
    <col min="1794" max="1794" width="15.109375" customWidth="1"/>
    <col min="1796" max="1796" width="16.44140625" customWidth="1"/>
    <col min="1797" max="1797" width="15" customWidth="1"/>
    <col min="2049" max="2049" width="15.33203125" customWidth="1"/>
    <col min="2050" max="2050" width="15.109375" customWidth="1"/>
    <col min="2052" max="2052" width="16.44140625" customWidth="1"/>
    <col min="2053" max="2053" width="15" customWidth="1"/>
    <col min="2305" max="2305" width="15.33203125" customWidth="1"/>
    <col min="2306" max="2306" width="15.109375" customWidth="1"/>
    <col min="2308" max="2308" width="16.44140625" customWidth="1"/>
    <col min="2309" max="2309" width="15" customWidth="1"/>
    <col min="2561" max="2561" width="15.33203125" customWidth="1"/>
    <col min="2562" max="2562" width="15.109375" customWidth="1"/>
    <col min="2564" max="2564" width="16.44140625" customWidth="1"/>
    <col min="2565" max="2565" width="15" customWidth="1"/>
    <col min="2817" max="2817" width="15.33203125" customWidth="1"/>
    <col min="2818" max="2818" width="15.109375" customWidth="1"/>
    <col min="2820" max="2820" width="16.44140625" customWidth="1"/>
    <col min="2821" max="2821" width="15" customWidth="1"/>
    <col min="3073" max="3073" width="15.33203125" customWidth="1"/>
    <col min="3074" max="3074" width="15.109375" customWidth="1"/>
    <col min="3076" max="3076" width="16.44140625" customWidth="1"/>
    <col min="3077" max="3077" width="15" customWidth="1"/>
    <col min="3329" max="3329" width="15.33203125" customWidth="1"/>
    <col min="3330" max="3330" width="15.109375" customWidth="1"/>
    <col min="3332" max="3332" width="16.44140625" customWidth="1"/>
    <col min="3333" max="3333" width="15" customWidth="1"/>
    <col min="3585" max="3585" width="15.33203125" customWidth="1"/>
    <col min="3586" max="3586" width="15.109375" customWidth="1"/>
    <col min="3588" max="3588" width="16.44140625" customWidth="1"/>
    <col min="3589" max="3589" width="15" customWidth="1"/>
    <col min="3841" max="3841" width="15.33203125" customWidth="1"/>
    <col min="3842" max="3842" width="15.109375" customWidth="1"/>
    <col min="3844" max="3844" width="16.44140625" customWidth="1"/>
    <col min="3845" max="3845" width="15" customWidth="1"/>
    <col min="4097" max="4097" width="15.33203125" customWidth="1"/>
    <col min="4098" max="4098" width="15.109375" customWidth="1"/>
    <col min="4100" max="4100" width="16.44140625" customWidth="1"/>
    <col min="4101" max="4101" width="15" customWidth="1"/>
    <col min="4353" max="4353" width="15.33203125" customWidth="1"/>
    <col min="4354" max="4354" width="15.109375" customWidth="1"/>
    <col min="4356" max="4356" width="16.44140625" customWidth="1"/>
    <col min="4357" max="4357" width="15" customWidth="1"/>
    <col min="4609" max="4609" width="15.33203125" customWidth="1"/>
    <col min="4610" max="4610" width="15.109375" customWidth="1"/>
    <col min="4612" max="4612" width="16.44140625" customWidth="1"/>
    <col min="4613" max="4613" width="15" customWidth="1"/>
    <col min="4865" max="4865" width="15.33203125" customWidth="1"/>
    <col min="4866" max="4866" width="15.109375" customWidth="1"/>
    <col min="4868" max="4868" width="16.44140625" customWidth="1"/>
    <col min="4869" max="4869" width="15" customWidth="1"/>
    <col min="5121" max="5121" width="15.33203125" customWidth="1"/>
    <col min="5122" max="5122" width="15.109375" customWidth="1"/>
    <col min="5124" max="5124" width="16.44140625" customWidth="1"/>
    <col min="5125" max="5125" width="15" customWidth="1"/>
    <col min="5377" max="5377" width="15.33203125" customWidth="1"/>
    <col min="5378" max="5378" width="15.109375" customWidth="1"/>
    <col min="5380" max="5380" width="16.44140625" customWidth="1"/>
    <col min="5381" max="5381" width="15" customWidth="1"/>
    <col min="5633" max="5633" width="15.33203125" customWidth="1"/>
    <col min="5634" max="5634" width="15.109375" customWidth="1"/>
    <col min="5636" max="5636" width="16.44140625" customWidth="1"/>
    <col min="5637" max="5637" width="15" customWidth="1"/>
    <col min="5889" max="5889" width="15.33203125" customWidth="1"/>
    <col min="5890" max="5890" width="15.109375" customWidth="1"/>
    <col min="5892" max="5892" width="16.44140625" customWidth="1"/>
    <col min="5893" max="5893" width="15" customWidth="1"/>
    <col min="6145" max="6145" width="15.33203125" customWidth="1"/>
    <col min="6146" max="6146" width="15.109375" customWidth="1"/>
    <col min="6148" max="6148" width="16.44140625" customWidth="1"/>
    <col min="6149" max="6149" width="15" customWidth="1"/>
    <col min="6401" max="6401" width="15.33203125" customWidth="1"/>
    <col min="6402" max="6402" width="15.109375" customWidth="1"/>
    <col min="6404" max="6404" width="16.44140625" customWidth="1"/>
    <col min="6405" max="6405" width="15" customWidth="1"/>
    <col min="6657" max="6657" width="15.33203125" customWidth="1"/>
    <col min="6658" max="6658" width="15.109375" customWidth="1"/>
    <col min="6660" max="6660" width="16.44140625" customWidth="1"/>
    <col min="6661" max="6661" width="15" customWidth="1"/>
    <col min="6913" max="6913" width="15.33203125" customWidth="1"/>
    <col min="6914" max="6914" width="15.109375" customWidth="1"/>
    <col min="6916" max="6916" width="16.44140625" customWidth="1"/>
    <col min="6917" max="6917" width="15" customWidth="1"/>
    <col min="7169" max="7169" width="15.33203125" customWidth="1"/>
    <col min="7170" max="7170" width="15.109375" customWidth="1"/>
    <col min="7172" max="7172" width="16.44140625" customWidth="1"/>
    <col min="7173" max="7173" width="15" customWidth="1"/>
    <col min="7425" max="7425" width="15.33203125" customWidth="1"/>
    <col min="7426" max="7426" width="15.109375" customWidth="1"/>
    <col min="7428" max="7428" width="16.44140625" customWidth="1"/>
    <col min="7429" max="7429" width="15" customWidth="1"/>
    <col min="7681" max="7681" width="15.33203125" customWidth="1"/>
    <col min="7682" max="7682" width="15.109375" customWidth="1"/>
    <col min="7684" max="7684" width="16.44140625" customWidth="1"/>
    <col min="7685" max="7685" width="15" customWidth="1"/>
    <col min="7937" max="7937" width="15.33203125" customWidth="1"/>
    <col min="7938" max="7938" width="15.109375" customWidth="1"/>
    <col min="7940" max="7940" width="16.44140625" customWidth="1"/>
    <col min="7941" max="7941" width="15" customWidth="1"/>
    <col min="8193" max="8193" width="15.33203125" customWidth="1"/>
    <col min="8194" max="8194" width="15.109375" customWidth="1"/>
    <col min="8196" max="8196" width="16.44140625" customWidth="1"/>
    <col min="8197" max="8197" width="15" customWidth="1"/>
    <col min="8449" max="8449" width="15.33203125" customWidth="1"/>
    <col min="8450" max="8450" width="15.109375" customWidth="1"/>
    <col min="8452" max="8452" width="16.44140625" customWidth="1"/>
    <col min="8453" max="8453" width="15" customWidth="1"/>
    <col min="8705" max="8705" width="15.33203125" customWidth="1"/>
    <col min="8706" max="8706" width="15.109375" customWidth="1"/>
    <col min="8708" max="8708" width="16.44140625" customWidth="1"/>
    <col min="8709" max="8709" width="15" customWidth="1"/>
    <col min="8961" max="8961" width="15.33203125" customWidth="1"/>
    <col min="8962" max="8962" width="15.109375" customWidth="1"/>
    <col min="8964" max="8964" width="16.44140625" customWidth="1"/>
    <col min="8965" max="8965" width="15" customWidth="1"/>
    <col min="9217" max="9217" width="15.33203125" customWidth="1"/>
    <col min="9218" max="9218" width="15.109375" customWidth="1"/>
    <col min="9220" max="9220" width="16.44140625" customWidth="1"/>
    <col min="9221" max="9221" width="15" customWidth="1"/>
    <col min="9473" max="9473" width="15.33203125" customWidth="1"/>
    <col min="9474" max="9474" width="15.109375" customWidth="1"/>
    <col min="9476" max="9476" width="16.44140625" customWidth="1"/>
    <col min="9477" max="9477" width="15" customWidth="1"/>
    <col min="9729" max="9729" width="15.33203125" customWidth="1"/>
    <col min="9730" max="9730" width="15.109375" customWidth="1"/>
    <col min="9732" max="9732" width="16.44140625" customWidth="1"/>
    <col min="9733" max="9733" width="15" customWidth="1"/>
    <col min="9985" max="9985" width="15.33203125" customWidth="1"/>
    <col min="9986" max="9986" width="15.109375" customWidth="1"/>
    <col min="9988" max="9988" width="16.44140625" customWidth="1"/>
    <col min="9989" max="9989" width="15" customWidth="1"/>
    <col min="10241" max="10241" width="15.33203125" customWidth="1"/>
    <col min="10242" max="10242" width="15.109375" customWidth="1"/>
    <col min="10244" max="10244" width="16.44140625" customWidth="1"/>
    <col min="10245" max="10245" width="15" customWidth="1"/>
    <col min="10497" max="10497" width="15.33203125" customWidth="1"/>
    <col min="10498" max="10498" width="15.109375" customWidth="1"/>
    <col min="10500" max="10500" width="16.44140625" customWidth="1"/>
    <col min="10501" max="10501" width="15" customWidth="1"/>
    <col min="10753" max="10753" width="15.33203125" customWidth="1"/>
    <col min="10754" max="10754" width="15.109375" customWidth="1"/>
    <col min="10756" max="10756" width="16.44140625" customWidth="1"/>
    <col min="10757" max="10757" width="15" customWidth="1"/>
    <col min="11009" max="11009" width="15.33203125" customWidth="1"/>
    <col min="11010" max="11010" width="15.109375" customWidth="1"/>
    <col min="11012" max="11012" width="16.44140625" customWidth="1"/>
    <col min="11013" max="11013" width="15" customWidth="1"/>
    <col min="11265" max="11265" width="15.33203125" customWidth="1"/>
    <col min="11266" max="11266" width="15.109375" customWidth="1"/>
    <col min="11268" max="11268" width="16.44140625" customWidth="1"/>
    <col min="11269" max="11269" width="15" customWidth="1"/>
    <col min="11521" max="11521" width="15.33203125" customWidth="1"/>
    <col min="11522" max="11522" width="15.109375" customWidth="1"/>
    <col min="11524" max="11524" width="16.44140625" customWidth="1"/>
    <col min="11525" max="11525" width="15" customWidth="1"/>
    <col min="11777" max="11777" width="15.33203125" customWidth="1"/>
    <col min="11778" max="11778" width="15.109375" customWidth="1"/>
    <col min="11780" max="11780" width="16.44140625" customWidth="1"/>
    <col min="11781" max="11781" width="15" customWidth="1"/>
    <col min="12033" max="12033" width="15.33203125" customWidth="1"/>
    <col min="12034" max="12034" width="15.109375" customWidth="1"/>
    <col min="12036" max="12036" width="16.44140625" customWidth="1"/>
    <col min="12037" max="12037" width="15" customWidth="1"/>
    <col min="12289" max="12289" width="15.33203125" customWidth="1"/>
    <col min="12290" max="12290" width="15.109375" customWidth="1"/>
    <col min="12292" max="12292" width="16.44140625" customWidth="1"/>
    <col min="12293" max="12293" width="15" customWidth="1"/>
    <col min="12545" max="12545" width="15.33203125" customWidth="1"/>
    <col min="12546" max="12546" width="15.109375" customWidth="1"/>
    <col min="12548" max="12548" width="16.44140625" customWidth="1"/>
    <col min="12549" max="12549" width="15" customWidth="1"/>
    <col min="12801" max="12801" width="15.33203125" customWidth="1"/>
    <col min="12802" max="12802" width="15.109375" customWidth="1"/>
    <col min="12804" max="12804" width="16.44140625" customWidth="1"/>
    <col min="12805" max="12805" width="15" customWidth="1"/>
    <col min="13057" max="13057" width="15.33203125" customWidth="1"/>
    <col min="13058" max="13058" width="15.109375" customWidth="1"/>
    <col min="13060" max="13060" width="16.44140625" customWidth="1"/>
    <col min="13061" max="13061" width="15" customWidth="1"/>
    <col min="13313" max="13313" width="15.33203125" customWidth="1"/>
    <col min="13314" max="13314" width="15.109375" customWidth="1"/>
    <col min="13316" max="13316" width="16.44140625" customWidth="1"/>
    <col min="13317" max="13317" width="15" customWidth="1"/>
    <col min="13569" max="13569" width="15.33203125" customWidth="1"/>
    <col min="13570" max="13570" width="15.109375" customWidth="1"/>
    <col min="13572" max="13572" width="16.44140625" customWidth="1"/>
    <col min="13573" max="13573" width="15" customWidth="1"/>
    <col min="13825" max="13825" width="15.33203125" customWidth="1"/>
    <col min="13826" max="13826" width="15.109375" customWidth="1"/>
    <col min="13828" max="13828" width="16.44140625" customWidth="1"/>
    <col min="13829" max="13829" width="15" customWidth="1"/>
    <col min="14081" max="14081" width="15.33203125" customWidth="1"/>
    <col min="14082" max="14082" width="15.109375" customWidth="1"/>
    <col min="14084" max="14084" width="16.44140625" customWidth="1"/>
    <col min="14085" max="14085" width="15" customWidth="1"/>
    <col min="14337" max="14337" width="15.33203125" customWidth="1"/>
    <col min="14338" max="14338" width="15.109375" customWidth="1"/>
    <col min="14340" max="14340" width="16.44140625" customWidth="1"/>
    <col min="14341" max="14341" width="15" customWidth="1"/>
    <col min="14593" max="14593" width="15.33203125" customWidth="1"/>
    <col min="14594" max="14594" width="15.109375" customWidth="1"/>
    <col min="14596" max="14596" width="16.44140625" customWidth="1"/>
    <col min="14597" max="14597" width="15" customWidth="1"/>
    <col min="14849" max="14849" width="15.33203125" customWidth="1"/>
    <col min="14850" max="14850" width="15.109375" customWidth="1"/>
    <col min="14852" max="14852" width="16.44140625" customWidth="1"/>
    <col min="14853" max="14853" width="15" customWidth="1"/>
    <col min="15105" max="15105" width="15.33203125" customWidth="1"/>
    <col min="15106" max="15106" width="15.109375" customWidth="1"/>
    <col min="15108" max="15108" width="16.44140625" customWidth="1"/>
    <col min="15109" max="15109" width="15" customWidth="1"/>
    <col min="15361" max="15361" width="15.33203125" customWidth="1"/>
    <col min="15362" max="15362" width="15.109375" customWidth="1"/>
    <col min="15364" max="15364" width="16.44140625" customWidth="1"/>
    <col min="15365" max="15365" width="15" customWidth="1"/>
    <col min="15617" max="15617" width="15.33203125" customWidth="1"/>
    <col min="15618" max="15618" width="15.109375" customWidth="1"/>
    <col min="15620" max="15620" width="16.44140625" customWidth="1"/>
    <col min="15621" max="15621" width="15" customWidth="1"/>
    <col min="15873" max="15873" width="15.33203125" customWidth="1"/>
    <col min="15874" max="15874" width="15.109375" customWidth="1"/>
    <col min="15876" max="15876" width="16.44140625" customWidth="1"/>
    <col min="15877" max="15877" width="15" customWidth="1"/>
    <col min="16129" max="16129" width="15.33203125" customWidth="1"/>
    <col min="16130" max="16130" width="15.109375" customWidth="1"/>
    <col min="16132" max="16132" width="16.44140625" customWidth="1"/>
    <col min="16133" max="16133" width="15" customWidth="1"/>
  </cols>
  <sheetData>
    <row r="1" spans="1:19" ht="15.6" x14ac:dyDescent="0.3">
      <c r="A1" s="1" t="s">
        <v>0</v>
      </c>
    </row>
    <row r="3" spans="1:19" x14ac:dyDescent="0.3">
      <c r="A3" s="2" t="s">
        <v>1</v>
      </c>
      <c r="B3" s="2" t="s">
        <v>2</v>
      </c>
      <c r="C3" s="2" t="s">
        <v>18</v>
      </c>
      <c r="D3" s="2" t="s">
        <v>7</v>
      </c>
      <c r="E3" s="7" t="s">
        <v>10</v>
      </c>
      <c r="F3" s="10" t="s">
        <v>11</v>
      </c>
      <c r="G3" s="2" t="s">
        <v>19</v>
      </c>
      <c r="H3" s="12" t="s">
        <v>20</v>
      </c>
      <c r="P3" s="21" t="s">
        <v>5</v>
      </c>
      <c r="Q3" s="21"/>
      <c r="R3" s="21"/>
      <c r="S3" s="21"/>
    </row>
    <row r="4" spans="1:19" x14ac:dyDescent="0.3">
      <c r="A4" s="3">
        <v>0</v>
      </c>
      <c r="B4" s="4">
        <v>100</v>
      </c>
      <c r="C4" s="3">
        <f t="shared" ref="C4:C35" si="0">$B$4*(1+$P$11*A4)</f>
        <v>100</v>
      </c>
      <c r="D4" s="5">
        <f>B4-C4</f>
        <v>0</v>
      </c>
      <c r="E4" s="8">
        <f>INDEX($D$4:$D$84,(F$4-1)*(ROWS(E$4:E4)-1)+1)</f>
        <v>0</v>
      </c>
      <c r="F4">
        <v>3</v>
      </c>
      <c r="G4" s="11">
        <f>Q$20*(Q$18/(Q$18+Q$19)-$Q$16/($Q$16+B4))*1000</f>
        <v>0</v>
      </c>
      <c r="H4" s="11">
        <f>Q$20*(Q$18/(Q$18+Q$19)-$Q$16/($Q$16+C4))*1000</f>
        <v>0</v>
      </c>
      <c r="P4" s="20" t="s">
        <v>3</v>
      </c>
      <c r="Q4" s="20"/>
      <c r="R4" s="20" t="s">
        <v>4</v>
      </c>
      <c r="S4" s="20"/>
    </row>
    <row r="5" spans="1:19" x14ac:dyDescent="0.3">
      <c r="A5" s="3">
        <v>1</v>
      </c>
      <c r="B5" s="4">
        <v>100.39100000000001</v>
      </c>
      <c r="C5" s="3">
        <f t="shared" si="0"/>
        <v>100.3862125</v>
      </c>
      <c r="D5" s="5">
        <f t="shared" ref="D5:D68" si="1">B5-C5</f>
        <v>4.7875000000061618E-3</v>
      </c>
      <c r="E5" s="8">
        <f>INDEX($D$4:$D$84,(F$4-1)*(ROWS(E$4:E5)-1)+1)</f>
        <v>8.574999999993338E-3</v>
      </c>
      <c r="G5" s="11">
        <f t="shared" ref="G5:G68" si="2">Q$20*(Q$18/(Q$18+Q$19)-$Q$16/($Q$16+B5))*1000</f>
        <v>0.36870378518683022</v>
      </c>
      <c r="H5" s="11">
        <f t="shared" ref="H5:H68" si="3">Q$20*(Q$18/(Q$18+Q$19)-$Q$16/($Q$16+C5))*1000</f>
        <v>0.36418962078954564</v>
      </c>
      <c r="P5">
        <v>0</v>
      </c>
      <c r="Q5">
        <v>80</v>
      </c>
      <c r="R5">
        <v>100</v>
      </c>
      <c r="S5" s="4">
        <v>130.89699999999999</v>
      </c>
    </row>
    <row r="6" spans="1:19" x14ac:dyDescent="0.3">
      <c r="A6" s="3">
        <v>2</v>
      </c>
      <c r="B6" s="4">
        <v>100.78100000000001</v>
      </c>
      <c r="C6" s="3">
        <f t="shared" si="0"/>
        <v>100.77242500000001</v>
      </c>
      <c r="D6" s="5">
        <f t="shared" si="1"/>
        <v>8.574999999993338E-3</v>
      </c>
      <c r="E6" s="8">
        <f>INDEX($D$4:$D$84,(F$4-1)*(ROWS(E$4:E6)-1)+1)</f>
        <v>1.7150000000000887E-2</v>
      </c>
      <c r="G6" s="11">
        <f t="shared" si="2"/>
        <v>0.73640936739172158</v>
      </c>
      <c r="H6" s="11">
        <f t="shared" si="3"/>
        <v>0.72832515169762857</v>
      </c>
    </row>
    <row r="7" spans="1:19" x14ac:dyDescent="0.3">
      <c r="A7" s="3">
        <v>3</v>
      </c>
      <c r="B7" s="4">
        <v>101.172</v>
      </c>
      <c r="C7" s="3">
        <f t="shared" si="0"/>
        <v>101.1586375</v>
      </c>
      <c r="D7" s="5">
        <f t="shared" si="1"/>
        <v>1.33624999999995E-2</v>
      </c>
      <c r="E7" s="8">
        <f>INDEX($D$4:$D$84,(F$4-1)*(ROWS(E$4:E7)-1)+1)</f>
        <v>2.5724999999994225E-2</v>
      </c>
      <c r="G7" s="11">
        <f t="shared" si="2"/>
        <v>1.1050024287417859</v>
      </c>
      <c r="H7" s="11">
        <f t="shared" si="3"/>
        <v>1.092406604772389</v>
      </c>
    </row>
    <row r="8" spans="1:19" x14ac:dyDescent="0.3">
      <c r="A8" s="3">
        <v>4</v>
      </c>
      <c r="B8" s="4">
        <v>101.562</v>
      </c>
      <c r="C8" s="3">
        <f t="shared" si="0"/>
        <v>101.54485</v>
      </c>
      <c r="D8" s="5">
        <f t="shared" si="1"/>
        <v>1.7150000000000887E-2</v>
      </c>
      <c r="E8" s="8">
        <f>INDEX($D$4:$D$84,(F$4-1)*(ROWS(E$4:E8)-1)+1)</f>
        <v>3.330000000001121E-2</v>
      </c>
      <c r="G8" s="11">
        <f t="shared" si="2"/>
        <v>1.4725975951657144</v>
      </c>
      <c r="H8" s="11">
        <f t="shared" si="3"/>
        <v>1.4564339920608571</v>
      </c>
    </row>
    <row r="9" spans="1:19" x14ac:dyDescent="0.3">
      <c r="A9" s="3">
        <v>5</v>
      </c>
      <c r="B9" s="4">
        <v>101.953</v>
      </c>
      <c r="C9" s="3">
        <f t="shared" si="0"/>
        <v>101.9310625</v>
      </c>
      <c r="D9" s="5">
        <f t="shared" si="1"/>
        <v>2.1937500000007049E-2</v>
      </c>
      <c r="E9" s="8">
        <f>INDEX($D$4:$D$84,(F$4-1)*(ROWS(E$4:E9)-1)+1)</f>
        <v>4.0874999999999773E-2</v>
      </c>
      <c r="G9" s="11">
        <f t="shared" si="2"/>
        <v>1.8410799825491209</v>
      </c>
      <c r="H9" s="11">
        <f t="shared" si="3"/>
        <v>1.8204073256034015</v>
      </c>
    </row>
    <row r="10" spans="1:19" x14ac:dyDescent="0.3">
      <c r="A10" s="3">
        <v>6</v>
      </c>
      <c r="B10" s="4">
        <v>102.343</v>
      </c>
      <c r="C10" s="3">
        <f t="shared" si="0"/>
        <v>102.31727500000001</v>
      </c>
      <c r="D10" s="5">
        <f t="shared" si="1"/>
        <v>2.5724999999994225E-2</v>
      </c>
      <c r="E10" s="8">
        <f>INDEX($D$4:$D$84,(F$4-1)*(ROWS(E$4:E10)-1)+1)</f>
        <v>4.7450000000011983E-2</v>
      </c>
      <c r="G10" s="11">
        <f t="shared" si="2"/>
        <v>2.2085647829178656</v>
      </c>
      <c r="H10" s="11">
        <f t="shared" si="3"/>
        <v>2.1843266174409459</v>
      </c>
      <c r="P10" s="9" t="s">
        <v>6</v>
      </c>
      <c r="Q10" s="9"/>
      <c r="R10" s="9" t="s">
        <v>8</v>
      </c>
      <c r="S10" s="9" t="s">
        <v>9</v>
      </c>
    </row>
    <row r="11" spans="1:19" x14ac:dyDescent="0.3">
      <c r="A11" s="3">
        <v>7</v>
      </c>
      <c r="B11" s="4">
        <v>102.733</v>
      </c>
      <c r="C11" s="3">
        <f t="shared" si="0"/>
        <v>102.70348749999999</v>
      </c>
      <c r="D11" s="5">
        <f t="shared" si="1"/>
        <v>2.9512500000009823E-2</v>
      </c>
      <c r="E11" s="8">
        <f>INDEX($D$4:$D$84,(F$4-1)*(ROWS(E$4:E11)-1)+1)</f>
        <v>5.3024999999990996E-2</v>
      </c>
      <c r="G11" s="11">
        <f t="shared" si="2"/>
        <v>2.5759944895231701</v>
      </c>
      <c r="H11" s="11">
        <f t="shared" si="3"/>
        <v>2.5481918796060876</v>
      </c>
      <c r="P11">
        <f>(B84-B4)/(A84*B4)</f>
        <v>3.8621249999999988E-3</v>
      </c>
      <c r="R11" s="6">
        <f>MAX(D4:D84)</f>
        <v>9.2712499999990428E-2</v>
      </c>
      <c r="S11">
        <f>A43</f>
        <v>39</v>
      </c>
    </row>
    <row r="12" spans="1:19" x14ac:dyDescent="0.3">
      <c r="A12" s="3">
        <v>8</v>
      </c>
      <c r="B12" s="4">
        <v>103.123</v>
      </c>
      <c r="C12" s="3">
        <f t="shared" si="0"/>
        <v>103.08969999999999</v>
      </c>
      <c r="D12" s="5">
        <f t="shared" si="1"/>
        <v>3.330000000001121E-2</v>
      </c>
      <c r="E12" s="8">
        <f>INDEX($D$4:$D$84,(F$4-1)*(ROWS(E$4:E12)-1)+1)</f>
        <v>5.8600000000012642E-2</v>
      </c>
      <c r="G12" s="11">
        <f t="shared" si="2"/>
        <v>2.9433691147523477</v>
      </c>
      <c r="H12" s="11">
        <f t="shared" si="3"/>
        <v>2.9120031241319788</v>
      </c>
    </row>
    <row r="13" spans="1:19" x14ac:dyDescent="0.3">
      <c r="A13" s="3">
        <v>9</v>
      </c>
      <c r="B13" s="4">
        <v>103.51300000000001</v>
      </c>
      <c r="C13" s="3">
        <f t="shared" si="0"/>
        <v>103.47591249999999</v>
      </c>
      <c r="D13" s="5">
        <f t="shared" si="1"/>
        <v>3.7087500000012597E-2</v>
      </c>
      <c r="E13" s="8">
        <f>INDEX($D$4:$D$84,(F$4-1)*(ROWS(E$4:E13)-1)+1)</f>
        <v>6.4175000000005866E-2</v>
      </c>
      <c r="G13" s="11">
        <f t="shared" si="2"/>
        <v>3.3106886709921568</v>
      </c>
      <c r="H13" s="11">
        <f t="shared" si="3"/>
        <v>3.2757603630456655</v>
      </c>
    </row>
    <row r="14" spans="1:19" x14ac:dyDescent="0.3">
      <c r="A14" s="3">
        <v>10</v>
      </c>
      <c r="B14" s="4">
        <v>103.90300000000001</v>
      </c>
      <c r="C14" s="3">
        <f t="shared" si="0"/>
        <v>103.86212500000001</v>
      </c>
      <c r="D14" s="5">
        <f t="shared" si="1"/>
        <v>4.0874999999999773E-2</v>
      </c>
      <c r="E14" s="8">
        <f>INDEX($D$4:$D$84,(F$4-1)*(ROWS(E$4:E14)-1)+1)</f>
        <v>6.9750000000013301E-2</v>
      </c>
      <c r="G14" s="11">
        <f t="shared" si="2"/>
        <v>3.6779531706226942</v>
      </c>
      <c r="H14" s="11">
        <f t="shared" si="3"/>
        <v>3.6394636083714182</v>
      </c>
    </row>
    <row r="15" spans="1:19" x14ac:dyDescent="0.3">
      <c r="A15" s="3">
        <v>11</v>
      </c>
      <c r="B15" s="4">
        <v>104.292</v>
      </c>
      <c r="C15" s="3">
        <f t="shared" si="0"/>
        <v>104.24833750000001</v>
      </c>
      <c r="D15" s="5">
        <f t="shared" si="1"/>
        <v>4.3662499999996385E-2</v>
      </c>
      <c r="E15" s="8">
        <f>INDEX($D$4:$D$84,(F$4-1)*(ROWS(E$4:E15)-1)+1)</f>
        <v>7.3324999999996976E-2</v>
      </c>
      <c r="G15" s="11">
        <f t="shared" si="2"/>
        <v>4.0442211336927381</v>
      </c>
      <c r="H15" s="11">
        <f t="shared" si="3"/>
        <v>4.003112872131287</v>
      </c>
      <c r="P15" t="s">
        <v>12</v>
      </c>
    </row>
    <row r="16" spans="1:19" x14ac:dyDescent="0.3">
      <c r="A16" s="3">
        <v>12</v>
      </c>
      <c r="B16" s="4">
        <v>104.682</v>
      </c>
      <c r="C16" s="3">
        <f t="shared" si="0"/>
        <v>104.63454999999999</v>
      </c>
      <c r="D16" s="5">
        <f t="shared" si="1"/>
        <v>4.7450000000011983E-2</v>
      </c>
      <c r="E16" s="8">
        <f>INDEX($D$4:$D$84,(F$4-1)*(ROWS(E$4:E16)-1)+1)</f>
        <v>7.7900000000013847E-2</v>
      </c>
      <c r="G16" s="11">
        <f t="shared" si="2"/>
        <v>4.4113756983243935</v>
      </c>
      <c r="H16" s="11">
        <f t="shared" si="3"/>
        <v>4.3667081663412155</v>
      </c>
      <c r="P16" t="s">
        <v>13</v>
      </c>
      <c r="Q16">
        <v>5100</v>
      </c>
    </row>
    <row r="17" spans="1:25" x14ac:dyDescent="0.3">
      <c r="A17" s="3">
        <v>13</v>
      </c>
      <c r="B17" s="4">
        <v>105.071</v>
      </c>
      <c r="C17" s="3">
        <f t="shared" si="0"/>
        <v>105.0207625</v>
      </c>
      <c r="D17" s="5">
        <f t="shared" si="1"/>
        <v>5.0237499999994384E-2</v>
      </c>
      <c r="E17" s="8">
        <f>INDEX($D$4:$D$84,(F$4-1)*(ROWS(E$4:E17)-1)+1)</f>
        <v>8.1475000000011732E-2</v>
      </c>
      <c r="G17" s="11">
        <f t="shared" si="2"/>
        <v>4.7775340328981564</v>
      </c>
      <c r="H17" s="11">
        <f t="shared" si="3"/>
        <v>4.7302495030154823</v>
      </c>
      <c r="P17" t="s">
        <v>14</v>
      </c>
    </row>
    <row r="18" spans="1:25" x14ac:dyDescent="0.3">
      <c r="A18" s="3">
        <v>14</v>
      </c>
      <c r="B18" s="4">
        <v>105.46</v>
      </c>
      <c r="C18" s="3">
        <f t="shared" si="0"/>
        <v>105.406975</v>
      </c>
      <c r="D18" s="5">
        <f t="shared" si="1"/>
        <v>5.3024999999990996E-2</v>
      </c>
      <c r="E18" s="8">
        <f>INDEX($D$4:$D$84,(F$4-1)*(ROWS(E$4:E18)-1)+1)</f>
        <v>8.4049999999990632E-2</v>
      </c>
      <c r="G18" s="11">
        <f t="shared" si="2"/>
        <v>5.1436376420144203</v>
      </c>
      <c r="H18" s="11">
        <f t="shared" si="3"/>
        <v>5.0937368941628147</v>
      </c>
      <c r="P18" t="s">
        <v>15</v>
      </c>
      <c r="Q18">
        <v>5100</v>
      </c>
    </row>
    <row r="19" spans="1:25" x14ac:dyDescent="0.3">
      <c r="A19" s="3">
        <v>15</v>
      </c>
      <c r="B19" s="4">
        <v>105.849</v>
      </c>
      <c r="C19" s="3">
        <f t="shared" si="0"/>
        <v>105.7931875</v>
      </c>
      <c r="D19" s="5">
        <f t="shared" si="1"/>
        <v>5.5812500000001819E-2</v>
      </c>
      <c r="E19" s="8">
        <f>INDEX($D$4:$D$84,(F$4-1)*(ROWS(E$4:E19)-1)+1)</f>
        <v>8.6625000000012164E-2</v>
      </c>
      <c r="G19" s="11">
        <f t="shared" si="2"/>
        <v>5.5096865379394844</v>
      </c>
      <c r="H19" s="11">
        <f t="shared" si="3"/>
        <v>5.4571703517919401</v>
      </c>
      <c r="P19" t="s">
        <v>16</v>
      </c>
      <c r="Q19">
        <v>100</v>
      </c>
    </row>
    <row r="20" spans="1:25" x14ac:dyDescent="0.3">
      <c r="A20" s="3">
        <v>16</v>
      </c>
      <c r="B20" s="4">
        <v>106.238</v>
      </c>
      <c r="C20" s="3">
        <f t="shared" si="0"/>
        <v>106.17939999999999</v>
      </c>
      <c r="D20" s="5">
        <f t="shared" si="1"/>
        <v>5.8600000000012642E-2</v>
      </c>
      <c r="E20" s="8">
        <f>INDEX($D$4:$D$84,(F$4-1)*(ROWS(E$4:E20)-1)+1)</f>
        <v>8.82000000000005E-2</v>
      </c>
      <c r="G20" s="11">
        <f t="shared" si="2"/>
        <v>5.8756807329385374</v>
      </c>
      <c r="H20" s="11">
        <f t="shared" si="3"/>
        <v>5.8205498879038142</v>
      </c>
      <c r="P20" t="s">
        <v>17</v>
      </c>
      <c r="Q20">
        <v>5</v>
      </c>
    </row>
    <row r="21" spans="1:25" x14ac:dyDescent="0.3">
      <c r="A21" s="3">
        <v>17</v>
      </c>
      <c r="B21" s="4">
        <v>106.627</v>
      </c>
      <c r="C21" s="3">
        <f t="shared" si="0"/>
        <v>106.5656125</v>
      </c>
      <c r="D21" s="5">
        <f t="shared" si="1"/>
        <v>6.1387499999995043E-2</v>
      </c>
      <c r="E21" s="8">
        <f>INDEX($D$4:$D$84,(F$4-1)*(ROWS(E$4:E21)-1)+1)</f>
        <v>8.9775000000017258E-2</v>
      </c>
      <c r="G21" s="11">
        <f t="shared" si="2"/>
        <v>6.2416202392717723</v>
      </c>
      <c r="H21" s="11">
        <f t="shared" si="3"/>
        <v>6.1838755144982827</v>
      </c>
    </row>
    <row r="22" spans="1:25" x14ac:dyDescent="0.3">
      <c r="A22" s="3">
        <v>18</v>
      </c>
      <c r="B22" s="4">
        <v>107.01600000000001</v>
      </c>
      <c r="C22" s="3">
        <f t="shared" si="0"/>
        <v>106.951825</v>
      </c>
      <c r="D22" s="5">
        <f t="shared" si="1"/>
        <v>6.4175000000005866E-2</v>
      </c>
      <c r="E22" s="8">
        <f>INDEX($D$4:$D$84,(F$4-1)*(ROWS(E$4:E22)-1)+1)</f>
        <v>9.1350000000005593E-2</v>
      </c>
      <c r="G22" s="11">
        <f t="shared" si="2"/>
        <v>6.6075050691954962</v>
      </c>
      <c r="H22" s="11">
        <f t="shared" si="3"/>
        <v>6.5471472435718603</v>
      </c>
    </row>
    <row r="23" spans="1:25" x14ac:dyDescent="0.3">
      <c r="A23" s="3">
        <v>19</v>
      </c>
      <c r="B23" s="4">
        <v>107.405</v>
      </c>
      <c r="C23" s="3">
        <f t="shared" si="0"/>
        <v>107.3380375</v>
      </c>
      <c r="D23" s="5">
        <f t="shared" si="1"/>
        <v>6.6962500000002478E-2</v>
      </c>
      <c r="E23" s="8">
        <f>INDEX($D$4:$D$84,(F$4-1)*(ROWS(E$4:E23)-1)+1)</f>
        <v>9.1925000000017576E-2</v>
      </c>
      <c r="G23" s="11">
        <f t="shared" si="2"/>
        <v>6.9733352349643507</v>
      </c>
      <c r="H23" s="11">
        <f t="shared" si="3"/>
        <v>6.910365087116066</v>
      </c>
    </row>
    <row r="24" spans="1:25" x14ac:dyDescent="0.3">
      <c r="A24" s="3">
        <v>20</v>
      </c>
      <c r="B24" s="4">
        <v>107.794</v>
      </c>
      <c r="C24" s="3">
        <f t="shared" si="0"/>
        <v>107.72424999999998</v>
      </c>
      <c r="D24" s="5">
        <f t="shared" si="1"/>
        <v>6.9750000000013301E-2</v>
      </c>
      <c r="E24" s="8">
        <f>INDEX($D$4:$D$84,(F$4-1)*(ROWS(E$4:E24)-1)+1)</f>
        <v>9.2500000000001137E-2</v>
      </c>
      <c r="G24" s="11">
        <f t="shared" si="2"/>
        <v>7.3391107488268714</v>
      </c>
      <c r="H24" s="11">
        <f t="shared" si="3"/>
        <v>7.2735290571207534</v>
      </c>
    </row>
    <row r="25" spans="1:25" x14ac:dyDescent="0.3">
      <c r="A25" s="3">
        <v>21</v>
      </c>
      <c r="B25" s="4">
        <v>108.182</v>
      </c>
      <c r="C25" s="3">
        <f t="shared" si="0"/>
        <v>108.11046250000001</v>
      </c>
      <c r="D25" s="5">
        <f t="shared" si="1"/>
        <v>7.1537499999990928E-2</v>
      </c>
      <c r="E25" s="8">
        <f>INDEX($D$4:$D$84,(F$4-1)*(ROWS(E$4:E25)-1)+1)</f>
        <v>9.2075000000022555E-2</v>
      </c>
      <c r="G25" s="11">
        <f t="shared" si="2"/>
        <v>7.7038915365795768</v>
      </c>
      <c r="H25" s="11">
        <f t="shared" si="3"/>
        <v>7.6366391655691146</v>
      </c>
    </row>
    <row r="26" spans="1:25" x14ac:dyDescent="0.3">
      <c r="A26" s="3">
        <v>22</v>
      </c>
      <c r="B26" s="4">
        <v>108.57</v>
      </c>
      <c r="C26" s="3">
        <f t="shared" si="0"/>
        <v>108.496675</v>
      </c>
      <c r="D26" s="5">
        <f t="shared" si="1"/>
        <v>7.3324999999996976E-2</v>
      </c>
      <c r="E26" s="8">
        <f>INDEX($D$4:$D$84,(F$4-1)*(ROWS(E$4:E26)-1)+1)</f>
        <v>9.1650000000001342E-2</v>
      </c>
      <c r="G26" s="11">
        <f t="shared" si="2"/>
        <v>8.0686179773831199</v>
      </c>
      <c r="H26" s="11">
        <f t="shared" si="3"/>
        <v>7.9996954244443419</v>
      </c>
    </row>
    <row r="27" spans="1:25" x14ac:dyDescent="0.3">
      <c r="A27" s="3">
        <v>23</v>
      </c>
      <c r="B27" s="4">
        <v>108.959</v>
      </c>
      <c r="C27" s="3">
        <f t="shared" si="0"/>
        <v>108.8828875</v>
      </c>
      <c r="D27" s="5">
        <f t="shared" si="1"/>
        <v>7.6112500000007799E-2</v>
      </c>
      <c r="E27" s="8">
        <f>INDEX($D$4:$D$84,(F$4-1)*(ROWS(E$4:E27)-1)+1)</f>
        <v>9.0225000000003774E-2</v>
      </c>
      <c r="G27" s="11">
        <f t="shared" si="2"/>
        <v>8.4342298897543966</v>
      </c>
      <c r="H27" s="11">
        <f t="shared" si="3"/>
        <v>8.3626978457235204</v>
      </c>
    </row>
    <row r="28" spans="1:25" x14ac:dyDescent="0.3">
      <c r="A28" s="3">
        <v>24</v>
      </c>
      <c r="B28" s="4">
        <v>109.34699999999999</v>
      </c>
      <c r="C28" s="3">
        <f t="shared" si="0"/>
        <v>109.26909999999998</v>
      </c>
      <c r="D28" s="5">
        <f t="shared" si="1"/>
        <v>7.7900000000013847E-2</v>
      </c>
      <c r="E28" s="8">
        <f>INDEX($D$4:$D$84,(F$4-1)*(ROWS(E$4:E28)-1)+1)</f>
        <v>8.8800000000006207E-2</v>
      </c>
      <c r="G28" s="11">
        <f t="shared" si="2"/>
        <v>8.7988475330974545</v>
      </c>
      <c r="H28" s="11">
        <f t="shared" si="3"/>
        <v>8.7256464413809631</v>
      </c>
    </row>
    <row r="29" spans="1:25" x14ac:dyDescent="0.3">
      <c r="A29" s="3">
        <v>25</v>
      </c>
      <c r="B29" s="4">
        <v>109.735</v>
      </c>
      <c r="C29" s="3">
        <f t="shared" si="0"/>
        <v>109.65531250000001</v>
      </c>
      <c r="D29" s="5">
        <f t="shared" si="1"/>
        <v>7.9687499999991473E-2</v>
      </c>
      <c r="E29" s="8">
        <f>INDEX($D$4:$D$84,(F$4-1)*(ROWS(E$4:E29)-1)+1)</f>
        <v>8.6375000000003865E-2</v>
      </c>
      <c r="G29" s="11">
        <f t="shared" si="2"/>
        <v>9.1634108659444102</v>
      </c>
      <c r="H29" s="11">
        <f t="shared" si="3"/>
        <v>9.0885412233893135</v>
      </c>
      <c r="Y29">
        <f ca="1">+Y24:TC29</f>
        <v>0</v>
      </c>
    </row>
    <row r="30" spans="1:25" x14ac:dyDescent="0.3">
      <c r="A30" s="3">
        <v>26</v>
      </c>
      <c r="B30" s="4">
        <v>110.123</v>
      </c>
      <c r="C30" s="3">
        <f t="shared" si="0"/>
        <v>110.04152499999999</v>
      </c>
      <c r="D30" s="5">
        <f t="shared" si="1"/>
        <v>8.1475000000011732E-2</v>
      </c>
      <c r="E30" s="8">
        <f>INDEX($D$4:$D$84,(F$4-1)*(ROWS(E$4:E30)-1)+1)</f>
        <v>8.3950000000015734E-2</v>
      </c>
      <c r="G30" s="11">
        <f t="shared" si="2"/>
        <v>9.5279199004288948</v>
      </c>
      <c r="H30" s="11">
        <f t="shared" si="3"/>
        <v>9.4513822037139974</v>
      </c>
    </row>
    <row r="31" spans="1:25" x14ac:dyDescent="0.3">
      <c r="A31" s="3">
        <v>27</v>
      </c>
      <c r="B31" s="4">
        <v>110.51</v>
      </c>
      <c r="C31" s="3">
        <f t="shared" si="0"/>
        <v>110.42773749999999</v>
      </c>
      <c r="D31" s="5">
        <f t="shared" si="1"/>
        <v>8.2262500000013006E-2</v>
      </c>
      <c r="E31" s="8">
        <f>INDEX($D$4:$D$84,(F$4-1)*(ROWS(E$4:E31)-1)+1)</f>
        <v>8.0525000000008617E-2</v>
      </c>
      <c r="G31" s="11">
        <f t="shared" si="2"/>
        <v>9.8914354020862572</v>
      </c>
      <c r="H31" s="11">
        <f t="shared" si="3"/>
        <v>9.814169394320448</v>
      </c>
    </row>
    <row r="32" spans="1:25" x14ac:dyDescent="0.3">
      <c r="A32" s="3">
        <v>28</v>
      </c>
      <c r="B32" s="4">
        <v>110.898</v>
      </c>
      <c r="C32" s="3">
        <f t="shared" si="0"/>
        <v>110.81395000000001</v>
      </c>
      <c r="D32" s="5">
        <f t="shared" si="1"/>
        <v>8.4049999999990632E-2</v>
      </c>
      <c r="E32" s="8">
        <f>INDEX($D$4:$D$84,(F$4-1)*(ROWS(E$4:E32)-1)+1)</f>
        <v>7.7100000000015712E-2</v>
      </c>
      <c r="G32" s="11">
        <f t="shared" si="2"/>
        <v>10.25583601609814</v>
      </c>
      <c r="H32" s="11">
        <f t="shared" si="3"/>
        <v>10.176902807167432</v>
      </c>
    </row>
    <row r="33" spans="1:8" x14ac:dyDescent="0.3">
      <c r="A33" s="3">
        <v>29</v>
      </c>
      <c r="B33" s="4">
        <v>111.286</v>
      </c>
      <c r="C33" s="3">
        <f t="shared" si="0"/>
        <v>111.2001625</v>
      </c>
      <c r="D33" s="5">
        <f t="shared" si="1"/>
        <v>8.583749999999668E-2</v>
      </c>
      <c r="E33" s="8">
        <f>INDEX($D$4:$D$84,(F$4-1)*(ROWS(E$4:E33)-1)+1)</f>
        <v>7.3675000000008595E-2</v>
      </c>
      <c r="G33" s="11">
        <f t="shared" si="2"/>
        <v>10.620182368096254</v>
      </c>
      <c r="H33" s="11">
        <f t="shared" si="3"/>
        <v>10.539582454213159</v>
      </c>
    </row>
    <row r="34" spans="1:8" x14ac:dyDescent="0.3">
      <c r="A34" s="3">
        <v>30</v>
      </c>
      <c r="B34" s="4">
        <v>111.673</v>
      </c>
      <c r="C34" s="3">
        <f t="shared" si="0"/>
        <v>111.58637499999999</v>
      </c>
      <c r="D34" s="5">
        <f t="shared" si="1"/>
        <v>8.6625000000012164E-2</v>
      </c>
      <c r="E34" s="8">
        <f>INDEX($D$4:$D$84,(F$4-1)*(ROWS(E$4:E34)-1)+1)</f>
        <v>6.9250000000025125E-2</v>
      </c>
      <c r="G34" s="11">
        <f t="shared" si="2"/>
        <v>10.983535642747345</v>
      </c>
      <c r="H34" s="11">
        <f t="shared" si="3"/>
        <v>10.902208347408626</v>
      </c>
    </row>
    <row r="35" spans="1:8" x14ac:dyDescent="0.3">
      <c r="A35" s="3">
        <v>31</v>
      </c>
      <c r="B35" s="4">
        <v>112.06</v>
      </c>
      <c r="C35" s="3">
        <f t="shared" si="0"/>
        <v>111.97258749999999</v>
      </c>
      <c r="D35" s="5">
        <f t="shared" si="1"/>
        <v>8.7412500000013438E-2</v>
      </c>
      <c r="E35" s="8">
        <f>INDEX($D$4:$D$84,(F$4-1)*(ROWS(E$4:E35)-1)+1)</f>
        <v>6.3825000000008458E-2</v>
      </c>
      <c r="G35" s="11">
        <f t="shared" si="2"/>
        <v>11.346834958804175</v>
      </c>
      <c r="H35" s="11">
        <f t="shared" si="3"/>
        <v>11.264780498706495</v>
      </c>
    </row>
    <row r="36" spans="1:8" x14ac:dyDescent="0.3">
      <c r="A36" s="3">
        <v>32</v>
      </c>
      <c r="B36" s="4">
        <v>112.447</v>
      </c>
      <c r="C36" s="3">
        <f t="shared" ref="C36:C67" si="4">$B$4*(1+$P$11*A36)</f>
        <v>112.3588</v>
      </c>
      <c r="D36" s="5">
        <f t="shared" si="1"/>
        <v>8.82000000000005E-2</v>
      </c>
      <c r="E36" s="8">
        <f>INDEX($D$4:$D$84,(F$4-1)*(ROWS(E$4:E36)-1)+1)</f>
        <v>5.9400000000010778E-2</v>
      </c>
      <c r="G36" s="11">
        <f t="shared" si="2"/>
        <v>11.710080328283802</v>
      </c>
      <c r="H36" s="11">
        <f t="shared" si="3"/>
        <v>11.627298920049988</v>
      </c>
    </row>
    <row r="37" spans="1:8" x14ac:dyDescent="0.3">
      <c r="A37" s="3">
        <v>33</v>
      </c>
      <c r="B37" s="4">
        <v>112.83499999999999</v>
      </c>
      <c r="C37" s="3">
        <f t="shared" si="4"/>
        <v>112.7450125</v>
      </c>
      <c r="D37" s="5">
        <f t="shared" si="1"/>
        <v>8.9987499999992338E-2</v>
      </c>
      <c r="E37" s="8">
        <f>INDEX($D$4:$D$84,(F$4-1)*(ROWS(E$4:E37)-1)+1)</f>
        <v>5.2975000000017758E-2</v>
      </c>
      <c r="G37" s="11">
        <f t="shared" si="2"/>
        <v>12.074210172509648</v>
      </c>
      <c r="H37" s="11">
        <f t="shared" si="3"/>
        <v>11.989763623382888</v>
      </c>
    </row>
    <row r="38" spans="1:8" x14ac:dyDescent="0.3">
      <c r="A38" s="3">
        <v>34</v>
      </c>
      <c r="B38" s="4">
        <v>113.221</v>
      </c>
      <c r="C38" s="3">
        <f t="shared" si="4"/>
        <v>113.13122499999999</v>
      </c>
      <c r="D38" s="5">
        <f t="shared" si="1"/>
        <v>8.9775000000017258E-2</v>
      </c>
      <c r="E38" s="8">
        <f>INDEX($D$4:$D$84,(F$4-1)*(ROWS(E$4:E38)-1)+1)</f>
        <v>4.6550000000010527E-2</v>
      </c>
      <c r="G38" s="11">
        <f t="shared" si="2"/>
        <v>12.436409275570215</v>
      </c>
      <c r="H38" s="11">
        <f t="shared" si="3"/>
        <v>12.352174620645084</v>
      </c>
    </row>
    <row r="39" spans="1:8" x14ac:dyDescent="0.3">
      <c r="A39" s="3">
        <v>35</v>
      </c>
      <c r="B39" s="4">
        <v>113.608</v>
      </c>
      <c r="C39" s="3">
        <f t="shared" si="4"/>
        <v>113.5174375</v>
      </c>
      <c r="D39" s="5">
        <f t="shared" si="1"/>
        <v>9.056250000000432E-2</v>
      </c>
      <c r="E39" s="8">
        <f>INDEX($D$4:$D$84,(F$4-1)*(ROWS(E$4:E39)-1)+1)</f>
        <v>4.0125000000017508E-2</v>
      </c>
      <c r="G39" s="11">
        <f t="shared" si="2"/>
        <v>12.799492877396679</v>
      </c>
      <c r="H39" s="11">
        <f t="shared" si="3"/>
        <v>12.714531923770366</v>
      </c>
    </row>
    <row r="40" spans="1:8" x14ac:dyDescent="0.3">
      <c r="A40" s="3">
        <v>36</v>
      </c>
      <c r="B40" s="4">
        <v>113.995</v>
      </c>
      <c r="C40" s="3">
        <f t="shared" si="4"/>
        <v>113.90365</v>
      </c>
      <c r="D40" s="5">
        <f t="shared" si="1"/>
        <v>9.1350000000005593E-2</v>
      </c>
      <c r="E40" s="8">
        <f>INDEX($D$4:$D$84,(F$4-1)*(ROWS(E$4:E40)-1)+1)</f>
        <v>3.2700000000005502E-2</v>
      </c>
      <c r="G40" s="11">
        <f t="shared" si="2"/>
        <v>13.162522580684177</v>
      </c>
      <c r="H40" s="11">
        <f t="shared" si="3"/>
        <v>13.076835544692521</v>
      </c>
    </row>
    <row r="41" spans="1:8" x14ac:dyDescent="0.3">
      <c r="A41" s="3">
        <v>37</v>
      </c>
      <c r="B41" s="4">
        <v>114.38200000000001</v>
      </c>
      <c r="C41" s="3">
        <f t="shared" si="4"/>
        <v>114.2898625</v>
      </c>
      <c r="D41" s="5">
        <f t="shared" si="1"/>
        <v>9.2137500000006867E-2</v>
      </c>
      <c r="E41" s="8">
        <f>INDEX($D$4:$D$84,(F$4-1)*(ROWS(E$4:E41)-1)+1)</f>
        <v>2.5274999999993497E-2</v>
      </c>
      <c r="G41" s="11">
        <f t="shared" si="2"/>
        <v>13.525498397434777</v>
      </c>
      <c r="H41" s="11">
        <f t="shared" si="3"/>
        <v>13.439085495338121</v>
      </c>
    </row>
    <row r="42" spans="1:8" x14ac:dyDescent="0.3">
      <c r="A42" s="3">
        <v>38</v>
      </c>
      <c r="B42" s="4">
        <v>114.768</v>
      </c>
      <c r="C42" s="3">
        <f t="shared" si="4"/>
        <v>114.67607499999998</v>
      </c>
      <c r="D42" s="5">
        <f t="shared" si="1"/>
        <v>9.1925000000017576E-2</v>
      </c>
      <c r="E42" s="8">
        <f>INDEX($D$4:$D$84,(F$4-1)*(ROWS(E$4:E42)-1)+1)</f>
        <v>1.7850000000009913E-2</v>
      </c>
      <c r="G42" s="11">
        <f t="shared" si="2"/>
        <v>13.887482626264159</v>
      </c>
      <c r="H42" s="11">
        <f t="shared" si="3"/>
        <v>13.801281787633734</v>
      </c>
    </row>
    <row r="43" spans="1:8" x14ac:dyDescent="0.3">
      <c r="A43" s="3">
        <v>39</v>
      </c>
      <c r="B43" s="4">
        <v>115.155</v>
      </c>
      <c r="C43" s="3">
        <f t="shared" si="4"/>
        <v>115.06228750000001</v>
      </c>
      <c r="D43" s="5">
        <f t="shared" si="1"/>
        <v>9.2712499999990428E-2</v>
      </c>
      <c r="E43" s="8">
        <f>INDEX($D$4:$D$84,(F$4-1)*(ROWS(E$4:E43)-1)+1)</f>
        <v>8.4250000000167802E-3</v>
      </c>
      <c r="G43" s="11">
        <f t="shared" si="2"/>
        <v>14.250350845091964</v>
      </c>
      <c r="H43" s="11">
        <f t="shared" si="3"/>
        <v>14.163424433499273</v>
      </c>
    </row>
    <row r="44" spans="1:8" x14ac:dyDescent="0.3">
      <c r="A44" s="3">
        <v>40</v>
      </c>
      <c r="B44" s="4">
        <v>115.541</v>
      </c>
      <c r="C44" s="3">
        <f t="shared" si="4"/>
        <v>115.4485</v>
      </c>
      <c r="D44" s="5">
        <f t="shared" si="1"/>
        <v>9.2500000000001137E-2</v>
      </c>
      <c r="E44" s="8">
        <f>INDEX($D$4:$D$84,(F$4-1)*(ROWS(E$4:E44)-1)+1)</f>
        <v>0</v>
      </c>
      <c r="G44" s="11">
        <f t="shared" si="2"/>
        <v>14.612227777889842</v>
      </c>
      <c r="H44" s="11">
        <f t="shared" si="3"/>
        <v>14.525513444854088</v>
      </c>
    </row>
    <row r="45" spans="1:8" x14ac:dyDescent="0.3">
      <c r="A45" s="3">
        <v>41</v>
      </c>
      <c r="B45" s="4">
        <v>115.92700000000001</v>
      </c>
      <c r="C45" s="3">
        <f t="shared" si="4"/>
        <v>115.83471249999999</v>
      </c>
      <c r="D45" s="5">
        <f t="shared" si="1"/>
        <v>9.2287500000011846E-2</v>
      </c>
      <c r="E45" s="6"/>
      <c r="G45" s="11">
        <f t="shared" si="2"/>
        <v>14.974051149930778</v>
      </c>
      <c r="H45" s="11">
        <f t="shared" si="3"/>
        <v>14.887548833610321</v>
      </c>
    </row>
    <row r="46" spans="1:8" x14ac:dyDescent="0.3">
      <c r="A46" s="3">
        <v>42</v>
      </c>
      <c r="B46" s="4">
        <v>116.313</v>
      </c>
      <c r="C46" s="3">
        <f t="shared" si="4"/>
        <v>116.22092499999998</v>
      </c>
      <c r="D46" s="5">
        <f t="shared" si="1"/>
        <v>9.2075000000022555E-2</v>
      </c>
      <c r="E46" s="6"/>
      <c r="G46" s="11">
        <f t="shared" si="2"/>
        <v>15.335820973106928</v>
      </c>
      <c r="H46" s="11">
        <f t="shared" si="3"/>
        <v>15.249530611680107</v>
      </c>
    </row>
    <row r="47" spans="1:8" x14ac:dyDescent="0.3">
      <c r="A47" s="3">
        <v>43</v>
      </c>
      <c r="B47" s="4">
        <v>116.699</v>
      </c>
      <c r="C47" s="3">
        <f t="shared" si="4"/>
        <v>116.60713750000001</v>
      </c>
      <c r="D47" s="5">
        <f t="shared" si="1"/>
        <v>9.1862499999990632E-2</v>
      </c>
      <c r="E47" s="6"/>
      <c r="G47" s="11">
        <f t="shared" si="2"/>
        <v>15.697537259303784</v>
      </c>
      <c r="H47" s="11">
        <f t="shared" si="3"/>
        <v>15.6114587909717</v>
      </c>
    </row>
    <row r="48" spans="1:8" x14ac:dyDescent="0.3">
      <c r="A48" s="3">
        <v>44</v>
      </c>
      <c r="B48" s="4">
        <v>117.08499999999999</v>
      </c>
      <c r="C48" s="3">
        <f t="shared" si="4"/>
        <v>116.99334999999999</v>
      </c>
      <c r="D48" s="5">
        <f t="shared" si="1"/>
        <v>9.1650000000001342E-2</v>
      </c>
      <c r="E48" s="6"/>
      <c r="G48" s="11">
        <f t="shared" si="2"/>
        <v>16.059200020406283</v>
      </c>
      <c r="H48" s="11">
        <f t="shared" si="3"/>
        <v>15.973333383386134</v>
      </c>
    </row>
    <row r="49" spans="1:8" x14ac:dyDescent="0.3">
      <c r="A49" s="3">
        <v>45</v>
      </c>
      <c r="B49" s="4">
        <v>117.47</v>
      </c>
      <c r="C49" s="3">
        <f t="shared" si="4"/>
        <v>117.37956249999999</v>
      </c>
      <c r="D49" s="5">
        <f t="shared" si="1"/>
        <v>9.0437500000007276E-2</v>
      </c>
      <c r="E49" s="6"/>
      <c r="G49" s="11">
        <f t="shared" si="2"/>
        <v>16.419872525897382</v>
      </c>
      <c r="H49" s="11">
        <f t="shared" si="3"/>
        <v>16.335154400826667</v>
      </c>
    </row>
    <row r="50" spans="1:8" x14ac:dyDescent="0.3">
      <c r="A50" s="3">
        <v>46</v>
      </c>
      <c r="B50" s="4">
        <v>117.85599999999999</v>
      </c>
      <c r="C50" s="3">
        <f t="shared" si="4"/>
        <v>117.76577499999999</v>
      </c>
      <c r="D50" s="5">
        <f t="shared" si="1"/>
        <v>9.0225000000003774E-2</v>
      </c>
      <c r="E50" s="6"/>
      <c r="G50" s="11">
        <f t="shared" si="2"/>
        <v>16.781428411032362</v>
      </c>
      <c r="H50" s="11">
        <f t="shared" si="3"/>
        <v>16.696921855187121</v>
      </c>
    </row>
    <row r="51" spans="1:8" x14ac:dyDescent="0.3">
      <c r="A51" s="3">
        <v>47</v>
      </c>
      <c r="B51" s="4">
        <v>118.241</v>
      </c>
      <c r="C51" s="3">
        <f t="shared" si="4"/>
        <v>118.1519875</v>
      </c>
      <c r="D51" s="5">
        <f t="shared" si="1"/>
        <v>8.9012499999995498E-2</v>
      </c>
      <c r="E51" s="6"/>
      <c r="G51" s="11">
        <f t="shared" si="2"/>
        <v>17.141994341063892</v>
      </c>
      <c r="H51" s="11">
        <f t="shared" si="3"/>
        <v>17.058635758362971</v>
      </c>
    </row>
    <row r="52" spans="1:8" x14ac:dyDescent="0.3">
      <c r="A52" s="3">
        <v>48</v>
      </c>
      <c r="B52" s="4">
        <v>118.627</v>
      </c>
      <c r="C52" s="3">
        <f t="shared" si="4"/>
        <v>118.53819999999999</v>
      </c>
      <c r="D52" s="5">
        <f t="shared" si="1"/>
        <v>8.8800000000006207E-2</v>
      </c>
      <c r="E52" s="6"/>
      <c r="G52" s="11">
        <f t="shared" si="2"/>
        <v>17.503443397601238</v>
      </c>
      <c r="H52" s="11">
        <f t="shared" si="3"/>
        <v>17.420296122241385</v>
      </c>
    </row>
    <row r="53" spans="1:8" x14ac:dyDescent="0.3">
      <c r="A53" s="3">
        <v>49</v>
      </c>
      <c r="B53" s="4">
        <v>119.012</v>
      </c>
      <c r="C53" s="3">
        <f t="shared" si="4"/>
        <v>118.92441249999999</v>
      </c>
      <c r="D53" s="5">
        <f t="shared" si="1"/>
        <v>8.7587500000012142E-2</v>
      </c>
      <c r="E53" s="6"/>
      <c r="G53" s="11">
        <f t="shared" si="2"/>
        <v>17.863902799403753</v>
      </c>
      <c r="H53" s="11">
        <f t="shared" si="3"/>
        <v>17.781902958710628</v>
      </c>
    </row>
    <row r="54" spans="1:8" x14ac:dyDescent="0.3">
      <c r="A54" s="3">
        <v>50</v>
      </c>
      <c r="B54" s="4">
        <v>119.39700000000001</v>
      </c>
      <c r="C54" s="3">
        <f t="shared" si="4"/>
        <v>119.310625</v>
      </c>
      <c r="D54" s="5">
        <f t="shared" si="1"/>
        <v>8.6375000000003865E-2</v>
      </c>
      <c r="E54" s="6"/>
      <c r="G54" s="11">
        <f t="shared" si="2"/>
        <v>18.224309023849305</v>
      </c>
      <c r="H54" s="11">
        <f t="shared" si="3"/>
        <v>18.14345627965286</v>
      </c>
    </row>
    <row r="55" spans="1:8" x14ac:dyDescent="0.3">
      <c r="A55" s="3">
        <v>51</v>
      </c>
      <c r="B55" s="4">
        <v>119.782</v>
      </c>
      <c r="C55" s="3">
        <f t="shared" si="4"/>
        <v>119.6968375</v>
      </c>
      <c r="D55" s="5">
        <f t="shared" si="1"/>
        <v>8.5162499999995589E-2</v>
      </c>
      <c r="E55" s="6"/>
      <c r="G55" s="11">
        <f t="shared" si="2"/>
        <v>18.584662082704597</v>
      </c>
      <c r="H55" s="11">
        <f t="shared" si="3"/>
        <v>18.504956096945801</v>
      </c>
    </row>
    <row r="56" spans="1:8" x14ac:dyDescent="0.3">
      <c r="A56" s="3">
        <v>52</v>
      </c>
      <c r="B56" s="4">
        <v>120.167</v>
      </c>
      <c r="C56" s="3">
        <f t="shared" si="4"/>
        <v>120.08304999999999</v>
      </c>
      <c r="D56" s="5">
        <f t="shared" si="1"/>
        <v>8.3950000000015734E-2</v>
      </c>
      <c r="E56" s="6"/>
      <c r="G56" s="11">
        <f t="shared" si="2"/>
        <v>18.944961987732434</v>
      </c>
      <c r="H56" s="11">
        <f t="shared" si="3"/>
        <v>18.866402422467175</v>
      </c>
    </row>
    <row r="57" spans="1:8" x14ac:dyDescent="0.3">
      <c r="A57" s="3">
        <v>53</v>
      </c>
      <c r="B57" s="4">
        <v>120.55200000000001</v>
      </c>
      <c r="C57" s="3">
        <f t="shared" si="4"/>
        <v>120.46926249999999</v>
      </c>
      <c r="D57" s="5">
        <f t="shared" si="1"/>
        <v>8.2737500000021669E-2</v>
      </c>
      <c r="E57" s="6"/>
      <c r="G57" s="11">
        <f t="shared" si="2"/>
        <v>19.305208750692305</v>
      </c>
      <c r="H57" s="11">
        <f t="shared" si="3"/>
        <v>19.227795268086933</v>
      </c>
    </row>
    <row r="58" spans="1:8" x14ac:dyDescent="0.3">
      <c r="A58" s="3">
        <v>54</v>
      </c>
      <c r="B58" s="4">
        <v>120.93600000000001</v>
      </c>
      <c r="C58" s="3">
        <f t="shared" si="4"/>
        <v>120.855475</v>
      </c>
      <c r="D58" s="5">
        <f t="shared" si="1"/>
        <v>8.0525000000008617E-2</v>
      </c>
      <c r="E58" s="6"/>
      <c r="G58" s="11">
        <f t="shared" si="2"/>
        <v>19.664466884275477</v>
      </c>
      <c r="H58" s="11">
        <f t="shared" si="3"/>
        <v>19.589134645675021</v>
      </c>
    </row>
    <row r="59" spans="1:8" x14ac:dyDescent="0.3">
      <c r="A59" s="3">
        <v>55</v>
      </c>
      <c r="B59" s="4">
        <v>121.321</v>
      </c>
      <c r="C59" s="3">
        <f t="shared" si="4"/>
        <v>121.2416875</v>
      </c>
      <c r="D59" s="5">
        <f t="shared" si="1"/>
        <v>7.9312500000000341E-2</v>
      </c>
      <c r="E59" s="6"/>
      <c r="G59" s="11">
        <f t="shared" si="2"/>
        <v>20.024607536321405</v>
      </c>
      <c r="H59" s="11">
        <f t="shared" si="3"/>
        <v>19.950420567095286</v>
      </c>
    </row>
    <row r="60" spans="1:8" x14ac:dyDescent="0.3">
      <c r="A60" s="3">
        <v>56</v>
      </c>
      <c r="B60" s="4">
        <v>121.705</v>
      </c>
      <c r="C60" s="3">
        <f t="shared" si="4"/>
        <v>121.62789999999998</v>
      </c>
      <c r="D60" s="5">
        <f t="shared" si="1"/>
        <v>7.7100000000015712E-2</v>
      </c>
      <c r="E60" s="6"/>
      <c r="G60" s="11">
        <f t="shared" si="2"/>
        <v>20.383759857983129</v>
      </c>
      <c r="H60" s="11">
        <f t="shared" si="3"/>
        <v>20.311653044210452</v>
      </c>
    </row>
    <row r="61" spans="1:8" x14ac:dyDescent="0.3">
      <c r="A61" s="3">
        <v>57</v>
      </c>
      <c r="B61" s="4">
        <v>122.09</v>
      </c>
      <c r="C61" s="3">
        <f t="shared" si="4"/>
        <v>122.01411250000001</v>
      </c>
      <c r="D61" s="5">
        <f t="shared" si="1"/>
        <v>7.5887499999993224E-2</v>
      </c>
      <c r="E61" s="6"/>
      <c r="G61" s="11">
        <f t="shared" si="2"/>
        <v>20.743794445990392</v>
      </c>
      <c r="H61" s="11">
        <f t="shared" si="3"/>
        <v>20.672832088877158</v>
      </c>
    </row>
    <row r="62" spans="1:8" x14ac:dyDescent="0.3">
      <c r="A62" s="3">
        <v>58</v>
      </c>
      <c r="B62" s="4">
        <v>122.474</v>
      </c>
      <c r="C62" s="3">
        <f t="shared" si="4"/>
        <v>122.400325</v>
      </c>
      <c r="D62" s="5">
        <f t="shared" si="1"/>
        <v>7.3675000000008595E-2</v>
      </c>
      <c r="E62" s="6"/>
      <c r="G62" s="11">
        <f t="shared" si="2"/>
        <v>21.102841002471063</v>
      </c>
      <c r="H62" s="11">
        <f t="shared" si="3"/>
        <v>21.033957712950912</v>
      </c>
    </row>
    <row r="63" spans="1:8" x14ac:dyDescent="0.3">
      <c r="A63" s="3">
        <v>59</v>
      </c>
      <c r="B63" s="4">
        <v>122.858</v>
      </c>
      <c r="C63" s="3">
        <f t="shared" si="4"/>
        <v>122.78653749999999</v>
      </c>
      <c r="D63" s="5">
        <f t="shared" si="1"/>
        <v>7.1462500000009754E-2</v>
      </c>
      <c r="E63" s="6"/>
      <c r="G63" s="11">
        <f t="shared" si="2"/>
        <v>21.461834762617759</v>
      </c>
      <c r="H63" s="11">
        <f t="shared" si="3"/>
        <v>21.395029928282796</v>
      </c>
    </row>
    <row r="64" spans="1:8" x14ac:dyDescent="0.3">
      <c r="A64" s="3">
        <v>60</v>
      </c>
      <c r="B64" s="4">
        <v>123.242</v>
      </c>
      <c r="C64" s="3">
        <f t="shared" si="4"/>
        <v>123.17274999999998</v>
      </c>
      <c r="D64" s="5">
        <f t="shared" si="1"/>
        <v>6.9250000000025125E-2</v>
      </c>
      <c r="E64" s="6"/>
      <c r="G64" s="11">
        <f t="shared" si="2"/>
        <v>21.820775738074506</v>
      </c>
      <c r="H64" s="11">
        <f t="shared" si="3"/>
        <v>21.756048746719436</v>
      </c>
    </row>
    <row r="65" spans="1:8" x14ac:dyDescent="0.3">
      <c r="A65" s="3">
        <v>61</v>
      </c>
      <c r="B65" s="4">
        <v>123.626</v>
      </c>
      <c r="C65" s="3">
        <f t="shared" si="4"/>
        <v>123.55896249999998</v>
      </c>
      <c r="D65" s="5">
        <f t="shared" si="1"/>
        <v>6.7037500000026284E-2</v>
      </c>
      <c r="E65" s="6"/>
      <c r="G65" s="11">
        <f t="shared" si="2"/>
        <v>22.179663940483096</v>
      </c>
      <c r="H65" s="11">
        <f t="shared" si="3"/>
        <v>22.117014180105809</v>
      </c>
    </row>
    <row r="66" spans="1:8" x14ac:dyDescent="0.3">
      <c r="A66" s="3">
        <v>62</v>
      </c>
      <c r="B66" s="4">
        <v>124.009</v>
      </c>
      <c r="C66" s="3">
        <f t="shared" si="4"/>
        <v>123.94517499999999</v>
      </c>
      <c r="D66" s="5">
        <f t="shared" si="1"/>
        <v>6.3825000000008458E-2</v>
      </c>
      <c r="E66" s="6"/>
      <c r="G66" s="11">
        <f t="shared" si="2"/>
        <v>22.537564982696434</v>
      </c>
      <c r="H66" s="11">
        <f t="shared" si="3"/>
        <v>22.477926240280777</v>
      </c>
    </row>
    <row r="67" spans="1:8" x14ac:dyDescent="0.3">
      <c r="A67" s="3">
        <v>63</v>
      </c>
      <c r="B67" s="4">
        <v>124.393</v>
      </c>
      <c r="C67" s="3">
        <f t="shared" si="4"/>
        <v>124.33138749999999</v>
      </c>
      <c r="D67" s="5">
        <f t="shared" si="1"/>
        <v>6.1612500000009618E-2</v>
      </c>
      <c r="E67" s="6"/>
      <c r="G67" s="11">
        <f t="shared" si="2"/>
        <v>22.896347811270921</v>
      </c>
      <c r="H67" s="11">
        <f t="shared" si="3"/>
        <v>22.838784939083201</v>
      </c>
    </row>
    <row r="68" spans="1:8" x14ac:dyDescent="0.3">
      <c r="A68" s="3">
        <v>64</v>
      </c>
      <c r="B68" s="4">
        <v>124.777</v>
      </c>
      <c r="C68" s="3">
        <f t="shared" ref="C68:C84" si="5">$B$4*(1+$P$11*A68)</f>
        <v>124.71759999999999</v>
      </c>
      <c r="D68" s="5">
        <f t="shared" si="1"/>
        <v>5.9400000000010778E-2</v>
      </c>
      <c r="E68" s="6"/>
      <c r="G68" s="11">
        <f t="shared" si="2"/>
        <v>23.255077901668251</v>
      </c>
      <c r="H68" s="11">
        <f t="shared" si="3"/>
        <v>23.199590288345284</v>
      </c>
    </row>
    <row r="69" spans="1:8" x14ac:dyDescent="0.3">
      <c r="A69" s="3">
        <v>65</v>
      </c>
      <c r="B69" s="4">
        <v>125.16</v>
      </c>
      <c r="C69" s="3">
        <f t="shared" si="5"/>
        <v>125.1038125</v>
      </c>
      <c r="D69" s="5">
        <f t="shared" ref="D69:D84" si="6">B69-C69</f>
        <v>5.6187499999992951E-2</v>
      </c>
      <c r="E69" s="6"/>
      <c r="G69" s="11">
        <f t="shared" ref="G69:G80" si="7">Q$20*(Q$18/(Q$18+Q$19)-$Q$16/($Q$16+B69))*1000</f>
        <v>23.612821278347074</v>
      </c>
      <c r="H69" s="11">
        <f t="shared" ref="H69:H80" si="8">Q$20*(Q$18/(Q$18+Q$19)-$Q$16/($Q$16+C69))*1000</f>
        <v>23.560342299897009</v>
      </c>
    </row>
    <row r="70" spans="1:8" x14ac:dyDescent="0.3">
      <c r="A70" s="3">
        <v>66</v>
      </c>
      <c r="B70" s="4">
        <v>125.54300000000001</v>
      </c>
      <c r="C70" s="3">
        <f t="shared" si="5"/>
        <v>125.49002499999999</v>
      </c>
      <c r="D70" s="5">
        <f t="shared" si="6"/>
        <v>5.2975000000017758E-2</v>
      </c>
      <c r="E70" s="6"/>
      <c r="G70" s="11">
        <f t="shared" si="7"/>
        <v>23.970512214269156</v>
      </c>
      <c r="H70" s="11">
        <f t="shared" si="8"/>
        <v>23.921040985566133</v>
      </c>
    </row>
    <row r="71" spans="1:8" x14ac:dyDescent="0.3">
      <c r="A71" s="3">
        <v>67</v>
      </c>
      <c r="B71" s="4">
        <v>125.926</v>
      </c>
      <c r="C71" s="3">
        <f t="shared" si="5"/>
        <v>125.87623749999999</v>
      </c>
      <c r="D71" s="5">
        <f t="shared" si="6"/>
        <v>4.9762500000014143E-2</v>
      </c>
      <c r="E71" s="6"/>
      <c r="G71" s="11">
        <f t="shared" si="7"/>
        <v>24.328150720966391</v>
      </c>
      <c r="H71" s="11">
        <f t="shared" si="8"/>
        <v>24.281686357173761</v>
      </c>
    </row>
    <row r="72" spans="1:8" x14ac:dyDescent="0.3">
      <c r="A72" s="3">
        <v>68</v>
      </c>
      <c r="B72" s="4">
        <v>126.309</v>
      </c>
      <c r="C72" s="3">
        <f t="shared" si="5"/>
        <v>126.26244999999999</v>
      </c>
      <c r="D72" s="5">
        <f t="shared" si="6"/>
        <v>4.6550000000010527E-2</v>
      </c>
      <c r="E72" s="6"/>
      <c r="G72" s="11">
        <f t="shared" si="7"/>
        <v>24.685736809962332</v>
      </c>
      <c r="H72" s="11">
        <f t="shared" si="8"/>
        <v>24.642278426540987</v>
      </c>
    </row>
    <row r="73" spans="1:8" x14ac:dyDescent="0.3">
      <c r="A73" s="3">
        <v>69</v>
      </c>
      <c r="B73" s="4">
        <v>126.69199999999999</v>
      </c>
      <c r="C73" s="3">
        <f t="shared" si="5"/>
        <v>126.6486625</v>
      </c>
      <c r="D73" s="5">
        <f t="shared" si="6"/>
        <v>4.3337499999992701E-2</v>
      </c>
      <c r="E73" s="6"/>
      <c r="G73" s="11">
        <f t="shared" si="7"/>
        <v>25.043270492782209</v>
      </c>
      <c r="H73" s="11">
        <f t="shared" si="8"/>
        <v>25.002817205482252</v>
      </c>
    </row>
    <row r="74" spans="1:8" x14ac:dyDescent="0.3">
      <c r="A74" s="3">
        <v>70</v>
      </c>
      <c r="B74" s="4">
        <v>127.075</v>
      </c>
      <c r="C74" s="3">
        <f t="shared" si="5"/>
        <v>127.03487499999999</v>
      </c>
      <c r="D74" s="5">
        <f t="shared" si="6"/>
        <v>4.0125000000017508E-2</v>
      </c>
      <c r="E74" s="6"/>
      <c r="G74" s="11">
        <f t="shared" si="7"/>
        <v>25.400751780945143</v>
      </c>
      <c r="H74" s="11">
        <f t="shared" si="8"/>
        <v>25.363302705811996</v>
      </c>
    </row>
    <row r="75" spans="1:8" x14ac:dyDescent="0.3">
      <c r="A75" s="3">
        <v>71</v>
      </c>
      <c r="B75" s="4">
        <v>127.458</v>
      </c>
      <c r="C75" s="3">
        <f t="shared" si="5"/>
        <v>127.42108749999998</v>
      </c>
      <c r="D75" s="5">
        <f t="shared" si="6"/>
        <v>3.6912500000013893E-2</v>
      </c>
      <c r="E75" s="6"/>
      <c r="G75" s="11">
        <f t="shared" si="7"/>
        <v>25.758180685967467</v>
      </c>
      <c r="H75" s="11">
        <f t="shared" si="8"/>
        <v>25.72373493933744</v>
      </c>
    </row>
    <row r="76" spans="1:8" x14ac:dyDescent="0.3">
      <c r="A76" s="3">
        <v>72</v>
      </c>
      <c r="B76" s="4">
        <v>127.84</v>
      </c>
      <c r="C76" s="3">
        <f t="shared" si="5"/>
        <v>127.8073</v>
      </c>
      <c r="D76" s="5">
        <f t="shared" si="6"/>
        <v>3.2700000000005502E-2</v>
      </c>
      <c r="E76" s="6"/>
      <c r="G76" s="11">
        <f t="shared" si="7"/>
        <v>26.114624189546021</v>
      </c>
      <c r="H76" s="11">
        <f t="shared" si="8"/>
        <v>26.084113917865249</v>
      </c>
    </row>
    <row r="77" spans="1:8" x14ac:dyDescent="0.3">
      <c r="A77" s="3">
        <v>73</v>
      </c>
      <c r="B77" s="4">
        <v>128.22300000000001</v>
      </c>
      <c r="C77" s="3">
        <f t="shared" si="5"/>
        <v>128.1935125</v>
      </c>
      <c r="D77" s="5">
        <f t="shared" si="6"/>
        <v>2.9487500000016098E-2</v>
      </c>
      <c r="E77" s="6"/>
      <c r="G77" s="11">
        <f t="shared" si="7"/>
        <v>26.471948499518504</v>
      </c>
      <c r="H77" s="11">
        <f t="shared" si="8"/>
        <v>26.444439653195985</v>
      </c>
    </row>
    <row r="78" spans="1:8" x14ac:dyDescent="0.3">
      <c r="A78" s="3">
        <v>74</v>
      </c>
      <c r="B78" s="4">
        <v>128.60499999999999</v>
      </c>
      <c r="C78" s="3">
        <f t="shared" si="5"/>
        <v>128.579725</v>
      </c>
      <c r="D78" s="5">
        <f t="shared" si="6"/>
        <v>2.5274999999993497E-2</v>
      </c>
      <c r="E78" s="6"/>
      <c r="G78" s="11">
        <f t="shared" si="7"/>
        <v>26.828287704037113</v>
      </c>
      <c r="H78" s="11">
        <f t="shared" si="8"/>
        <v>26.80471215712965</v>
      </c>
    </row>
    <row r="79" spans="1:8" x14ac:dyDescent="0.3">
      <c r="A79" s="3">
        <v>75</v>
      </c>
      <c r="B79" s="4">
        <v>128.98699999999999</v>
      </c>
      <c r="C79" s="3">
        <f t="shared" si="5"/>
        <v>128.9659375</v>
      </c>
      <c r="D79" s="5">
        <f t="shared" si="6"/>
        <v>2.1062499999999318E-2</v>
      </c>
      <c r="E79" s="6"/>
      <c r="G79" s="11">
        <f t="shared" si="7"/>
        <v>27.184574844331678</v>
      </c>
      <c r="H79" s="11">
        <f t="shared" si="8"/>
        <v>27.16493144146126</v>
      </c>
    </row>
    <row r="80" spans="1:8" x14ac:dyDescent="0.3">
      <c r="A80" s="3">
        <v>76</v>
      </c>
      <c r="B80" s="4">
        <v>129.37</v>
      </c>
      <c r="C80" s="3">
        <f t="shared" si="5"/>
        <v>129.35214999999999</v>
      </c>
      <c r="D80" s="5">
        <f t="shared" si="6"/>
        <v>1.7850000000009913E-2</v>
      </c>
      <c r="E80" s="6"/>
      <c r="G80" s="11">
        <f t="shared" si="7"/>
        <v>27.541742416096191</v>
      </c>
      <c r="H80" s="11">
        <f t="shared" si="8"/>
        <v>27.525097517980825</v>
      </c>
    </row>
    <row r="81" spans="1:8" x14ac:dyDescent="0.3">
      <c r="A81" s="3">
        <v>77</v>
      </c>
      <c r="B81" s="4">
        <v>129.75200000000001</v>
      </c>
      <c r="C81" s="3">
        <f t="shared" si="5"/>
        <v>129.73836249999999</v>
      </c>
      <c r="D81" s="5">
        <f t="shared" si="6"/>
        <v>1.3637500000015734E-2</v>
      </c>
      <c r="E81" s="6"/>
      <c r="G81" s="11">
        <f t="shared" ref="G81:G84" si="9">Q$20*(Q$18/(Q$18+Q$19)-$Q$16/($Q$16+B81))*1000</f>
        <v>27.897925325948702</v>
      </c>
      <c r="H81" s="11">
        <f t="shared" ref="H81:H84" si="10">Q$20*(Q$18/(Q$18+Q$19)-$Q$16/($Q$16+C81))*1000</f>
        <v>27.885210398478911</v>
      </c>
    </row>
    <row r="82" spans="1:8" x14ac:dyDescent="0.3">
      <c r="A82" s="3">
        <v>78</v>
      </c>
      <c r="B82" s="4">
        <v>130.13300000000001</v>
      </c>
      <c r="C82" s="3">
        <f t="shared" si="5"/>
        <v>130.12457499999999</v>
      </c>
      <c r="D82" s="5">
        <f t="shared" si="6"/>
        <v>8.4250000000167802E-3</v>
      </c>
      <c r="E82" s="6"/>
      <c r="G82" s="11">
        <f t="shared" si="9"/>
        <v>28.253123993948748</v>
      </c>
      <c r="H82" s="11">
        <f t="shared" si="10"/>
        <v>28.245270094737208</v>
      </c>
    </row>
    <row r="83" spans="1:8" x14ac:dyDescent="0.3">
      <c r="A83" s="3">
        <v>79</v>
      </c>
      <c r="B83" s="4">
        <v>130.51499999999999</v>
      </c>
      <c r="C83" s="3">
        <f t="shared" si="5"/>
        <v>130.51078749999999</v>
      </c>
      <c r="D83" s="5">
        <f t="shared" si="6"/>
        <v>4.2124999999941792E-3</v>
      </c>
      <c r="E83" s="6"/>
      <c r="G83" s="11">
        <f t="shared" si="9"/>
        <v>28.609202991410342</v>
      </c>
      <c r="H83" s="11">
        <f t="shared" si="10"/>
        <v>28.605276618539619</v>
      </c>
    </row>
    <row r="84" spans="1:8" x14ac:dyDescent="0.3">
      <c r="A84" s="3">
        <v>80</v>
      </c>
      <c r="B84" s="4">
        <v>130.89699999999999</v>
      </c>
      <c r="C84" s="3">
        <f t="shared" si="5"/>
        <v>130.89699999999999</v>
      </c>
      <c r="D84" s="5">
        <f t="shared" si="6"/>
        <v>0</v>
      </c>
      <c r="E84" s="6"/>
      <c r="G84" s="11">
        <f t="shared" si="9"/>
        <v>28.965229981661732</v>
      </c>
      <c r="H84" s="11">
        <f t="shared" si="10"/>
        <v>28.965229981661732</v>
      </c>
    </row>
    <row r="85" spans="1:8" x14ac:dyDescent="0.3">
      <c r="A85" s="3">
        <v>81</v>
      </c>
      <c r="B85" s="4">
        <v>131.27799999999999</v>
      </c>
      <c r="C85" s="3"/>
      <c r="D85" s="4"/>
    </row>
    <row r="86" spans="1:8" x14ac:dyDescent="0.3">
      <c r="A86" s="3">
        <v>82</v>
      </c>
      <c r="B86" s="4">
        <v>131.66</v>
      </c>
      <c r="C86" s="3"/>
      <c r="D86" s="4"/>
    </row>
    <row r="87" spans="1:8" x14ac:dyDescent="0.3">
      <c r="A87" s="3">
        <v>83</v>
      </c>
      <c r="B87" s="4">
        <v>132.041</v>
      </c>
      <c r="C87" s="3"/>
      <c r="D87" s="4"/>
    </row>
    <row r="88" spans="1:8" x14ac:dyDescent="0.3">
      <c r="A88" s="3">
        <v>84</v>
      </c>
      <c r="B88" s="4">
        <v>132.422</v>
      </c>
      <c r="C88" s="3"/>
      <c r="D88" s="4"/>
    </row>
    <row r="89" spans="1:8" x14ac:dyDescent="0.3">
      <c r="A89" s="3">
        <v>85</v>
      </c>
      <c r="B89" s="4">
        <v>132.803</v>
      </c>
      <c r="C89" s="3"/>
      <c r="D89" s="4"/>
    </row>
    <row r="90" spans="1:8" x14ac:dyDescent="0.3">
      <c r="A90" s="3">
        <v>86</v>
      </c>
      <c r="B90" s="4">
        <v>133.184</v>
      </c>
      <c r="C90" s="3"/>
      <c r="D90" s="4"/>
    </row>
    <row r="91" spans="1:8" x14ac:dyDescent="0.3">
      <c r="A91" s="3">
        <v>87</v>
      </c>
      <c r="B91" s="4">
        <v>133.565</v>
      </c>
      <c r="C91" s="3"/>
      <c r="D91" s="4"/>
    </row>
    <row r="92" spans="1:8" x14ac:dyDescent="0.3">
      <c r="A92" s="3">
        <v>88</v>
      </c>
      <c r="B92" s="4">
        <v>133.946</v>
      </c>
      <c r="C92" s="3"/>
      <c r="D92" s="4"/>
    </row>
    <row r="93" spans="1:8" x14ac:dyDescent="0.3">
      <c r="A93" s="3">
        <v>89</v>
      </c>
      <c r="B93" s="4">
        <v>134.32599999999999</v>
      </c>
      <c r="C93" s="3"/>
      <c r="D93" s="4"/>
    </row>
    <row r="94" spans="1:8" x14ac:dyDescent="0.3">
      <c r="A94" s="3">
        <v>90</v>
      </c>
      <c r="B94" s="4">
        <v>134.70699999999999</v>
      </c>
      <c r="C94" s="3"/>
      <c r="D94" s="4"/>
    </row>
    <row r="95" spans="1:8" x14ac:dyDescent="0.3">
      <c r="A95" s="3">
        <v>91</v>
      </c>
      <c r="B95" s="4">
        <v>135.08699999999999</v>
      </c>
      <c r="C95" s="3"/>
      <c r="D95" s="4"/>
    </row>
    <row r="96" spans="1:8" x14ac:dyDescent="0.3">
      <c r="A96" s="3">
        <v>92</v>
      </c>
      <c r="B96" s="4">
        <v>135.46799999999999</v>
      </c>
      <c r="C96" s="3"/>
      <c r="D96" s="4"/>
    </row>
    <row r="97" spans="1:34" x14ac:dyDescent="0.3">
      <c r="A97" s="3">
        <v>93</v>
      </c>
      <c r="B97" s="4">
        <v>135.84800000000001</v>
      </c>
      <c r="C97" s="3"/>
      <c r="D97" s="4"/>
    </row>
    <row r="98" spans="1:34" x14ac:dyDescent="0.3">
      <c r="A98" s="3">
        <v>94</v>
      </c>
      <c r="B98" s="4">
        <v>136.22800000000001</v>
      </c>
      <c r="C98" s="3"/>
      <c r="D98" s="4"/>
    </row>
    <row r="99" spans="1:34" x14ac:dyDescent="0.3">
      <c r="A99" s="3">
        <v>95</v>
      </c>
      <c r="B99" s="4">
        <v>136.608</v>
      </c>
      <c r="C99" s="3"/>
      <c r="D99" s="4"/>
    </row>
    <row r="100" spans="1:34" x14ac:dyDescent="0.3">
      <c r="A100" s="3">
        <v>96</v>
      </c>
      <c r="B100" s="4">
        <v>136.98699999999999</v>
      </c>
      <c r="C100" s="3"/>
      <c r="D100" s="4"/>
    </row>
    <row r="101" spans="1:34" x14ac:dyDescent="0.3">
      <c r="A101" s="3">
        <v>97</v>
      </c>
      <c r="B101" s="4">
        <v>137.36699999999999</v>
      </c>
      <c r="C101" s="3"/>
      <c r="D101" s="4"/>
    </row>
    <row r="102" spans="1:34" x14ac:dyDescent="0.3">
      <c r="A102" s="3">
        <v>98</v>
      </c>
      <c r="B102" s="4">
        <v>137.74700000000001</v>
      </c>
      <c r="C102" s="3"/>
      <c r="D102" s="4"/>
    </row>
    <row r="103" spans="1:34" x14ac:dyDescent="0.3">
      <c r="A103" s="3">
        <v>99</v>
      </c>
      <c r="B103" s="4">
        <v>138.126</v>
      </c>
      <c r="C103" s="3"/>
      <c r="D103" s="4"/>
    </row>
    <row r="104" spans="1:34" ht="15" thickBot="1" x14ac:dyDescent="0.35">
      <c r="A104" s="3">
        <v>100</v>
      </c>
      <c r="B104" s="4">
        <v>138.506</v>
      </c>
      <c r="C104" s="3"/>
      <c r="D104" s="4"/>
    </row>
    <row r="105" spans="1:34" ht="16.8" thickTop="1" thickBot="1" x14ac:dyDescent="0.35">
      <c r="V105" s="13" t="s">
        <v>21</v>
      </c>
      <c r="W105" s="14">
        <v>25</v>
      </c>
      <c r="X105" s="14">
        <v>30</v>
      </c>
      <c r="Y105" s="14">
        <v>35</v>
      </c>
      <c r="Z105" s="14">
        <v>40</v>
      </c>
      <c r="AA105" s="14">
        <v>45</v>
      </c>
      <c r="AB105" s="14">
        <v>50</v>
      </c>
      <c r="AC105" s="14">
        <v>55</v>
      </c>
      <c r="AD105" s="14">
        <v>60</v>
      </c>
      <c r="AE105" s="14">
        <v>65</v>
      </c>
      <c r="AF105" s="14">
        <v>70</v>
      </c>
      <c r="AG105" s="14">
        <v>75</v>
      </c>
      <c r="AH105" s="15">
        <v>80</v>
      </c>
    </row>
    <row r="106" spans="1:34" ht="18" x14ac:dyDescent="0.3">
      <c r="V106" s="16" t="s">
        <v>22</v>
      </c>
      <c r="W106" s="17">
        <v>17.5</v>
      </c>
      <c r="X106" s="17">
        <v>18.5</v>
      </c>
      <c r="Y106" s="17">
        <v>20</v>
      </c>
      <c r="Z106" s="17">
        <v>21.5</v>
      </c>
      <c r="AA106" s="17">
        <v>23.1</v>
      </c>
      <c r="AB106" s="17">
        <v>24.9</v>
      </c>
      <c r="AC106" s="17">
        <v>26.1</v>
      </c>
      <c r="AD106" s="17">
        <v>28.4</v>
      </c>
      <c r="AE106" s="17">
        <v>31</v>
      </c>
      <c r="AF106" s="17">
        <v>32.700000000000003</v>
      </c>
      <c r="AG106" s="17">
        <v>34.700000000000003</v>
      </c>
      <c r="AH106" s="18">
        <v>36.299999999999997</v>
      </c>
    </row>
    <row r="107" spans="1:34" x14ac:dyDescent="0.3">
      <c r="V107" t="s">
        <v>23</v>
      </c>
      <c r="W107" s="4">
        <v>109.735</v>
      </c>
      <c r="X107" s="4">
        <v>111.673</v>
      </c>
      <c r="Y107" s="4">
        <v>113.608</v>
      </c>
      <c r="Z107" s="4">
        <v>115.541</v>
      </c>
      <c r="AA107" s="4">
        <v>117.47</v>
      </c>
      <c r="AB107" s="4">
        <v>119.39700000000001</v>
      </c>
      <c r="AC107" s="4">
        <v>121.321</v>
      </c>
      <c r="AD107" s="4">
        <v>123.242</v>
      </c>
      <c r="AE107" s="4">
        <v>125.16</v>
      </c>
      <c r="AF107" s="4">
        <v>127.075</v>
      </c>
      <c r="AG107" s="4">
        <v>128.98699999999999</v>
      </c>
      <c r="AH107" s="4">
        <v>130.89699999999999</v>
      </c>
    </row>
    <row r="108" spans="1:34" x14ac:dyDescent="0.3">
      <c r="V108" t="s">
        <v>24</v>
      </c>
      <c r="W108" s="19">
        <f>5000*7.7/(5100+7.7+W107)</f>
        <v>7.3791048666634094</v>
      </c>
      <c r="X108" s="19">
        <f t="shared" ref="X108:AH108" si="11">5000*7.7/(5100+7.7+X107)</f>
        <v>7.3763649388537669</v>
      </c>
      <c r="Y108" s="19">
        <f t="shared" si="11"/>
        <v>7.3736312816635214</v>
      </c>
      <c r="Z108" s="19">
        <f t="shared" si="11"/>
        <v>7.3709024722389795</v>
      </c>
      <c r="AA108" s="19">
        <f t="shared" si="11"/>
        <v>7.3681813223301829</v>
      </c>
      <c r="AB108" s="19">
        <f t="shared" si="11"/>
        <v>7.3654649990233585</v>
      </c>
      <c r="AC108" s="19">
        <f t="shared" si="11"/>
        <v>7.362754901921412</v>
      </c>
      <c r="AD108" s="19">
        <f t="shared" si="11"/>
        <v>7.3600510194913271</v>
      </c>
      <c r="AE108" s="19">
        <f t="shared" si="11"/>
        <v>7.3573533402384168</v>
      </c>
      <c r="AF108" s="19">
        <f t="shared" si="11"/>
        <v>7.3546618527061813</v>
      </c>
      <c r="AG108" s="19">
        <f t="shared" si="11"/>
        <v>7.3519765454761759</v>
      </c>
      <c r="AH108" s="19">
        <f t="shared" si="11"/>
        <v>7.3492960042545743</v>
      </c>
    </row>
    <row r="109" spans="1:34" x14ac:dyDescent="0.3">
      <c r="W109">
        <f t="shared" ref="W109:AH109" si="12">5000*(5.1/5.2-5100/(5100+7.7+W107))</f>
        <v>16.387086315843291</v>
      </c>
      <c r="X109">
        <f t="shared" si="12"/>
        <v>18.201843696255548</v>
      </c>
      <c r="Y109">
        <f t="shared" si="12"/>
        <v>20.012447809275024</v>
      </c>
      <c r="Z109">
        <f t="shared" si="12"/>
        <v>21.819841064491531</v>
      </c>
      <c r="AA109">
        <f t="shared" si="12"/>
        <v>23.622161133954322</v>
      </c>
      <c r="AB109">
        <f t="shared" si="12"/>
        <v>25.421284363149056</v>
      </c>
      <c r="AC109">
        <f t="shared" si="12"/>
        <v>27.216283742361181</v>
      </c>
      <c r="AD109">
        <f t="shared" si="12"/>
        <v>29.007166910339222</v>
      </c>
      <c r="AE109">
        <f t="shared" si="12"/>
        <v>30.793941480448119</v>
      </c>
      <c r="AF109">
        <f t="shared" si="12"/>
        <v>32.576615040759705</v>
      </c>
      <c r="AG109">
        <f t="shared" si="12"/>
        <v>34.355195154140425</v>
      </c>
      <c r="AH109">
        <f t="shared" si="12"/>
        <v>36.130618560655805</v>
      </c>
    </row>
    <row r="110" spans="1:34" x14ac:dyDescent="0.3">
      <c r="V110" t="s">
        <v>25</v>
      </c>
      <c r="W110" s="19">
        <f>W106-W108</f>
        <v>10.120895133336591</v>
      </c>
      <c r="X110" s="19">
        <f t="shared" ref="X110:AH110" si="13">X106-X108</f>
        <v>11.123635061146233</v>
      </c>
      <c r="Y110" s="19">
        <f t="shared" si="13"/>
        <v>12.626368718336479</v>
      </c>
      <c r="Z110" s="19">
        <f t="shared" si="13"/>
        <v>14.12909752776102</v>
      </c>
      <c r="AA110" s="19">
        <f t="shared" si="13"/>
        <v>15.731818677669818</v>
      </c>
      <c r="AB110" s="19">
        <f t="shared" si="13"/>
        <v>17.534535000976639</v>
      </c>
      <c r="AC110" s="19">
        <f t="shared" si="13"/>
        <v>18.737245098078589</v>
      </c>
      <c r="AD110" s="19">
        <f t="shared" si="13"/>
        <v>21.039948980508672</v>
      </c>
      <c r="AE110" s="19">
        <f t="shared" si="13"/>
        <v>23.642646659761581</v>
      </c>
      <c r="AF110" s="19">
        <f t="shared" si="13"/>
        <v>25.345338147293823</v>
      </c>
      <c r="AG110" s="19">
        <f t="shared" si="13"/>
        <v>27.348023454523826</v>
      </c>
      <c r="AH110" s="19">
        <f t="shared" si="13"/>
        <v>28.950703995745421</v>
      </c>
    </row>
    <row r="111" spans="1:34" x14ac:dyDescent="0.3">
      <c r="W111">
        <v>9.1634108659444102</v>
      </c>
      <c r="X111">
        <v>10.983535642747345</v>
      </c>
      <c r="Y111">
        <v>12.799492877396679</v>
      </c>
      <c r="Z111">
        <v>14.612227777889842</v>
      </c>
      <c r="AA111">
        <v>16.419872525897382</v>
      </c>
      <c r="AB111">
        <v>18.224309023849305</v>
      </c>
      <c r="AC111">
        <v>20.024607536321405</v>
      </c>
      <c r="AD111">
        <v>21.820775738074506</v>
      </c>
      <c r="AE111">
        <v>23.612821278347074</v>
      </c>
      <c r="AF111">
        <v>25.400751780945143</v>
      </c>
      <c r="AG111">
        <v>27.184574844331678</v>
      </c>
      <c r="AH111">
        <v>28.965229981661732</v>
      </c>
    </row>
    <row r="112" spans="1:34" x14ac:dyDescent="0.3"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4" spans="22:34" ht="15" thickBot="1" x14ac:dyDescent="0.35"/>
    <row r="115" spans="22:34" ht="16.8" thickTop="1" thickBot="1" x14ac:dyDescent="0.35">
      <c r="W115" s="14">
        <v>25</v>
      </c>
      <c r="X115" s="14">
        <v>30</v>
      </c>
      <c r="Y115" s="14">
        <v>35</v>
      </c>
      <c r="Z115" s="14">
        <v>40</v>
      </c>
      <c r="AA115" s="14">
        <v>45</v>
      </c>
      <c r="AB115" s="14">
        <v>50</v>
      </c>
      <c r="AC115" s="14">
        <v>55</v>
      </c>
      <c r="AD115" s="14">
        <v>60</v>
      </c>
      <c r="AE115" s="14">
        <v>65</v>
      </c>
      <c r="AF115" s="14">
        <v>70</v>
      </c>
      <c r="AG115" s="14">
        <v>75</v>
      </c>
      <c r="AH115" s="15">
        <v>80</v>
      </c>
    </row>
    <row r="116" spans="22:34" x14ac:dyDescent="0.3">
      <c r="V116">
        <f>(AH116-W116)/55</f>
        <v>0.36003307483122404</v>
      </c>
      <c r="W116" s="22">
        <v>9.1634108659444102</v>
      </c>
      <c r="X116" s="22">
        <v>10.983535642747345</v>
      </c>
      <c r="Y116" s="22">
        <v>12.799492877396679</v>
      </c>
      <c r="Z116" s="22">
        <v>14.612227777889842</v>
      </c>
      <c r="AA116" s="22">
        <v>16.419872525897382</v>
      </c>
      <c r="AB116" s="22">
        <v>18.224309023849305</v>
      </c>
      <c r="AC116" s="22">
        <v>20.024607536321405</v>
      </c>
      <c r="AD116" s="22">
        <v>21.820775738074506</v>
      </c>
      <c r="AE116" s="22">
        <v>23.612821278347074</v>
      </c>
      <c r="AF116" s="22">
        <v>25.400751780945143</v>
      </c>
      <c r="AG116" s="22">
        <v>27.184574844331678</v>
      </c>
      <c r="AH116" s="22">
        <v>28.965229981661732</v>
      </c>
    </row>
  </sheetData>
  <mergeCells count="3">
    <mergeCell ref="P4:Q4"/>
    <mergeCell ref="R4:S4"/>
    <mergeCell ref="P3:S3"/>
  </mergeCells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FG Leistungselektroni, TU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The, Andrew</dc:creator>
  <cp:lastModifiedBy>Nader Nolde</cp:lastModifiedBy>
  <dcterms:created xsi:type="dcterms:W3CDTF">2014-11-26T13:12:06Z</dcterms:created>
  <dcterms:modified xsi:type="dcterms:W3CDTF">2017-12-13T11:29:22Z</dcterms:modified>
</cp:coreProperties>
</file>