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er\OneDrive\GLET 1718\Labor 4\"/>
    </mc:Choice>
  </mc:AlternateContent>
  <xr:revisionPtr revIDLastSave="3" documentId="8_{8282574D-4054-41BA-8551-E551C7280C55}" xr6:coauthVersionLast="28" xr6:coauthVersionMax="28" xr10:uidLastSave="{F1BA945B-CA1B-45F3-8963-0B79D7765F76}"/>
  <bookViews>
    <workbookView xWindow="0" yWindow="0" windowWidth="8772" windowHeight="6888" activeTab="1" xr2:uid="{1E1C9975-3245-4FC3-ACD4-8DA1CFD7F424}"/>
  </bookViews>
  <sheets>
    <sheet name="Vorberitung" sheetId="2" r:id="rId1"/>
    <sheet name="Auswertung" sheetId="1" r:id="rId2"/>
    <sheet name="Laszlo" sheetId="4" r:id="rId3"/>
    <sheet name="Freitag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E46" i="1"/>
  <c r="F46" i="1"/>
  <c r="G46" i="1"/>
  <c r="H46" i="1"/>
  <c r="I46" i="1"/>
  <c r="J46" i="1"/>
  <c r="K46" i="1"/>
  <c r="C46" i="1"/>
  <c r="D22" i="1"/>
  <c r="E22" i="1"/>
  <c r="F22" i="1"/>
  <c r="G22" i="1"/>
  <c r="H22" i="1"/>
  <c r="I22" i="1"/>
  <c r="J22" i="1"/>
  <c r="K22" i="1"/>
  <c r="C22" i="1"/>
  <c r="D11" i="1"/>
  <c r="E11" i="1"/>
  <c r="F11" i="1"/>
  <c r="G11" i="1"/>
  <c r="H11" i="1"/>
  <c r="I11" i="1"/>
  <c r="J11" i="1"/>
  <c r="K11" i="1"/>
  <c r="C11" i="1"/>
  <c r="J10" i="2" l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9" i="2"/>
  <c r="H10" i="2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9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9" i="2"/>
  <c r="B10" i="2"/>
  <c r="E10" i="2" s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B53" i="2"/>
  <c r="B54" i="2"/>
  <c r="B55" i="2"/>
  <c r="E55" i="2" s="1"/>
  <c r="B56" i="2"/>
  <c r="B57" i="2"/>
  <c r="B58" i="2"/>
  <c r="B59" i="2"/>
  <c r="E59" i="2" s="1"/>
  <c r="B60" i="2"/>
  <c r="B61" i="2"/>
  <c r="B62" i="2"/>
  <c r="B63" i="2"/>
  <c r="E63" i="2" s="1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9" i="2"/>
  <c r="C10" i="2"/>
  <c r="C11" i="2"/>
  <c r="C12" i="2"/>
  <c r="E12" i="2"/>
  <c r="C13" i="2"/>
  <c r="E13" i="2"/>
  <c r="C14" i="2"/>
  <c r="E14" i="2"/>
  <c r="C15" i="2"/>
  <c r="C16" i="2"/>
  <c r="E16" i="2"/>
  <c r="C17" i="2"/>
  <c r="E17" i="2"/>
  <c r="C18" i="2"/>
  <c r="E18" i="2"/>
  <c r="C19" i="2"/>
  <c r="C20" i="2"/>
  <c r="E20" i="2"/>
  <c r="C21" i="2"/>
  <c r="E21" i="2"/>
  <c r="C22" i="2"/>
  <c r="E22" i="2"/>
  <c r="C23" i="2"/>
  <c r="C24" i="2"/>
  <c r="E24" i="2"/>
  <c r="C25" i="2"/>
  <c r="E25" i="2"/>
  <c r="C26" i="2"/>
  <c r="E26" i="2"/>
  <c r="C27" i="2"/>
  <c r="C28" i="2"/>
  <c r="E28" i="2"/>
  <c r="C29" i="2"/>
  <c r="E29" i="2"/>
  <c r="C30" i="2"/>
  <c r="E30" i="2"/>
  <c r="C31" i="2"/>
  <c r="C32" i="2"/>
  <c r="E32" i="2"/>
  <c r="C33" i="2"/>
  <c r="E33" i="2"/>
  <c r="C34" i="2"/>
  <c r="E34" i="2"/>
  <c r="C35" i="2"/>
  <c r="C36" i="2"/>
  <c r="E36" i="2"/>
  <c r="C37" i="2"/>
  <c r="E37" i="2"/>
  <c r="C38" i="2"/>
  <c r="E38" i="2"/>
  <c r="C39" i="2"/>
  <c r="C40" i="2"/>
  <c r="E40" i="2"/>
  <c r="C41" i="2"/>
  <c r="E41" i="2"/>
  <c r="C42" i="2"/>
  <c r="E42" i="2"/>
  <c r="C43" i="2"/>
  <c r="C44" i="2"/>
  <c r="E44" i="2"/>
  <c r="C45" i="2"/>
  <c r="E45" i="2"/>
  <c r="C46" i="2"/>
  <c r="E46" i="2"/>
  <c r="C47" i="2"/>
  <c r="C48" i="2"/>
  <c r="E48" i="2"/>
  <c r="C49" i="2"/>
  <c r="E49" i="2"/>
  <c r="C50" i="2"/>
  <c r="E50" i="2"/>
  <c r="C51" i="2"/>
  <c r="C52" i="2"/>
  <c r="E52" i="2"/>
  <c r="C53" i="2"/>
  <c r="E53" i="2"/>
  <c r="C54" i="2"/>
  <c r="E54" i="2"/>
  <c r="C55" i="2"/>
  <c r="C56" i="2"/>
  <c r="E56" i="2"/>
  <c r="C57" i="2"/>
  <c r="E57" i="2"/>
  <c r="C58" i="2"/>
  <c r="E58" i="2"/>
  <c r="C59" i="2"/>
  <c r="C60" i="2"/>
  <c r="E60" i="2"/>
  <c r="C61" i="2"/>
  <c r="E61" i="2"/>
  <c r="C62" i="2"/>
  <c r="E62" i="2"/>
  <c r="C63" i="2"/>
  <c r="C64" i="2"/>
  <c r="E64" i="2"/>
  <c r="C65" i="2"/>
  <c r="E65" i="2"/>
  <c r="C66" i="2"/>
  <c r="E66" i="2"/>
  <c r="C67" i="2"/>
  <c r="E67" i="2"/>
  <c r="C68" i="2"/>
  <c r="E68" i="2"/>
  <c r="C69" i="2"/>
  <c r="E69" i="2"/>
  <c r="C70" i="2"/>
  <c r="E70" i="2"/>
  <c r="C71" i="2"/>
  <c r="E71" i="2"/>
  <c r="C72" i="2"/>
  <c r="E72" i="2"/>
  <c r="C73" i="2"/>
  <c r="E73" i="2"/>
  <c r="C74" i="2"/>
  <c r="E74" i="2"/>
  <c r="C75" i="2"/>
  <c r="E75" i="2"/>
  <c r="C76" i="2"/>
  <c r="E76" i="2"/>
  <c r="C77" i="2"/>
  <c r="E77" i="2"/>
  <c r="C78" i="2"/>
  <c r="E78" i="2"/>
  <c r="C79" i="2"/>
  <c r="E79" i="2"/>
  <c r="C80" i="2"/>
  <c r="E80" i="2"/>
  <c r="C81" i="2"/>
  <c r="E81" i="2"/>
  <c r="E9" i="2"/>
  <c r="C9" i="2"/>
  <c r="H58" i="4"/>
  <c r="D58" i="4"/>
  <c r="I57" i="4"/>
  <c r="E57" i="4"/>
  <c r="K56" i="4"/>
  <c r="K57" i="4" s="1"/>
  <c r="J56" i="4"/>
  <c r="J57" i="4" s="1"/>
  <c r="I56" i="4"/>
  <c r="H56" i="4"/>
  <c r="H57" i="4" s="1"/>
  <c r="G56" i="4"/>
  <c r="G57" i="4" s="1"/>
  <c r="F56" i="4"/>
  <c r="F57" i="4" s="1"/>
  <c r="E56" i="4"/>
  <c r="D56" i="4"/>
  <c r="D57" i="4" s="1"/>
  <c r="C56" i="4"/>
  <c r="C57" i="4" s="1"/>
  <c r="K54" i="4"/>
  <c r="K58" i="4" s="1"/>
  <c r="J54" i="4"/>
  <c r="J58" i="4" s="1"/>
  <c r="I54" i="4"/>
  <c r="I58" i="4" s="1"/>
  <c r="H54" i="4"/>
  <c r="G54" i="4"/>
  <c r="G58" i="4" s="1"/>
  <c r="F54" i="4"/>
  <c r="F58" i="4" s="1"/>
  <c r="E54" i="4"/>
  <c r="E58" i="4" s="1"/>
  <c r="D54" i="4"/>
  <c r="C54" i="4"/>
  <c r="C58" i="4" s="1"/>
  <c r="K46" i="4"/>
  <c r="J46" i="4"/>
  <c r="I46" i="4"/>
  <c r="H46" i="4"/>
  <c r="G46" i="4"/>
  <c r="F46" i="4"/>
  <c r="E46" i="4"/>
  <c r="D46" i="4"/>
  <c r="C46" i="4"/>
  <c r="I45" i="4"/>
  <c r="E45" i="4"/>
  <c r="K44" i="4"/>
  <c r="K45" i="4" s="1"/>
  <c r="J44" i="4"/>
  <c r="J45" i="4" s="1"/>
  <c r="I44" i="4"/>
  <c r="H44" i="4"/>
  <c r="H45" i="4" s="1"/>
  <c r="G44" i="4"/>
  <c r="G45" i="4" s="1"/>
  <c r="F44" i="4"/>
  <c r="F45" i="4" s="1"/>
  <c r="E44" i="4"/>
  <c r="D44" i="4"/>
  <c r="D45" i="4" s="1"/>
  <c r="C44" i="4"/>
  <c r="C45" i="4" s="1"/>
  <c r="K34" i="4"/>
  <c r="J34" i="4"/>
  <c r="I34" i="4"/>
  <c r="H34" i="4"/>
  <c r="G34" i="4"/>
  <c r="F34" i="4"/>
  <c r="E34" i="4"/>
  <c r="D34" i="4"/>
  <c r="C34" i="4"/>
  <c r="H33" i="4"/>
  <c r="D33" i="4"/>
  <c r="K32" i="4"/>
  <c r="K33" i="4" s="1"/>
  <c r="J32" i="4"/>
  <c r="J33" i="4" s="1"/>
  <c r="I32" i="4"/>
  <c r="I33" i="4" s="1"/>
  <c r="H32" i="4"/>
  <c r="G32" i="4"/>
  <c r="G33" i="4" s="1"/>
  <c r="F32" i="4"/>
  <c r="F33" i="4" s="1"/>
  <c r="E32" i="4"/>
  <c r="E33" i="4" s="1"/>
  <c r="D32" i="4"/>
  <c r="C32" i="4"/>
  <c r="C33" i="4" s="1"/>
  <c r="K23" i="4"/>
  <c r="J23" i="4"/>
  <c r="I23" i="4"/>
  <c r="H23" i="4"/>
  <c r="G23" i="4"/>
  <c r="F23" i="4"/>
  <c r="E23" i="4"/>
  <c r="D23" i="4"/>
  <c r="C23" i="4"/>
  <c r="K22" i="4"/>
  <c r="G22" i="4"/>
  <c r="C22" i="4"/>
  <c r="K21" i="4"/>
  <c r="J21" i="4"/>
  <c r="J22" i="4" s="1"/>
  <c r="I21" i="4"/>
  <c r="I22" i="4" s="1"/>
  <c r="H21" i="4"/>
  <c r="H22" i="4" s="1"/>
  <c r="G21" i="4"/>
  <c r="F21" i="4"/>
  <c r="F22" i="4" s="1"/>
  <c r="E21" i="4"/>
  <c r="E22" i="4" s="1"/>
  <c r="D21" i="4"/>
  <c r="D22" i="4" s="1"/>
  <c r="C21" i="4"/>
  <c r="K10" i="4"/>
  <c r="J10" i="4"/>
  <c r="I10" i="4"/>
  <c r="H10" i="4"/>
  <c r="G10" i="4"/>
  <c r="F10" i="4"/>
  <c r="E10" i="4"/>
  <c r="D10" i="4"/>
  <c r="C10" i="4"/>
  <c r="D44" i="1"/>
  <c r="E44" i="1"/>
  <c r="F44" i="1"/>
  <c r="G44" i="1"/>
  <c r="H44" i="1"/>
  <c r="I44" i="1"/>
  <c r="J44" i="1"/>
  <c r="J45" i="1" s="1"/>
  <c r="K44" i="1"/>
  <c r="K45" i="1" s="1"/>
  <c r="D45" i="1"/>
  <c r="E45" i="1"/>
  <c r="F45" i="1"/>
  <c r="G45" i="1"/>
  <c r="H45" i="1"/>
  <c r="I45" i="1"/>
  <c r="C44" i="1"/>
  <c r="C45" i="1" s="1"/>
  <c r="K42" i="1"/>
  <c r="J42" i="1"/>
  <c r="I42" i="1"/>
  <c r="H42" i="1"/>
  <c r="G42" i="1"/>
  <c r="F42" i="1"/>
  <c r="E42" i="1"/>
  <c r="D42" i="1"/>
  <c r="C42" i="1"/>
  <c r="D32" i="1"/>
  <c r="E32" i="1"/>
  <c r="F32" i="1"/>
  <c r="G32" i="1"/>
  <c r="G33" i="1" s="1"/>
  <c r="H32" i="1"/>
  <c r="I32" i="1"/>
  <c r="I33" i="1" s="1"/>
  <c r="J32" i="1"/>
  <c r="J33" i="1" s="1"/>
  <c r="K32" i="1"/>
  <c r="D33" i="1"/>
  <c r="E33" i="1"/>
  <c r="F33" i="1"/>
  <c r="H33" i="1"/>
  <c r="K33" i="1"/>
  <c r="D34" i="1"/>
  <c r="E34" i="1"/>
  <c r="F34" i="1"/>
  <c r="G34" i="1"/>
  <c r="H34" i="1"/>
  <c r="I34" i="1"/>
  <c r="J34" i="1"/>
  <c r="K34" i="1"/>
  <c r="C34" i="1"/>
  <c r="C32" i="1"/>
  <c r="C33" i="1" s="1"/>
  <c r="D20" i="1"/>
  <c r="E20" i="1"/>
  <c r="E21" i="1" s="1"/>
  <c r="F20" i="1"/>
  <c r="G20" i="1"/>
  <c r="H20" i="1"/>
  <c r="H21" i="1" s="1"/>
  <c r="I20" i="1"/>
  <c r="J20" i="1"/>
  <c r="K20" i="1"/>
  <c r="D21" i="1"/>
  <c r="F21" i="1"/>
  <c r="G21" i="1"/>
  <c r="I21" i="1"/>
  <c r="J21" i="1"/>
  <c r="K21" i="1"/>
  <c r="C21" i="1"/>
  <c r="C20" i="1"/>
  <c r="I10" i="1"/>
  <c r="J10" i="1"/>
  <c r="E10" i="1"/>
  <c r="F10" i="1"/>
  <c r="D9" i="1"/>
  <c r="D10" i="1" s="1"/>
  <c r="E9" i="1"/>
  <c r="F9" i="1"/>
  <c r="G9" i="1"/>
  <c r="G10" i="1" s="1"/>
  <c r="H9" i="1"/>
  <c r="H10" i="1" s="1"/>
  <c r="I9" i="1"/>
  <c r="J9" i="1"/>
  <c r="K9" i="1"/>
  <c r="K10" i="1" s="1"/>
  <c r="C9" i="1"/>
  <c r="C10" i="1" s="1"/>
  <c r="K20" i="3"/>
  <c r="C20" i="3"/>
  <c r="D20" i="3"/>
  <c r="E20" i="3"/>
  <c r="F20" i="3"/>
  <c r="G20" i="3"/>
  <c r="H20" i="3"/>
  <c r="I20" i="3"/>
  <c r="C22" i="3"/>
  <c r="J22" i="3"/>
  <c r="J20" i="3"/>
  <c r="K8" i="3"/>
  <c r="I22" i="3"/>
  <c r="H22" i="3"/>
  <c r="G22" i="3"/>
  <c r="F22" i="3"/>
  <c r="E22" i="3"/>
  <c r="D22" i="3"/>
  <c r="D10" i="3"/>
  <c r="E10" i="3"/>
  <c r="F10" i="3"/>
  <c r="G10" i="3"/>
  <c r="H10" i="3"/>
  <c r="I10" i="3"/>
  <c r="J10" i="3"/>
  <c r="C10" i="3"/>
  <c r="C8" i="3"/>
  <c r="D8" i="3"/>
  <c r="E8" i="3"/>
  <c r="F8" i="3"/>
  <c r="G8" i="3"/>
  <c r="H8" i="3"/>
  <c r="I8" i="3"/>
  <c r="J8" i="3"/>
  <c r="E47" i="2" l="1"/>
  <c r="E43" i="2"/>
  <c r="E39" i="2"/>
  <c r="E35" i="2"/>
  <c r="E31" i="2"/>
  <c r="E27" i="2"/>
  <c r="E23" i="2"/>
  <c r="E19" i="2"/>
  <c r="E15" i="2"/>
  <c r="E11" i="2"/>
  <c r="B1" i="2"/>
  <c r="B4" i="2" l="1"/>
</calcChain>
</file>

<file path=xl/sharedStrings.xml><?xml version="1.0" encoding="utf-8"?>
<sst xmlns="http://schemas.openxmlformats.org/spreadsheetml/2006/main" count="144" uniqueCount="34">
  <si>
    <r>
      <t xml:space="preserve"> </t>
    </r>
    <r>
      <rPr>
        <i/>
        <sz val="12"/>
        <color rgb="FF000000"/>
        <rFont val="Times New Roman"/>
        <family val="1"/>
      </rPr>
      <t>f</t>
    </r>
    <r>
      <rPr>
        <sz val="12"/>
        <color rgb="FF000000"/>
        <rFont val="Times New Roman"/>
        <family val="1"/>
      </rPr>
      <t xml:space="preserve"> (Hz)</t>
    </r>
  </si>
  <si>
    <t>18k</t>
  </si>
  <si>
    <t>72k</t>
  </si>
  <si>
    <t>360k</t>
  </si>
  <si>
    <r>
      <t>U</t>
    </r>
    <r>
      <rPr>
        <vertAlign val="subscript"/>
        <sz val="12"/>
        <color rgb="FF000000"/>
        <rFont val="Times New Roman"/>
        <family val="1"/>
      </rPr>
      <t xml:space="preserve">e  </t>
    </r>
    <r>
      <rPr>
        <sz val="12"/>
        <color rgb="FF000000"/>
        <rFont val="Times New Roman"/>
        <family val="1"/>
      </rPr>
      <t>(V)</t>
    </r>
  </si>
  <si>
    <r>
      <t>U</t>
    </r>
    <r>
      <rPr>
        <vertAlign val="subscript"/>
        <sz val="12"/>
        <color rgb="FF000000"/>
        <rFont val="Times New Roman"/>
        <family val="1"/>
      </rPr>
      <t xml:space="preserve">a  </t>
    </r>
    <r>
      <rPr>
        <sz val="12"/>
        <color rgb="FF000000"/>
        <rFont val="Times New Roman"/>
        <family val="1"/>
      </rPr>
      <t>(V)</t>
    </r>
  </si>
  <si>
    <r>
      <t>Δ</t>
    </r>
    <r>
      <rPr>
        <i/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 xml:space="preserve"> (µs)</t>
    </r>
  </si>
  <si>
    <r>
      <t>U</t>
    </r>
    <r>
      <rPr>
        <vertAlign val="subscript"/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 xml:space="preserve"> /</t>
    </r>
    <r>
      <rPr>
        <i/>
        <sz val="12"/>
        <color rgb="FF000000"/>
        <rFont val="Times New Roman"/>
        <family val="1"/>
      </rPr>
      <t>U</t>
    </r>
    <r>
      <rPr>
        <vertAlign val="subscript"/>
        <sz val="12"/>
        <color rgb="FF000000"/>
        <rFont val="Times New Roman"/>
        <family val="1"/>
      </rPr>
      <t>e</t>
    </r>
  </si>
  <si>
    <r>
      <t>V</t>
    </r>
    <r>
      <rPr>
        <vertAlign val="subscript"/>
        <sz val="12"/>
        <color rgb="FF000000"/>
        <rFont val="Times New Roman"/>
        <family val="1"/>
      </rPr>
      <t>dB</t>
    </r>
  </si>
  <si>
    <r>
      <t>φ</t>
    </r>
    <r>
      <rPr>
        <sz val="12"/>
        <color rgb="FF000000"/>
        <rFont val="Times New Roman"/>
        <family val="1"/>
      </rPr>
      <t xml:space="preserve"> (°)</t>
    </r>
  </si>
  <si>
    <t>Tiefpass belastet</t>
  </si>
  <si>
    <r>
      <t>f</t>
    </r>
    <r>
      <rPr>
        <vertAlign val="subscript"/>
        <sz val="10"/>
        <color rgb="FF000000"/>
        <rFont val="Times New Roman"/>
        <family val="1"/>
      </rPr>
      <t>g</t>
    </r>
    <r>
      <rPr>
        <sz val="10"/>
        <color rgb="FF000000"/>
        <rFont val="Times New Roman"/>
        <family val="1"/>
      </rPr>
      <t>= _6200___</t>
    </r>
  </si>
  <si>
    <t>w</t>
  </si>
  <si>
    <t>C</t>
  </si>
  <si>
    <t>w1</t>
  </si>
  <si>
    <t>w2</t>
  </si>
  <si>
    <t>TP belastet</t>
  </si>
  <si>
    <t>Hochpass belastet</t>
  </si>
  <si>
    <t>Hochpass unbelastet</t>
  </si>
  <si>
    <r>
      <t>f</t>
    </r>
    <r>
      <rPr>
        <vertAlign val="subscript"/>
        <sz val="10"/>
        <color rgb="FF000000"/>
        <rFont val="Times New Roman"/>
        <family val="1"/>
      </rPr>
      <t>g</t>
    </r>
    <r>
      <rPr>
        <sz val="10"/>
        <color rgb="FF000000"/>
        <rFont val="Times New Roman"/>
        <family val="1"/>
      </rPr>
      <t>= _3100___</t>
    </r>
  </si>
  <si>
    <r>
      <t>f</t>
    </r>
    <r>
      <rPr>
        <vertAlign val="subscript"/>
        <sz val="10"/>
        <color rgb="FF000000"/>
        <rFont val="Times New Roman"/>
        <family val="1"/>
      </rPr>
      <t>g</t>
    </r>
    <r>
      <rPr>
        <sz val="10"/>
        <color rgb="FF000000"/>
        <rFont val="Times New Roman"/>
        <family val="1"/>
      </rPr>
      <t>= _____</t>
    </r>
  </si>
  <si>
    <t>a) Tiefpass (unbelastet, peak-to-peak)</t>
  </si>
  <si>
    <t>b) Tiefpass (belastet) (Spannungswerte peak-to-peak)</t>
  </si>
  <si>
    <r>
      <t>f</t>
    </r>
    <r>
      <rPr>
        <sz val="12"/>
        <color rgb="FF000000"/>
        <rFont val="Times New Roman"/>
        <family val="1"/>
      </rPr>
      <t xml:space="preserve"> (Hz)</t>
    </r>
  </si>
  <si>
    <r>
      <t>f</t>
    </r>
    <r>
      <rPr>
        <vertAlign val="subscript"/>
        <sz val="10"/>
        <color rgb="FF000000"/>
        <rFont val="Times New Roman"/>
        <family val="1"/>
      </rPr>
      <t>g</t>
    </r>
    <r>
      <rPr>
        <sz val="10"/>
        <color rgb="FF000000"/>
        <rFont val="Times New Roman"/>
        <family val="1"/>
      </rPr>
      <t>=6200____</t>
    </r>
  </si>
  <si>
    <t>c) Hochpass (unbelastet, peak-to-peak)</t>
  </si>
  <si>
    <r>
      <t>f</t>
    </r>
    <r>
      <rPr>
        <vertAlign val="subscript"/>
        <sz val="10"/>
        <color rgb="FF000000"/>
        <rFont val="Times New Roman"/>
        <family val="1"/>
      </rPr>
      <t>g</t>
    </r>
    <r>
      <rPr>
        <sz val="10"/>
        <color rgb="FF000000"/>
        <rFont val="Times New Roman"/>
        <family val="1"/>
      </rPr>
      <t>= ____</t>
    </r>
  </si>
  <si>
    <t>R</t>
  </si>
  <si>
    <t>Rl</t>
  </si>
  <si>
    <t>TP unbelastet</t>
  </si>
  <si>
    <t>HP unbelastet</t>
  </si>
  <si>
    <t>f</t>
  </si>
  <si>
    <t>Phasengang</t>
  </si>
  <si>
    <t>HP belastet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</si>
</sst>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vertAlign val="subscript"/>
      <sz val="10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sz val="12"/>
      <color rgb="FF000000"/>
      <name val="Calibri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left" vertical="center"/>
    </xf>
    <xf numFmtId="164" fontId="9" fillId="0" borderId="2" xfId="0" applyNumberFormat="1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165" fontId="9" fillId="0" borderId="2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indent="2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Bodediagramm</a:t>
            </a:r>
            <a:r>
              <a:rPr lang="en-US" b="1" baseline="0"/>
              <a:t> unbelasteter und belasteter </a:t>
            </a:r>
            <a:r>
              <a:rPr lang="en-US" b="1"/>
              <a:t>Tiefpass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42652514647948"/>
          <c:y val="0.25904618905825161"/>
          <c:w val="0.83809099188372649"/>
          <c:h val="0.70046297467869978"/>
        </c:manualLayout>
      </c:layout>
      <c:scatterChart>
        <c:scatterStyle val="smoothMarker"/>
        <c:varyColors val="0"/>
        <c:ser>
          <c:idx val="0"/>
          <c:order val="0"/>
          <c:tx>
            <c:v>Tiefpass unbelastet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Vorberitung!$A$9:$A$81</c:f>
              <c:numCache>
                <c:formatCode>General</c:formatCode>
                <c:ptCount val="7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Vorberitung!$C$9:$C$81</c:f>
              <c:numCache>
                <c:formatCode>0.00E+00</c:formatCode>
                <c:ptCount val="73"/>
                <c:pt idx="0">
                  <c:v>-4.4594359363404684E-11</c:v>
                </c:pt>
                <c:pt idx="1">
                  <c:v>-1.783793661099256E-10</c:v>
                </c:pt>
                <c:pt idx="2">
                  <c:v>-4.0135309158875084E-10</c:v>
                </c:pt>
                <c:pt idx="3">
                  <c:v>-7.1351746446168235E-10</c:v>
                </c:pt>
                <c:pt idx="4">
                  <c:v>-1.1148705560834031E-9</c:v>
                </c:pt>
                <c:pt idx="5">
                  <c:v>-1.6054123664662765E-9</c:v>
                </c:pt>
                <c:pt idx="6">
                  <c:v>-2.1851467529352808E-9</c:v>
                </c:pt>
                <c:pt idx="7">
                  <c:v>-2.8540679295434744E-9</c:v>
                </c:pt>
                <c:pt idx="8">
                  <c:v>-3.6121797536213299E-9</c:v>
                </c:pt>
                <c:pt idx="9">
                  <c:v>-4.4594822251922019E-9</c:v>
                </c:pt>
                <c:pt idx="10">
                  <c:v>-1.7837926985851311E-8</c:v>
                </c:pt>
                <c:pt idx="11">
                  <c:v>-4.013533625184457E-8</c:v>
                </c:pt>
                <c:pt idx="12">
                  <c:v>-7.1351709127531722E-8</c:v>
                </c:pt>
                <c:pt idx="13">
                  <c:v>-1.114870457090748E-7</c:v>
                </c:pt>
                <c:pt idx="14">
                  <c:v>-1.6054134322712832E-7</c:v>
                </c:pt>
                <c:pt idx="15">
                  <c:v>-2.1851460472578649E-7</c:v>
                </c:pt>
                <c:pt idx="16">
                  <c:v>-2.8540682845498104E-7</c:v>
                </c:pt>
                <c:pt idx="17">
                  <c:v>-3.6121801365644597E-7</c:v>
                </c:pt>
                <c:pt idx="18">
                  <c:v>-4.4594816249237268E-7</c:v>
                </c:pt>
                <c:pt idx="19">
                  <c:v>-1.7837923726829773E-6</c:v>
                </c:pt>
                <c:pt idx="20">
                  <c:v>-4.0135318054620716E-6</c:v>
                </c:pt>
                <c:pt idx="21">
                  <c:v>-7.135165090788188E-6</c:v>
                </c:pt>
                <c:pt idx="22">
                  <c:v>-1.1148690303078061E-5</c:v>
                </c:pt>
                <c:pt idx="23">
                  <c:v>-1.6054104969882117E-5</c:v>
                </c:pt>
                <c:pt idx="24">
                  <c:v>-2.1851406067058391E-5</c:v>
                </c:pt>
                <c:pt idx="25">
                  <c:v>-2.8540590028410395E-5</c:v>
                </c:pt>
                <c:pt idx="26">
                  <c:v>-3.6121652727358426E-5</c:v>
                </c:pt>
                <c:pt idx="27">
                  <c:v>-4.4594589496218773E-5</c:v>
                </c:pt>
                <c:pt idx="28">
                  <c:v>-1.783756105842812E-4</c:v>
                </c:pt>
                <c:pt idx="29">
                  <c:v>-4.0133482165749166E-4</c:v>
                </c:pt>
                <c:pt idx="30">
                  <c:v>-7.1345848855841371E-4</c:v>
                </c:pt>
                <c:pt idx="31">
                  <c:v>-1.114727387436168E-3</c:v>
                </c:pt>
                <c:pt idx="32">
                  <c:v>-1.6051168086634185E-3</c:v>
                </c:pt>
                <c:pt idx="33">
                  <c:v>-2.1845965619259732E-3</c:v>
                </c:pt>
                <c:pt idx="34">
                  <c:v>-2.8531309824017534E-3</c:v>
                </c:pt>
                <c:pt idx="35">
                  <c:v>-3.6106789380814914E-3</c:v>
                </c:pt>
                <c:pt idx="36">
                  <c:v>-4.4571938381943663E-3</c:v>
                </c:pt>
                <c:pt idx="37">
                  <c:v>-1.7801394214127169E-2</c:v>
                </c:pt>
                <c:pt idx="38">
                  <c:v>-3.9951015922913613E-2</c:v>
                </c:pt>
                <c:pt idx="39">
                  <c:v>-7.07719205816498E-2</c:v>
                </c:pt>
                <c:pt idx="40">
                  <c:v>-0.11008009067694877</c:v>
                </c:pt>
                <c:pt idx="41">
                  <c:v>-0.15764521644443535</c:v>
                </c:pt>
                <c:pt idx="42">
                  <c:v>-0.21319505211855394</c:v>
                </c:pt>
                <c:pt idx="43">
                  <c:v>-0.27642037454309537</c:v>
                </c:pt>
                <c:pt idx="44">
                  <c:v>-0.34698036413125588</c:v>
                </c:pt>
                <c:pt idx="45">
                  <c:v>-0.42450822569743818</c:v>
                </c:pt>
                <c:pt idx="46">
                  <c:v>-1.4944496613199696</c:v>
                </c:pt>
                <c:pt idx="47">
                  <c:v>-2.8423898777838237</c:v>
                </c:pt>
                <c:pt idx="48">
                  <c:v>-4.2208628953407148</c:v>
                </c:pt>
                <c:pt idx="49">
                  <c:v>-5.5231334925611089</c:v>
                </c:pt>
                <c:pt idx="50">
                  <c:v>-6.7178367648426898</c:v>
                </c:pt>
                <c:pt idx="51">
                  <c:v>-7.8042424094924101</c:v>
                </c:pt>
                <c:pt idx="52">
                  <c:v>-8.7919542353734652</c:v>
                </c:pt>
                <c:pt idx="53">
                  <c:v>-9.6929252627207436</c:v>
                </c:pt>
                <c:pt idx="54">
                  <c:v>-10.518598044734784</c:v>
                </c:pt>
                <c:pt idx="55">
                  <c:v>-16.24007048519649</c:v>
                </c:pt>
                <c:pt idx="56">
                  <c:v>-19.704167472431035</c:v>
                </c:pt>
                <c:pt idx="57">
                  <c:v>-22.18255467525449</c:v>
                </c:pt>
                <c:pt idx="58">
                  <c:v>-24.111285922494744</c:v>
                </c:pt>
                <c:pt idx="59">
                  <c:v>-25.689758515545552</c:v>
                </c:pt>
                <c:pt idx="60">
                  <c:v>-27.025584660345654</c:v>
                </c:pt>
                <c:pt idx="61">
                  <c:v>-28.183404126671618</c:v>
                </c:pt>
                <c:pt idx="62">
                  <c:v>-29.205069488617632</c:v>
                </c:pt>
                <c:pt idx="63">
                  <c:v>-30.119228284180295</c:v>
                </c:pt>
                <c:pt idx="64">
                  <c:v>-36.136658037001766</c:v>
                </c:pt>
                <c:pt idx="65">
                  <c:v>-39.657895897333617</c:v>
                </c:pt>
                <c:pt idx="66">
                  <c:v>-42.156465048459999</c:v>
                </c:pt>
                <c:pt idx="67">
                  <c:v>-44.094570150673817</c:v>
                </c:pt>
                <c:pt idx="68">
                  <c:v>-45.678143380015584</c:v>
                </c:pt>
                <c:pt idx="69">
                  <c:v>-47.017048003919584</c:v>
                </c:pt>
                <c:pt idx="70">
                  <c:v>-48.176866713663145</c:v>
                </c:pt>
                <c:pt idx="71">
                  <c:v>-49.199903293065077</c:v>
                </c:pt>
                <c:pt idx="72">
                  <c:v>-50.11504318344695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39-412C-84CD-54EEC7497504}"/>
            </c:ext>
          </c:extLst>
        </c:ser>
        <c:ser>
          <c:idx val="1"/>
          <c:order val="1"/>
          <c:tx>
            <c:v>Tiefpass belastet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Vorberitung!$A$9:$A$81</c:f>
              <c:numCache>
                <c:formatCode>General</c:formatCode>
                <c:ptCount val="7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Vorberitung!$E$9:$E$81</c:f>
              <c:numCache>
                <c:formatCode>0.00E+00</c:formatCode>
                <c:ptCount val="73"/>
                <c:pt idx="0">
                  <c:v>-6.0205999132907717</c:v>
                </c:pt>
                <c:pt idx="1">
                  <c:v>-6.0205999133242187</c:v>
                </c:pt>
                <c:pt idx="2">
                  <c:v>-6.0205999133799626</c:v>
                </c:pt>
                <c:pt idx="3">
                  <c:v>-6.0205999134580033</c:v>
                </c:pt>
                <c:pt idx="4">
                  <c:v>-6.0205999135583408</c:v>
                </c:pt>
                <c:pt idx="5">
                  <c:v>-6.0205999136809769</c:v>
                </c:pt>
                <c:pt idx="6">
                  <c:v>-6.0205999138259116</c:v>
                </c:pt>
                <c:pt idx="7">
                  <c:v>-6.0205999139931414</c:v>
                </c:pt>
                <c:pt idx="8">
                  <c:v>-6.0205999141826707</c:v>
                </c:pt>
                <c:pt idx="9">
                  <c:v>-6.0205999143944942</c:v>
                </c:pt>
                <c:pt idx="10">
                  <c:v>-6.0205999177391059</c:v>
                </c:pt>
                <c:pt idx="11">
                  <c:v>-6.0205999233134566</c:v>
                </c:pt>
                <c:pt idx="12">
                  <c:v>-6.0205999311175509</c:v>
                </c:pt>
                <c:pt idx="13">
                  <c:v>-6.0205999411513851</c:v>
                </c:pt>
                <c:pt idx="14">
                  <c:v>-6.0205999534149601</c:v>
                </c:pt>
                <c:pt idx="15">
                  <c:v>-6.0205999679082751</c:v>
                </c:pt>
                <c:pt idx="16">
                  <c:v>-6.0205999846313327</c:v>
                </c:pt>
                <c:pt idx="17">
                  <c:v>-6.0206000035841312</c:v>
                </c:pt>
                <c:pt idx="18">
                  <c:v>-6.0206000247666687</c:v>
                </c:pt>
                <c:pt idx="19">
                  <c:v>-6.020600359227787</c:v>
                </c:pt>
                <c:pt idx="20">
                  <c:v>-6.0206009166629233</c:v>
                </c:pt>
                <c:pt idx="21">
                  <c:v>-6.0206016970719967</c:v>
                </c:pt>
                <c:pt idx="22">
                  <c:v>-6.0206027004548819</c:v>
                </c:pt>
                <c:pt idx="23">
                  <c:v>-6.0206039268114298</c:v>
                </c:pt>
                <c:pt idx="24">
                  <c:v>-6.0206053761414493</c:v>
                </c:pt>
                <c:pt idx="25">
                  <c:v>-6.0206070484447149</c:v>
                </c:pt>
                <c:pt idx="26">
                  <c:v>-6.0206089437209709</c:v>
                </c:pt>
                <c:pt idx="27">
                  <c:v>-6.0206110619699267</c:v>
                </c:pt>
                <c:pt idx="28">
                  <c:v>-6.0206445078691209</c:v>
                </c:pt>
                <c:pt idx="29">
                  <c:v>-6.0207002504620597</c:v>
                </c:pt>
                <c:pt idx="30">
                  <c:v>-6.0207782888902086</c:v>
                </c:pt>
                <c:pt idx="31">
                  <c:v>-6.0208786219516783</c:v>
                </c:pt>
                <c:pt idx="32">
                  <c:v>-6.0210012481012809</c:v>
                </c:pt>
                <c:pt idx="33">
                  <c:v>-6.0211461654506193</c:v>
                </c:pt>
                <c:pt idx="34">
                  <c:v>-6.0213133717681817</c:v>
                </c:pt>
                <c:pt idx="35">
                  <c:v>-6.0215028644794568</c:v>
                </c:pt>
                <c:pt idx="36">
                  <c:v>-6.0217146406670601</c:v>
                </c:pt>
                <c:pt idx="37">
                  <c:v>-6.0250571071178181</c:v>
                </c:pt>
                <c:pt idx="38">
                  <c:v>-6.0306221742898281</c:v>
                </c:pt>
                <c:pt idx="39">
                  <c:v>-6.0384013074937517</c:v>
                </c:pt>
                <c:pt idx="40">
                  <c:v>-6.0483826191852552</c:v>
                </c:pt>
                <c:pt idx="41">
                  <c:v>-6.0605509292025372</c:v>
                </c:pt>
                <c:pt idx="42">
                  <c:v>-6.0748878411118117</c:v>
                </c:pt>
                <c:pt idx="43">
                  <c:v>-6.091371833861273</c:v>
                </c:pt>
                <c:pt idx="44">
                  <c:v>-6.109978367796213</c:v>
                </c:pt>
                <c:pt idx="45">
                  <c:v>-6.1306800039565719</c:v>
                </c:pt>
                <c:pt idx="46">
                  <c:v>-6.4451081389770621</c:v>
                </c:pt>
                <c:pt idx="47">
                  <c:v>-6.9233129847945252</c:v>
                </c:pt>
                <c:pt idx="48">
                  <c:v>-7.515049574599594</c:v>
                </c:pt>
                <c:pt idx="49">
                  <c:v>-8.173725783377467</c:v>
                </c:pt>
                <c:pt idx="50">
                  <c:v>-8.8629897910634483</c:v>
                </c:pt>
                <c:pt idx="51">
                  <c:v>-9.5575915752159517</c:v>
                </c:pt>
                <c:pt idx="52">
                  <c:v>-10.241462808620339</c:v>
                </c:pt>
                <c:pt idx="53">
                  <c:v>-10.905173702875546</c:v>
                </c:pt>
                <c:pt idx="54">
                  <c:v>-11.543733405840733</c:v>
                </c:pt>
                <c:pt idx="55">
                  <c:v>-16.539197958014405</c:v>
                </c:pt>
                <c:pt idx="56">
                  <c:v>-19.841447306761843</c:v>
                </c:pt>
                <c:pt idx="57">
                  <c:v>-22.260670398476115</c:v>
                </c:pt>
                <c:pt idx="58">
                  <c:v>-24.16155041765979</c:v>
                </c:pt>
                <c:pt idx="59">
                  <c:v>-25.72476738571066</c:v>
                </c:pt>
                <c:pt idx="60">
                  <c:v>-27.051351320533801</c:v>
                </c:pt>
                <c:pt idx="61">
                  <c:v>-28.203154588534112</c:v>
                </c:pt>
                <c:pt idx="62">
                  <c:v>-29.220687203763262</c:v>
                </c:pt>
                <c:pt idx="63">
                  <c:v>-30.131885835774369</c:v>
                </c:pt>
                <c:pt idx="64">
                  <c:v>-36.13982819745992</c:v>
                </c:pt>
                <c:pt idx="65">
                  <c:v>-39.659305333795906</c:v>
                </c:pt>
                <c:pt idx="66">
                  <c:v>-42.157257950281391</c:v>
                </c:pt>
                <c:pt idx="67">
                  <c:v>-44.095077635634503</c:v>
                </c:pt>
                <c:pt idx="68">
                  <c:v>-45.678495810613242</c:v>
                </c:pt>
                <c:pt idx="69">
                  <c:v>-47.01730693716749</c:v>
                </c:pt>
                <c:pt idx="70">
                  <c:v>-48.177064961739624</c:v>
                </c:pt>
                <c:pt idx="71">
                  <c:v>-49.200059934771133</c:v>
                </c:pt>
                <c:pt idx="72">
                  <c:v>-50.115170063953443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C3-43DD-B542-EED57BEF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6974445874337101"/>
              <c:y val="0.11835049923097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  <c:max val="2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|V</a:t>
                </a:r>
                <a:r>
                  <a:rPr lang="de-DE" baseline="-25000"/>
                  <a:t>dB</a:t>
                </a:r>
                <a:r>
                  <a:rPr lang="de-DE" baseline="0"/>
                  <a:t>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Hochpass unbelastet (theoretisch)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Vorberitung!$A$9:$A$81</c:f>
              <c:numCache>
                <c:formatCode>General</c:formatCode>
                <c:ptCount val="7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Vorberitung!$H$9:$H$81</c:f>
              <c:numCache>
                <c:formatCode>0.0</c:formatCode>
                <c:ptCount val="73"/>
                <c:pt idx="0">
                  <c:v>89.9998164</c:v>
                </c:pt>
                <c:pt idx="1">
                  <c:v>89.999632800000001</c:v>
                </c:pt>
                <c:pt idx="2">
                  <c:v>89.999449200000015</c:v>
                </c:pt>
                <c:pt idx="3">
                  <c:v>89.999265600000044</c:v>
                </c:pt>
                <c:pt idx="4">
                  <c:v>89.999082000000072</c:v>
                </c:pt>
                <c:pt idx="5">
                  <c:v>89.99889840000013</c:v>
                </c:pt>
                <c:pt idx="6">
                  <c:v>89.998714800000215</c:v>
                </c:pt>
                <c:pt idx="7">
                  <c:v>89.998531200000315</c:v>
                </c:pt>
                <c:pt idx="8">
                  <c:v>89.998347600000457</c:v>
                </c:pt>
                <c:pt idx="9">
                  <c:v>89.998164000000628</c:v>
                </c:pt>
                <c:pt idx="10">
                  <c:v>89.996328000005022</c:v>
                </c:pt>
                <c:pt idx="11">
                  <c:v>89.994492000016976</c:v>
                </c:pt>
                <c:pt idx="12">
                  <c:v>89.992656000040213</c:v>
                </c:pt>
                <c:pt idx="13">
                  <c:v>89.990820000078557</c:v>
                </c:pt>
                <c:pt idx="14">
                  <c:v>89.988984000135744</c:v>
                </c:pt>
                <c:pt idx="15">
                  <c:v>89.987148000215541</c:v>
                </c:pt>
                <c:pt idx="16">
                  <c:v>89.985312000321755</c:v>
                </c:pt>
                <c:pt idx="17">
                  <c:v>89.983476000458111</c:v>
                </c:pt>
                <c:pt idx="18">
                  <c:v>89.981640000628431</c:v>
                </c:pt>
                <c:pt idx="19">
                  <c:v>89.963280005027372</c:v>
                </c:pt>
                <c:pt idx="20">
                  <c:v>89.944920016967387</c:v>
                </c:pt>
                <c:pt idx="21">
                  <c:v>89.926560040218973</c:v>
                </c:pt>
                <c:pt idx="22">
                  <c:v>89.908200078552653</c:v>
                </c:pt>
                <c:pt idx="23">
                  <c:v>89.889840135738893</c:v>
                </c:pt>
                <c:pt idx="24">
                  <c:v>89.871480215548161</c:v>
                </c:pt>
                <c:pt idx="25">
                  <c:v>89.853120321750893</c:v>
                </c:pt>
                <c:pt idx="26">
                  <c:v>89.834760458117486</c:v>
                </c:pt>
                <c:pt idx="27">
                  <c:v>89.816400628418322</c:v>
                </c:pt>
                <c:pt idx="28">
                  <c:v>89.63280502725361</c:v>
                </c:pt>
                <c:pt idx="29">
                  <c:v>89.449216966458323</c:v>
                </c:pt>
                <c:pt idx="30">
                  <c:v>89.265640215055925</c:v>
                </c:pt>
                <c:pt idx="31">
                  <c:v>89.082078540676733</c:v>
                </c:pt>
                <c:pt idx="32">
                  <c:v>88.898535709094318</c:v>
                </c:pt>
                <c:pt idx="33">
                  <c:v>88.715015483762315</c:v>
                </c:pt>
                <c:pt idx="34">
                  <c:v>88.531521625351999</c:v>
                </c:pt>
                <c:pt idx="35">
                  <c:v>88.348057891290779</c:v>
                </c:pt>
                <c:pt idx="36">
                  <c:v>88.164628035301561</c:v>
                </c:pt>
                <c:pt idx="37">
                  <c:v>86.333015024270466</c:v>
                </c:pt>
                <c:pt idx="38">
                  <c:v>84.508873933154447</c:v>
                </c:pt>
                <c:pt idx="39">
                  <c:v>82.695827150880305</c:v>
                </c:pt>
                <c:pt idx="40">
                  <c:v>80.89736461557645</c:v>
                </c:pt>
                <c:pt idx="41">
                  <c:v>79.116805826232309</c:v>
                </c:pt>
                <c:pt idx="42">
                  <c:v>77.357266699593296</c:v>
                </c:pt>
                <c:pt idx="43">
                  <c:v>75.621631982966861</c:v>
                </c:pt>
                <c:pt idx="44">
                  <c:v>73.912533663330279</c:v>
                </c:pt>
                <c:pt idx="45">
                  <c:v>72.232335542005231</c:v>
                </c:pt>
                <c:pt idx="46">
                  <c:v>57.344802939800815</c:v>
                </c:pt>
                <c:pt idx="47">
                  <c:v>46.129588298999494</c:v>
                </c:pt>
                <c:pt idx="48">
                  <c:v>37.960332193048082</c:v>
                </c:pt>
                <c:pt idx="49">
                  <c:v>31.969813865008021</c:v>
                </c:pt>
                <c:pt idx="50">
                  <c:v>27.479581561316191</c:v>
                </c:pt>
                <c:pt idx="51">
                  <c:v>24.027894264225587</c:v>
                </c:pt>
                <c:pt idx="52">
                  <c:v>21.310042749155951</c:v>
                </c:pt>
                <c:pt idx="53">
                  <c:v>19.123620133975745</c:v>
                </c:pt>
                <c:pt idx="54">
                  <c:v>17.331499136300739</c:v>
                </c:pt>
                <c:pt idx="55">
                  <c:v>8.8685922364362906</c:v>
                </c:pt>
                <c:pt idx="56">
                  <c:v>5.938710651194425</c:v>
                </c:pt>
                <c:pt idx="57">
                  <c:v>4.4610159492784343</c:v>
                </c:pt>
                <c:pt idx="58">
                  <c:v>3.5714091436741722</c:v>
                </c:pt>
                <c:pt idx="59">
                  <c:v>2.9773519816572764</c:v>
                </c:pt>
                <c:pt idx="60">
                  <c:v>2.5526253479349008</c:v>
                </c:pt>
                <c:pt idx="61">
                  <c:v>2.2338934876824519</c:v>
                </c:pt>
                <c:pt idx="62">
                  <c:v>1.9858942463862885</c:v>
                </c:pt>
                <c:pt idx="63">
                  <c:v>1.7874407948666009</c:v>
                </c:pt>
                <c:pt idx="64">
                  <c:v>0.8939379005170911</c:v>
                </c:pt>
                <c:pt idx="65">
                  <c:v>0.59598546652121909</c:v>
                </c:pt>
                <c:pt idx="66">
                  <c:v>0.44699615303484608</c:v>
                </c:pt>
                <c:pt idx="67">
                  <c:v>0.35759953421481921</c:v>
                </c:pt>
                <c:pt idx="68">
                  <c:v>0.29800079416006386</c:v>
                </c:pt>
                <c:pt idx="69">
                  <c:v>0.25542986319985722</c:v>
                </c:pt>
                <c:pt idx="70">
                  <c:v>0.22350147733011527</c:v>
                </c:pt>
                <c:pt idx="71">
                  <c:v>0.19866819133690319</c:v>
                </c:pt>
                <c:pt idx="72">
                  <c:v>0.17880150835211919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2-4E32-A9B2-233E876367BC}"/>
            </c:ext>
          </c:extLst>
        </c:ser>
        <c:ser>
          <c:idx val="1"/>
          <c:order val="1"/>
          <c:tx>
            <c:v>Hochpass unbelastet (Messwerte)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Auswertung!$C$4:$J$4</c:f>
              <c:numCache>
                <c:formatCode>General</c:formatCode>
                <c:ptCount val="8"/>
                <c:pt idx="0">
                  <c:v>50</c:v>
                </c:pt>
                <c:pt idx="1">
                  <c:v>250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18000</c:v>
                </c:pt>
                <c:pt idx="6">
                  <c:v>72000</c:v>
                </c:pt>
                <c:pt idx="7">
                  <c:v>360000</c:v>
                </c:pt>
              </c:numCache>
            </c:numRef>
          </c:xVal>
          <c:yVal>
            <c:numRef>
              <c:f>Auswertung!$C$34:$K$34</c:f>
              <c:numCache>
                <c:formatCode>0.0</c:formatCode>
                <c:ptCount val="9"/>
                <c:pt idx="0">
                  <c:v>86.399999999999991</c:v>
                </c:pt>
                <c:pt idx="1">
                  <c:v>90</c:v>
                </c:pt>
                <c:pt idx="2">
                  <c:v>79.2</c:v>
                </c:pt>
                <c:pt idx="3">
                  <c:v>43.199999999999996</c:v>
                </c:pt>
                <c:pt idx="4">
                  <c:v>34.559999999999995</c:v>
                </c:pt>
                <c:pt idx="5">
                  <c:v>1.5551999999999999</c:v>
                </c:pt>
                <c:pt idx="6">
                  <c:v>6.2207999999999997</c:v>
                </c:pt>
                <c:pt idx="7">
                  <c:v>3.8879999999999999</c:v>
                </c:pt>
                <c:pt idx="8">
                  <c:v>15.7248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2-4E32-A9B2-233E8763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r>
                  <a:rPr lang="de-DE"/>
                  <a:t> in °</a:t>
                </a:r>
                <a:endParaRPr lang="de-DE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Bodediagramm</a:t>
            </a:r>
            <a:r>
              <a:rPr lang="en-US" b="1" baseline="0"/>
              <a:t> belasteter Hoch</a:t>
            </a:r>
            <a:r>
              <a:rPr lang="en-US" b="1"/>
              <a:t>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42652514647948"/>
          <c:y val="0.25904618905825161"/>
          <c:w val="0.83809099188372649"/>
          <c:h val="0.70046297467869978"/>
        </c:manualLayout>
      </c:layout>
      <c:scatterChart>
        <c:scatterStyle val="smoothMarker"/>
        <c:varyColors val="0"/>
        <c:ser>
          <c:idx val="0"/>
          <c:order val="0"/>
          <c:tx>
            <c:v>Hochpass belastet (theoretisch)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Vorberitung!$A$9:$A$81</c:f>
              <c:numCache>
                <c:formatCode>General</c:formatCode>
                <c:ptCount val="7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Vorberitung!$I$9:$I$81</c:f>
              <c:numCache>
                <c:formatCode>0.00E+00</c:formatCode>
                <c:ptCount val="73"/>
                <c:pt idx="0">
                  <c:v>-115.90559902416973</c:v>
                </c:pt>
                <c:pt idx="1">
                  <c:v>-109.88499911092356</c:v>
                </c:pt>
                <c:pt idx="2">
                  <c:v>-106.36317392986568</c:v>
                </c:pt>
                <c:pt idx="3">
                  <c:v>-103.86439919777773</c:v>
                </c:pt>
                <c:pt idx="4">
                  <c:v>-101.92619893771693</c:v>
                </c:pt>
                <c:pt idx="5">
                  <c:v>-100.34257401688707</c:v>
                </c:pt>
                <c:pt idx="6">
                  <c:v>-99.003638224419745</c:v>
                </c:pt>
                <c:pt idx="7">
                  <c:v>-97.843799285033242</c:v>
                </c:pt>
                <c:pt idx="8">
                  <c:v>-96.820748836275143</c:v>
                </c:pt>
                <c:pt idx="9">
                  <c:v>-95.90559902527346</c:v>
                </c:pt>
                <c:pt idx="10">
                  <c:v>-89.884999115338445</c:v>
                </c:pt>
                <c:pt idx="11">
                  <c:v>-86.363173939799196</c:v>
                </c:pt>
                <c:pt idx="12">
                  <c:v>-83.864399215437274</c:v>
                </c:pt>
                <c:pt idx="13">
                  <c:v>-81.926198965309979</c:v>
                </c:pt>
                <c:pt idx="14">
                  <c:v>-80.342574056621046</c:v>
                </c:pt>
                <c:pt idx="15">
                  <c:v>-79.003638278502109</c:v>
                </c:pt>
                <c:pt idx="16">
                  <c:v>-77.843799355671436</c:v>
                </c:pt>
                <c:pt idx="17">
                  <c:v>-76.820748925676611</c:v>
                </c:pt>
                <c:pt idx="18">
                  <c:v>-75.905599135645645</c:v>
                </c:pt>
                <c:pt idx="19">
                  <c:v>-69.88499955682714</c:v>
                </c:pt>
                <c:pt idx="20">
                  <c:v>-66.363174933148642</c:v>
                </c:pt>
                <c:pt idx="21">
                  <c:v>-63.864400981391718</c:v>
                </c:pt>
                <c:pt idx="22">
                  <c:v>-61.926201724613477</c:v>
                </c:pt>
                <c:pt idx="23">
                  <c:v>-60.342578030017535</c:v>
                </c:pt>
                <c:pt idx="24">
                  <c:v>-59.00364368673528</c:v>
                </c:pt>
                <c:pt idx="25">
                  <c:v>-57.843806419484814</c:v>
                </c:pt>
                <c:pt idx="26">
                  <c:v>-56.820757865813441</c:v>
                </c:pt>
                <c:pt idx="27">
                  <c:v>-55.905610172848903</c:v>
                </c:pt>
                <c:pt idx="28">
                  <c:v>-49.885043705468462</c:v>
                </c:pt>
                <c:pt idx="29">
                  <c:v>-46.363274266947776</c:v>
                </c:pt>
                <c:pt idx="30">
                  <c:v>-43.864577573209935</c:v>
                </c:pt>
                <c:pt idx="31">
                  <c:v>-41.926477646110271</c:v>
                </c:pt>
                <c:pt idx="32">
                  <c:v>-40.342975351307373</c:v>
                </c:pt>
                <c:pt idx="33">
                  <c:v>-39.00418447604445</c:v>
                </c:pt>
                <c:pt idx="34">
                  <c:v>-37.844512742808277</c:v>
                </c:pt>
                <c:pt idx="35">
                  <c:v>-36.821651786571934</c:v>
                </c:pt>
                <c:pt idx="36">
                  <c:v>-35.906713751546029</c:v>
                </c:pt>
                <c:pt idx="37">
                  <c:v>-29.889456304717164</c:v>
                </c:pt>
                <c:pt idx="38">
                  <c:v>-26.373196190775548</c:v>
                </c:pt>
                <c:pt idx="39">
                  <c:v>-23.882200591813472</c:v>
                </c:pt>
                <c:pt idx="40">
                  <c:v>-21.953981643343852</c:v>
                </c:pt>
                <c:pt idx="41">
                  <c:v>-20.382525032408637</c:v>
                </c:pt>
                <c:pt idx="42">
                  <c:v>-19.057926151705647</c:v>
                </c:pt>
                <c:pt idx="43">
                  <c:v>-17.914571204901371</c:v>
                </c:pt>
                <c:pt idx="44">
                  <c:v>-16.910127289888688</c:v>
                </c:pt>
                <c:pt idx="45">
                  <c:v>-16.015679114835542</c:v>
                </c:pt>
                <c:pt idx="46">
                  <c:v>-10.309507336576409</c:v>
                </c:pt>
                <c:pt idx="47">
                  <c:v>-7.2658870012802499</c:v>
                </c:pt>
                <c:pt idx="48">
                  <c:v>-5.3588488589193179</c:v>
                </c:pt>
                <c:pt idx="49">
                  <c:v>-4.0793248075360635</c:v>
                </c:pt>
                <c:pt idx="50">
                  <c:v>-3.1849638942695471</c:v>
                </c:pt>
                <c:pt idx="51">
                  <c:v>-2.5406298858097873</c:v>
                </c:pt>
                <c:pt idx="52">
                  <c:v>-2.0646621796604396</c:v>
                </c:pt>
                <c:pt idx="53">
                  <c:v>-1.7053226249680198</c:v>
                </c:pt>
                <c:pt idx="54">
                  <c:v>-1.4287325167197036</c:v>
                </c:pt>
                <c:pt idx="55">
                  <c:v>-0.40359715561375331</c:v>
                </c:pt>
                <c:pt idx="56">
                  <c:v>-0.18402132324756465</c:v>
                </c:pt>
                <c:pt idx="57">
                  <c:v>-0.10446968279583821</c:v>
                </c:pt>
                <c:pt idx="58">
                  <c:v>-6.7149441818386169E-2</c:v>
                </c:pt>
                <c:pt idx="59">
                  <c:v>-4.6741488916757473E-2</c:v>
                </c:pt>
                <c:pt idx="60">
                  <c:v>-3.4389631127638147E-2</c:v>
                </c:pt>
                <c:pt idx="61">
                  <c:v>-2.6353959574212917E-2</c:v>
                </c:pt>
                <c:pt idx="62">
                  <c:v>-2.0836125855733797E-2</c:v>
                </c:pt>
                <c:pt idx="63">
                  <c:v>-1.6884946653345452E-2</c:v>
                </c:pt>
                <c:pt idx="64">
                  <c:v>-4.227395059267447E-3</c:v>
                </c:pt>
                <c:pt idx="65">
                  <c:v>-1.8793502816311697E-3</c:v>
                </c:pt>
                <c:pt idx="66">
                  <c:v>-1.0572346011157646E-3</c:v>
                </c:pt>
                <c:pt idx="67">
                  <c:v>-6.7665979309923757E-4</c:v>
                </c:pt>
                <c:pt idx="68">
                  <c:v>-4.6991381933747924E-4</c:v>
                </c:pt>
                <c:pt idx="69">
                  <c:v>-3.4524776132723023E-4</c:v>
                </c:pt>
                <c:pt idx="70">
                  <c:v>-2.6433277972414662E-4</c:v>
                </c:pt>
                <c:pt idx="71">
                  <c:v>-2.0885686361398913E-4</c:v>
                </c:pt>
                <c:pt idx="72">
                  <c:v>-1.6917483241790556E-4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8A-4503-BF24-9BFE053838D6}"/>
            </c:ext>
          </c:extLst>
        </c:ser>
        <c:ser>
          <c:idx val="1"/>
          <c:order val="1"/>
          <c:tx>
            <c:v>Hochpass belastet (Messwerte)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Auswertung!$C$4:$J$4</c:f>
              <c:numCache>
                <c:formatCode>General</c:formatCode>
                <c:ptCount val="8"/>
                <c:pt idx="0">
                  <c:v>50</c:v>
                </c:pt>
                <c:pt idx="1">
                  <c:v>250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18000</c:v>
                </c:pt>
                <c:pt idx="6">
                  <c:v>72000</c:v>
                </c:pt>
                <c:pt idx="7">
                  <c:v>360000</c:v>
                </c:pt>
              </c:numCache>
            </c:numRef>
          </c:xVal>
          <c:yVal>
            <c:numRef>
              <c:f>Auswertung!$C$45:$K$45</c:f>
              <c:numCache>
                <c:formatCode>0.00</c:formatCode>
                <c:ptCount val="9"/>
                <c:pt idx="0">
                  <c:v>-38.38960806360226</c:v>
                </c:pt>
                <c:pt idx="1">
                  <c:v>-26.277344407383069</c:v>
                </c:pt>
                <c:pt idx="2">
                  <c:v>-16.617152017992932</c:v>
                </c:pt>
                <c:pt idx="3">
                  <c:v>-7.7512269729637548</c:v>
                </c:pt>
                <c:pt idx="4">
                  <c:v>-3.7811247244009771</c:v>
                </c:pt>
                <c:pt idx="5">
                  <c:v>-0.57340993248746897</c:v>
                </c:pt>
                <c:pt idx="6">
                  <c:v>2.0152885231098365E-2</c:v>
                </c:pt>
                <c:pt idx="7">
                  <c:v>-0.18201598924398305</c:v>
                </c:pt>
                <c:pt idx="8">
                  <c:v>-3.1388180992091099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8A-4503-BF24-9BFE05383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6974445874337101"/>
              <c:y val="0.11835049923097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  <c:max val="2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|V</a:t>
                </a:r>
                <a:r>
                  <a:rPr lang="de-DE" baseline="-25000"/>
                  <a:t>dB</a:t>
                </a:r>
                <a:r>
                  <a:rPr lang="de-DE" baseline="0"/>
                  <a:t>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Hochpass belastet (theoretisch)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Vorberitung!$A$9:$A$81</c:f>
              <c:numCache>
                <c:formatCode>General</c:formatCode>
                <c:ptCount val="7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Vorberitung!$J$9:$J$81</c:f>
              <c:numCache>
                <c:formatCode>0.00E+00</c:formatCode>
                <c:ptCount val="73"/>
                <c:pt idx="0">
                  <c:v>89.999908199999993</c:v>
                </c:pt>
                <c:pt idx="1">
                  <c:v>89.9998164</c:v>
                </c:pt>
                <c:pt idx="2">
                  <c:v>89.999724600000008</c:v>
                </c:pt>
                <c:pt idx="3">
                  <c:v>89.999632800000001</c:v>
                </c:pt>
                <c:pt idx="4">
                  <c:v>89.999541000000022</c:v>
                </c:pt>
                <c:pt idx="5">
                  <c:v>89.999449200000015</c:v>
                </c:pt>
                <c:pt idx="6">
                  <c:v>89.999357400000022</c:v>
                </c:pt>
                <c:pt idx="7">
                  <c:v>89.999265600000044</c:v>
                </c:pt>
                <c:pt idx="8">
                  <c:v>89.999173800000051</c:v>
                </c:pt>
                <c:pt idx="9">
                  <c:v>89.999082000000087</c:v>
                </c:pt>
                <c:pt idx="10">
                  <c:v>89.998164000000628</c:v>
                </c:pt>
                <c:pt idx="11">
                  <c:v>89.997246000002121</c:v>
                </c:pt>
                <c:pt idx="12">
                  <c:v>89.996328000005036</c:v>
                </c:pt>
                <c:pt idx="13">
                  <c:v>89.995410000009826</c:v>
                </c:pt>
                <c:pt idx="14">
                  <c:v>89.994492000016976</c:v>
                </c:pt>
                <c:pt idx="15">
                  <c:v>89.993574000026939</c:v>
                </c:pt>
                <c:pt idx="16">
                  <c:v>89.992656000040213</c:v>
                </c:pt>
                <c:pt idx="17">
                  <c:v>89.991738000057254</c:v>
                </c:pt>
                <c:pt idx="18">
                  <c:v>89.990820000078557</c:v>
                </c:pt>
                <c:pt idx="19">
                  <c:v>89.981640000628431</c:v>
                </c:pt>
                <c:pt idx="20">
                  <c:v>89.972460002120926</c:v>
                </c:pt>
                <c:pt idx="21">
                  <c:v>89.963280005027386</c:v>
                </c:pt>
                <c:pt idx="22">
                  <c:v>89.954100009819086</c:v>
                </c:pt>
                <c:pt idx="23">
                  <c:v>89.944920016967401</c:v>
                </c:pt>
                <c:pt idx="24">
                  <c:v>89.935740026943591</c:v>
                </c:pt>
                <c:pt idx="25">
                  <c:v>89.926560040218973</c:v>
                </c:pt>
                <c:pt idx="26">
                  <c:v>89.917380057264921</c:v>
                </c:pt>
                <c:pt idx="27">
                  <c:v>89.908200078552653</c:v>
                </c:pt>
                <c:pt idx="28">
                  <c:v>89.816400628418322</c:v>
                </c:pt>
                <c:pt idx="29">
                  <c:v>89.724602120895483</c:v>
                </c:pt>
                <c:pt idx="30">
                  <c:v>89.63280502725361</c:v>
                </c:pt>
                <c:pt idx="31">
                  <c:v>89.541009818718635</c:v>
                </c:pt>
                <c:pt idx="32">
                  <c:v>89.449216966458323</c:v>
                </c:pt>
                <c:pt idx="33">
                  <c:v>89.357426941568036</c:v>
                </c:pt>
                <c:pt idx="34">
                  <c:v>89.265640215055925</c:v>
                </c:pt>
                <c:pt idx="35">
                  <c:v>89.173857257828629</c:v>
                </c:pt>
                <c:pt idx="36">
                  <c:v>89.082078540676733</c:v>
                </c:pt>
                <c:pt idx="37">
                  <c:v>88.164628035301561</c:v>
                </c:pt>
                <c:pt idx="38">
                  <c:v>87.248117989650552</c:v>
                </c:pt>
                <c:pt idx="39">
                  <c:v>86.333015024270466</c:v>
                </c:pt>
                <c:pt idx="40">
                  <c:v>85.419781459491844</c:v>
                </c:pt>
                <c:pt idx="41">
                  <c:v>84.508873933154447</c:v>
                </c:pt>
                <c:pt idx="42">
                  <c:v>83.600742061224011</c:v>
                </c:pt>
                <c:pt idx="43">
                  <c:v>82.695827150880305</c:v>
                </c:pt>
                <c:pt idx="44">
                  <c:v>81.794560974931272</c:v>
                </c:pt>
                <c:pt idx="45">
                  <c:v>80.89736461557645</c:v>
                </c:pt>
                <c:pt idx="46">
                  <c:v>72.232335542005231</c:v>
                </c:pt>
                <c:pt idx="47">
                  <c:v>64.328096916863998</c:v>
                </c:pt>
                <c:pt idx="48">
                  <c:v>57.344802939800815</c:v>
                </c:pt>
                <c:pt idx="49">
                  <c:v>51.301568451928148</c:v>
                </c:pt>
                <c:pt idx="50">
                  <c:v>46.129588298999494</c:v>
                </c:pt>
                <c:pt idx="51">
                  <c:v>41.720972733326441</c:v>
                </c:pt>
                <c:pt idx="52">
                  <c:v>37.960332193048082</c:v>
                </c:pt>
                <c:pt idx="53">
                  <c:v>34.740750688347035</c:v>
                </c:pt>
                <c:pt idx="54">
                  <c:v>31.969813865008028</c:v>
                </c:pt>
                <c:pt idx="55">
                  <c:v>17.331499136300739</c:v>
                </c:pt>
                <c:pt idx="56">
                  <c:v>11.752492130955803</c:v>
                </c:pt>
                <c:pt idx="57">
                  <c:v>8.8685922364362977</c:v>
                </c:pt>
                <c:pt idx="58">
                  <c:v>7.1152793909858421</c:v>
                </c:pt>
                <c:pt idx="59">
                  <c:v>5.9387106511944339</c:v>
                </c:pt>
                <c:pt idx="60">
                  <c:v>5.0951575488756786</c:v>
                </c:pt>
                <c:pt idx="61">
                  <c:v>4.4610159492784431</c:v>
                </c:pt>
                <c:pt idx="62">
                  <c:v>3.9670284449108553</c:v>
                </c:pt>
                <c:pt idx="63">
                  <c:v>3.5714091436741726</c:v>
                </c:pt>
                <c:pt idx="64">
                  <c:v>1.7874407948666005</c:v>
                </c:pt>
                <c:pt idx="65">
                  <c:v>1.1918419900420598</c:v>
                </c:pt>
                <c:pt idx="66">
                  <c:v>0.89393790051709832</c:v>
                </c:pt>
                <c:pt idx="67">
                  <c:v>0.71517121095581826</c:v>
                </c:pt>
                <c:pt idx="68">
                  <c:v>0.59598546652122619</c:v>
                </c:pt>
                <c:pt idx="69">
                  <c:v>0.51084957367803985</c:v>
                </c:pt>
                <c:pt idx="70">
                  <c:v>0.44699615303484319</c:v>
                </c:pt>
                <c:pt idx="71">
                  <c:v>0.39733160562915559</c:v>
                </c:pt>
                <c:pt idx="72">
                  <c:v>0.35759953421482477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8-4121-9278-18508C54063C}"/>
            </c:ext>
          </c:extLst>
        </c:ser>
        <c:ser>
          <c:idx val="1"/>
          <c:order val="1"/>
          <c:tx>
            <c:v>Hochpass belastet (Messwerte)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Auswertung!$C$4:$J$4</c:f>
              <c:numCache>
                <c:formatCode>General</c:formatCode>
                <c:ptCount val="8"/>
                <c:pt idx="0">
                  <c:v>50</c:v>
                </c:pt>
                <c:pt idx="1">
                  <c:v>250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18000</c:v>
                </c:pt>
                <c:pt idx="6">
                  <c:v>72000</c:v>
                </c:pt>
                <c:pt idx="7">
                  <c:v>360000</c:v>
                </c:pt>
              </c:numCache>
            </c:numRef>
          </c:xVal>
          <c:yVal>
            <c:numRef>
              <c:f>Auswertung!$C$46:$K$46</c:f>
              <c:numCache>
                <c:formatCode>0.0</c:formatCode>
                <c:ptCount val="9"/>
                <c:pt idx="0">
                  <c:v>126</c:v>
                </c:pt>
                <c:pt idx="1">
                  <c:v>90</c:v>
                </c:pt>
                <c:pt idx="2">
                  <c:v>72</c:v>
                </c:pt>
                <c:pt idx="3">
                  <c:v>64.8</c:v>
                </c:pt>
                <c:pt idx="4">
                  <c:v>47.519999999999996</c:v>
                </c:pt>
                <c:pt idx="5">
                  <c:v>16.847999999999999</c:v>
                </c:pt>
                <c:pt idx="6">
                  <c:v>2.5920000000000001</c:v>
                </c:pt>
                <c:pt idx="7">
                  <c:v>1.296</c:v>
                </c:pt>
                <c:pt idx="8">
                  <c:v>44.639999999999993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8-4121-9278-18508C54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r>
                  <a:rPr lang="de-DE"/>
                  <a:t> in °</a:t>
                </a:r>
                <a:endParaRPr lang="de-DE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Tiefpass unbelastet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Vorberitung!$A$9:$A$81</c:f>
              <c:numCache>
                <c:formatCode>General</c:formatCode>
                <c:ptCount val="7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Vorberitung!$D$9:$D$81</c:f>
              <c:numCache>
                <c:formatCode>0.0</c:formatCode>
                <c:ptCount val="73"/>
                <c:pt idx="0">
                  <c:v>-1.8359999999937159E-4</c:v>
                </c:pt>
                <c:pt idx="1">
                  <c:v>-3.671999999949727E-4</c:v>
                </c:pt>
                <c:pt idx="2">
                  <c:v>-5.5079999998303272E-4</c:v>
                </c:pt>
                <c:pt idx="3">
                  <c:v>-7.3439999995978105E-4</c:v>
                </c:pt>
                <c:pt idx="4">
                  <c:v>-9.1799999992144725E-4</c:v>
                </c:pt>
                <c:pt idx="5">
                  <c:v>-1.1015999998642608E-3</c:v>
                </c:pt>
                <c:pt idx="6">
                  <c:v>-1.2851999997844517E-3</c:v>
                </c:pt>
                <c:pt idx="7">
                  <c:v>-1.468799999678248E-3</c:v>
                </c:pt>
                <c:pt idx="8">
                  <c:v>-1.6523999995418804E-3</c:v>
                </c:pt>
                <c:pt idx="9">
                  <c:v>-1.8359999993715779E-3</c:v>
                </c:pt>
                <c:pt idx="10">
                  <c:v>-3.671999994972623E-3</c:v>
                </c:pt>
                <c:pt idx="11">
                  <c:v>-5.507999983032601E-3</c:v>
                </c:pt>
                <c:pt idx="12">
                  <c:v>-7.3439999597809807E-3</c:v>
                </c:pt>
                <c:pt idx="13">
                  <c:v>-9.1799999214472287E-3</c:v>
                </c:pt>
                <c:pt idx="14">
                  <c:v>-1.1015999864260811E-2</c:v>
                </c:pt>
                <c:pt idx="15">
                  <c:v>-1.2851999784451194E-2</c:v>
                </c:pt>
                <c:pt idx="16">
                  <c:v>-1.4687999678247852E-2</c:v>
                </c:pt>
                <c:pt idx="17">
                  <c:v>-1.6523999541880247E-2</c:v>
                </c:pt>
                <c:pt idx="18">
                  <c:v>-1.8359999371577854E-2</c:v>
                </c:pt>
                <c:pt idx="19">
                  <c:v>-3.6719994972623737E-2</c:v>
                </c:pt>
                <c:pt idx="20">
                  <c:v>-5.5079983032610309E-2</c:v>
                </c:pt>
                <c:pt idx="21">
                  <c:v>-7.3439959781019568E-2</c:v>
                </c:pt>
                <c:pt idx="22">
                  <c:v>-9.1799921447347402E-2</c:v>
                </c:pt>
                <c:pt idx="23">
                  <c:v>-0.11015986426110827</c:v>
                </c:pt>
                <c:pt idx="24">
                  <c:v>-0.12851978445183995</c:v>
                </c:pt>
                <c:pt idx="25">
                  <c:v>-0.146879678249108</c:v>
                </c:pt>
                <c:pt idx="26">
                  <c:v>-0.16523954188251053</c:v>
                </c:pt>
                <c:pt idx="27">
                  <c:v>-0.18359937158168288</c:v>
                </c:pt>
                <c:pt idx="28">
                  <c:v>-0.36719497274638047</c:v>
                </c:pt>
                <c:pt idx="29">
                  <c:v>-0.55078303354166491</c:v>
                </c:pt>
                <c:pt idx="30">
                  <c:v>-0.73435978494408072</c:v>
                </c:pt>
                <c:pt idx="31">
                  <c:v>-0.91792145932327218</c:v>
                </c:pt>
                <c:pt idx="32">
                  <c:v>-1.1014642909056833</c:v>
                </c:pt>
                <c:pt idx="33">
                  <c:v>-1.2849845162376867</c:v>
                </c:pt>
                <c:pt idx="34">
                  <c:v>-1.4684783746479955</c:v>
                </c:pt>
                <c:pt idx="35">
                  <c:v>-1.6519421087092232</c:v>
                </c:pt>
                <c:pt idx="36">
                  <c:v>-1.8353719646984457</c:v>
                </c:pt>
                <c:pt idx="37">
                  <c:v>-3.6669849757295352</c:v>
                </c:pt>
                <c:pt idx="38">
                  <c:v>-5.491126066845557</c:v>
                </c:pt>
                <c:pt idx="39">
                  <c:v>-7.3041728491196931</c:v>
                </c:pt>
                <c:pt idx="40">
                  <c:v>-9.1026353844235519</c:v>
                </c:pt>
                <c:pt idx="41">
                  <c:v>-10.883194173767688</c:v>
                </c:pt>
                <c:pt idx="42">
                  <c:v>-12.642733300406704</c:v>
                </c:pt>
                <c:pt idx="43">
                  <c:v>-14.378368017033132</c:v>
                </c:pt>
                <c:pt idx="44">
                  <c:v>-16.087466336669713</c:v>
                </c:pt>
                <c:pt idx="45">
                  <c:v>-17.767664457994758</c:v>
                </c:pt>
                <c:pt idx="46">
                  <c:v>-32.6551970601992</c:v>
                </c:pt>
                <c:pt idx="47">
                  <c:v>-43.870411701000499</c:v>
                </c:pt>
                <c:pt idx="48">
                  <c:v>-52.039667806951918</c:v>
                </c:pt>
                <c:pt idx="49">
                  <c:v>-58.030186134991986</c:v>
                </c:pt>
                <c:pt idx="50">
                  <c:v>-62.520418438683812</c:v>
                </c:pt>
                <c:pt idx="51">
                  <c:v>-65.972105735774406</c:v>
                </c:pt>
                <c:pt idx="52">
                  <c:v>-68.689957250844046</c:v>
                </c:pt>
                <c:pt idx="53">
                  <c:v>-70.876379866024251</c:v>
                </c:pt>
                <c:pt idx="54">
                  <c:v>-72.668500863699265</c:v>
                </c:pt>
                <c:pt idx="55">
                  <c:v>-81.131407763563715</c:v>
                </c:pt>
                <c:pt idx="56">
                  <c:v>-84.061289348805573</c:v>
                </c:pt>
                <c:pt idx="57">
                  <c:v>-85.538984050721552</c:v>
                </c:pt>
                <c:pt idx="58">
                  <c:v>-86.428590856325826</c:v>
                </c:pt>
                <c:pt idx="59">
                  <c:v>-87.022648018342721</c:v>
                </c:pt>
                <c:pt idx="60">
                  <c:v>-87.447374652065093</c:v>
                </c:pt>
                <c:pt idx="61">
                  <c:v>-87.766106512317549</c:v>
                </c:pt>
                <c:pt idx="62">
                  <c:v>-88.014105753613705</c:v>
                </c:pt>
                <c:pt idx="63">
                  <c:v>-88.212559205133402</c:v>
                </c:pt>
                <c:pt idx="64">
                  <c:v>-89.106062099482898</c:v>
                </c:pt>
                <c:pt idx="65">
                  <c:v>-89.404014533478787</c:v>
                </c:pt>
                <c:pt idx="66">
                  <c:v>-89.553003846965154</c:v>
                </c:pt>
                <c:pt idx="67">
                  <c:v>-89.642400465785187</c:v>
                </c:pt>
                <c:pt idx="68">
                  <c:v>-89.701999205839925</c:v>
                </c:pt>
                <c:pt idx="69">
                  <c:v>-89.744570136800149</c:v>
                </c:pt>
                <c:pt idx="70">
                  <c:v>-89.776498522669883</c:v>
                </c:pt>
                <c:pt idx="71">
                  <c:v>-89.801331808663107</c:v>
                </c:pt>
                <c:pt idx="72">
                  <c:v>-89.821198491647877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4E-4145-B9F9-1E2CE070D60E}"/>
            </c:ext>
          </c:extLst>
        </c:ser>
        <c:ser>
          <c:idx val="1"/>
          <c:order val="1"/>
          <c:tx>
            <c:v>Tiefpass belastet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Vorberitung!$A$9:$A$81</c:f>
              <c:numCache>
                <c:formatCode>General</c:formatCode>
                <c:ptCount val="7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Vorberitung!$F$9:$F$81</c:f>
              <c:numCache>
                <c:formatCode>0.0</c:formatCode>
                <c:ptCount val="73"/>
                <c:pt idx="0">
                  <c:v>-9.1799999999921458E-5</c:v>
                </c:pt>
                <c:pt idx="1">
                  <c:v>-1.8359999999937159E-4</c:v>
                </c:pt>
                <c:pt idx="2">
                  <c:v>-2.7539999999787911E-4</c:v>
                </c:pt>
                <c:pt idx="3">
                  <c:v>-3.671999999949727E-4</c:v>
                </c:pt>
                <c:pt idx="4">
                  <c:v>-4.5899999999018097E-4</c:v>
                </c:pt>
                <c:pt idx="5">
                  <c:v>-5.5079999998303261E-4</c:v>
                </c:pt>
                <c:pt idx="6">
                  <c:v>-6.4259999997305661E-4</c:v>
                </c:pt>
                <c:pt idx="7">
                  <c:v>-7.3439999995978105E-4</c:v>
                </c:pt>
                <c:pt idx="8">
                  <c:v>-8.2619999994273518E-4</c:v>
                </c:pt>
                <c:pt idx="9">
                  <c:v>-9.1799999992144736E-4</c:v>
                </c:pt>
                <c:pt idx="10">
                  <c:v>-1.8359999993715782E-3</c:v>
                </c:pt>
                <c:pt idx="11">
                  <c:v>-2.7539999978790754E-3</c:v>
                </c:pt>
                <c:pt idx="12">
                  <c:v>-3.6719999949726225E-3</c:v>
                </c:pt>
                <c:pt idx="13">
                  <c:v>-4.5899999901809043E-3</c:v>
                </c:pt>
                <c:pt idx="14">
                  <c:v>-5.5079999830326019E-3</c:v>
                </c:pt>
                <c:pt idx="15">
                  <c:v>-6.4259999730563984E-3</c:v>
                </c:pt>
                <c:pt idx="16">
                  <c:v>-7.3439999597809816E-3</c:v>
                </c:pt>
                <c:pt idx="17">
                  <c:v>-8.2619999427350297E-3</c:v>
                </c:pt>
                <c:pt idx="18">
                  <c:v>-9.1799999214472287E-3</c:v>
                </c:pt>
                <c:pt idx="19">
                  <c:v>-1.8359999371577854E-2</c:v>
                </c:pt>
                <c:pt idx="20">
                  <c:v>-2.7539997879075406E-2</c:v>
                </c:pt>
                <c:pt idx="21">
                  <c:v>-3.6719994972623737E-2</c:v>
                </c:pt>
                <c:pt idx="22">
                  <c:v>-4.5899990180907083E-2</c:v>
                </c:pt>
                <c:pt idx="23">
                  <c:v>-5.5079983032610309E-2</c:v>
                </c:pt>
                <c:pt idx="24">
                  <c:v>-6.4259973056418992E-2</c:v>
                </c:pt>
                <c:pt idx="25">
                  <c:v>-7.3439959781019581E-2</c:v>
                </c:pt>
                <c:pt idx="26">
                  <c:v>-8.2619942735099497E-2</c:v>
                </c:pt>
                <c:pt idx="27">
                  <c:v>-9.1799921447347402E-2</c:v>
                </c:pt>
                <c:pt idx="28">
                  <c:v>-0.18359937158168288</c:v>
                </c:pt>
                <c:pt idx="29">
                  <c:v>-0.27539787910451297</c:v>
                </c:pt>
                <c:pt idx="30">
                  <c:v>-0.36719497274638047</c:v>
                </c:pt>
                <c:pt idx="31">
                  <c:v>-0.45899018128137886</c:v>
                </c:pt>
                <c:pt idx="32">
                  <c:v>-0.55078303354166491</c:v>
                </c:pt>
                <c:pt idx="33">
                  <c:v>-0.64257305843196588</c:v>
                </c:pt>
                <c:pt idx="34">
                  <c:v>-0.73435978494408072</c:v>
                </c:pt>
                <c:pt idx="35">
                  <c:v>-0.82614274217137573</c:v>
                </c:pt>
                <c:pt idx="36">
                  <c:v>-0.91792145932327207</c:v>
                </c:pt>
                <c:pt idx="37">
                  <c:v>-1.8353719646984457</c:v>
                </c:pt>
                <c:pt idx="38">
                  <c:v>-2.7518820103494446</c:v>
                </c:pt>
                <c:pt idx="39">
                  <c:v>-3.6669849757295356</c:v>
                </c:pt>
                <c:pt idx="40">
                  <c:v>-4.5802185405081497</c:v>
                </c:pt>
                <c:pt idx="41">
                  <c:v>-5.4911260668455562</c:v>
                </c:pt>
                <c:pt idx="42">
                  <c:v>-6.39925793877598</c:v>
                </c:pt>
                <c:pt idx="43">
                  <c:v>-7.3041728491196922</c:v>
                </c:pt>
                <c:pt idx="44">
                  <c:v>-8.2054390250687312</c:v>
                </c:pt>
                <c:pt idx="45">
                  <c:v>-9.1026353844235519</c:v>
                </c:pt>
                <c:pt idx="46">
                  <c:v>-17.767664457994758</c:v>
                </c:pt>
                <c:pt idx="47">
                  <c:v>-25.671903083136016</c:v>
                </c:pt>
                <c:pt idx="48">
                  <c:v>-32.6551970601992</c:v>
                </c:pt>
                <c:pt idx="49">
                  <c:v>-38.698431548071859</c:v>
                </c:pt>
                <c:pt idx="50">
                  <c:v>-43.870411701000499</c:v>
                </c:pt>
                <c:pt idx="51">
                  <c:v>-48.279027266673559</c:v>
                </c:pt>
                <c:pt idx="52">
                  <c:v>-52.039667806951918</c:v>
                </c:pt>
                <c:pt idx="53">
                  <c:v>-55.259249311652972</c:v>
                </c:pt>
                <c:pt idx="54">
                  <c:v>-58.030186134991979</c:v>
                </c:pt>
                <c:pt idx="55">
                  <c:v>-72.668500863699265</c:v>
                </c:pt>
                <c:pt idx="56">
                  <c:v>-78.247507869044199</c:v>
                </c:pt>
                <c:pt idx="57">
                  <c:v>-81.131407763563715</c:v>
                </c:pt>
                <c:pt idx="58">
                  <c:v>-82.884720609014153</c:v>
                </c:pt>
                <c:pt idx="59">
                  <c:v>-84.061289348805573</c:v>
                </c:pt>
                <c:pt idx="60">
                  <c:v>-84.904842451124324</c:v>
                </c:pt>
                <c:pt idx="61">
                  <c:v>-85.538984050721567</c:v>
                </c:pt>
                <c:pt idx="62">
                  <c:v>-86.032971555089148</c:v>
                </c:pt>
                <c:pt idx="63">
                  <c:v>-86.428590856325826</c:v>
                </c:pt>
                <c:pt idx="64">
                  <c:v>-88.212559205133402</c:v>
                </c:pt>
                <c:pt idx="65">
                  <c:v>-88.808158009957936</c:v>
                </c:pt>
                <c:pt idx="66">
                  <c:v>-89.106062099482912</c:v>
                </c:pt>
                <c:pt idx="67">
                  <c:v>-89.284828789044184</c:v>
                </c:pt>
                <c:pt idx="68">
                  <c:v>-89.404014533478787</c:v>
                </c:pt>
                <c:pt idx="69">
                  <c:v>-89.489150426321956</c:v>
                </c:pt>
                <c:pt idx="70">
                  <c:v>-89.553003846965154</c:v>
                </c:pt>
                <c:pt idx="71">
                  <c:v>-89.602668394370838</c:v>
                </c:pt>
                <c:pt idx="72">
                  <c:v>-89.642400465785187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4E-4145-B9F9-1E2CE070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r>
                  <a:rPr lang="de-DE"/>
                  <a:t> in °</a:t>
                </a:r>
                <a:endParaRPr lang="de-DE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Bodediagramm</a:t>
            </a:r>
            <a:r>
              <a:rPr lang="en-US" b="1" baseline="0"/>
              <a:t> unbelasteter und belasteter </a:t>
            </a:r>
            <a:r>
              <a:rPr lang="en-US" b="1"/>
              <a:t>Hochpass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42652514647948"/>
          <c:y val="0.25904618905825161"/>
          <c:w val="0.83809099188372649"/>
          <c:h val="0.70046297467869978"/>
        </c:manualLayout>
      </c:layout>
      <c:scatterChart>
        <c:scatterStyle val="smoothMarker"/>
        <c:varyColors val="0"/>
        <c:ser>
          <c:idx val="0"/>
          <c:order val="0"/>
          <c:tx>
            <c:v>Hochpass unbelastet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Vorberitung!$A$9:$A$81</c:f>
              <c:numCache>
                <c:formatCode>General</c:formatCode>
                <c:ptCount val="7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Vorberitung!$G$9:$G$81</c:f>
              <c:numCache>
                <c:formatCode>0.00E+00</c:formatCode>
                <c:ptCount val="73"/>
                <c:pt idx="0">
                  <c:v>-109.88499911092356</c:v>
                </c:pt>
                <c:pt idx="1">
                  <c:v>-103.86439919777773</c:v>
                </c:pt>
                <c:pt idx="2">
                  <c:v>-100.34257401688707</c:v>
                </c:pt>
                <c:pt idx="3">
                  <c:v>-97.843799285033242</c:v>
                </c:pt>
                <c:pt idx="4">
                  <c:v>-95.90559902527346</c:v>
                </c:pt>
                <c:pt idx="5">
                  <c:v>-94.321974104811517</c:v>
                </c:pt>
                <c:pt idx="6">
                  <c:v>-92.983038312778987</c:v>
                </c:pt>
                <c:pt idx="7">
                  <c:v>-91.82319937389417</c:v>
                </c:pt>
                <c:pt idx="8">
                  <c:v>-90.800148925704661</c:v>
                </c:pt>
                <c:pt idx="9">
                  <c:v>-89.884999115338445</c:v>
                </c:pt>
                <c:pt idx="10">
                  <c:v>-83.864399215437274</c:v>
                </c:pt>
                <c:pt idx="11">
                  <c:v>-80.342574056621046</c:v>
                </c:pt>
                <c:pt idx="12">
                  <c:v>-77.843799355671436</c:v>
                </c:pt>
                <c:pt idx="13">
                  <c:v>-75.905599135645645</c:v>
                </c:pt>
                <c:pt idx="14">
                  <c:v>-74.321974263747435</c:v>
                </c:pt>
                <c:pt idx="15">
                  <c:v>-72.983038529108441</c:v>
                </c:pt>
                <c:pt idx="16">
                  <c:v>-71.823199656446931</c:v>
                </c:pt>
                <c:pt idx="17">
                  <c:v>-70.800149283310489</c:v>
                </c:pt>
                <c:pt idx="18">
                  <c:v>-69.88499955682714</c:v>
                </c:pt>
                <c:pt idx="19">
                  <c:v>-63.864400981391718</c:v>
                </c:pt>
                <c:pt idx="20">
                  <c:v>-60.342578030017521</c:v>
                </c:pt>
                <c:pt idx="21">
                  <c:v>-57.843806419484814</c:v>
                </c:pt>
                <c:pt idx="22">
                  <c:v>-55.905610172848903</c:v>
                </c:pt>
                <c:pt idx="23">
                  <c:v>-54.32199015731107</c:v>
                </c:pt>
                <c:pt idx="24">
                  <c:v>-52.983060161999902</c:v>
                </c:pt>
                <c:pt idx="25">
                  <c:v>-51.823227911630127</c:v>
                </c:pt>
                <c:pt idx="26">
                  <c:v>-50.800185043745202</c:v>
                </c:pt>
                <c:pt idx="27">
                  <c:v>-49.885043705468462</c:v>
                </c:pt>
                <c:pt idx="28">
                  <c:v>-43.864577573209935</c:v>
                </c:pt>
                <c:pt idx="29">
                  <c:v>-40.342975351307388</c:v>
                </c:pt>
                <c:pt idx="30">
                  <c:v>-37.844512742808277</c:v>
                </c:pt>
                <c:pt idx="31">
                  <c:v>-35.906713751546029</c:v>
                </c:pt>
                <c:pt idx="32">
                  <c:v>-34.323579220014764</c:v>
                </c:pt>
                <c:pt idx="33">
                  <c:v>-32.985222907155759</c:v>
                </c:pt>
                <c:pt idx="34">
                  <c:v>-31.826052502022502</c:v>
                </c:pt>
                <c:pt idx="35">
                  <c:v>-30.803759601030553</c:v>
                </c:pt>
                <c:pt idx="36">
                  <c:v>-29.889456304717168</c:v>
                </c:pt>
                <c:pt idx="37">
                  <c:v>-23.882200591813472</c:v>
                </c:pt>
                <c:pt idx="38">
                  <c:v>-20.382525032408637</c:v>
                </c:pt>
                <c:pt idx="39">
                  <c:v>-17.914571204901371</c:v>
                </c:pt>
                <c:pt idx="40">
                  <c:v>-16.015679114835542</c:v>
                </c:pt>
                <c:pt idx="41">
                  <c:v>-14.479619319650535</c:v>
                </c:pt>
                <c:pt idx="42">
                  <c:v>-13.196233362712388</c:v>
                </c:pt>
                <c:pt idx="43">
                  <c:v>-12.099619745583194</c:v>
                </c:pt>
                <c:pt idx="44">
                  <c:v>-11.147129286223729</c:v>
                </c:pt>
                <c:pt idx="45">
                  <c:v>-10.309507336576409</c:v>
                </c:pt>
                <c:pt idx="46">
                  <c:v>-5.3588488589193162</c:v>
                </c:pt>
                <c:pt idx="47">
                  <c:v>-3.1849638942695471</c:v>
                </c:pt>
                <c:pt idx="48">
                  <c:v>-2.0646621796604396</c:v>
                </c:pt>
                <c:pt idx="49">
                  <c:v>-1.4287325167197045</c:v>
                </c:pt>
                <c:pt idx="50">
                  <c:v>-1.0398108680487879</c:v>
                </c:pt>
                <c:pt idx="51">
                  <c:v>-0.78728072008624572</c:v>
                </c:pt>
                <c:pt idx="52">
                  <c:v>-0.61515360641356687</c:v>
                </c:pt>
                <c:pt idx="53">
                  <c:v>-0.4930741848132178</c:v>
                </c:pt>
                <c:pt idx="54">
                  <c:v>-0.40359715561375531</c:v>
                </c:pt>
                <c:pt idx="55">
                  <c:v>-0.10446968279583918</c:v>
                </c:pt>
                <c:pt idx="56">
                  <c:v>-4.6741488916756516E-2</c:v>
                </c:pt>
                <c:pt idx="57">
                  <c:v>-2.6353959574213881E-2</c:v>
                </c:pt>
                <c:pt idx="58">
                  <c:v>-1.6884946653341587E-2</c:v>
                </c:pt>
                <c:pt idx="59">
                  <c:v>-1.1732618751649455E-2</c:v>
                </c:pt>
                <c:pt idx="60">
                  <c:v>-8.6229709394897349E-3</c:v>
                </c:pt>
                <c:pt idx="61">
                  <c:v>-6.6034977117202416E-3</c:v>
                </c:pt>
                <c:pt idx="62">
                  <c:v>-5.2184107101031331E-3</c:v>
                </c:pt>
                <c:pt idx="63">
                  <c:v>-4.2273950592655171E-3</c:v>
                </c:pt>
                <c:pt idx="64">
                  <c:v>-1.0572346011138358E-3</c:v>
                </c:pt>
                <c:pt idx="65">
                  <c:v>-4.6991381933844358E-4</c:v>
                </c:pt>
                <c:pt idx="66">
                  <c:v>-2.6433277972221793E-4</c:v>
                </c:pt>
                <c:pt idx="67">
                  <c:v>-1.6917483241694122E-4</c:v>
                </c:pt>
                <c:pt idx="68">
                  <c:v>-1.1748322168306179E-4</c:v>
                </c:pt>
                <c:pt idx="69">
                  <c:v>-8.631451341913067E-5</c:v>
                </c:pt>
                <c:pt idx="70">
                  <c:v>-6.6084703248540862E-5</c:v>
                </c:pt>
                <c:pt idx="71">
                  <c:v>-5.2215157550084863E-5</c:v>
                </c:pt>
                <c:pt idx="72">
                  <c:v>-4.2294325923819941E-5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C-41AD-AE62-0907DB09A9CD}"/>
            </c:ext>
          </c:extLst>
        </c:ser>
        <c:ser>
          <c:idx val="1"/>
          <c:order val="1"/>
          <c:tx>
            <c:v>Hochpass belastet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Vorberitung!$A$9:$A$81</c:f>
              <c:numCache>
                <c:formatCode>General</c:formatCode>
                <c:ptCount val="7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Vorberitung!$I$9:$I$81</c:f>
              <c:numCache>
                <c:formatCode>0.00E+00</c:formatCode>
                <c:ptCount val="73"/>
                <c:pt idx="0">
                  <c:v>-115.90559902416973</c:v>
                </c:pt>
                <c:pt idx="1">
                  <c:v>-109.88499911092356</c:v>
                </c:pt>
                <c:pt idx="2">
                  <c:v>-106.36317392986568</c:v>
                </c:pt>
                <c:pt idx="3">
                  <c:v>-103.86439919777773</c:v>
                </c:pt>
                <c:pt idx="4">
                  <c:v>-101.92619893771693</c:v>
                </c:pt>
                <c:pt idx="5">
                  <c:v>-100.34257401688707</c:v>
                </c:pt>
                <c:pt idx="6">
                  <c:v>-99.003638224419745</c:v>
                </c:pt>
                <c:pt idx="7">
                  <c:v>-97.843799285033242</c:v>
                </c:pt>
                <c:pt idx="8">
                  <c:v>-96.820748836275143</c:v>
                </c:pt>
                <c:pt idx="9">
                  <c:v>-95.90559902527346</c:v>
                </c:pt>
                <c:pt idx="10">
                  <c:v>-89.884999115338445</c:v>
                </c:pt>
                <c:pt idx="11">
                  <c:v>-86.363173939799196</c:v>
                </c:pt>
                <c:pt idx="12">
                  <c:v>-83.864399215437274</c:v>
                </c:pt>
                <c:pt idx="13">
                  <c:v>-81.926198965309979</c:v>
                </c:pt>
                <c:pt idx="14">
                  <c:v>-80.342574056621046</c:v>
                </c:pt>
                <c:pt idx="15">
                  <c:v>-79.003638278502109</c:v>
                </c:pt>
                <c:pt idx="16">
                  <c:v>-77.843799355671436</c:v>
                </c:pt>
                <c:pt idx="17">
                  <c:v>-76.820748925676611</c:v>
                </c:pt>
                <c:pt idx="18">
                  <c:v>-75.905599135645645</c:v>
                </c:pt>
                <c:pt idx="19">
                  <c:v>-69.88499955682714</c:v>
                </c:pt>
                <c:pt idx="20">
                  <c:v>-66.363174933148642</c:v>
                </c:pt>
                <c:pt idx="21">
                  <c:v>-63.864400981391718</c:v>
                </c:pt>
                <c:pt idx="22">
                  <c:v>-61.926201724613477</c:v>
                </c:pt>
                <c:pt idx="23">
                  <c:v>-60.342578030017535</c:v>
                </c:pt>
                <c:pt idx="24">
                  <c:v>-59.00364368673528</c:v>
                </c:pt>
                <c:pt idx="25">
                  <c:v>-57.843806419484814</c:v>
                </c:pt>
                <c:pt idx="26">
                  <c:v>-56.820757865813441</c:v>
                </c:pt>
                <c:pt idx="27">
                  <c:v>-55.905610172848903</c:v>
                </c:pt>
                <c:pt idx="28">
                  <c:v>-49.885043705468462</c:v>
                </c:pt>
                <c:pt idx="29">
                  <c:v>-46.363274266947776</c:v>
                </c:pt>
                <c:pt idx="30">
                  <c:v>-43.864577573209935</c:v>
                </c:pt>
                <c:pt idx="31">
                  <c:v>-41.926477646110271</c:v>
                </c:pt>
                <c:pt idx="32">
                  <c:v>-40.342975351307373</c:v>
                </c:pt>
                <c:pt idx="33">
                  <c:v>-39.00418447604445</c:v>
                </c:pt>
                <c:pt idx="34">
                  <c:v>-37.844512742808277</c:v>
                </c:pt>
                <c:pt idx="35">
                  <c:v>-36.821651786571934</c:v>
                </c:pt>
                <c:pt idx="36">
                  <c:v>-35.906713751546029</c:v>
                </c:pt>
                <c:pt idx="37">
                  <c:v>-29.889456304717164</c:v>
                </c:pt>
                <c:pt idx="38">
                  <c:v>-26.373196190775548</c:v>
                </c:pt>
                <c:pt idx="39">
                  <c:v>-23.882200591813472</c:v>
                </c:pt>
                <c:pt idx="40">
                  <c:v>-21.953981643343852</c:v>
                </c:pt>
                <c:pt idx="41">
                  <c:v>-20.382525032408637</c:v>
                </c:pt>
                <c:pt idx="42">
                  <c:v>-19.057926151705647</c:v>
                </c:pt>
                <c:pt idx="43">
                  <c:v>-17.914571204901371</c:v>
                </c:pt>
                <c:pt idx="44">
                  <c:v>-16.910127289888688</c:v>
                </c:pt>
                <c:pt idx="45">
                  <c:v>-16.015679114835542</c:v>
                </c:pt>
                <c:pt idx="46">
                  <c:v>-10.309507336576409</c:v>
                </c:pt>
                <c:pt idx="47">
                  <c:v>-7.2658870012802499</c:v>
                </c:pt>
                <c:pt idx="48">
                  <c:v>-5.3588488589193179</c:v>
                </c:pt>
                <c:pt idx="49">
                  <c:v>-4.0793248075360635</c:v>
                </c:pt>
                <c:pt idx="50">
                  <c:v>-3.1849638942695471</c:v>
                </c:pt>
                <c:pt idx="51">
                  <c:v>-2.5406298858097873</c:v>
                </c:pt>
                <c:pt idx="52">
                  <c:v>-2.0646621796604396</c:v>
                </c:pt>
                <c:pt idx="53">
                  <c:v>-1.7053226249680198</c:v>
                </c:pt>
                <c:pt idx="54">
                  <c:v>-1.4287325167197036</c:v>
                </c:pt>
                <c:pt idx="55">
                  <c:v>-0.40359715561375331</c:v>
                </c:pt>
                <c:pt idx="56">
                  <c:v>-0.18402132324756465</c:v>
                </c:pt>
                <c:pt idx="57">
                  <c:v>-0.10446968279583821</c:v>
                </c:pt>
                <c:pt idx="58">
                  <c:v>-6.7149441818386169E-2</c:v>
                </c:pt>
                <c:pt idx="59">
                  <c:v>-4.6741488916757473E-2</c:v>
                </c:pt>
                <c:pt idx="60">
                  <c:v>-3.4389631127638147E-2</c:v>
                </c:pt>
                <c:pt idx="61">
                  <c:v>-2.6353959574212917E-2</c:v>
                </c:pt>
                <c:pt idx="62">
                  <c:v>-2.0836125855733797E-2</c:v>
                </c:pt>
                <c:pt idx="63">
                  <c:v>-1.6884946653345452E-2</c:v>
                </c:pt>
                <c:pt idx="64">
                  <c:v>-4.227395059267447E-3</c:v>
                </c:pt>
                <c:pt idx="65">
                  <c:v>-1.8793502816311697E-3</c:v>
                </c:pt>
                <c:pt idx="66">
                  <c:v>-1.0572346011157646E-3</c:v>
                </c:pt>
                <c:pt idx="67">
                  <c:v>-6.7665979309923757E-4</c:v>
                </c:pt>
                <c:pt idx="68">
                  <c:v>-4.6991381933747924E-4</c:v>
                </c:pt>
                <c:pt idx="69">
                  <c:v>-3.4524776132723023E-4</c:v>
                </c:pt>
                <c:pt idx="70">
                  <c:v>-2.6433277972414662E-4</c:v>
                </c:pt>
                <c:pt idx="71">
                  <c:v>-2.0885686361398913E-4</c:v>
                </c:pt>
                <c:pt idx="72">
                  <c:v>-1.6917483241790556E-4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CC-41AD-AE62-0907DB09A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6974445874337101"/>
              <c:y val="0.11835049923097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  <c:max val="2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|V</a:t>
                </a:r>
                <a:r>
                  <a:rPr lang="de-DE" baseline="-25000"/>
                  <a:t>dB</a:t>
                </a:r>
                <a:r>
                  <a:rPr lang="de-DE" baseline="0"/>
                  <a:t>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76879857437935"/>
          <c:y val="4.3882987913173882E-2"/>
          <c:w val="0.83755316861062146"/>
          <c:h val="0.68771898302039347"/>
        </c:manualLayout>
      </c:layout>
      <c:scatterChart>
        <c:scatterStyle val="smoothMarker"/>
        <c:varyColors val="0"/>
        <c:ser>
          <c:idx val="0"/>
          <c:order val="0"/>
          <c:tx>
            <c:v>Hochpass unbelastet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Vorberitung!$A$9:$A$81</c:f>
              <c:numCache>
                <c:formatCode>General</c:formatCode>
                <c:ptCount val="7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Vorberitung!$H$9:$H$81</c:f>
              <c:numCache>
                <c:formatCode>0.0</c:formatCode>
                <c:ptCount val="73"/>
                <c:pt idx="0">
                  <c:v>89.9998164</c:v>
                </c:pt>
                <c:pt idx="1">
                  <c:v>89.999632800000001</c:v>
                </c:pt>
                <c:pt idx="2">
                  <c:v>89.999449200000015</c:v>
                </c:pt>
                <c:pt idx="3">
                  <c:v>89.999265600000044</c:v>
                </c:pt>
                <c:pt idx="4">
                  <c:v>89.999082000000072</c:v>
                </c:pt>
                <c:pt idx="5">
                  <c:v>89.99889840000013</c:v>
                </c:pt>
                <c:pt idx="6">
                  <c:v>89.998714800000215</c:v>
                </c:pt>
                <c:pt idx="7">
                  <c:v>89.998531200000315</c:v>
                </c:pt>
                <c:pt idx="8">
                  <c:v>89.998347600000457</c:v>
                </c:pt>
                <c:pt idx="9">
                  <c:v>89.998164000000628</c:v>
                </c:pt>
                <c:pt idx="10">
                  <c:v>89.996328000005022</c:v>
                </c:pt>
                <c:pt idx="11">
                  <c:v>89.994492000016976</c:v>
                </c:pt>
                <c:pt idx="12">
                  <c:v>89.992656000040213</c:v>
                </c:pt>
                <c:pt idx="13">
                  <c:v>89.990820000078557</c:v>
                </c:pt>
                <c:pt idx="14">
                  <c:v>89.988984000135744</c:v>
                </c:pt>
                <c:pt idx="15">
                  <c:v>89.987148000215541</c:v>
                </c:pt>
                <c:pt idx="16">
                  <c:v>89.985312000321755</c:v>
                </c:pt>
                <c:pt idx="17">
                  <c:v>89.983476000458111</c:v>
                </c:pt>
                <c:pt idx="18">
                  <c:v>89.981640000628431</c:v>
                </c:pt>
                <c:pt idx="19">
                  <c:v>89.963280005027372</c:v>
                </c:pt>
                <c:pt idx="20">
                  <c:v>89.944920016967387</c:v>
                </c:pt>
                <c:pt idx="21">
                  <c:v>89.926560040218973</c:v>
                </c:pt>
                <c:pt idx="22">
                  <c:v>89.908200078552653</c:v>
                </c:pt>
                <c:pt idx="23">
                  <c:v>89.889840135738893</c:v>
                </c:pt>
                <c:pt idx="24">
                  <c:v>89.871480215548161</c:v>
                </c:pt>
                <c:pt idx="25">
                  <c:v>89.853120321750893</c:v>
                </c:pt>
                <c:pt idx="26">
                  <c:v>89.834760458117486</c:v>
                </c:pt>
                <c:pt idx="27">
                  <c:v>89.816400628418322</c:v>
                </c:pt>
                <c:pt idx="28">
                  <c:v>89.63280502725361</c:v>
                </c:pt>
                <c:pt idx="29">
                  <c:v>89.449216966458323</c:v>
                </c:pt>
                <c:pt idx="30">
                  <c:v>89.265640215055925</c:v>
                </c:pt>
                <c:pt idx="31">
                  <c:v>89.082078540676733</c:v>
                </c:pt>
                <c:pt idx="32">
                  <c:v>88.898535709094318</c:v>
                </c:pt>
                <c:pt idx="33">
                  <c:v>88.715015483762315</c:v>
                </c:pt>
                <c:pt idx="34">
                  <c:v>88.531521625351999</c:v>
                </c:pt>
                <c:pt idx="35">
                  <c:v>88.348057891290779</c:v>
                </c:pt>
                <c:pt idx="36">
                  <c:v>88.164628035301561</c:v>
                </c:pt>
                <c:pt idx="37">
                  <c:v>86.333015024270466</c:v>
                </c:pt>
                <c:pt idx="38">
                  <c:v>84.508873933154447</c:v>
                </c:pt>
                <c:pt idx="39">
                  <c:v>82.695827150880305</c:v>
                </c:pt>
                <c:pt idx="40">
                  <c:v>80.89736461557645</c:v>
                </c:pt>
                <c:pt idx="41">
                  <c:v>79.116805826232309</c:v>
                </c:pt>
                <c:pt idx="42">
                  <c:v>77.357266699593296</c:v>
                </c:pt>
                <c:pt idx="43">
                  <c:v>75.621631982966861</c:v>
                </c:pt>
                <c:pt idx="44">
                  <c:v>73.912533663330279</c:v>
                </c:pt>
                <c:pt idx="45">
                  <c:v>72.232335542005231</c:v>
                </c:pt>
                <c:pt idx="46">
                  <c:v>57.344802939800815</c:v>
                </c:pt>
                <c:pt idx="47">
                  <c:v>46.129588298999494</c:v>
                </c:pt>
                <c:pt idx="48">
                  <c:v>37.960332193048082</c:v>
                </c:pt>
                <c:pt idx="49">
                  <c:v>31.969813865008021</c:v>
                </c:pt>
                <c:pt idx="50">
                  <c:v>27.479581561316191</c:v>
                </c:pt>
                <c:pt idx="51">
                  <c:v>24.027894264225587</c:v>
                </c:pt>
                <c:pt idx="52">
                  <c:v>21.310042749155951</c:v>
                </c:pt>
                <c:pt idx="53">
                  <c:v>19.123620133975745</c:v>
                </c:pt>
                <c:pt idx="54">
                  <c:v>17.331499136300739</c:v>
                </c:pt>
                <c:pt idx="55">
                  <c:v>8.8685922364362906</c:v>
                </c:pt>
                <c:pt idx="56">
                  <c:v>5.938710651194425</c:v>
                </c:pt>
                <c:pt idx="57">
                  <c:v>4.4610159492784343</c:v>
                </c:pt>
                <c:pt idx="58">
                  <c:v>3.5714091436741722</c:v>
                </c:pt>
                <c:pt idx="59">
                  <c:v>2.9773519816572764</c:v>
                </c:pt>
                <c:pt idx="60">
                  <c:v>2.5526253479349008</c:v>
                </c:pt>
                <c:pt idx="61">
                  <c:v>2.2338934876824519</c:v>
                </c:pt>
                <c:pt idx="62">
                  <c:v>1.9858942463862885</c:v>
                </c:pt>
                <c:pt idx="63">
                  <c:v>1.7874407948666009</c:v>
                </c:pt>
                <c:pt idx="64">
                  <c:v>0.8939379005170911</c:v>
                </c:pt>
                <c:pt idx="65">
                  <c:v>0.59598546652121909</c:v>
                </c:pt>
                <c:pt idx="66">
                  <c:v>0.44699615303484608</c:v>
                </c:pt>
                <c:pt idx="67">
                  <c:v>0.35759953421481921</c:v>
                </c:pt>
                <c:pt idx="68">
                  <c:v>0.29800079416006386</c:v>
                </c:pt>
                <c:pt idx="69">
                  <c:v>0.25542986319985722</c:v>
                </c:pt>
                <c:pt idx="70">
                  <c:v>0.22350147733011527</c:v>
                </c:pt>
                <c:pt idx="71">
                  <c:v>0.19866819133690319</c:v>
                </c:pt>
                <c:pt idx="72">
                  <c:v>0.17880150835211919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C4-4B9B-A776-A1B6E65CAEAE}"/>
            </c:ext>
          </c:extLst>
        </c:ser>
        <c:ser>
          <c:idx val="1"/>
          <c:order val="1"/>
          <c:tx>
            <c:v>Hochpass belastet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Vorberitung!$A$9:$A$81</c:f>
              <c:numCache>
                <c:formatCode>General</c:formatCode>
                <c:ptCount val="7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Vorberitung!$J$9:$J$81</c:f>
              <c:numCache>
                <c:formatCode>0.00E+00</c:formatCode>
                <c:ptCount val="73"/>
                <c:pt idx="0">
                  <c:v>89.999908199999993</c:v>
                </c:pt>
                <c:pt idx="1">
                  <c:v>89.9998164</c:v>
                </c:pt>
                <c:pt idx="2">
                  <c:v>89.999724600000008</c:v>
                </c:pt>
                <c:pt idx="3">
                  <c:v>89.999632800000001</c:v>
                </c:pt>
                <c:pt idx="4">
                  <c:v>89.999541000000022</c:v>
                </c:pt>
                <c:pt idx="5">
                  <c:v>89.999449200000015</c:v>
                </c:pt>
                <c:pt idx="6">
                  <c:v>89.999357400000022</c:v>
                </c:pt>
                <c:pt idx="7">
                  <c:v>89.999265600000044</c:v>
                </c:pt>
                <c:pt idx="8">
                  <c:v>89.999173800000051</c:v>
                </c:pt>
                <c:pt idx="9">
                  <c:v>89.999082000000087</c:v>
                </c:pt>
                <c:pt idx="10">
                  <c:v>89.998164000000628</c:v>
                </c:pt>
                <c:pt idx="11">
                  <c:v>89.997246000002121</c:v>
                </c:pt>
                <c:pt idx="12">
                  <c:v>89.996328000005036</c:v>
                </c:pt>
                <c:pt idx="13">
                  <c:v>89.995410000009826</c:v>
                </c:pt>
                <c:pt idx="14">
                  <c:v>89.994492000016976</c:v>
                </c:pt>
                <c:pt idx="15">
                  <c:v>89.993574000026939</c:v>
                </c:pt>
                <c:pt idx="16">
                  <c:v>89.992656000040213</c:v>
                </c:pt>
                <c:pt idx="17">
                  <c:v>89.991738000057254</c:v>
                </c:pt>
                <c:pt idx="18">
                  <c:v>89.990820000078557</c:v>
                </c:pt>
                <c:pt idx="19">
                  <c:v>89.981640000628431</c:v>
                </c:pt>
                <c:pt idx="20">
                  <c:v>89.972460002120926</c:v>
                </c:pt>
                <c:pt idx="21">
                  <c:v>89.963280005027386</c:v>
                </c:pt>
                <c:pt idx="22">
                  <c:v>89.954100009819086</c:v>
                </c:pt>
                <c:pt idx="23">
                  <c:v>89.944920016967401</c:v>
                </c:pt>
                <c:pt idx="24">
                  <c:v>89.935740026943591</c:v>
                </c:pt>
                <c:pt idx="25">
                  <c:v>89.926560040218973</c:v>
                </c:pt>
                <c:pt idx="26">
                  <c:v>89.917380057264921</c:v>
                </c:pt>
                <c:pt idx="27">
                  <c:v>89.908200078552653</c:v>
                </c:pt>
                <c:pt idx="28">
                  <c:v>89.816400628418322</c:v>
                </c:pt>
                <c:pt idx="29">
                  <c:v>89.724602120895483</c:v>
                </c:pt>
                <c:pt idx="30">
                  <c:v>89.63280502725361</c:v>
                </c:pt>
                <c:pt idx="31">
                  <c:v>89.541009818718635</c:v>
                </c:pt>
                <c:pt idx="32">
                  <c:v>89.449216966458323</c:v>
                </c:pt>
                <c:pt idx="33">
                  <c:v>89.357426941568036</c:v>
                </c:pt>
                <c:pt idx="34">
                  <c:v>89.265640215055925</c:v>
                </c:pt>
                <c:pt idx="35">
                  <c:v>89.173857257828629</c:v>
                </c:pt>
                <c:pt idx="36">
                  <c:v>89.082078540676733</c:v>
                </c:pt>
                <c:pt idx="37">
                  <c:v>88.164628035301561</c:v>
                </c:pt>
                <c:pt idx="38">
                  <c:v>87.248117989650552</c:v>
                </c:pt>
                <c:pt idx="39">
                  <c:v>86.333015024270466</c:v>
                </c:pt>
                <c:pt idx="40">
                  <c:v>85.419781459491844</c:v>
                </c:pt>
                <c:pt idx="41">
                  <c:v>84.508873933154447</c:v>
                </c:pt>
                <c:pt idx="42">
                  <c:v>83.600742061224011</c:v>
                </c:pt>
                <c:pt idx="43">
                  <c:v>82.695827150880305</c:v>
                </c:pt>
                <c:pt idx="44">
                  <c:v>81.794560974931272</c:v>
                </c:pt>
                <c:pt idx="45">
                  <c:v>80.89736461557645</c:v>
                </c:pt>
                <c:pt idx="46">
                  <c:v>72.232335542005231</c:v>
                </c:pt>
                <c:pt idx="47">
                  <c:v>64.328096916863998</c:v>
                </c:pt>
                <c:pt idx="48">
                  <c:v>57.344802939800815</c:v>
                </c:pt>
                <c:pt idx="49">
                  <c:v>51.301568451928148</c:v>
                </c:pt>
                <c:pt idx="50">
                  <c:v>46.129588298999494</c:v>
                </c:pt>
                <c:pt idx="51">
                  <c:v>41.720972733326441</c:v>
                </c:pt>
                <c:pt idx="52">
                  <c:v>37.960332193048082</c:v>
                </c:pt>
                <c:pt idx="53">
                  <c:v>34.740750688347035</c:v>
                </c:pt>
                <c:pt idx="54">
                  <c:v>31.969813865008028</c:v>
                </c:pt>
                <c:pt idx="55">
                  <c:v>17.331499136300739</c:v>
                </c:pt>
                <c:pt idx="56">
                  <c:v>11.752492130955803</c:v>
                </c:pt>
                <c:pt idx="57">
                  <c:v>8.8685922364362977</c:v>
                </c:pt>
                <c:pt idx="58">
                  <c:v>7.1152793909858421</c:v>
                </c:pt>
                <c:pt idx="59">
                  <c:v>5.9387106511944339</c:v>
                </c:pt>
                <c:pt idx="60">
                  <c:v>5.0951575488756786</c:v>
                </c:pt>
                <c:pt idx="61">
                  <c:v>4.4610159492784431</c:v>
                </c:pt>
                <c:pt idx="62">
                  <c:v>3.9670284449108553</c:v>
                </c:pt>
                <c:pt idx="63">
                  <c:v>3.5714091436741726</c:v>
                </c:pt>
                <c:pt idx="64">
                  <c:v>1.7874407948666005</c:v>
                </c:pt>
                <c:pt idx="65">
                  <c:v>1.1918419900420598</c:v>
                </c:pt>
                <c:pt idx="66">
                  <c:v>0.89393790051709832</c:v>
                </c:pt>
                <c:pt idx="67">
                  <c:v>0.71517121095581826</c:v>
                </c:pt>
                <c:pt idx="68">
                  <c:v>0.59598546652122619</c:v>
                </c:pt>
                <c:pt idx="69">
                  <c:v>0.51084957367803985</c:v>
                </c:pt>
                <c:pt idx="70">
                  <c:v>0.44699615303484319</c:v>
                </c:pt>
                <c:pt idx="71">
                  <c:v>0.39733160562915559</c:v>
                </c:pt>
                <c:pt idx="72">
                  <c:v>0.35759953421482477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C4-4B9B-A776-A1B6E65CA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r>
                  <a:rPr lang="de-DE"/>
                  <a:t> in °</a:t>
                </a:r>
                <a:endParaRPr lang="de-DE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Bodediagramm</a:t>
            </a:r>
            <a:r>
              <a:rPr lang="en-US" b="1" baseline="0"/>
              <a:t> unbelasteter </a:t>
            </a:r>
            <a:r>
              <a:rPr lang="en-US" b="1"/>
              <a:t>Tiefpass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42652514647948"/>
          <c:y val="0.25904618905825161"/>
          <c:w val="0.83809099188372649"/>
          <c:h val="0.70046297467869978"/>
        </c:manualLayout>
      </c:layout>
      <c:scatterChart>
        <c:scatterStyle val="smoothMarker"/>
        <c:varyColors val="0"/>
        <c:ser>
          <c:idx val="0"/>
          <c:order val="0"/>
          <c:tx>
            <c:v>Tiefpass unbelaste (theoretisch)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Vorberitung!$A$9:$A$81</c:f>
              <c:numCache>
                <c:formatCode>General</c:formatCode>
                <c:ptCount val="7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Vorberitung!$C$9:$C$81</c:f>
              <c:numCache>
                <c:formatCode>0.00E+00</c:formatCode>
                <c:ptCount val="73"/>
                <c:pt idx="0">
                  <c:v>-4.4594359363404684E-11</c:v>
                </c:pt>
                <c:pt idx="1">
                  <c:v>-1.783793661099256E-10</c:v>
                </c:pt>
                <c:pt idx="2">
                  <c:v>-4.0135309158875084E-10</c:v>
                </c:pt>
                <c:pt idx="3">
                  <c:v>-7.1351746446168235E-10</c:v>
                </c:pt>
                <c:pt idx="4">
                  <c:v>-1.1148705560834031E-9</c:v>
                </c:pt>
                <c:pt idx="5">
                  <c:v>-1.6054123664662765E-9</c:v>
                </c:pt>
                <c:pt idx="6">
                  <c:v>-2.1851467529352808E-9</c:v>
                </c:pt>
                <c:pt idx="7">
                  <c:v>-2.8540679295434744E-9</c:v>
                </c:pt>
                <c:pt idx="8">
                  <c:v>-3.6121797536213299E-9</c:v>
                </c:pt>
                <c:pt idx="9">
                  <c:v>-4.4594822251922019E-9</c:v>
                </c:pt>
                <c:pt idx="10">
                  <c:v>-1.7837926985851311E-8</c:v>
                </c:pt>
                <c:pt idx="11">
                  <c:v>-4.013533625184457E-8</c:v>
                </c:pt>
                <c:pt idx="12">
                  <c:v>-7.1351709127531722E-8</c:v>
                </c:pt>
                <c:pt idx="13">
                  <c:v>-1.114870457090748E-7</c:v>
                </c:pt>
                <c:pt idx="14">
                  <c:v>-1.6054134322712832E-7</c:v>
                </c:pt>
                <c:pt idx="15">
                  <c:v>-2.1851460472578649E-7</c:v>
                </c:pt>
                <c:pt idx="16">
                  <c:v>-2.8540682845498104E-7</c:v>
                </c:pt>
                <c:pt idx="17">
                  <c:v>-3.6121801365644597E-7</c:v>
                </c:pt>
                <c:pt idx="18">
                  <c:v>-4.4594816249237268E-7</c:v>
                </c:pt>
                <c:pt idx="19">
                  <c:v>-1.7837923726829773E-6</c:v>
                </c:pt>
                <c:pt idx="20">
                  <c:v>-4.0135318054620716E-6</c:v>
                </c:pt>
                <c:pt idx="21">
                  <c:v>-7.135165090788188E-6</c:v>
                </c:pt>
                <c:pt idx="22">
                  <c:v>-1.1148690303078061E-5</c:v>
                </c:pt>
                <c:pt idx="23">
                  <c:v>-1.6054104969882117E-5</c:v>
                </c:pt>
                <c:pt idx="24">
                  <c:v>-2.1851406067058391E-5</c:v>
                </c:pt>
                <c:pt idx="25">
                  <c:v>-2.8540590028410395E-5</c:v>
                </c:pt>
                <c:pt idx="26">
                  <c:v>-3.6121652727358426E-5</c:v>
                </c:pt>
                <c:pt idx="27">
                  <c:v>-4.4594589496218773E-5</c:v>
                </c:pt>
                <c:pt idx="28">
                  <c:v>-1.783756105842812E-4</c:v>
                </c:pt>
                <c:pt idx="29">
                  <c:v>-4.0133482165749166E-4</c:v>
                </c:pt>
                <c:pt idx="30">
                  <c:v>-7.1345848855841371E-4</c:v>
                </c:pt>
                <c:pt idx="31">
                  <c:v>-1.114727387436168E-3</c:v>
                </c:pt>
                <c:pt idx="32">
                  <c:v>-1.6051168086634185E-3</c:v>
                </c:pt>
                <c:pt idx="33">
                  <c:v>-2.1845965619259732E-3</c:v>
                </c:pt>
                <c:pt idx="34">
                  <c:v>-2.8531309824017534E-3</c:v>
                </c:pt>
                <c:pt idx="35">
                  <c:v>-3.6106789380814914E-3</c:v>
                </c:pt>
                <c:pt idx="36">
                  <c:v>-4.4571938381943663E-3</c:v>
                </c:pt>
                <c:pt idx="37">
                  <c:v>-1.7801394214127169E-2</c:v>
                </c:pt>
                <c:pt idx="38">
                  <c:v>-3.9951015922913613E-2</c:v>
                </c:pt>
                <c:pt idx="39">
                  <c:v>-7.07719205816498E-2</c:v>
                </c:pt>
                <c:pt idx="40">
                  <c:v>-0.11008009067694877</c:v>
                </c:pt>
                <c:pt idx="41">
                  <c:v>-0.15764521644443535</c:v>
                </c:pt>
                <c:pt idx="42">
                  <c:v>-0.21319505211855394</c:v>
                </c:pt>
                <c:pt idx="43">
                  <c:v>-0.27642037454309537</c:v>
                </c:pt>
                <c:pt idx="44">
                  <c:v>-0.34698036413125588</c:v>
                </c:pt>
                <c:pt idx="45">
                  <c:v>-0.42450822569743818</c:v>
                </c:pt>
                <c:pt idx="46">
                  <c:v>-1.4944496613199696</c:v>
                </c:pt>
                <c:pt idx="47">
                  <c:v>-2.8423898777838237</c:v>
                </c:pt>
                <c:pt idx="48">
                  <c:v>-4.2208628953407148</c:v>
                </c:pt>
                <c:pt idx="49">
                  <c:v>-5.5231334925611089</c:v>
                </c:pt>
                <c:pt idx="50">
                  <c:v>-6.7178367648426898</c:v>
                </c:pt>
                <c:pt idx="51">
                  <c:v>-7.8042424094924101</c:v>
                </c:pt>
                <c:pt idx="52">
                  <c:v>-8.7919542353734652</c:v>
                </c:pt>
                <c:pt idx="53">
                  <c:v>-9.6929252627207436</c:v>
                </c:pt>
                <c:pt idx="54">
                  <c:v>-10.518598044734784</c:v>
                </c:pt>
                <c:pt idx="55">
                  <c:v>-16.24007048519649</c:v>
                </c:pt>
                <c:pt idx="56">
                  <c:v>-19.704167472431035</c:v>
                </c:pt>
                <c:pt idx="57">
                  <c:v>-22.18255467525449</c:v>
                </c:pt>
                <c:pt idx="58">
                  <c:v>-24.111285922494744</c:v>
                </c:pt>
                <c:pt idx="59">
                  <c:v>-25.689758515545552</c:v>
                </c:pt>
                <c:pt idx="60">
                  <c:v>-27.025584660345654</c:v>
                </c:pt>
                <c:pt idx="61">
                  <c:v>-28.183404126671618</c:v>
                </c:pt>
                <c:pt idx="62">
                  <c:v>-29.205069488617632</c:v>
                </c:pt>
                <c:pt idx="63">
                  <c:v>-30.119228284180295</c:v>
                </c:pt>
                <c:pt idx="64">
                  <c:v>-36.136658037001766</c:v>
                </c:pt>
                <c:pt idx="65">
                  <c:v>-39.657895897333617</c:v>
                </c:pt>
                <c:pt idx="66">
                  <c:v>-42.156465048459999</c:v>
                </c:pt>
                <c:pt idx="67">
                  <c:v>-44.094570150673817</c:v>
                </c:pt>
                <c:pt idx="68">
                  <c:v>-45.678143380015584</c:v>
                </c:pt>
                <c:pt idx="69">
                  <c:v>-47.017048003919584</c:v>
                </c:pt>
                <c:pt idx="70">
                  <c:v>-48.176866713663145</c:v>
                </c:pt>
                <c:pt idx="71">
                  <c:v>-49.199903293065077</c:v>
                </c:pt>
                <c:pt idx="72">
                  <c:v>-50.11504318344695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7-4083-855D-9F403381B110}"/>
            </c:ext>
          </c:extLst>
        </c:ser>
        <c:ser>
          <c:idx val="1"/>
          <c:order val="1"/>
          <c:tx>
            <c:v>Tiefpass unbelastet (Messwerte)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Auswertung!$C$4:$J$4</c:f>
              <c:numCache>
                <c:formatCode>General</c:formatCode>
                <c:ptCount val="8"/>
                <c:pt idx="0">
                  <c:v>50</c:v>
                </c:pt>
                <c:pt idx="1">
                  <c:v>250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18000</c:v>
                </c:pt>
                <c:pt idx="6">
                  <c:v>72000</c:v>
                </c:pt>
                <c:pt idx="7">
                  <c:v>360000</c:v>
                </c:pt>
              </c:numCache>
            </c:numRef>
          </c:xVal>
          <c:yVal>
            <c:numRef>
              <c:f>Auswertung!$C$10:$J$10</c:f>
              <c:numCache>
                <c:formatCode>0.00</c:formatCode>
                <c:ptCount val="8"/>
                <c:pt idx="0">
                  <c:v>0</c:v>
                </c:pt>
                <c:pt idx="1">
                  <c:v>-9.0010024533528438E-2</c:v>
                </c:pt>
                <c:pt idx="2">
                  <c:v>-0.46459681436949662</c:v>
                </c:pt>
                <c:pt idx="3">
                  <c:v>-3.4308726260992124</c:v>
                </c:pt>
                <c:pt idx="4">
                  <c:v>-7.0436503622272504</c:v>
                </c:pt>
                <c:pt idx="5">
                  <c:v>-14.807253789884879</c:v>
                </c:pt>
                <c:pt idx="6">
                  <c:v>-26.749185225813122</c:v>
                </c:pt>
                <c:pt idx="7">
                  <c:v>-41.28915978453837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C7-4083-855D-9F403381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6974445874337101"/>
              <c:y val="0.11835049923097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  <c:max val="2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|V</a:t>
                </a:r>
                <a:r>
                  <a:rPr lang="de-DE" baseline="-25000"/>
                  <a:t>dB</a:t>
                </a:r>
                <a:r>
                  <a:rPr lang="de-DE" baseline="0"/>
                  <a:t>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Tiefpass unbelastet (theoretisch)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Vorberitung!$A$9:$A$81</c:f>
              <c:numCache>
                <c:formatCode>General</c:formatCode>
                <c:ptCount val="7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Vorberitung!$D$9:$D$81</c:f>
              <c:numCache>
                <c:formatCode>0.0</c:formatCode>
                <c:ptCount val="73"/>
                <c:pt idx="0">
                  <c:v>-1.8359999999937159E-4</c:v>
                </c:pt>
                <c:pt idx="1">
                  <c:v>-3.671999999949727E-4</c:v>
                </c:pt>
                <c:pt idx="2">
                  <c:v>-5.5079999998303272E-4</c:v>
                </c:pt>
                <c:pt idx="3">
                  <c:v>-7.3439999995978105E-4</c:v>
                </c:pt>
                <c:pt idx="4">
                  <c:v>-9.1799999992144725E-4</c:v>
                </c:pt>
                <c:pt idx="5">
                  <c:v>-1.1015999998642608E-3</c:v>
                </c:pt>
                <c:pt idx="6">
                  <c:v>-1.2851999997844517E-3</c:v>
                </c:pt>
                <c:pt idx="7">
                  <c:v>-1.468799999678248E-3</c:v>
                </c:pt>
                <c:pt idx="8">
                  <c:v>-1.6523999995418804E-3</c:v>
                </c:pt>
                <c:pt idx="9">
                  <c:v>-1.8359999993715779E-3</c:v>
                </c:pt>
                <c:pt idx="10">
                  <c:v>-3.671999994972623E-3</c:v>
                </c:pt>
                <c:pt idx="11">
                  <c:v>-5.507999983032601E-3</c:v>
                </c:pt>
                <c:pt idx="12">
                  <c:v>-7.3439999597809807E-3</c:v>
                </c:pt>
                <c:pt idx="13">
                  <c:v>-9.1799999214472287E-3</c:v>
                </c:pt>
                <c:pt idx="14">
                  <c:v>-1.1015999864260811E-2</c:v>
                </c:pt>
                <c:pt idx="15">
                  <c:v>-1.2851999784451194E-2</c:v>
                </c:pt>
                <c:pt idx="16">
                  <c:v>-1.4687999678247852E-2</c:v>
                </c:pt>
                <c:pt idx="17">
                  <c:v>-1.6523999541880247E-2</c:v>
                </c:pt>
                <c:pt idx="18">
                  <c:v>-1.8359999371577854E-2</c:v>
                </c:pt>
                <c:pt idx="19">
                  <c:v>-3.6719994972623737E-2</c:v>
                </c:pt>
                <c:pt idx="20">
                  <c:v>-5.5079983032610309E-2</c:v>
                </c:pt>
                <c:pt idx="21">
                  <c:v>-7.3439959781019568E-2</c:v>
                </c:pt>
                <c:pt idx="22">
                  <c:v>-9.1799921447347402E-2</c:v>
                </c:pt>
                <c:pt idx="23">
                  <c:v>-0.11015986426110827</c:v>
                </c:pt>
                <c:pt idx="24">
                  <c:v>-0.12851978445183995</c:v>
                </c:pt>
                <c:pt idx="25">
                  <c:v>-0.146879678249108</c:v>
                </c:pt>
                <c:pt idx="26">
                  <c:v>-0.16523954188251053</c:v>
                </c:pt>
                <c:pt idx="27">
                  <c:v>-0.18359937158168288</c:v>
                </c:pt>
                <c:pt idx="28">
                  <c:v>-0.36719497274638047</c:v>
                </c:pt>
                <c:pt idx="29">
                  <c:v>-0.55078303354166491</c:v>
                </c:pt>
                <c:pt idx="30">
                  <c:v>-0.73435978494408072</c:v>
                </c:pt>
                <c:pt idx="31">
                  <c:v>-0.91792145932327218</c:v>
                </c:pt>
                <c:pt idx="32">
                  <c:v>-1.1014642909056833</c:v>
                </c:pt>
                <c:pt idx="33">
                  <c:v>-1.2849845162376867</c:v>
                </c:pt>
                <c:pt idx="34">
                  <c:v>-1.4684783746479955</c:v>
                </c:pt>
                <c:pt idx="35">
                  <c:v>-1.6519421087092232</c:v>
                </c:pt>
                <c:pt idx="36">
                  <c:v>-1.8353719646984457</c:v>
                </c:pt>
                <c:pt idx="37">
                  <c:v>-3.6669849757295352</c:v>
                </c:pt>
                <c:pt idx="38">
                  <c:v>-5.491126066845557</c:v>
                </c:pt>
                <c:pt idx="39">
                  <c:v>-7.3041728491196931</c:v>
                </c:pt>
                <c:pt idx="40">
                  <c:v>-9.1026353844235519</c:v>
                </c:pt>
                <c:pt idx="41">
                  <c:v>-10.883194173767688</c:v>
                </c:pt>
                <c:pt idx="42">
                  <c:v>-12.642733300406704</c:v>
                </c:pt>
                <c:pt idx="43">
                  <c:v>-14.378368017033132</c:v>
                </c:pt>
                <c:pt idx="44">
                  <c:v>-16.087466336669713</c:v>
                </c:pt>
                <c:pt idx="45">
                  <c:v>-17.767664457994758</c:v>
                </c:pt>
                <c:pt idx="46">
                  <c:v>-32.6551970601992</c:v>
                </c:pt>
                <c:pt idx="47">
                  <c:v>-43.870411701000499</c:v>
                </c:pt>
                <c:pt idx="48">
                  <c:v>-52.039667806951918</c:v>
                </c:pt>
                <c:pt idx="49">
                  <c:v>-58.030186134991986</c:v>
                </c:pt>
                <c:pt idx="50">
                  <c:v>-62.520418438683812</c:v>
                </c:pt>
                <c:pt idx="51">
                  <c:v>-65.972105735774406</c:v>
                </c:pt>
                <c:pt idx="52">
                  <c:v>-68.689957250844046</c:v>
                </c:pt>
                <c:pt idx="53">
                  <c:v>-70.876379866024251</c:v>
                </c:pt>
                <c:pt idx="54">
                  <c:v>-72.668500863699265</c:v>
                </c:pt>
                <c:pt idx="55">
                  <c:v>-81.131407763563715</c:v>
                </c:pt>
                <c:pt idx="56">
                  <c:v>-84.061289348805573</c:v>
                </c:pt>
                <c:pt idx="57">
                  <c:v>-85.538984050721552</c:v>
                </c:pt>
                <c:pt idx="58">
                  <c:v>-86.428590856325826</c:v>
                </c:pt>
                <c:pt idx="59">
                  <c:v>-87.022648018342721</c:v>
                </c:pt>
                <c:pt idx="60">
                  <c:v>-87.447374652065093</c:v>
                </c:pt>
                <c:pt idx="61">
                  <c:v>-87.766106512317549</c:v>
                </c:pt>
                <c:pt idx="62">
                  <c:v>-88.014105753613705</c:v>
                </c:pt>
                <c:pt idx="63">
                  <c:v>-88.212559205133402</c:v>
                </c:pt>
                <c:pt idx="64">
                  <c:v>-89.106062099482898</c:v>
                </c:pt>
                <c:pt idx="65">
                  <c:v>-89.404014533478787</c:v>
                </c:pt>
                <c:pt idx="66">
                  <c:v>-89.553003846965154</c:v>
                </c:pt>
                <c:pt idx="67">
                  <c:v>-89.642400465785187</c:v>
                </c:pt>
                <c:pt idx="68">
                  <c:v>-89.701999205839925</c:v>
                </c:pt>
                <c:pt idx="69">
                  <c:v>-89.744570136800149</c:v>
                </c:pt>
                <c:pt idx="70">
                  <c:v>-89.776498522669883</c:v>
                </c:pt>
                <c:pt idx="71">
                  <c:v>-89.801331808663107</c:v>
                </c:pt>
                <c:pt idx="72">
                  <c:v>-89.821198491647877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2E-478F-BF5B-AC0F82DE0AAA}"/>
            </c:ext>
          </c:extLst>
        </c:ser>
        <c:ser>
          <c:idx val="1"/>
          <c:order val="1"/>
          <c:tx>
            <c:v>Tiefpass unbelastet (Messwerte)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Auswertung!$C$4:$J$4</c:f>
              <c:numCache>
                <c:formatCode>General</c:formatCode>
                <c:ptCount val="8"/>
                <c:pt idx="0">
                  <c:v>50</c:v>
                </c:pt>
                <c:pt idx="1">
                  <c:v>250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18000</c:v>
                </c:pt>
                <c:pt idx="6">
                  <c:v>72000</c:v>
                </c:pt>
                <c:pt idx="7">
                  <c:v>360000</c:v>
                </c:pt>
              </c:numCache>
            </c:numRef>
          </c:xVal>
          <c:yVal>
            <c:numRef>
              <c:f>Auswertung!$C$11:$J$11</c:f>
              <c:numCache>
                <c:formatCode>0.0</c:formatCode>
                <c:ptCount val="8"/>
                <c:pt idx="0">
                  <c:v>0</c:v>
                </c:pt>
                <c:pt idx="1">
                  <c:v>-7.1999999999999993</c:v>
                </c:pt>
                <c:pt idx="2">
                  <c:v>-25.2</c:v>
                </c:pt>
                <c:pt idx="3">
                  <c:v>-47.519999999999996</c:v>
                </c:pt>
                <c:pt idx="4">
                  <c:v>-69.11999999999999</c:v>
                </c:pt>
                <c:pt idx="5">
                  <c:v>-77.759999999999991</c:v>
                </c:pt>
                <c:pt idx="6">
                  <c:v>-93.311999999999998</c:v>
                </c:pt>
                <c:pt idx="7">
                  <c:v>-85.536000000000001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2E-478F-BF5B-AC0F82DE0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r>
                  <a:rPr lang="de-DE"/>
                  <a:t> in °</a:t>
                </a:r>
                <a:endParaRPr lang="de-DE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Bodediagramm</a:t>
            </a:r>
            <a:r>
              <a:rPr lang="en-US" b="1" baseline="0"/>
              <a:t> belasteter </a:t>
            </a:r>
            <a:r>
              <a:rPr lang="en-US" b="1"/>
              <a:t>Tiefpass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42652514647948"/>
          <c:y val="0.25904618905825161"/>
          <c:w val="0.83809099188372649"/>
          <c:h val="0.70046297467869978"/>
        </c:manualLayout>
      </c:layout>
      <c:scatterChart>
        <c:scatterStyle val="smoothMarker"/>
        <c:varyColors val="0"/>
        <c:ser>
          <c:idx val="0"/>
          <c:order val="0"/>
          <c:tx>
            <c:v>Tiefpass belastet (theoretisch)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Vorberitung!$A$9:$A$81</c:f>
              <c:numCache>
                <c:formatCode>General</c:formatCode>
                <c:ptCount val="7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Vorberitung!$E$9:$E$81</c:f>
              <c:numCache>
                <c:formatCode>0.00E+00</c:formatCode>
                <c:ptCount val="73"/>
                <c:pt idx="0">
                  <c:v>-6.0205999132907717</c:v>
                </c:pt>
                <c:pt idx="1">
                  <c:v>-6.0205999133242187</c:v>
                </c:pt>
                <c:pt idx="2">
                  <c:v>-6.0205999133799626</c:v>
                </c:pt>
                <c:pt idx="3">
                  <c:v>-6.0205999134580033</c:v>
                </c:pt>
                <c:pt idx="4">
                  <c:v>-6.0205999135583408</c:v>
                </c:pt>
                <c:pt idx="5">
                  <c:v>-6.0205999136809769</c:v>
                </c:pt>
                <c:pt idx="6">
                  <c:v>-6.0205999138259116</c:v>
                </c:pt>
                <c:pt idx="7">
                  <c:v>-6.0205999139931414</c:v>
                </c:pt>
                <c:pt idx="8">
                  <c:v>-6.0205999141826707</c:v>
                </c:pt>
                <c:pt idx="9">
                  <c:v>-6.0205999143944942</c:v>
                </c:pt>
                <c:pt idx="10">
                  <c:v>-6.0205999177391059</c:v>
                </c:pt>
                <c:pt idx="11">
                  <c:v>-6.0205999233134566</c:v>
                </c:pt>
                <c:pt idx="12">
                  <c:v>-6.0205999311175509</c:v>
                </c:pt>
                <c:pt idx="13">
                  <c:v>-6.0205999411513851</c:v>
                </c:pt>
                <c:pt idx="14">
                  <c:v>-6.0205999534149601</c:v>
                </c:pt>
                <c:pt idx="15">
                  <c:v>-6.0205999679082751</c:v>
                </c:pt>
                <c:pt idx="16">
                  <c:v>-6.0205999846313327</c:v>
                </c:pt>
                <c:pt idx="17">
                  <c:v>-6.0206000035841312</c:v>
                </c:pt>
                <c:pt idx="18">
                  <c:v>-6.0206000247666687</c:v>
                </c:pt>
                <c:pt idx="19">
                  <c:v>-6.020600359227787</c:v>
                </c:pt>
                <c:pt idx="20">
                  <c:v>-6.0206009166629233</c:v>
                </c:pt>
                <c:pt idx="21">
                  <c:v>-6.0206016970719967</c:v>
                </c:pt>
                <c:pt idx="22">
                  <c:v>-6.0206027004548819</c:v>
                </c:pt>
                <c:pt idx="23">
                  <c:v>-6.0206039268114298</c:v>
                </c:pt>
                <c:pt idx="24">
                  <c:v>-6.0206053761414493</c:v>
                </c:pt>
                <c:pt idx="25">
                  <c:v>-6.0206070484447149</c:v>
                </c:pt>
                <c:pt idx="26">
                  <c:v>-6.0206089437209709</c:v>
                </c:pt>
                <c:pt idx="27">
                  <c:v>-6.0206110619699267</c:v>
                </c:pt>
                <c:pt idx="28">
                  <c:v>-6.0206445078691209</c:v>
                </c:pt>
                <c:pt idx="29">
                  <c:v>-6.0207002504620597</c:v>
                </c:pt>
                <c:pt idx="30">
                  <c:v>-6.0207782888902086</c:v>
                </c:pt>
                <c:pt idx="31">
                  <c:v>-6.0208786219516783</c:v>
                </c:pt>
                <c:pt idx="32">
                  <c:v>-6.0210012481012809</c:v>
                </c:pt>
                <c:pt idx="33">
                  <c:v>-6.0211461654506193</c:v>
                </c:pt>
                <c:pt idx="34">
                  <c:v>-6.0213133717681817</c:v>
                </c:pt>
                <c:pt idx="35">
                  <c:v>-6.0215028644794568</c:v>
                </c:pt>
                <c:pt idx="36">
                  <c:v>-6.0217146406670601</c:v>
                </c:pt>
                <c:pt idx="37">
                  <c:v>-6.0250571071178181</c:v>
                </c:pt>
                <c:pt idx="38">
                  <c:v>-6.0306221742898281</c:v>
                </c:pt>
                <c:pt idx="39">
                  <c:v>-6.0384013074937517</c:v>
                </c:pt>
                <c:pt idx="40">
                  <c:v>-6.0483826191852552</c:v>
                </c:pt>
                <c:pt idx="41">
                  <c:v>-6.0605509292025372</c:v>
                </c:pt>
                <c:pt idx="42">
                  <c:v>-6.0748878411118117</c:v>
                </c:pt>
                <c:pt idx="43">
                  <c:v>-6.091371833861273</c:v>
                </c:pt>
                <c:pt idx="44">
                  <c:v>-6.109978367796213</c:v>
                </c:pt>
                <c:pt idx="45">
                  <c:v>-6.1306800039565719</c:v>
                </c:pt>
                <c:pt idx="46">
                  <c:v>-6.4451081389770621</c:v>
                </c:pt>
                <c:pt idx="47">
                  <c:v>-6.9233129847945252</c:v>
                </c:pt>
                <c:pt idx="48">
                  <c:v>-7.515049574599594</c:v>
                </c:pt>
                <c:pt idx="49">
                  <c:v>-8.173725783377467</c:v>
                </c:pt>
                <c:pt idx="50">
                  <c:v>-8.8629897910634483</c:v>
                </c:pt>
                <c:pt idx="51">
                  <c:v>-9.5575915752159517</c:v>
                </c:pt>
                <c:pt idx="52">
                  <c:v>-10.241462808620339</c:v>
                </c:pt>
                <c:pt idx="53">
                  <c:v>-10.905173702875546</c:v>
                </c:pt>
                <c:pt idx="54">
                  <c:v>-11.543733405840733</c:v>
                </c:pt>
                <c:pt idx="55">
                  <c:v>-16.539197958014405</c:v>
                </c:pt>
                <c:pt idx="56">
                  <c:v>-19.841447306761843</c:v>
                </c:pt>
                <c:pt idx="57">
                  <c:v>-22.260670398476115</c:v>
                </c:pt>
                <c:pt idx="58">
                  <c:v>-24.16155041765979</c:v>
                </c:pt>
                <c:pt idx="59">
                  <c:v>-25.72476738571066</c:v>
                </c:pt>
                <c:pt idx="60">
                  <c:v>-27.051351320533801</c:v>
                </c:pt>
                <c:pt idx="61">
                  <c:v>-28.203154588534112</c:v>
                </c:pt>
                <c:pt idx="62">
                  <c:v>-29.220687203763262</c:v>
                </c:pt>
                <c:pt idx="63">
                  <c:v>-30.131885835774369</c:v>
                </c:pt>
                <c:pt idx="64">
                  <c:v>-36.13982819745992</c:v>
                </c:pt>
                <c:pt idx="65">
                  <c:v>-39.659305333795906</c:v>
                </c:pt>
                <c:pt idx="66">
                  <c:v>-42.157257950281391</c:v>
                </c:pt>
                <c:pt idx="67">
                  <c:v>-44.095077635634503</c:v>
                </c:pt>
                <c:pt idx="68">
                  <c:v>-45.678495810613242</c:v>
                </c:pt>
                <c:pt idx="69">
                  <c:v>-47.01730693716749</c:v>
                </c:pt>
                <c:pt idx="70">
                  <c:v>-48.177064961739624</c:v>
                </c:pt>
                <c:pt idx="71">
                  <c:v>-49.200059934771133</c:v>
                </c:pt>
                <c:pt idx="72">
                  <c:v>-50.115170063953443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9-4FEB-8ABB-679C23BE8ACC}"/>
            </c:ext>
          </c:extLst>
        </c:ser>
        <c:ser>
          <c:idx val="1"/>
          <c:order val="1"/>
          <c:tx>
            <c:v>Tiefpass belastet (Messwerte)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Auswertung!$C$4:$J$4</c:f>
              <c:numCache>
                <c:formatCode>General</c:formatCode>
                <c:ptCount val="8"/>
                <c:pt idx="0">
                  <c:v>50</c:v>
                </c:pt>
                <c:pt idx="1">
                  <c:v>250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18000</c:v>
                </c:pt>
                <c:pt idx="6">
                  <c:v>72000</c:v>
                </c:pt>
                <c:pt idx="7">
                  <c:v>360000</c:v>
                </c:pt>
              </c:numCache>
            </c:numRef>
          </c:xVal>
          <c:yVal>
            <c:numRef>
              <c:f>Auswertung!$C$21:$J$21</c:f>
              <c:numCache>
                <c:formatCode>0.00</c:formatCode>
                <c:ptCount val="8"/>
                <c:pt idx="0">
                  <c:v>-6.0205999132796242</c:v>
                </c:pt>
                <c:pt idx="1">
                  <c:v>-6.0205999132796242</c:v>
                </c:pt>
                <c:pt idx="2">
                  <c:v>-6.2405075993088879</c:v>
                </c:pt>
                <c:pt idx="3">
                  <c:v>-7.0894862978189455</c:v>
                </c:pt>
                <c:pt idx="4">
                  <c:v>-8.9468972969979781</c:v>
                </c:pt>
                <c:pt idx="5">
                  <c:v>-15.543956087526421</c:v>
                </c:pt>
                <c:pt idx="6">
                  <c:v>-26.215796659062747</c:v>
                </c:pt>
                <c:pt idx="7">
                  <c:v>-35.098428193303377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99-4FEB-8ABB-679C23BE8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6974445874337101"/>
              <c:y val="0.11835049923097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  <c:max val="2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|V</a:t>
                </a:r>
                <a:r>
                  <a:rPr lang="de-DE" baseline="-25000"/>
                  <a:t>dB</a:t>
                </a:r>
                <a:r>
                  <a:rPr lang="de-DE" baseline="0"/>
                  <a:t>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Tiefpass belastet (theoretisch)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Vorberitung!$A$9:$A$81</c:f>
              <c:numCache>
                <c:formatCode>General</c:formatCode>
                <c:ptCount val="7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Vorberitung!$F$9:$F$81</c:f>
              <c:numCache>
                <c:formatCode>0.0</c:formatCode>
                <c:ptCount val="73"/>
                <c:pt idx="0">
                  <c:v>-9.1799999999921458E-5</c:v>
                </c:pt>
                <c:pt idx="1">
                  <c:v>-1.8359999999937159E-4</c:v>
                </c:pt>
                <c:pt idx="2">
                  <c:v>-2.7539999999787911E-4</c:v>
                </c:pt>
                <c:pt idx="3">
                  <c:v>-3.671999999949727E-4</c:v>
                </c:pt>
                <c:pt idx="4">
                  <c:v>-4.5899999999018097E-4</c:v>
                </c:pt>
                <c:pt idx="5">
                  <c:v>-5.5079999998303261E-4</c:v>
                </c:pt>
                <c:pt idx="6">
                  <c:v>-6.4259999997305661E-4</c:v>
                </c:pt>
                <c:pt idx="7">
                  <c:v>-7.3439999995978105E-4</c:v>
                </c:pt>
                <c:pt idx="8">
                  <c:v>-8.2619999994273518E-4</c:v>
                </c:pt>
                <c:pt idx="9">
                  <c:v>-9.1799999992144736E-4</c:v>
                </c:pt>
                <c:pt idx="10">
                  <c:v>-1.8359999993715782E-3</c:v>
                </c:pt>
                <c:pt idx="11">
                  <c:v>-2.7539999978790754E-3</c:v>
                </c:pt>
                <c:pt idx="12">
                  <c:v>-3.6719999949726225E-3</c:v>
                </c:pt>
                <c:pt idx="13">
                  <c:v>-4.5899999901809043E-3</c:v>
                </c:pt>
                <c:pt idx="14">
                  <c:v>-5.5079999830326019E-3</c:v>
                </c:pt>
                <c:pt idx="15">
                  <c:v>-6.4259999730563984E-3</c:v>
                </c:pt>
                <c:pt idx="16">
                  <c:v>-7.3439999597809816E-3</c:v>
                </c:pt>
                <c:pt idx="17">
                  <c:v>-8.2619999427350297E-3</c:v>
                </c:pt>
                <c:pt idx="18">
                  <c:v>-9.1799999214472287E-3</c:v>
                </c:pt>
                <c:pt idx="19">
                  <c:v>-1.8359999371577854E-2</c:v>
                </c:pt>
                <c:pt idx="20">
                  <c:v>-2.7539997879075406E-2</c:v>
                </c:pt>
                <c:pt idx="21">
                  <c:v>-3.6719994972623737E-2</c:v>
                </c:pt>
                <c:pt idx="22">
                  <c:v>-4.5899990180907083E-2</c:v>
                </c:pt>
                <c:pt idx="23">
                  <c:v>-5.5079983032610309E-2</c:v>
                </c:pt>
                <c:pt idx="24">
                  <c:v>-6.4259973056418992E-2</c:v>
                </c:pt>
                <c:pt idx="25">
                  <c:v>-7.3439959781019581E-2</c:v>
                </c:pt>
                <c:pt idx="26">
                  <c:v>-8.2619942735099497E-2</c:v>
                </c:pt>
                <c:pt idx="27">
                  <c:v>-9.1799921447347402E-2</c:v>
                </c:pt>
                <c:pt idx="28">
                  <c:v>-0.18359937158168288</c:v>
                </c:pt>
                <c:pt idx="29">
                  <c:v>-0.27539787910451297</c:v>
                </c:pt>
                <c:pt idx="30">
                  <c:v>-0.36719497274638047</c:v>
                </c:pt>
                <c:pt idx="31">
                  <c:v>-0.45899018128137886</c:v>
                </c:pt>
                <c:pt idx="32">
                  <c:v>-0.55078303354166491</c:v>
                </c:pt>
                <c:pt idx="33">
                  <c:v>-0.64257305843196588</c:v>
                </c:pt>
                <c:pt idx="34">
                  <c:v>-0.73435978494408072</c:v>
                </c:pt>
                <c:pt idx="35">
                  <c:v>-0.82614274217137573</c:v>
                </c:pt>
                <c:pt idx="36">
                  <c:v>-0.91792145932327207</c:v>
                </c:pt>
                <c:pt idx="37">
                  <c:v>-1.8353719646984457</c:v>
                </c:pt>
                <c:pt idx="38">
                  <c:v>-2.7518820103494446</c:v>
                </c:pt>
                <c:pt idx="39">
                  <c:v>-3.6669849757295356</c:v>
                </c:pt>
                <c:pt idx="40">
                  <c:v>-4.5802185405081497</c:v>
                </c:pt>
                <c:pt idx="41">
                  <c:v>-5.4911260668455562</c:v>
                </c:pt>
                <c:pt idx="42">
                  <c:v>-6.39925793877598</c:v>
                </c:pt>
                <c:pt idx="43">
                  <c:v>-7.3041728491196922</c:v>
                </c:pt>
                <c:pt idx="44">
                  <c:v>-8.2054390250687312</c:v>
                </c:pt>
                <c:pt idx="45">
                  <c:v>-9.1026353844235519</c:v>
                </c:pt>
                <c:pt idx="46">
                  <c:v>-17.767664457994758</c:v>
                </c:pt>
                <c:pt idx="47">
                  <c:v>-25.671903083136016</c:v>
                </c:pt>
                <c:pt idx="48">
                  <c:v>-32.6551970601992</c:v>
                </c:pt>
                <c:pt idx="49">
                  <c:v>-38.698431548071859</c:v>
                </c:pt>
                <c:pt idx="50">
                  <c:v>-43.870411701000499</c:v>
                </c:pt>
                <c:pt idx="51">
                  <c:v>-48.279027266673559</c:v>
                </c:pt>
                <c:pt idx="52">
                  <c:v>-52.039667806951918</c:v>
                </c:pt>
                <c:pt idx="53">
                  <c:v>-55.259249311652972</c:v>
                </c:pt>
                <c:pt idx="54">
                  <c:v>-58.030186134991979</c:v>
                </c:pt>
                <c:pt idx="55">
                  <c:v>-72.668500863699265</c:v>
                </c:pt>
                <c:pt idx="56">
                  <c:v>-78.247507869044199</c:v>
                </c:pt>
                <c:pt idx="57">
                  <c:v>-81.131407763563715</c:v>
                </c:pt>
                <c:pt idx="58">
                  <c:v>-82.884720609014153</c:v>
                </c:pt>
                <c:pt idx="59">
                  <c:v>-84.061289348805573</c:v>
                </c:pt>
                <c:pt idx="60">
                  <c:v>-84.904842451124324</c:v>
                </c:pt>
                <c:pt idx="61">
                  <c:v>-85.538984050721567</c:v>
                </c:pt>
                <c:pt idx="62">
                  <c:v>-86.032971555089148</c:v>
                </c:pt>
                <c:pt idx="63">
                  <c:v>-86.428590856325826</c:v>
                </c:pt>
                <c:pt idx="64">
                  <c:v>-88.212559205133402</c:v>
                </c:pt>
                <c:pt idx="65">
                  <c:v>-88.808158009957936</c:v>
                </c:pt>
                <c:pt idx="66">
                  <c:v>-89.106062099482912</c:v>
                </c:pt>
                <c:pt idx="67">
                  <c:v>-89.284828789044184</c:v>
                </c:pt>
                <c:pt idx="68">
                  <c:v>-89.404014533478787</c:v>
                </c:pt>
                <c:pt idx="69">
                  <c:v>-89.489150426321956</c:v>
                </c:pt>
                <c:pt idx="70">
                  <c:v>-89.553003846965154</c:v>
                </c:pt>
                <c:pt idx="71">
                  <c:v>-89.602668394370838</c:v>
                </c:pt>
                <c:pt idx="72">
                  <c:v>-89.642400465785187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1C-4DCF-97C8-89761A6DFC67}"/>
            </c:ext>
          </c:extLst>
        </c:ser>
        <c:ser>
          <c:idx val="1"/>
          <c:order val="1"/>
          <c:tx>
            <c:v>Tiefpass belastet (Messwerte)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Auswertung!$C$4:$J$4</c:f>
              <c:numCache>
                <c:formatCode>General</c:formatCode>
                <c:ptCount val="8"/>
                <c:pt idx="0">
                  <c:v>50</c:v>
                </c:pt>
                <c:pt idx="1">
                  <c:v>250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18000</c:v>
                </c:pt>
                <c:pt idx="6">
                  <c:v>72000</c:v>
                </c:pt>
                <c:pt idx="7">
                  <c:v>360000</c:v>
                </c:pt>
              </c:numCache>
            </c:numRef>
          </c:xVal>
          <c:yVal>
            <c:numRef>
              <c:f>Auswertung!$C$22:$J$22</c:f>
              <c:numCache>
                <c:formatCode>0.0</c:formatCode>
                <c:ptCount val="8"/>
                <c:pt idx="0">
                  <c:v>-10.799999999999999</c:v>
                </c:pt>
                <c:pt idx="1">
                  <c:v>-4.5</c:v>
                </c:pt>
                <c:pt idx="2">
                  <c:v>-8.6399999999999988</c:v>
                </c:pt>
                <c:pt idx="3">
                  <c:v>-25.919999999999998</c:v>
                </c:pt>
                <c:pt idx="4">
                  <c:v>-43.631999999999998</c:v>
                </c:pt>
                <c:pt idx="5">
                  <c:v>-66.095999999999989</c:v>
                </c:pt>
                <c:pt idx="6">
                  <c:v>-57.024000000000008</c:v>
                </c:pt>
                <c:pt idx="7">
                  <c:v>-93.311999999999998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1C-4DCF-97C8-89761A6D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r>
                  <a:rPr lang="de-DE"/>
                  <a:t> in °</a:t>
                </a:r>
                <a:endParaRPr lang="de-DE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Bodediagramm</a:t>
            </a:r>
            <a:r>
              <a:rPr lang="en-US" b="1" baseline="0"/>
              <a:t> unbelasteter Hoch</a:t>
            </a:r>
            <a:r>
              <a:rPr lang="en-US" b="1"/>
              <a:t>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42652514647948"/>
          <c:y val="0.25904618905825161"/>
          <c:w val="0.83809099188372649"/>
          <c:h val="0.70046297467869978"/>
        </c:manualLayout>
      </c:layout>
      <c:scatterChart>
        <c:scatterStyle val="smoothMarker"/>
        <c:varyColors val="0"/>
        <c:ser>
          <c:idx val="0"/>
          <c:order val="0"/>
          <c:tx>
            <c:v>Hochpass unbelastet (theoretisch)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Vorberitung!$A$9:$A$81</c:f>
              <c:numCache>
                <c:formatCode>General</c:formatCode>
                <c:ptCount val="7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</c:numCache>
            </c:numRef>
          </c:xVal>
          <c:yVal>
            <c:numRef>
              <c:f>Vorberitung!$G$9:$G$81</c:f>
              <c:numCache>
                <c:formatCode>0.00E+00</c:formatCode>
                <c:ptCount val="73"/>
                <c:pt idx="0">
                  <c:v>-109.88499911092356</c:v>
                </c:pt>
                <c:pt idx="1">
                  <c:v>-103.86439919777773</c:v>
                </c:pt>
                <c:pt idx="2">
                  <c:v>-100.34257401688707</c:v>
                </c:pt>
                <c:pt idx="3">
                  <c:v>-97.843799285033242</c:v>
                </c:pt>
                <c:pt idx="4">
                  <c:v>-95.90559902527346</c:v>
                </c:pt>
                <c:pt idx="5">
                  <c:v>-94.321974104811517</c:v>
                </c:pt>
                <c:pt idx="6">
                  <c:v>-92.983038312778987</c:v>
                </c:pt>
                <c:pt idx="7">
                  <c:v>-91.82319937389417</c:v>
                </c:pt>
                <c:pt idx="8">
                  <c:v>-90.800148925704661</c:v>
                </c:pt>
                <c:pt idx="9">
                  <c:v>-89.884999115338445</c:v>
                </c:pt>
                <c:pt idx="10">
                  <c:v>-83.864399215437274</c:v>
                </c:pt>
                <c:pt idx="11">
                  <c:v>-80.342574056621046</c:v>
                </c:pt>
                <c:pt idx="12">
                  <c:v>-77.843799355671436</c:v>
                </c:pt>
                <c:pt idx="13">
                  <c:v>-75.905599135645645</c:v>
                </c:pt>
                <c:pt idx="14">
                  <c:v>-74.321974263747435</c:v>
                </c:pt>
                <c:pt idx="15">
                  <c:v>-72.983038529108441</c:v>
                </c:pt>
                <c:pt idx="16">
                  <c:v>-71.823199656446931</c:v>
                </c:pt>
                <c:pt idx="17">
                  <c:v>-70.800149283310489</c:v>
                </c:pt>
                <c:pt idx="18">
                  <c:v>-69.88499955682714</c:v>
                </c:pt>
                <c:pt idx="19">
                  <c:v>-63.864400981391718</c:v>
                </c:pt>
                <c:pt idx="20">
                  <c:v>-60.342578030017521</c:v>
                </c:pt>
                <c:pt idx="21">
                  <c:v>-57.843806419484814</c:v>
                </c:pt>
                <c:pt idx="22">
                  <c:v>-55.905610172848903</c:v>
                </c:pt>
                <c:pt idx="23">
                  <c:v>-54.32199015731107</c:v>
                </c:pt>
                <c:pt idx="24">
                  <c:v>-52.983060161999902</c:v>
                </c:pt>
                <c:pt idx="25">
                  <c:v>-51.823227911630127</c:v>
                </c:pt>
                <c:pt idx="26">
                  <c:v>-50.800185043745202</c:v>
                </c:pt>
                <c:pt idx="27">
                  <c:v>-49.885043705468462</c:v>
                </c:pt>
                <c:pt idx="28">
                  <c:v>-43.864577573209935</c:v>
                </c:pt>
                <c:pt idx="29">
                  <c:v>-40.342975351307388</c:v>
                </c:pt>
                <c:pt idx="30">
                  <c:v>-37.844512742808277</c:v>
                </c:pt>
                <c:pt idx="31">
                  <c:v>-35.906713751546029</c:v>
                </c:pt>
                <c:pt idx="32">
                  <c:v>-34.323579220014764</c:v>
                </c:pt>
                <c:pt idx="33">
                  <c:v>-32.985222907155759</c:v>
                </c:pt>
                <c:pt idx="34">
                  <c:v>-31.826052502022502</c:v>
                </c:pt>
                <c:pt idx="35">
                  <c:v>-30.803759601030553</c:v>
                </c:pt>
                <c:pt idx="36">
                  <c:v>-29.889456304717168</c:v>
                </c:pt>
                <c:pt idx="37">
                  <c:v>-23.882200591813472</c:v>
                </c:pt>
                <c:pt idx="38">
                  <c:v>-20.382525032408637</c:v>
                </c:pt>
                <c:pt idx="39">
                  <c:v>-17.914571204901371</c:v>
                </c:pt>
                <c:pt idx="40">
                  <c:v>-16.015679114835542</c:v>
                </c:pt>
                <c:pt idx="41">
                  <c:v>-14.479619319650535</c:v>
                </c:pt>
                <c:pt idx="42">
                  <c:v>-13.196233362712388</c:v>
                </c:pt>
                <c:pt idx="43">
                  <c:v>-12.099619745583194</c:v>
                </c:pt>
                <c:pt idx="44">
                  <c:v>-11.147129286223729</c:v>
                </c:pt>
                <c:pt idx="45">
                  <c:v>-10.309507336576409</c:v>
                </c:pt>
                <c:pt idx="46">
                  <c:v>-5.3588488589193162</c:v>
                </c:pt>
                <c:pt idx="47">
                  <c:v>-3.1849638942695471</c:v>
                </c:pt>
                <c:pt idx="48">
                  <c:v>-2.0646621796604396</c:v>
                </c:pt>
                <c:pt idx="49">
                  <c:v>-1.4287325167197045</c:v>
                </c:pt>
                <c:pt idx="50">
                  <c:v>-1.0398108680487879</c:v>
                </c:pt>
                <c:pt idx="51">
                  <c:v>-0.78728072008624572</c:v>
                </c:pt>
                <c:pt idx="52">
                  <c:v>-0.61515360641356687</c:v>
                </c:pt>
                <c:pt idx="53">
                  <c:v>-0.4930741848132178</c:v>
                </c:pt>
                <c:pt idx="54">
                  <c:v>-0.40359715561375531</c:v>
                </c:pt>
                <c:pt idx="55">
                  <c:v>-0.10446968279583918</c:v>
                </c:pt>
                <c:pt idx="56">
                  <c:v>-4.6741488916756516E-2</c:v>
                </c:pt>
                <c:pt idx="57">
                  <c:v>-2.6353959574213881E-2</c:v>
                </c:pt>
                <c:pt idx="58">
                  <c:v>-1.6884946653341587E-2</c:v>
                </c:pt>
                <c:pt idx="59">
                  <c:v>-1.1732618751649455E-2</c:v>
                </c:pt>
                <c:pt idx="60">
                  <c:v>-8.6229709394897349E-3</c:v>
                </c:pt>
                <c:pt idx="61">
                  <c:v>-6.6034977117202416E-3</c:v>
                </c:pt>
                <c:pt idx="62">
                  <c:v>-5.2184107101031331E-3</c:v>
                </c:pt>
                <c:pt idx="63">
                  <c:v>-4.2273950592655171E-3</c:v>
                </c:pt>
                <c:pt idx="64">
                  <c:v>-1.0572346011138358E-3</c:v>
                </c:pt>
                <c:pt idx="65">
                  <c:v>-4.6991381933844358E-4</c:v>
                </c:pt>
                <c:pt idx="66">
                  <c:v>-2.6433277972221793E-4</c:v>
                </c:pt>
                <c:pt idx="67">
                  <c:v>-1.6917483241694122E-4</c:v>
                </c:pt>
                <c:pt idx="68">
                  <c:v>-1.1748322168306179E-4</c:v>
                </c:pt>
                <c:pt idx="69">
                  <c:v>-8.631451341913067E-5</c:v>
                </c:pt>
                <c:pt idx="70">
                  <c:v>-6.6084703248540862E-5</c:v>
                </c:pt>
                <c:pt idx="71">
                  <c:v>-5.2215157550084863E-5</c:v>
                </c:pt>
                <c:pt idx="72">
                  <c:v>-4.2294325923819941E-5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64-4F49-9704-2BBA665E4A4E}"/>
            </c:ext>
          </c:extLst>
        </c:ser>
        <c:ser>
          <c:idx val="1"/>
          <c:order val="1"/>
          <c:tx>
            <c:v>Hochpass unbelastet (Messwerte)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Auswertung!$C$4:$J$4</c:f>
              <c:numCache>
                <c:formatCode>General</c:formatCode>
                <c:ptCount val="8"/>
                <c:pt idx="0">
                  <c:v>50</c:v>
                </c:pt>
                <c:pt idx="1">
                  <c:v>250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18000</c:v>
                </c:pt>
                <c:pt idx="6">
                  <c:v>72000</c:v>
                </c:pt>
                <c:pt idx="7">
                  <c:v>360000</c:v>
                </c:pt>
              </c:numCache>
            </c:numRef>
          </c:xVal>
          <c:yVal>
            <c:numRef>
              <c:f>Auswertung!$C$33:$K$33</c:f>
              <c:numCache>
                <c:formatCode>0.00</c:formatCode>
                <c:ptCount val="9"/>
                <c:pt idx="0">
                  <c:v>-35.917600346881507</c:v>
                </c:pt>
                <c:pt idx="1">
                  <c:v>-14.298602554594916</c:v>
                </c:pt>
                <c:pt idx="2">
                  <c:v>-10.702264033946985</c:v>
                </c:pt>
                <c:pt idx="3">
                  <c:v>-3.33895759231623</c:v>
                </c:pt>
                <c:pt idx="4">
                  <c:v>-1.2429581349768892</c:v>
                </c:pt>
                <c:pt idx="5">
                  <c:v>-0.29783110802690199</c:v>
                </c:pt>
                <c:pt idx="6">
                  <c:v>0</c:v>
                </c:pt>
                <c:pt idx="7">
                  <c:v>0.48537149453873524</c:v>
                </c:pt>
                <c:pt idx="8">
                  <c:v>-1.2429581349768892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64-4F49-9704-2BBA665E4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1984"/>
        <c:axId val="485943296"/>
      </c:scatterChart>
      <c:valAx>
        <c:axId val="485941984"/>
        <c:scaling>
          <c:logBase val="10"/>
          <c:orientation val="minMax"/>
          <c:max val="5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</a:t>
                </a:r>
                <a:r>
                  <a:rPr lang="de-DE" baseline="0"/>
                  <a:t> in Hz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6974445874337101"/>
              <c:y val="0.11835049923097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3296"/>
        <c:crosses val="autoZero"/>
        <c:crossBetween val="midCat"/>
      </c:valAx>
      <c:valAx>
        <c:axId val="485943296"/>
        <c:scaling>
          <c:orientation val="minMax"/>
          <c:max val="2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|V</a:t>
                </a:r>
                <a:r>
                  <a:rPr lang="de-DE" baseline="-25000"/>
                  <a:t>dB</a:t>
                </a:r>
                <a:r>
                  <a:rPr lang="de-DE" baseline="0"/>
                  <a:t>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4198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294640</xdr:colOff>
      <xdr:row>1</xdr:row>
      <xdr:rowOff>61383</xdr:rowOff>
    </xdr:from>
    <xdr:to>
      <xdr:col>17</xdr:col>
      <xdr:colOff>508001</xdr:colOff>
      <xdr:row>18</xdr:row>
      <xdr:rowOff>95673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992F286-E457-493D-8CC5-BDA005A1C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296333</xdr:colOff>
      <xdr:row>18</xdr:row>
      <xdr:rowOff>169335</xdr:rowOff>
    </xdr:from>
    <xdr:to>
      <xdr:col>17</xdr:col>
      <xdr:colOff>509694</xdr:colOff>
      <xdr:row>36</xdr:row>
      <xdr:rowOff>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0E692C7-60A5-4F38-8924-5579542EC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728133</xdr:colOff>
      <xdr:row>1</xdr:row>
      <xdr:rowOff>50800</xdr:rowOff>
    </xdr:from>
    <xdr:to>
      <xdr:col>25</xdr:col>
      <xdr:colOff>145628</xdr:colOff>
      <xdr:row>18</xdr:row>
      <xdr:rowOff>85090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08C1FAC-6E52-44FF-BF13-B9A569531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729826</xdr:colOff>
      <xdr:row>18</xdr:row>
      <xdr:rowOff>158752</xdr:rowOff>
    </xdr:from>
    <xdr:to>
      <xdr:col>25</xdr:col>
      <xdr:colOff>147321</xdr:colOff>
      <xdr:row>35</xdr:row>
      <xdr:rowOff>175685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204A496-C4F1-4727-8C74-85697F5E9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237068</xdr:colOff>
      <xdr:row>16</xdr:row>
      <xdr:rowOff>30903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357E55-3C77-492B-8072-D5101F501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1693</xdr:colOff>
      <xdr:row>16</xdr:row>
      <xdr:rowOff>104565</xdr:rowOff>
    </xdr:from>
    <xdr:to>
      <xdr:col>19</xdr:col>
      <xdr:colOff>238761</xdr:colOff>
      <xdr:row>31</xdr:row>
      <xdr:rowOff>95251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156F637-92C3-49FB-B90F-4AE1D5D0A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237068</xdr:colOff>
      <xdr:row>16</xdr:row>
      <xdr:rowOff>30903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E5C92DC-9487-44FB-8165-63592F30A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1693</xdr:colOff>
      <xdr:row>16</xdr:row>
      <xdr:rowOff>104565</xdr:rowOff>
    </xdr:from>
    <xdr:to>
      <xdr:col>27</xdr:col>
      <xdr:colOff>238761</xdr:colOff>
      <xdr:row>31</xdr:row>
      <xdr:rowOff>95251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7CF3C0B-25E9-4945-B351-22BC6B50D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2</xdr:row>
      <xdr:rowOff>0</xdr:rowOff>
    </xdr:from>
    <xdr:to>
      <xdr:col>35</xdr:col>
      <xdr:colOff>237068</xdr:colOff>
      <xdr:row>16</xdr:row>
      <xdr:rowOff>30903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1505A73-AD0A-476E-AA47-524C81B4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1693</xdr:colOff>
      <xdr:row>16</xdr:row>
      <xdr:rowOff>104565</xdr:rowOff>
    </xdr:from>
    <xdr:to>
      <xdr:col>35</xdr:col>
      <xdr:colOff>238761</xdr:colOff>
      <xdr:row>31</xdr:row>
      <xdr:rowOff>95251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9A2BE1C-BF63-4647-9DD9-92929850D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2</xdr:row>
      <xdr:rowOff>0</xdr:rowOff>
    </xdr:from>
    <xdr:to>
      <xdr:col>43</xdr:col>
      <xdr:colOff>237068</xdr:colOff>
      <xdr:row>16</xdr:row>
      <xdr:rowOff>30903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489CEF8-8AA5-4642-86F0-EF88282F6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1693</xdr:colOff>
      <xdr:row>16</xdr:row>
      <xdr:rowOff>104565</xdr:rowOff>
    </xdr:from>
    <xdr:to>
      <xdr:col>43</xdr:col>
      <xdr:colOff>238761</xdr:colOff>
      <xdr:row>31</xdr:row>
      <xdr:rowOff>95251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26687CB-6225-4D72-A534-DB4BFB6FB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304A-018C-4B82-9D5D-61E677CCFB93}">
  <dimension ref="A1:J81"/>
  <sheetViews>
    <sheetView zoomScale="90" zoomScaleNormal="90" workbookViewId="0">
      <selection activeCell="AB24" sqref="AB24"/>
    </sheetView>
  </sheetViews>
  <sheetFormatPr baseColWidth="10" defaultRowHeight="14.4" x14ac:dyDescent="0.3"/>
  <cols>
    <col min="2" max="2" width="9.44140625" customWidth="1"/>
    <col min="3" max="3" width="12.6640625" bestFit="1" customWidth="1"/>
    <col min="4" max="6" width="12.6640625" customWidth="1"/>
  </cols>
  <sheetData>
    <row r="1" spans="1:10" x14ac:dyDescent="0.3">
      <c r="A1" t="s">
        <v>13</v>
      </c>
      <c r="B1">
        <f>100*10^-9</f>
        <v>1.0000000000000001E-7</v>
      </c>
    </row>
    <row r="2" spans="1:10" x14ac:dyDescent="0.3">
      <c r="A2" t="s">
        <v>28</v>
      </c>
      <c r="B2">
        <v>510</v>
      </c>
    </row>
    <row r="3" spans="1:10" x14ac:dyDescent="0.3">
      <c r="A3" t="s">
        <v>27</v>
      </c>
      <c r="B3">
        <v>510</v>
      </c>
    </row>
    <row r="4" spans="1:10" x14ac:dyDescent="0.3">
      <c r="A4" t="s">
        <v>14</v>
      </c>
      <c r="B4" s="12">
        <f>1/(2*PI()*B1*B2)</f>
        <v>3120.6851586646144</v>
      </c>
    </row>
    <row r="5" spans="1:10" x14ac:dyDescent="0.3">
      <c r="A5" t="s">
        <v>15</v>
      </c>
      <c r="B5" s="12">
        <v>6241</v>
      </c>
    </row>
    <row r="8" spans="1:10" x14ac:dyDescent="0.3">
      <c r="A8" t="s">
        <v>31</v>
      </c>
      <c r="B8" t="s">
        <v>12</v>
      </c>
      <c r="C8" t="s">
        <v>29</v>
      </c>
      <c r="D8" t="s">
        <v>32</v>
      </c>
      <c r="E8" t="s">
        <v>16</v>
      </c>
      <c r="F8" t="s">
        <v>32</v>
      </c>
      <c r="G8" t="s">
        <v>30</v>
      </c>
      <c r="H8" t="s">
        <v>32</v>
      </c>
      <c r="I8" t="s">
        <v>33</v>
      </c>
      <c r="J8" t="s">
        <v>32</v>
      </c>
    </row>
    <row r="9" spans="1:10" x14ac:dyDescent="0.3">
      <c r="A9">
        <v>0.01</v>
      </c>
      <c r="B9" s="11">
        <f>A9*2*PI()</f>
        <v>6.2831853071795868E-2</v>
      </c>
      <c r="C9" s="10">
        <f>20*LOG(1/(SQRT(1+($B9*$B$3*$B$1)^2)))</f>
        <v>-4.4594359363404684E-11</v>
      </c>
      <c r="D9" s="21">
        <f>-ATAN($B9*$B$3*$B$1)*180/PI()</f>
        <v>-1.8359999999937159E-4</v>
      </c>
      <c r="E9" s="10">
        <f>20*LOG(1/SQRT(((($B$2+$B$3)/$B$3)^2)+($B9*$B$2*$B$1)^2))</f>
        <v>-6.0205999132907717</v>
      </c>
      <c r="F9" s="21">
        <f>-180/PI()*ATAN(($B$3*$B9*$B$1)/2)</f>
        <v>-9.1799999999921458E-5</v>
      </c>
      <c r="G9" s="10">
        <f>20*LOG($B9*$B$1*$B$3/SQRT(1+($B9*$B$2*$B$1)^2))</f>
        <v>-109.88499911092356</v>
      </c>
      <c r="H9" s="21">
        <f>(PI()/2-ATAN($B9*$B$3*$B$1))*180/PI()</f>
        <v>89.9998164</v>
      </c>
      <c r="I9" s="10">
        <f>20*LOG(1/SQRT(1+((2*$B$3)/($B$3*$B9*$B$2*$B$1))^2))</f>
        <v>-115.90559902416973</v>
      </c>
      <c r="J9" s="10">
        <f>ATAN(1/($B9*$B$1*($B$3*$B$2)/($B$3+$B$2)))*180/PI()</f>
        <v>89.999908199999993</v>
      </c>
    </row>
    <row r="10" spans="1:10" x14ac:dyDescent="0.3">
      <c r="A10">
        <v>0.02</v>
      </c>
      <c r="B10" s="11">
        <f t="shared" ref="B10:B73" si="0">A10*2*PI()</f>
        <v>0.12566370614359174</v>
      </c>
      <c r="C10" s="10">
        <f t="shared" ref="C10:C73" si="1">20*LOG(1/(SQRT(1+($B10*$B$3*$B$1)^2)))</f>
        <v>-1.783793661099256E-10</v>
      </c>
      <c r="D10" s="21">
        <f t="shared" ref="D10:D73" si="2">-ATAN($B10*$B$3*$B$1)*180/PI()</f>
        <v>-3.671999999949727E-4</v>
      </c>
      <c r="E10" s="10">
        <f t="shared" ref="E10:E73" si="3">20*LOG(1/SQRT(((($B$2+$B$3)/$B$3)^2)+($B10*$B$2*$B$1)^2))</f>
        <v>-6.0205999133242187</v>
      </c>
      <c r="F10" s="21">
        <f t="shared" ref="F10:F73" si="4">-180/PI()*ATAN(($B$3*$B10*$B$1)/2)</f>
        <v>-1.8359999999937159E-4</v>
      </c>
      <c r="G10" s="10">
        <f t="shared" ref="G10:G73" si="5">20*LOG($B10*$B$1*$B$3/SQRT(1+($B10*$B$2*$B$1)^2))</f>
        <v>-103.86439919777773</v>
      </c>
      <c r="H10" s="21">
        <f t="shared" ref="H10:H73" si="6">(PI()/2-ATAN($B10*$B$3*$B$1))*180/PI()</f>
        <v>89.999632800000001</v>
      </c>
      <c r="I10" s="10">
        <f t="shared" ref="I10:I73" si="7">20*LOG(1/SQRT(1+((2*$B$3)/($B$3*$B10*$B$2*$B$1))^2))</f>
        <v>-109.88499911092356</v>
      </c>
      <c r="J10" s="10">
        <f t="shared" ref="J10:J73" si="8">ATAN(1/($B10*$B$1*($B$3*$B$2)/($B$3+$B$2)))*180/PI()</f>
        <v>89.9998164</v>
      </c>
    </row>
    <row r="11" spans="1:10" x14ac:dyDescent="0.3">
      <c r="A11">
        <v>0.03</v>
      </c>
      <c r="B11" s="11">
        <f t="shared" si="0"/>
        <v>0.18849555921538758</v>
      </c>
      <c r="C11" s="10">
        <f t="shared" si="1"/>
        <v>-4.0135309158875084E-10</v>
      </c>
      <c r="D11" s="21">
        <f t="shared" si="2"/>
        <v>-5.5079999998303272E-4</v>
      </c>
      <c r="E11" s="10">
        <f t="shared" si="3"/>
        <v>-6.0205999133799626</v>
      </c>
      <c r="F11" s="21">
        <f t="shared" si="4"/>
        <v>-2.7539999999787911E-4</v>
      </c>
      <c r="G11" s="10">
        <f t="shared" si="5"/>
        <v>-100.34257401688707</v>
      </c>
      <c r="H11" s="21">
        <f t="shared" si="6"/>
        <v>89.999449200000015</v>
      </c>
      <c r="I11" s="10">
        <f t="shared" si="7"/>
        <v>-106.36317392986568</v>
      </c>
      <c r="J11" s="10">
        <f t="shared" si="8"/>
        <v>89.999724600000008</v>
      </c>
    </row>
    <row r="12" spans="1:10" x14ac:dyDescent="0.3">
      <c r="A12">
        <v>0.04</v>
      </c>
      <c r="B12" s="11">
        <f t="shared" si="0"/>
        <v>0.25132741228718347</v>
      </c>
      <c r="C12" s="10">
        <f t="shared" si="1"/>
        <v>-7.1351746446168235E-10</v>
      </c>
      <c r="D12" s="21">
        <f t="shared" si="2"/>
        <v>-7.3439999995978105E-4</v>
      </c>
      <c r="E12" s="10">
        <f t="shared" si="3"/>
        <v>-6.0205999134580033</v>
      </c>
      <c r="F12" s="21">
        <f t="shared" si="4"/>
        <v>-3.671999999949727E-4</v>
      </c>
      <c r="G12" s="10">
        <f t="shared" si="5"/>
        <v>-97.843799285033242</v>
      </c>
      <c r="H12" s="21">
        <f t="shared" si="6"/>
        <v>89.999265600000044</v>
      </c>
      <c r="I12" s="10">
        <f t="shared" si="7"/>
        <v>-103.86439919777773</v>
      </c>
      <c r="J12" s="10">
        <f t="shared" si="8"/>
        <v>89.999632800000001</v>
      </c>
    </row>
    <row r="13" spans="1:10" x14ac:dyDescent="0.3">
      <c r="A13">
        <v>0.05</v>
      </c>
      <c r="B13" s="11">
        <f t="shared" si="0"/>
        <v>0.31415926535897931</v>
      </c>
      <c r="C13" s="10">
        <f t="shared" si="1"/>
        <v>-1.1148705560834031E-9</v>
      </c>
      <c r="D13" s="21">
        <f t="shared" si="2"/>
        <v>-9.1799999992144725E-4</v>
      </c>
      <c r="E13" s="10">
        <f t="shared" si="3"/>
        <v>-6.0205999135583408</v>
      </c>
      <c r="F13" s="21">
        <f t="shared" si="4"/>
        <v>-4.5899999999018097E-4</v>
      </c>
      <c r="G13" s="10">
        <f t="shared" si="5"/>
        <v>-95.90559902527346</v>
      </c>
      <c r="H13" s="21">
        <f t="shared" si="6"/>
        <v>89.999082000000072</v>
      </c>
      <c r="I13" s="10">
        <f t="shared" si="7"/>
        <v>-101.92619893771693</v>
      </c>
      <c r="J13" s="10">
        <f t="shared" si="8"/>
        <v>89.999541000000022</v>
      </c>
    </row>
    <row r="14" spans="1:10" x14ac:dyDescent="0.3">
      <c r="A14">
        <v>0.06</v>
      </c>
      <c r="B14" s="11">
        <f t="shared" si="0"/>
        <v>0.37699111843077515</v>
      </c>
      <c r="C14" s="10">
        <f t="shared" si="1"/>
        <v>-1.6054123664662765E-9</v>
      </c>
      <c r="D14" s="21">
        <f t="shared" si="2"/>
        <v>-1.1015999998642608E-3</v>
      </c>
      <c r="E14" s="10">
        <f t="shared" si="3"/>
        <v>-6.0205999136809769</v>
      </c>
      <c r="F14" s="21">
        <f t="shared" si="4"/>
        <v>-5.5079999998303261E-4</v>
      </c>
      <c r="G14" s="10">
        <f t="shared" si="5"/>
        <v>-94.321974104811517</v>
      </c>
      <c r="H14" s="21">
        <f t="shared" si="6"/>
        <v>89.99889840000013</v>
      </c>
      <c r="I14" s="10">
        <f t="shared" si="7"/>
        <v>-100.34257401688707</v>
      </c>
      <c r="J14" s="10">
        <f t="shared" si="8"/>
        <v>89.999449200000015</v>
      </c>
    </row>
    <row r="15" spans="1:10" x14ac:dyDescent="0.3">
      <c r="A15">
        <v>7.0000000000000007E-2</v>
      </c>
      <c r="B15" s="11">
        <f t="shared" si="0"/>
        <v>0.4398229715025711</v>
      </c>
      <c r="C15" s="10">
        <f t="shared" si="1"/>
        <v>-2.1851467529352808E-9</v>
      </c>
      <c r="D15" s="21">
        <f t="shared" si="2"/>
        <v>-1.2851999997844517E-3</v>
      </c>
      <c r="E15" s="10">
        <f t="shared" si="3"/>
        <v>-6.0205999138259116</v>
      </c>
      <c r="F15" s="21">
        <f t="shared" si="4"/>
        <v>-6.4259999997305661E-4</v>
      </c>
      <c r="G15" s="10">
        <f t="shared" si="5"/>
        <v>-92.983038312778987</v>
      </c>
      <c r="H15" s="21">
        <f t="shared" si="6"/>
        <v>89.998714800000215</v>
      </c>
      <c r="I15" s="10">
        <f t="shared" si="7"/>
        <v>-99.003638224419745</v>
      </c>
      <c r="J15" s="10">
        <f t="shared" si="8"/>
        <v>89.999357400000022</v>
      </c>
    </row>
    <row r="16" spans="1:10" x14ac:dyDescent="0.3">
      <c r="A16">
        <v>0.08</v>
      </c>
      <c r="B16" s="11">
        <f t="shared" si="0"/>
        <v>0.50265482457436694</v>
      </c>
      <c r="C16" s="10">
        <f t="shared" si="1"/>
        <v>-2.8540679295434744E-9</v>
      </c>
      <c r="D16" s="21">
        <f t="shared" si="2"/>
        <v>-1.468799999678248E-3</v>
      </c>
      <c r="E16" s="10">
        <f t="shared" si="3"/>
        <v>-6.0205999139931414</v>
      </c>
      <c r="F16" s="21">
        <f t="shared" si="4"/>
        <v>-7.3439999995978105E-4</v>
      </c>
      <c r="G16" s="10">
        <f t="shared" si="5"/>
        <v>-91.82319937389417</v>
      </c>
      <c r="H16" s="21">
        <f t="shared" si="6"/>
        <v>89.998531200000315</v>
      </c>
      <c r="I16" s="10">
        <f t="shared" si="7"/>
        <v>-97.843799285033242</v>
      </c>
      <c r="J16" s="10">
        <f t="shared" si="8"/>
        <v>89.999265600000044</v>
      </c>
    </row>
    <row r="17" spans="1:10" x14ac:dyDescent="0.3">
      <c r="A17">
        <v>0.09</v>
      </c>
      <c r="B17" s="11">
        <f t="shared" si="0"/>
        <v>0.56548667764616278</v>
      </c>
      <c r="C17" s="10">
        <f t="shared" si="1"/>
        <v>-3.6121797536213299E-9</v>
      </c>
      <c r="D17" s="21">
        <f t="shared" si="2"/>
        <v>-1.6523999995418804E-3</v>
      </c>
      <c r="E17" s="10">
        <f t="shared" si="3"/>
        <v>-6.0205999141826707</v>
      </c>
      <c r="F17" s="21">
        <f t="shared" si="4"/>
        <v>-8.2619999994273518E-4</v>
      </c>
      <c r="G17" s="10">
        <f t="shared" si="5"/>
        <v>-90.800148925704661</v>
      </c>
      <c r="H17" s="21">
        <f t="shared" si="6"/>
        <v>89.998347600000457</v>
      </c>
      <c r="I17" s="10">
        <f t="shared" si="7"/>
        <v>-96.820748836275143</v>
      </c>
      <c r="J17" s="10">
        <f t="shared" si="8"/>
        <v>89.999173800000051</v>
      </c>
    </row>
    <row r="18" spans="1:10" x14ac:dyDescent="0.3">
      <c r="A18">
        <v>0.1</v>
      </c>
      <c r="B18" s="11">
        <f t="shared" si="0"/>
        <v>0.62831853071795862</v>
      </c>
      <c r="C18" s="10">
        <f t="shared" si="1"/>
        <v>-4.4594822251922019E-9</v>
      </c>
      <c r="D18" s="21">
        <f t="shared" si="2"/>
        <v>-1.8359999993715779E-3</v>
      </c>
      <c r="E18" s="10">
        <f t="shared" si="3"/>
        <v>-6.0205999143944942</v>
      </c>
      <c r="F18" s="21">
        <f t="shared" si="4"/>
        <v>-9.1799999992144736E-4</v>
      </c>
      <c r="G18" s="10">
        <f t="shared" si="5"/>
        <v>-89.884999115338445</v>
      </c>
      <c r="H18" s="21">
        <f t="shared" si="6"/>
        <v>89.998164000000628</v>
      </c>
      <c r="I18" s="10">
        <f t="shared" si="7"/>
        <v>-95.90559902527346</v>
      </c>
      <c r="J18" s="10">
        <f t="shared" si="8"/>
        <v>89.999082000000087</v>
      </c>
    </row>
    <row r="19" spans="1:10" x14ac:dyDescent="0.3">
      <c r="A19">
        <v>0.2</v>
      </c>
      <c r="B19" s="11">
        <f t="shared" si="0"/>
        <v>1.2566370614359172</v>
      </c>
      <c r="C19" s="10">
        <f t="shared" si="1"/>
        <v>-1.7837926985851311E-8</v>
      </c>
      <c r="D19" s="21">
        <f t="shared" si="2"/>
        <v>-3.671999994972623E-3</v>
      </c>
      <c r="E19" s="10">
        <f t="shared" si="3"/>
        <v>-6.0205999177391059</v>
      </c>
      <c r="F19" s="21">
        <f t="shared" si="4"/>
        <v>-1.8359999993715782E-3</v>
      </c>
      <c r="G19" s="10">
        <f t="shared" si="5"/>
        <v>-83.864399215437274</v>
      </c>
      <c r="H19" s="21">
        <f t="shared" si="6"/>
        <v>89.996328000005022</v>
      </c>
      <c r="I19" s="10">
        <f t="shared" si="7"/>
        <v>-89.884999115338445</v>
      </c>
      <c r="J19" s="10">
        <f t="shared" si="8"/>
        <v>89.998164000000628</v>
      </c>
    </row>
    <row r="20" spans="1:10" x14ac:dyDescent="0.3">
      <c r="A20">
        <v>0.3</v>
      </c>
      <c r="B20" s="11">
        <f t="shared" si="0"/>
        <v>1.8849555921538759</v>
      </c>
      <c r="C20" s="10">
        <f t="shared" si="1"/>
        <v>-4.013533625184457E-8</v>
      </c>
      <c r="D20" s="21">
        <f t="shared" si="2"/>
        <v>-5.507999983032601E-3</v>
      </c>
      <c r="E20" s="10">
        <f t="shared" si="3"/>
        <v>-6.0205999233134566</v>
      </c>
      <c r="F20" s="21">
        <f t="shared" si="4"/>
        <v>-2.7539999978790754E-3</v>
      </c>
      <c r="G20" s="10">
        <f t="shared" si="5"/>
        <v>-80.342574056621046</v>
      </c>
      <c r="H20" s="21">
        <f t="shared" si="6"/>
        <v>89.994492000016976</v>
      </c>
      <c r="I20" s="10">
        <f t="shared" si="7"/>
        <v>-86.363173939799196</v>
      </c>
      <c r="J20" s="10">
        <f t="shared" si="8"/>
        <v>89.997246000002121</v>
      </c>
    </row>
    <row r="21" spans="1:10" x14ac:dyDescent="0.3">
      <c r="A21">
        <v>0.4</v>
      </c>
      <c r="B21" s="11">
        <f t="shared" si="0"/>
        <v>2.5132741228718345</v>
      </c>
      <c r="C21" s="10">
        <f t="shared" si="1"/>
        <v>-7.1351709127531722E-8</v>
      </c>
      <c r="D21" s="21">
        <f t="shared" si="2"/>
        <v>-7.3439999597809807E-3</v>
      </c>
      <c r="E21" s="10">
        <f t="shared" si="3"/>
        <v>-6.0205999311175509</v>
      </c>
      <c r="F21" s="21">
        <f t="shared" si="4"/>
        <v>-3.6719999949726225E-3</v>
      </c>
      <c r="G21" s="10">
        <f t="shared" si="5"/>
        <v>-77.843799355671436</v>
      </c>
      <c r="H21" s="21">
        <f t="shared" si="6"/>
        <v>89.992656000040213</v>
      </c>
      <c r="I21" s="10">
        <f t="shared" si="7"/>
        <v>-83.864399215437274</v>
      </c>
      <c r="J21" s="10">
        <f t="shared" si="8"/>
        <v>89.996328000005036</v>
      </c>
    </row>
    <row r="22" spans="1:10" x14ac:dyDescent="0.3">
      <c r="A22">
        <v>0.5</v>
      </c>
      <c r="B22" s="11">
        <f t="shared" si="0"/>
        <v>3.1415926535897931</v>
      </c>
      <c r="C22" s="10">
        <f t="shared" si="1"/>
        <v>-1.114870457090748E-7</v>
      </c>
      <c r="D22" s="21">
        <f t="shared" si="2"/>
        <v>-9.1799999214472287E-3</v>
      </c>
      <c r="E22" s="10">
        <f t="shared" si="3"/>
        <v>-6.0205999411513851</v>
      </c>
      <c r="F22" s="21">
        <f t="shared" si="4"/>
        <v>-4.5899999901809043E-3</v>
      </c>
      <c r="G22" s="10">
        <f t="shared" si="5"/>
        <v>-75.905599135645645</v>
      </c>
      <c r="H22" s="21">
        <f t="shared" si="6"/>
        <v>89.990820000078557</v>
      </c>
      <c r="I22" s="10">
        <f t="shared" si="7"/>
        <v>-81.926198965309979</v>
      </c>
      <c r="J22" s="10">
        <f t="shared" si="8"/>
        <v>89.995410000009826</v>
      </c>
    </row>
    <row r="23" spans="1:10" x14ac:dyDescent="0.3">
      <c r="A23">
        <v>0.6</v>
      </c>
      <c r="B23" s="11">
        <f t="shared" si="0"/>
        <v>3.7699111843077517</v>
      </c>
      <c r="C23" s="10">
        <f t="shared" si="1"/>
        <v>-1.6054134322712832E-7</v>
      </c>
      <c r="D23" s="21">
        <f t="shared" si="2"/>
        <v>-1.1015999864260811E-2</v>
      </c>
      <c r="E23" s="10">
        <f t="shared" si="3"/>
        <v>-6.0205999534149601</v>
      </c>
      <c r="F23" s="21">
        <f t="shared" si="4"/>
        <v>-5.5079999830326019E-3</v>
      </c>
      <c r="G23" s="10">
        <f t="shared" si="5"/>
        <v>-74.321974263747435</v>
      </c>
      <c r="H23" s="21">
        <f t="shared" si="6"/>
        <v>89.988984000135744</v>
      </c>
      <c r="I23" s="10">
        <f t="shared" si="7"/>
        <v>-80.342574056621046</v>
      </c>
      <c r="J23" s="10">
        <f t="shared" si="8"/>
        <v>89.994492000016976</v>
      </c>
    </row>
    <row r="24" spans="1:10" x14ac:dyDescent="0.3">
      <c r="A24">
        <v>0.7</v>
      </c>
      <c r="B24" s="11">
        <f t="shared" si="0"/>
        <v>4.3982297150257104</v>
      </c>
      <c r="C24" s="10">
        <f t="shared" si="1"/>
        <v>-2.1851460472578649E-7</v>
      </c>
      <c r="D24" s="21">
        <f t="shared" si="2"/>
        <v>-1.2851999784451194E-2</v>
      </c>
      <c r="E24" s="10">
        <f t="shared" si="3"/>
        <v>-6.0205999679082751</v>
      </c>
      <c r="F24" s="21">
        <f t="shared" si="4"/>
        <v>-6.4259999730563984E-3</v>
      </c>
      <c r="G24" s="10">
        <f t="shared" si="5"/>
        <v>-72.983038529108441</v>
      </c>
      <c r="H24" s="21">
        <f t="shared" si="6"/>
        <v>89.987148000215541</v>
      </c>
      <c r="I24" s="10">
        <f t="shared" si="7"/>
        <v>-79.003638278502109</v>
      </c>
      <c r="J24" s="10">
        <f t="shared" si="8"/>
        <v>89.993574000026939</v>
      </c>
    </row>
    <row r="25" spans="1:10" x14ac:dyDescent="0.3">
      <c r="A25">
        <v>0.8</v>
      </c>
      <c r="B25" s="11">
        <f t="shared" si="0"/>
        <v>5.026548245743669</v>
      </c>
      <c r="C25" s="10">
        <f t="shared" si="1"/>
        <v>-2.8540682845498104E-7</v>
      </c>
      <c r="D25" s="21">
        <f t="shared" si="2"/>
        <v>-1.4687999678247852E-2</v>
      </c>
      <c r="E25" s="10">
        <f t="shared" si="3"/>
        <v>-6.0205999846313327</v>
      </c>
      <c r="F25" s="21">
        <f t="shared" si="4"/>
        <v>-7.3439999597809816E-3</v>
      </c>
      <c r="G25" s="10">
        <f t="shared" si="5"/>
        <v>-71.823199656446931</v>
      </c>
      <c r="H25" s="21">
        <f t="shared" si="6"/>
        <v>89.985312000321755</v>
      </c>
      <c r="I25" s="10">
        <f t="shared" si="7"/>
        <v>-77.843799355671436</v>
      </c>
      <c r="J25" s="10">
        <f t="shared" si="8"/>
        <v>89.992656000040213</v>
      </c>
    </row>
    <row r="26" spans="1:10" x14ac:dyDescent="0.3">
      <c r="A26">
        <v>0.9</v>
      </c>
      <c r="B26" s="11">
        <f t="shared" si="0"/>
        <v>5.6548667764616276</v>
      </c>
      <c r="C26" s="10">
        <f t="shared" si="1"/>
        <v>-3.6121801365644597E-7</v>
      </c>
      <c r="D26" s="21">
        <f t="shared" si="2"/>
        <v>-1.6523999541880247E-2</v>
      </c>
      <c r="E26" s="10">
        <f t="shared" si="3"/>
        <v>-6.0206000035841312</v>
      </c>
      <c r="F26" s="21">
        <f t="shared" si="4"/>
        <v>-8.2619999427350297E-3</v>
      </c>
      <c r="G26" s="10">
        <f t="shared" si="5"/>
        <v>-70.800149283310489</v>
      </c>
      <c r="H26" s="21">
        <f t="shared" si="6"/>
        <v>89.983476000458111</v>
      </c>
      <c r="I26" s="10">
        <f t="shared" si="7"/>
        <v>-76.820748925676611</v>
      </c>
      <c r="J26" s="10">
        <f t="shared" si="8"/>
        <v>89.991738000057254</v>
      </c>
    </row>
    <row r="27" spans="1:10" x14ac:dyDescent="0.3">
      <c r="A27">
        <v>1</v>
      </c>
      <c r="B27" s="11">
        <f t="shared" si="0"/>
        <v>6.2831853071795862</v>
      </c>
      <c r="C27" s="10">
        <f t="shared" si="1"/>
        <v>-4.4594816249237268E-7</v>
      </c>
      <c r="D27" s="21">
        <f t="shared" si="2"/>
        <v>-1.8359999371577854E-2</v>
      </c>
      <c r="E27" s="10">
        <f t="shared" si="3"/>
        <v>-6.0206000247666687</v>
      </c>
      <c r="F27" s="21">
        <f t="shared" si="4"/>
        <v>-9.1799999214472287E-3</v>
      </c>
      <c r="G27" s="10">
        <f t="shared" si="5"/>
        <v>-69.88499955682714</v>
      </c>
      <c r="H27" s="21">
        <f t="shared" si="6"/>
        <v>89.981640000628431</v>
      </c>
      <c r="I27" s="10">
        <f t="shared" si="7"/>
        <v>-75.905599135645645</v>
      </c>
      <c r="J27" s="10">
        <f t="shared" si="8"/>
        <v>89.990820000078557</v>
      </c>
    </row>
    <row r="28" spans="1:10" x14ac:dyDescent="0.3">
      <c r="A28">
        <v>2</v>
      </c>
      <c r="B28" s="11">
        <f t="shared" si="0"/>
        <v>12.566370614359172</v>
      </c>
      <c r="C28" s="10">
        <f t="shared" si="1"/>
        <v>-1.7837923726829773E-6</v>
      </c>
      <c r="D28" s="21">
        <f t="shared" si="2"/>
        <v>-3.6719994972623737E-2</v>
      </c>
      <c r="E28" s="10">
        <f t="shared" si="3"/>
        <v>-6.020600359227787</v>
      </c>
      <c r="F28" s="21">
        <f t="shared" si="4"/>
        <v>-1.8359999371577854E-2</v>
      </c>
      <c r="G28" s="10">
        <f t="shared" si="5"/>
        <v>-63.864400981391718</v>
      </c>
      <c r="H28" s="21">
        <f t="shared" si="6"/>
        <v>89.963280005027372</v>
      </c>
      <c r="I28" s="10">
        <f t="shared" si="7"/>
        <v>-69.88499955682714</v>
      </c>
      <c r="J28" s="10">
        <f t="shared" si="8"/>
        <v>89.981640000628431</v>
      </c>
    </row>
    <row r="29" spans="1:10" x14ac:dyDescent="0.3">
      <c r="A29">
        <v>3</v>
      </c>
      <c r="B29" s="11">
        <f t="shared" si="0"/>
        <v>18.849555921538759</v>
      </c>
      <c r="C29" s="10">
        <f t="shared" si="1"/>
        <v>-4.0135318054620716E-6</v>
      </c>
      <c r="D29" s="21">
        <f t="shared" si="2"/>
        <v>-5.5079983032610309E-2</v>
      </c>
      <c r="E29" s="10">
        <f t="shared" si="3"/>
        <v>-6.0206009166629233</v>
      </c>
      <c r="F29" s="21">
        <f t="shared" si="4"/>
        <v>-2.7539997879075406E-2</v>
      </c>
      <c r="G29" s="10">
        <f t="shared" si="5"/>
        <v>-60.342578030017521</v>
      </c>
      <c r="H29" s="21">
        <f t="shared" si="6"/>
        <v>89.944920016967387</v>
      </c>
      <c r="I29" s="10">
        <f t="shared" si="7"/>
        <v>-66.363174933148642</v>
      </c>
      <c r="J29" s="10">
        <f t="shared" si="8"/>
        <v>89.972460002120926</v>
      </c>
    </row>
    <row r="30" spans="1:10" x14ac:dyDescent="0.3">
      <c r="A30">
        <v>4</v>
      </c>
      <c r="B30" s="11">
        <f t="shared" si="0"/>
        <v>25.132741228718345</v>
      </c>
      <c r="C30" s="10">
        <f t="shared" si="1"/>
        <v>-7.135165090788188E-6</v>
      </c>
      <c r="D30" s="21">
        <f t="shared" si="2"/>
        <v>-7.3439959781019568E-2</v>
      </c>
      <c r="E30" s="10">
        <f t="shared" si="3"/>
        <v>-6.0206016970719967</v>
      </c>
      <c r="F30" s="21">
        <f t="shared" si="4"/>
        <v>-3.6719994972623737E-2</v>
      </c>
      <c r="G30" s="10">
        <f t="shared" si="5"/>
        <v>-57.843806419484814</v>
      </c>
      <c r="H30" s="21">
        <f t="shared" si="6"/>
        <v>89.926560040218973</v>
      </c>
      <c r="I30" s="10">
        <f t="shared" si="7"/>
        <v>-63.864400981391718</v>
      </c>
      <c r="J30" s="10">
        <f t="shared" si="8"/>
        <v>89.963280005027386</v>
      </c>
    </row>
    <row r="31" spans="1:10" x14ac:dyDescent="0.3">
      <c r="A31">
        <v>5</v>
      </c>
      <c r="B31" s="11">
        <f t="shared" si="0"/>
        <v>31.415926535897931</v>
      </c>
      <c r="C31" s="10">
        <f t="shared" si="1"/>
        <v>-1.1148690303078061E-5</v>
      </c>
      <c r="D31" s="21">
        <f t="shared" si="2"/>
        <v>-9.1799921447347402E-2</v>
      </c>
      <c r="E31" s="10">
        <f t="shared" si="3"/>
        <v>-6.0206027004548819</v>
      </c>
      <c r="F31" s="21">
        <f t="shared" si="4"/>
        <v>-4.5899990180907083E-2</v>
      </c>
      <c r="G31" s="10">
        <f t="shared" si="5"/>
        <v>-55.905610172848903</v>
      </c>
      <c r="H31" s="21">
        <f t="shared" si="6"/>
        <v>89.908200078552653</v>
      </c>
      <c r="I31" s="10">
        <f t="shared" si="7"/>
        <v>-61.926201724613477</v>
      </c>
      <c r="J31" s="10">
        <f t="shared" si="8"/>
        <v>89.954100009819086</v>
      </c>
    </row>
    <row r="32" spans="1:10" x14ac:dyDescent="0.3">
      <c r="A32">
        <v>6</v>
      </c>
      <c r="B32" s="11">
        <f t="shared" si="0"/>
        <v>37.699111843077517</v>
      </c>
      <c r="C32" s="10">
        <f t="shared" si="1"/>
        <v>-1.6054104969882117E-5</v>
      </c>
      <c r="D32" s="21">
        <f t="shared" si="2"/>
        <v>-0.11015986426110827</v>
      </c>
      <c r="E32" s="10">
        <f t="shared" si="3"/>
        <v>-6.0206039268114298</v>
      </c>
      <c r="F32" s="21">
        <f t="shared" si="4"/>
        <v>-5.5079983032610309E-2</v>
      </c>
      <c r="G32" s="10">
        <f t="shared" si="5"/>
        <v>-54.32199015731107</v>
      </c>
      <c r="H32" s="21">
        <f t="shared" si="6"/>
        <v>89.889840135738893</v>
      </c>
      <c r="I32" s="10">
        <f t="shared" si="7"/>
        <v>-60.342578030017535</v>
      </c>
      <c r="J32" s="10">
        <f t="shared" si="8"/>
        <v>89.944920016967401</v>
      </c>
    </row>
    <row r="33" spans="1:10" x14ac:dyDescent="0.3">
      <c r="A33">
        <v>7</v>
      </c>
      <c r="B33" s="11">
        <f t="shared" si="0"/>
        <v>43.982297150257104</v>
      </c>
      <c r="C33" s="10">
        <f t="shared" si="1"/>
        <v>-2.1851406067058391E-5</v>
      </c>
      <c r="D33" s="21">
        <f t="shared" si="2"/>
        <v>-0.12851978445183995</v>
      </c>
      <c r="E33" s="10">
        <f t="shared" si="3"/>
        <v>-6.0206053761414493</v>
      </c>
      <c r="F33" s="21">
        <f t="shared" si="4"/>
        <v>-6.4259973056418992E-2</v>
      </c>
      <c r="G33" s="10">
        <f t="shared" si="5"/>
        <v>-52.983060161999902</v>
      </c>
      <c r="H33" s="21">
        <f t="shared" si="6"/>
        <v>89.871480215548161</v>
      </c>
      <c r="I33" s="10">
        <f t="shared" si="7"/>
        <v>-59.00364368673528</v>
      </c>
      <c r="J33" s="10">
        <f t="shared" si="8"/>
        <v>89.935740026943591</v>
      </c>
    </row>
    <row r="34" spans="1:10" x14ac:dyDescent="0.3">
      <c r="A34">
        <v>8</v>
      </c>
      <c r="B34" s="11">
        <f t="shared" si="0"/>
        <v>50.26548245743669</v>
      </c>
      <c r="C34" s="10">
        <f t="shared" si="1"/>
        <v>-2.8540590028410395E-5</v>
      </c>
      <c r="D34" s="21">
        <f t="shared" si="2"/>
        <v>-0.146879678249108</v>
      </c>
      <c r="E34" s="10">
        <f t="shared" si="3"/>
        <v>-6.0206070484447149</v>
      </c>
      <c r="F34" s="21">
        <f t="shared" si="4"/>
        <v>-7.3439959781019581E-2</v>
      </c>
      <c r="G34" s="10">
        <f t="shared" si="5"/>
        <v>-51.823227911630127</v>
      </c>
      <c r="H34" s="21">
        <f t="shared" si="6"/>
        <v>89.853120321750893</v>
      </c>
      <c r="I34" s="10">
        <f t="shared" si="7"/>
        <v>-57.843806419484814</v>
      </c>
      <c r="J34" s="10">
        <f t="shared" si="8"/>
        <v>89.926560040218973</v>
      </c>
    </row>
    <row r="35" spans="1:10" x14ac:dyDescent="0.3">
      <c r="A35">
        <v>9</v>
      </c>
      <c r="B35" s="11">
        <f t="shared" si="0"/>
        <v>56.548667764616276</v>
      </c>
      <c r="C35" s="10">
        <f t="shared" si="1"/>
        <v>-3.6121652727358426E-5</v>
      </c>
      <c r="D35" s="21">
        <f t="shared" si="2"/>
        <v>-0.16523954188251053</v>
      </c>
      <c r="E35" s="10">
        <f t="shared" si="3"/>
        <v>-6.0206089437209709</v>
      </c>
      <c r="F35" s="21">
        <f t="shared" si="4"/>
        <v>-8.2619942735099497E-2</v>
      </c>
      <c r="G35" s="10">
        <f t="shared" si="5"/>
        <v>-50.800185043745202</v>
      </c>
      <c r="H35" s="21">
        <f t="shared" si="6"/>
        <v>89.834760458117486</v>
      </c>
      <c r="I35" s="10">
        <f t="shared" si="7"/>
        <v>-56.820757865813441</v>
      </c>
      <c r="J35" s="10">
        <f t="shared" si="8"/>
        <v>89.917380057264921</v>
      </c>
    </row>
    <row r="36" spans="1:10" x14ac:dyDescent="0.3">
      <c r="A36">
        <v>10</v>
      </c>
      <c r="B36" s="11">
        <f t="shared" si="0"/>
        <v>62.831853071795862</v>
      </c>
      <c r="C36" s="10">
        <f t="shared" si="1"/>
        <v>-4.4594589496218773E-5</v>
      </c>
      <c r="D36" s="21">
        <f t="shared" si="2"/>
        <v>-0.18359937158168288</v>
      </c>
      <c r="E36" s="10">
        <f t="shared" si="3"/>
        <v>-6.0206110619699267</v>
      </c>
      <c r="F36" s="21">
        <f t="shared" si="4"/>
        <v>-9.1799921447347402E-2</v>
      </c>
      <c r="G36" s="10">
        <f t="shared" si="5"/>
        <v>-49.885043705468462</v>
      </c>
      <c r="H36" s="21">
        <f t="shared" si="6"/>
        <v>89.816400628418322</v>
      </c>
      <c r="I36" s="10">
        <f t="shared" si="7"/>
        <v>-55.905610172848903</v>
      </c>
      <c r="J36" s="10">
        <f t="shared" si="8"/>
        <v>89.908200078552653</v>
      </c>
    </row>
    <row r="37" spans="1:10" x14ac:dyDescent="0.3">
      <c r="A37">
        <v>20</v>
      </c>
      <c r="B37" s="11">
        <f t="shared" si="0"/>
        <v>125.66370614359172</v>
      </c>
      <c r="C37" s="10">
        <f t="shared" si="1"/>
        <v>-1.783756105842812E-4</v>
      </c>
      <c r="D37" s="21">
        <f t="shared" si="2"/>
        <v>-0.36719497274638047</v>
      </c>
      <c r="E37" s="10">
        <f t="shared" si="3"/>
        <v>-6.0206445078691209</v>
      </c>
      <c r="F37" s="21">
        <f t="shared" si="4"/>
        <v>-0.18359937158168288</v>
      </c>
      <c r="G37" s="10">
        <f t="shared" si="5"/>
        <v>-43.864577573209935</v>
      </c>
      <c r="H37" s="21">
        <f t="shared" si="6"/>
        <v>89.63280502725361</v>
      </c>
      <c r="I37" s="10">
        <f t="shared" si="7"/>
        <v>-49.885043705468462</v>
      </c>
      <c r="J37" s="10">
        <f t="shared" si="8"/>
        <v>89.816400628418322</v>
      </c>
    </row>
    <row r="38" spans="1:10" x14ac:dyDescent="0.3">
      <c r="A38">
        <v>30</v>
      </c>
      <c r="B38" s="11">
        <f t="shared" si="0"/>
        <v>188.49555921538757</v>
      </c>
      <c r="C38" s="10">
        <f t="shared" si="1"/>
        <v>-4.0133482165749166E-4</v>
      </c>
      <c r="D38" s="21">
        <f t="shared" si="2"/>
        <v>-0.55078303354166491</v>
      </c>
      <c r="E38" s="10">
        <f t="shared" si="3"/>
        <v>-6.0207002504620597</v>
      </c>
      <c r="F38" s="21">
        <f t="shared" si="4"/>
        <v>-0.27539787910451297</v>
      </c>
      <c r="G38" s="10">
        <f t="shared" si="5"/>
        <v>-40.342975351307388</v>
      </c>
      <c r="H38" s="21">
        <f t="shared" si="6"/>
        <v>89.449216966458323</v>
      </c>
      <c r="I38" s="10">
        <f t="shared" si="7"/>
        <v>-46.363274266947776</v>
      </c>
      <c r="J38" s="10">
        <f t="shared" si="8"/>
        <v>89.724602120895483</v>
      </c>
    </row>
    <row r="39" spans="1:10" x14ac:dyDescent="0.3">
      <c r="A39">
        <v>40</v>
      </c>
      <c r="B39" s="11">
        <f t="shared" si="0"/>
        <v>251.32741228718345</v>
      </c>
      <c r="C39" s="10">
        <f t="shared" si="1"/>
        <v>-7.1345848855841371E-4</v>
      </c>
      <c r="D39" s="21">
        <f t="shared" si="2"/>
        <v>-0.73435978494408072</v>
      </c>
      <c r="E39" s="10">
        <f t="shared" si="3"/>
        <v>-6.0207782888902086</v>
      </c>
      <c r="F39" s="21">
        <f t="shared" si="4"/>
        <v>-0.36719497274638047</v>
      </c>
      <c r="G39" s="10">
        <f t="shared" si="5"/>
        <v>-37.844512742808277</v>
      </c>
      <c r="H39" s="21">
        <f t="shared" si="6"/>
        <v>89.265640215055925</v>
      </c>
      <c r="I39" s="10">
        <f t="shared" si="7"/>
        <v>-43.864577573209935</v>
      </c>
      <c r="J39" s="10">
        <f t="shared" si="8"/>
        <v>89.63280502725361</v>
      </c>
    </row>
    <row r="40" spans="1:10" x14ac:dyDescent="0.3">
      <c r="A40">
        <v>50</v>
      </c>
      <c r="B40" s="11">
        <f t="shared" si="0"/>
        <v>314.15926535897933</v>
      </c>
      <c r="C40" s="10">
        <f t="shared" si="1"/>
        <v>-1.114727387436168E-3</v>
      </c>
      <c r="D40" s="21">
        <f t="shared" si="2"/>
        <v>-0.91792145932327218</v>
      </c>
      <c r="E40" s="10">
        <f t="shared" si="3"/>
        <v>-6.0208786219516783</v>
      </c>
      <c r="F40" s="21">
        <f t="shared" si="4"/>
        <v>-0.45899018128137886</v>
      </c>
      <c r="G40" s="10">
        <f t="shared" si="5"/>
        <v>-35.906713751546029</v>
      </c>
      <c r="H40" s="21">
        <f t="shared" si="6"/>
        <v>89.082078540676733</v>
      </c>
      <c r="I40" s="10">
        <f t="shared" si="7"/>
        <v>-41.926477646110271</v>
      </c>
      <c r="J40" s="10">
        <f t="shared" si="8"/>
        <v>89.541009818718635</v>
      </c>
    </row>
    <row r="41" spans="1:10" x14ac:dyDescent="0.3">
      <c r="A41">
        <v>60</v>
      </c>
      <c r="B41" s="11">
        <f t="shared" si="0"/>
        <v>376.99111843077515</v>
      </c>
      <c r="C41" s="10">
        <f t="shared" si="1"/>
        <v>-1.6051168086634185E-3</v>
      </c>
      <c r="D41" s="21">
        <f t="shared" si="2"/>
        <v>-1.1014642909056833</v>
      </c>
      <c r="E41" s="10">
        <f t="shared" si="3"/>
        <v>-6.0210012481012809</v>
      </c>
      <c r="F41" s="21">
        <f t="shared" si="4"/>
        <v>-0.55078303354166491</v>
      </c>
      <c r="G41" s="10">
        <f t="shared" si="5"/>
        <v>-34.323579220014764</v>
      </c>
      <c r="H41" s="21">
        <f t="shared" si="6"/>
        <v>88.898535709094318</v>
      </c>
      <c r="I41" s="10">
        <f t="shared" si="7"/>
        <v>-40.342975351307373</v>
      </c>
      <c r="J41" s="10">
        <f t="shared" si="8"/>
        <v>89.449216966458323</v>
      </c>
    </row>
    <row r="42" spans="1:10" x14ac:dyDescent="0.3">
      <c r="A42">
        <v>70</v>
      </c>
      <c r="B42" s="11">
        <f t="shared" si="0"/>
        <v>439.82297150257102</v>
      </c>
      <c r="C42" s="10">
        <f t="shared" si="1"/>
        <v>-2.1845965619259732E-3</v>
      </c>
      <c r="D42" s="21">
        <f t="shared" si="2"/>
        <v>-1.2849845162376867</v>
      </c>
      <c r="E42" s="10">
        <f t="shared" si="3"/>
        <v>-6.0211461654506193</v>
      </c>
      <c r="F42" s="21">
        <f t="shared" si="4"/>
        <v>-0.64257305843196588</v>
      </c>
      <c r="G42" s="10">
        <f t="shared" si="5"/>
        <v>-32.985222907155759</v>
      </c>
      <c r="H42" s="21">
        <f t="shared" si="6"/>
        <v>88.715015483762315</v>
      </c>
      <c r="I42" s="10">
        <f t="shared" si="7"/>
        <v>-39.00418447604445</v>
      </c>
      <c r="J42" s="10">
        <f t="shared" si="8"/>
        <v>89.357426941568036</v>
      </c>
    </row>
    <row r="43" spans="1:10" x14ac:dyDescent="0.3">
      <c r="A43">
        <v>80</v>
      </c>
      <c r="B43" s="11">
        <f t="shared" si="0"/>
        <v>502.6548245743669</v>
      </c>
      <c r="C43" s="10">
        <f t="shared" si="1"/>
        <v>-2.8531309824017534E-3</v>
      </c>
      <c r="D43" s="21">
        <f t="shared" si="2"/>
        <v>-1.4684783746479955</v>
      </c>
      <c r="E43" s="10">
        <f t="shared" si="3"/>
        <v>-6.0213133717681817</v>
      </c>
      <c r="F43" s="21">
        <f t="shared" si="4"/>
        <v>-0.73435978494408072</v>
      </c>
      <c r="G43" s="10">
        <f t="shared" si="5"/>
        <v>-31.826052502022502</v>
      </c>
      <c r="H43" s="21">
        <f t="shared" si="6"/>
        <v>88.531521625351999</v>
      </c>
      <c r="I43" s="10">
        <f t="shared" si="7"/>
        <v>-37.844512742808277</v>
      </c>
      <c r="J43" s="10">
        <f t="shared" si="8"/>
        <v>89.265640215055925</v>
      </c>
    </row>
    <row r="44" spans="1:10" x14ac:dyDescent="0.3">
      <c r="A44">
        <v>90</v>
      </c>
      <c r="B44" s="11">
        <f t="shared" si="0"/>
        <v>565.48667764616278</v>
      </c>
      <c r="C44" s="10">
        <f t="shared" si="1"/>
        <v>-3.6106789380814914E-3</v>
      </c>
      <c r="D44" s="21">
        <f t="shared" si="2"/>
        <v>-1.6519421087092232</v>
      </c>
      <c r="E44" s="10">
        <f t="shared" si="3"/>
        <v>-6.0215028644794568</v>
      </c>
      <c r="F44" s="21">
        <f t="shared" si="4"/>
        <v>-0.82614274217137573</v>
      </c>
      <c r="G44" s="10">
        <f t="shared" si="5"/>
        <v>-30.803759601030553</v>
      </c>
      <c r="H44" s="21">
        <f t="shared" si="6"/>
        <v>88.348057891290779</v>
      </c>
      <c r="I44" s="10">
        <f t="shared" si="7"/>
        <v>-36.821651786571934</v>
      </c>
      <c r="J44" s="10">
        <f t="shared" si="8"/>
        <v>89.173857257828629</v>
      </c>
    </row>
    <row r="45" spans="1:10" x14ac:dyDescent="0.3">
      <c r="A45">
        <v>100</v>
      </c>
      <c r="B45" s="11">
        <f t="shared" si="0"/>
        <v>628.31853071795865</v>
      </c>
      <c r="C45" s="10">
        <f t="shared" si="1"/>
        <v>-4.4571938381943663E-3</v>
      </c>
      <c r="D45" s="21">
        <f t="shared" si="2"/>
        <v>-1.8353719646984457</v>
      </c>
      <c r="E45" s="10">
        <f t="shared" si="3"/>
        <v>-6.0217146406670601</v>
      </c>
      <c r="F45" s="21">
        <f t="shared" si="4"/>
        <v>-0.91792145932327207</v>
      </c>
      <c r="G45" s="10">
        <f t="shared" si="5"/>
        <v>-29.889456304717168</v>
      </c>
      <c r="H45" s="21">
        <f t="shared" si="6"/>
        <v>88.164628035301561</v>
      </c>
      <c r="I45" s="10">
        <f t="shared" si="7"/>
        <v>-35.906713751546029</v>
      </c>
      <c r="J45" s="10">
        <f t="shared" si="8"/>
        <v>89.082078540676733</v>
      </c>
    </row>
    <row r="46" spans="1:10" x14ac:dyDescent="0.3">
      <c r="A46">
        <v>200</v>
      </c>
      <c r="B46" s="11">
        <f t="shared" si="0"/>
        <v>1256.6370614359173</v>
      </c>
      <c r="C46" s="10">
        <f t="shared" si="1"/>
        <v>-1.7801394214127169E-2</v>
      </c>
      <c r="D46" s="21">
        <f t="shared" si="2"/>
        <v>-3.6669849757295352</v>
      </c>
      <c r="E46" s="10">
        <f t="shared" si="3"/>
        <v>-6.0250571071178181</v>
      </c>
      <c r="F46" s="21">
        <f t="shared" si="4"/>
        <v>-1.8353719646984457</v>
      </c>
      <c r="G46" s="10">
        <f t="shared" si="5"/>
        <v>-23.882200591813472</v>
      </c>
      <c r="H46" s="21">
        <f t="shared" si="6"/>
        <v>86.333015024270466</v>
      </c>
      <c r="I46" s="10">
        <f t="shared" si="7"/>
        <v>-29.889456304717164</v>
      </c>
      <c r="J46" s="10">
        <f t="shared" si="8"/>
        <v>88.164628035301561</v>
      </c>
    </row>
    <row r="47" spans="1:10" x14ac:dyDescent="0.3">
      <c r="A47">
        <v>300</v>
      </c>
      <c r="B47" s="11">
        <f t="shared" si="0"/>
        <v>1884.9555921538758</v>
      </c>
      <c r="C47" s="10">
        <f t="shared" si="1"/>
        <v>-3.9951015922913613E-2</v>
      </c>
      <c r="D47" s="21">
        <f t="shared" si="2"/>
        <v>-5.491126066845557</v>
      </c>
      <c r="E47" s="10">
        <f t="shared" si="3"/>
        <v>-6.0306221742898281</v>
      </c>
      <c r="F47" s="21">
        <f t="shared" si="4"/>
        <v>-2.7518820103494446</v>
      </c>
      <c r="G47" s="10">
        <f t="shared" si="5"/>
        <v>-20.382525032408637</v>
      </c>
      <c r="H47" s="21">
        <f t="shared" si="6"/>
        <v>84.508873933154447</v>
      </c>
      <c r="I47" s="10">
        <f t="shared" si="7"/>
        <v>-26.373196190775548</v>
      </c>
      <c r="J47" s="10">
        <f t="shared" si="8"/>
        <v>87.248117989650552</v>
      </c>
    </row>
    <row r="48" spans="1:10" x14ac:dyDescent="0.3">
      <c r="A48">
        <v>400</v>
      </c>
      <c r="B48" s="11">
        <f t="shared" si="0"/>
        <v>2513.2741228718346</v>
      </c>
      <c r="C48" s="10">
        <f t="shared" si="1"/>
        <v>-7.07719205816498E-2</v>
      </c>
      <c r="D48" s="21">
        <f t="shared" si="2"/>
        <v>-7.3041728491196931</v>
      </c>
      <c r="E48" s="10">
        <f t="shared" si="3"/>
        <v>-6.0384013074937517</v>
      </c>
      <c r="F48" s="21">
        <f t="shared" si="4"/>
        <v>-3.6669849757295356</v>
      </c>
      <c r="G48" s="10">
        <f t="shared" si="5"/>
        <v>-17.914571204901371</v>
      </c>
      <c r="H48" s="21">
        <f t="shared" si="6"/>
        <v>82.695827150880305</v>
      </c>
      <c r="I48" s="10">
        <f t="shared" si="7"/>
        <v>-23.882200591813472</v>
      </c>
      <c r="J48" s="10">
        <f t="shared" si="8"/>
        <v>86.333015024270466</v>
      </c>
    </row>
    <row r="49" spans="1:10" x14ac:dyDescent="0.3">
      <c r="A49">
        <v>500</v>
      </c>
      <c r="B49" s="11">
        <f t="shared" si="0"/>
        <v>3141.5926535897929</v>
      </c>
      <c r="C49" s="10">
        <f t="shared" si="1"/>
        <v>-0.11008009067694877</v>
      </c>
      <c r="D49" s="21">
        <f t="shared" si="2"/>
        <v>-9.1026353844235519</v>
      </c>
      <c r="E49" s="10">
        <f t="shared" si="3"/>
        <v>-6.0483826191852552</v>
      </c>
      <c r="F49" s="21">
        <f t="shared" si="4"/>
        <v>-4.5802185405081497</v>
      </c>
      <c r="G49" s="10">
        <f t="shared" si="5"/>
        <v>-16.015679114835542</v>
      </c>
      <c r="H49" s="21">
        <f t="shared" si="6"/>
        <v>80.89736461557645</v>
      </c>
      <c r="I49" s="10">
        <f t="shared" si="7"/>
        <v>-21.953981643343852</v>
      </c>
      <c r="J49" s="10">
        <f t="shared" si="8"/>
        <v>85.419781459491844</v>
      </c>
    </row>
    <row r="50" spans="1:10" x14ac:dyDescent="0.3">
      <c r="A50">
        <v>600</v>
      </c>
      <c r="B50" s="11">
        <f t="shared" si="0"/>
        <v>3769.9111843077517</v>
      </c>
      <c r="C50" s="10">
        <f t="shared" si="1"/>
        <v>-0.15764521644443535</v>
      </c>
      <c r="D50" s="21">
        <f t="shared" si="2"/>
        <v>-10.883194173767688</v>
      </c>
      <c r="E50" s="10">
        <f t="shared" si="3"/>
        <v>-6.0605509292025372</v>
      </c>
      <c r="F50" s="21">
        <f t="shared" si="4"/>
        <v>-5.4911260668455562</v>
      </c>
      <c r="G50" s="10">
        <f t="shared" si="5"/>
        <v>-14.479619319650535</v>
      </c>
      <c r="H50" s="21">
        <f t="shared" si="6"/>
        <v>79.116805826232309</v>
      </c>
      <c r="I50" s="10">
        <f t="shared" si="7"/>
        <v>-20.382525032408637</v>
      </c>
      <c r="J50" s="10">
        <f t="shared" si="8"/>
        <v>84.508873933154447</v>
      </c>
    </row>
    <row r="51" spans="1:10" x14ac:dyDescent="0.3">
      <c r="A51">
        <v>700</v>
      </c>
      <c r="B51" s="11">
        <f t="shared" si="0"/>
        <v>4398.22971502571</v>
      </c>
      <c r="C51" s="10">
        <f t="shared" si="1"/>
        <v>-0.21319505211855394</v>
      </c>
      <c r="D51" s="21">
        <f t="shared" si="2"/>
        <v>-12.642733300406704</v>
      </c>
      <c r="E51" s="10">
        <f t="shared" si="3"/>
        <v>-6.0748878411118117</v>
      </c>
      <c r="F51" s="21">
        <f t="shared" si="4"/>
        <v>-6.39925793877598</v>
      </c>
      <c r="G51" s="10">
        <f t="shared" si="5"/>
        <v>-13.196233362712388</v>
      </c>
      <c r="H51" s="21">
        <f t="shared" si="6"/>
        <v>77.357266699593296</v>
      </c>
      <c r="I51" s="10">
        <f t="shared" si="7"/>
        <v>-19.057926151705647</v>
      </c>
      <c r="J51" s="10">
        <f t="shared" si="8"/>
        <v>83.600742061224011</v>
      </c>
    </row>
    <row r="52" spans="1:10" x14ac:dyDescent="0.3">
      <c r="A52">
        <v>800</v>
      </c>
      <c r="B52" s="11">
        <f t="shared" si="0"/>
        <v>5026.5482457436692</v>
      </c>
      <c r="C52" s="10">
        <f t="shared" si="1"/>
        <v>-0.27642037454309537</v>
      </c>
      <c r="D52" s="21">
        <f t="shared" si="2"/>
        <v>-14.378368017033132</v>
      </c>
      <c r="E52" s="10">
        <f t="shared" si="3"/>
        <v>-6.091371833861273</v>
      </c>
      <c r="F52" s="21">
        <f t="shared" si="4"/>
        <v>-7.3041728491196922</v>
      </c>
      <c r="G52" s="10">
        <f t="shared" si="5"/>
        <v>-12.099619745583194</v>
      </c>
      <c r="H52" s="21">
        <f t="shared" si="6"/>
        <v>75.621631982966861</v>
      </c>
      <c r="I52" s="10">
        <f t="shared" si="7"/>
        <v>-17.914571204901371</v>
      </c>
      <c r="J52" s="10">
        <f t="shared" si="8"/>
        <v>82.695827150880305</v>
      </c>
    </row>
    <row r="53" spans="1:10" x14ac:dyDescent="0.3">
      <c r="A53">
        <v>900</v>
      </c>
      <c r="B53" s="11">
        <f t="shared" si="0"/>
        <v>5654.8667764616275</v>
      </c>
      <c r="C53" s="10">
        <f t="shared" si="1"/>
        <v>-0.34698036413125588</v>
      </c>
      <c r="D53" s="21">
        <f t="shared" si="2"/>
        <v>-16.087466336669713</v>
      </c>
      <c r="E53" s="10">
        <f t="shared" si="3"/>
        <v>-6.109978367796213</v>
      </c>
      <c r="F53" s="21">
        <f t="shared" si="4"/>
        <v>-8.2054390250687312</v>
      </c>
      <c r="G53" s="10">
        <f t="shared" si="5"/>
        <v>-11.147129286223729</v>
      </c>
      <c r="H53" s="21">
        <f t="shared" si="6"/>
        <v>73.912533663330279</v>
      </c>
      <c r="I53" s="10">
        <f t="shared" si="7"/>
        <v>-16.910127289888688</v>
      </c>
      <c r="J53" s="10">
        <f t="shared" si="8"/>
        <v>81.794560974931272</v>
      </c>
    </row>
    <row r="54" spans="1:10" x14ac:dyDescent="0.3">
      <c r="A54">
        <v>1000</v>
      </c>
      <c r="B54" s="11">
        <f t="shared" si="0"/>
        <v>6283.1853071795858</v>
      </c>
      <c r="C54" s="10">
        <f t="shared" si="1"/>
        <v>-0.42450822569743818</v>
      </c>
      <c r="D54" s="21">
        <f t="shared" si="2"/>
        <v>-17.767664457994758</v>
      </c>
      <c r="E54" s="10">
        <f t="shared" si="3"/>
        <v>-6.1306800039565719</v>
      </c>
      <c r="F54" s="21">
        <f t="shared" si="4"/>
        <v>-9.1026353844235519</v>
      </c>
      <c r="G54" s="10">
        <f t="shared" si="5"/>
        <v>-10.309507336576409</v>
      </c>
      <c r="H54" s="21">
        <f t="shared" si="6"/>
        <v>72.232335542005231</v>
      </c>
      <c r="I54" s="10">
        <f t="shared" si="7"/>
        <v>-16.015679114835542</v>
      </c>
      <c r="J54" s="10">
        <f t="shared" si="8"/>
        <v>80.89736461557645</v>
      </c>
    </row>
    <row r="55" spans="1:10" x14ac:dyDescent="0.3">
      <c r="A55">
        <v>2000</v>
      </c>
      <c r="B55" s="11">
        <f t="shared" si="0"/>
        <v>12566.370614359172</v>
      </c>
      <c r="C55" s="10">
        <f t="shared" si="1"/>
        <v>-1.4944496613199696</v>
      </c>
      <c r="D55" s="21">
        <f t="shared" si="2"/>
        <v>-32.6551970601992</v>
      </c>
      <c r="E55" s="10">
        <f t="shared" si="3"/>
        <v>-6.4451081389770621</v>
      </c>
      <c r="F55" s="21">
        <f t="shared" si="4"/>
        <v>-17.767664457994758</v>
      </c>
      <c r="G55" s="10">
        <f t="shared" si="5"/>
        <v>-5.3588488589193162</v>
      </c>
      <c r="H55" s="21">
        <f t="shared" si="6"/>
        <v>57.344802939800815</v>
      </c>
      <c r="I55" s="10">
        <f t="shared" si="7"/>
        <v>-10.309507336576409</v>
      </c>
      <c r="J55" s="10">
        <f t="shared" si="8"/>
        <v>72.232335542005231</v>
      </c>
    </row>
    <row r="56" spans="1:10" x14ac:dyDescent="0.3">
      <c r="A56">
        <v>3000</v>
      </c>
      <c r="B56" s="11">
        <f t="shared" si="0"/>
        <v>18849.555921538758</v>
      </c>
      <c r="C56" s="10">
        <f t="shared" si="1"/>
        <v>-2.8423898777838237</v>
      </c>
      <c r="D56" s="21">
        <f t="shared" si="2"/>
        <v>-43.870411701000499</v>
      </c>
      <c r="E56" s="10">
        <f t="shared" si="3"/>
        <v>-6.9233129847945252</v>
      </c>
      <c r="F56" s="21">
        <f t="shared" si="4"/>
        <v>-25.671903083136016</v>
      </c>
      <c r="G56" s="10">
        <f t="shared" si="5"/>
        <v>-3.1849638942695471</v>
      </c>
      <c r="H56" s="21">
        <f t="shared" si="6"/>
        <v>46.129588298999494</v>
      </c>
      <c r="I56" s="10">
        <f t="shared" si="7"/>
        <v>-7.2658870012802499</v>
      </c>
      <c r="J56" s="10">
        <f t="shared" si="8"/>
        <v>64.328096916863998</v>
      </c>
    </row>
    <row r="57" spans="1:10" x14ac:dyDescent="0.3">
      <c r="A57">
        <v>4000</v>
      </c>
      <c r="B57" s="11">
        <f t="shared" si="0"/>
        <v>25132.741228718343</v>
      </c>
      <c r="C57" s="10">
        <f t="shared" si="1"/>
        <v>-4.2208628953407148</v>
      </c>
      <c r="D57" s="21">
        <f t="shared" si="2"/>
        <v>-52.039667806951918</v>
      </c>
      <c r="E57" s="10">
        <f t="shared" si="3"/>
        <v>-7.515049574599594</v>
      </c>
      <c r="F57" s="21">
        <f t="shared" si="4"/>
        <v>-32.6551970601992</v>
      </c>
      <c r="G57" s="10">
        <f t="shared" si="5"/>
        <v>-2.0646621796604396</v>
      </c>
      <c r="H57" s="21">
        <f t="shared" si="6"/>
        <v>37.960332193048082</v>
      </c>
      <c r="I57" s="10">
        <f t="shared" si="7"/>
        <v>-5.3588488589193179</v>
      </c>
      <c r="J57" s="10">
        <f t="shared" si="8"/>
        <v>57.344802939800815</v>
      </c>
    </row>
    <row r="58" spans="1:10" x14ac:dyDescent="0.3">
      <c r="A58">
        <v>5000</v>
      </c>
      <c r="B58" s="11">
        <f t="shared" si="0"/>
        <v>31415.926535897932</v>
      </c>
      <c r="C58" s="10">
        <f t="shared" si="1"/>
        <v>-5.5231334925611089</v>
      </c>
      <c r="D58" s="21">
        <f t="shared" si="2"/>
        <v>-58.030186134991986</v>
      </c>
      <c r="E58" s="10">
        <f t="shared" si="3"/>
        <v>-8.173725783377467</v>
      </c>
      <c r="F58" s="21">
        <f t="shared" si="4"/>
        <v>-38.698431548071859</v>
      </c>
      <c r="G58" s="10">
        <f t="shared" si="5"/>
        <v>-1.4287325167197045</v>
      </c>
      <c r="H58" s="21">
        <f t="shared" si="6"/>
        <v>31.969813865008021</v>
      </c>
      <c r="I58" s="10">
        <f t="shared" si="7"/>
        <v>-4.0793248075360635</v>
      </c>
      <c r="J58" s="10">
        <f t="shared" si="8"/>
        <v>51.301568451928148</v>
      </c>
    </row>
    <row r="59" spans="1:10" x14ac:dyDescent="0.3">
      <c r="A59">
        <v>6000</v>
      </c>
      <c r="B59" s="11">
        <f t="shared" si="0"/>
        <v>37699.111843077517</v>
      </c>
      <c r="C59" s="10">
        <f t="shared" si="1"/>
        <v>-6.7178367648426898</v>
      </c>
      <c r="D59" s="21">
        <f t="shared" si="2"/>
        <v>-62.520418438683812</v>
      </c>
      <c r="E59" s="10">
        <f t="shared" si="3"/>
        <v>-8.8629897910634483</v>
      </c>
      <c r="F59" s="21">
        <f t="shared" si="4"/>
        <v>-43.870411701000499</v>
      </c>
      <c r="G59" s="10">
        <f t="shared" si="5"/>
        <v>-1.0398108680487879</v>
      </c>
      <c r="H59" s="21">
        <f t="shared" si="6"/>
        <v>27.479581561316191</v>
      </c>
      <c r="I59" s="10">
        <f t="shared" si="7"/>
        <v>-3.1849638942695471</v>
      </c>
      <c r="J59" s="10">
        <f t="shared" si="8"/>
        <v>46.129588298999494</v>
      </c>
    </row>
    <row r="60" spans="1:10" x14ac:dyDescent="0.3">
      <c r="A60">
        <v>7000</v>
      </c>
      <c r="B60" s="11">
        <f t="shared" si="0"/>
        <v>43982.297150257102</v>
      </c>
      <c r="C60" s="10">
        <f t="shared" si="1"/>
        <v>-7.8042424094924101</v>
      </c>
      <c r="D60" s="21">
        <f t="shared" si="2"/>
        <v>-65.972105735774406</v>
      </c>
      <c r="E60" s="10">
        <f t="shared" si="3"/>
        <v>-9.5575915752159517</v>
      </c>
      <c r="F60" s="21">
        <f t="shared" si="4"/>
        <v>-48.279027266673559</v>
      </c>
      <c r="G60" s="10">
        <f t="shared" si="5"/>
        <v>-0.78728072008624572</v>
      </c>
      <c r="H60" s="21">
        <f t="shared" si="6"/>
        <v>24.027894264225587</v>
      </c>
      <c r="I60" s="10">
        <f t="shared" si="7"/>
        <v>-2.5406298858097873</v>
      </c>
      <c r="J60" s="10">
        <f t="shared" si="8"/>
        <v>41.720972733326441</v>
      </c>
    </row>
    <row r="61" spans="1:10" x14ac:dyDescent="0.3">
      <c r="A61">
        <v>8000</v>
      </c>
      <c r="B61" s="11">
        <f t="shared" si="0"/>
        <v>50265.482457436687</v>
      </c>
      <c r="C61" s="10">
        <f t="shared" si="1"/>
        <v>-8.7919542353734652</v>
      </c>
      <c r="D61" s="21">
        <f t="shared" si="2"/>
        <v>-68.689957250844046</v>
      </c>
      <c r="E61" s="10">
        <f t="shared" si="3"/>
        <v>-10.241462808620339</v>
      </c>
      <c r="F61" s="21">
        <f t="shared" si="4"/>
        <v>-52.039667806951918</v>
      </c>
      <c r="G61" s="10">
        <f t="shared" si="5"/>
        <v>-0.61515360641356687</v>
      </c>
      <c r="H61" s="21">
        <f t="shared" si="6"/>
        <v>21.310042749155951</v>
      </c>
      <c r="I61" s="10">
        <f t="shared" si="7"/>
        <v>-2.0646621796604396</v>
      </c>
      <c r="J61" s="10">
        <f t="shared" si="8"/>
        <v>37.960332193048082</v>
      </c>
    </row>
    <row r="62" spans="1:10" x14ac:dyDescent="0.3">
      <c r="A62">
        <v>9000</v>
      </c>
      <c r="B62" s="11">
        <f t="shared" si="0"/>
        <v>56548.667764616279</v>
      </c>
      <c r="C62" s="10">
        <f t="shared" si="1"/>
        <v>-9.6929252627207436</v>
      </c>
      <c r="D62" s="21">
        <f t="shared" si="2"/>
        <v>-70.876379866024251</v>
      </c>
      <c r="E62" s="10">
        <f t="shared" si="3"/>
        <v>-10.905173702875546</v>
      </c>
      <c r="F62" s="21">
        <f t="shared" si="4"/>
        <v>-55.259249311652972</v>
      </c>
      <c r="G62" s="10">
        <f t="shared" si="5"/>
        <v>-0.4930741848132178</v>
      </c>
      <c r="H62" s="21">
        <f t="shared" si="6"/>
        <v>19.123620133975745</v>
      </c>
      <c r="I62" s="10">
        <f t="shared" si="7"/>
        <v>-1.7053226249680198</v>
      </c>
      <c r="J62" s="10">
        <f t="shared" si="8"/>
        <v>34.740750688347035</v>
      </c>
    </row>
    <row r="63" spans="1:10" x14ac:dyDescent="0.3">
      <c r="A63">
        <v>10000</v>
      </c>
      <c r="B63" s="11">
        <f t="shared" si="0"/>
        <v>62831.853071795864</v>
      </c>
      <c r="C63" s="10">
        <f t="shared" si="1"/>
        <v>-10.518598044734784</v>
      </c>
      <c r="D63" s="21">
        <f t="shared" si="2"/>
        <v>-72.668500863699265</v>
      </c>
      <c r="E63" s="10">
        <f t="shared" si="3"/>
        <v>-11.543733405840733</v>
      </c>
      <c r="F63" s="21">
        <f t="shared" si="4"/>
        <v>-58.030186134991979</v>
      </c>
      <c r="G63" s="10">
        <f t="shared" si="5"/>
        <v>-0.40359715561375531</v>
      </c>
      <c r="H63" s="21">
        <f t="shared" si="6"/>
        <v>17.331499136300739</v>
      </c>
      <c r="I63" s="10">
        <f t="shared" si="7"/>
        <v>-1.4287325167197036</v>
      </c>
      <c r="J63" s="10">
        <f t="shared" si="8"/>
        <v>31.969813865008028</v>
      </c>
    </row>
    <row r="64" spans="1:10" x14ac:dyDescent="0.3">
      <c r="A64">
        <v>20000</v>
      </c>
      <c r="B64" s="11">
        <f t="shared" si="0"/>
        <v>125663.70614359173</v>
      </c>
      <c r="C64" s="10">
        <f t="shared" si="1"/>
        <v>-16.24007048519649</v>
      </c>
      <c r="D64" s="21">
        <f t="shared" si="2"/>
        <v>-81.131407763563715</v>
      </c>
      <c r="E64" s="10">
        <f t="shared" si="3"/>
        <v>-16.539197958014405</v>
      </c>
      <c r="F64" s="21">
        <f t="shared" si="4"/>
        <v>-72.668500863699265</v>
      </c>
      <c r="G64" s="10">
        <f t="shared" si="5"/>
        <v>-0.10446968279583918</v>
      </c>
      <c r="H64" s="21">
        <f t="shared" si="6"/>
        <v>8.8685922364362906</v>
      </c>
      <c r="I64" s="10">
        <f t="shared" si="7"/>
        <v>-0.40359715561375331</v>
      </c>
      <c r="J64" s="10">
        <f t="shared" si="8"/>
        <v>17.331499136300739</v>
      </c>
    </row>
    <row r="65" spans="1:10" x14ac:dyDescent="0.3">
      <c r="A65">
        <v>30000</v>
      </c>
      <c r="B65" s="11">
        <f t="shared" si="0"/>
        <v>188495.55921538759</v>
      </c>
      <c r="C65" s="10">
        <f t="shared" si="1"/>
        <v>-19.704167472431035</v>
      </c>
      <c r="D65" s="21">
        <f t="shared" si="2"/>
        <v>-84.061289348805573</v>
      </c>
      <c r="E65" s="10">
        <f t="shared" si="3"/>
        <v>-19.841447306761843</v>
      </c>
      <c r="F65" s="21">
        <f t="shared" si="4"/>
        <v>-78.247507869044199</v>
      </c>
      <c r="G65" s="10">
        <f t="shared" si="5"/>
        <v>-4.6741488916756516E-2</v>
      </c>
      <c r="H65" s="21">
        <f t="shared" si="6"/>
        <v>5.938710651194425</v>
      </c>
      <c r="I65" s="10">
        <f t="shared" si="7"/>
        <v>-0.18402132324756465</v>
      </c>
      <c r="J65" s="10">
        <f t="shared" si="8"/>
        <v>11.752492130955803</v>
      </c>
    </row>
    <row r="66" spans="1:10" x14ac:dyDescent="0.3">
      <c r="A66">
        <v>40000</v>
      </c>
      <c r="B66" s="11">
        <f t="shared" si="0"/>
        <v>251327.41228718346</v>
      </c>
      <c r="C66" s="10">
        <f t="shared" si="1"/>
        <v>-22.18255467525449</v>
      </c>
      <c r="D66" s="21">
        <f t="shared" si="2"/>
        <v>-85.538984050721552</v>
      </c>
      <c r="E66" s="10">
        <f t="shared" si="3"/>
        <v>-22.260670398476115</v>
      </c>
      <c r="F66" s="21">
        <f t="shared" si="4"/>
        <v>-81.131407763563715</v>
      </c>
      <c r="G66" s="10">
        <f t="shared" si="5"/>
        <v>-2.6353959574213881E-2</v>
      </c>
      <c r="H66" s="21">
        <f t="shared" si="6"/>
        <v>4.4610159492784343</v>
      </c>
      <c r="I66" s="10">
        <f t="shared" si="7"/>
        <v>-0.10446968279583821</v>
      </c>
      <c r="J66" s="10">
        <f t="shared" si="8"/>
        <v>8.8685922364362977</v>
      </c>
    </row>
    <row r="67" spans="1:10" x14ac:dyDescent="0.3">
      <c r="A67">
        <v>50000</v>
      </c>
      <c r="B67" s="11">
        <f t="shared" si="0"/>
        <v>314159.26535897929</v>
      </c>
      <c r="C67" s="10">
        <f t="shared" si="1"/>
        <v>-24.111285922494744</v>
      </c>
      <c r="D67" s="21">
        <f t="shared" si="2"/>
        <v>-86.428590856325826</v>
      </c>
      <c r="E67" s="10">
        <f t="shared" si="3"/>
        <v>-24.16155041765979</v>
      </c>
      <c r="F67" s="21">
        <f t="shared" si="4"/>
        <v>-82.884720609014153</v>
      </c>
      <c r="G67" s="10">
        <f t="shared" si="5"/>
        <v>-1.6884946653341587E-2</v>
      </c>
      <c r="H67" s="21">
        <f t="shared" si="6"/>
        <v>3.5714091436741722</v>
      </c>
      <c r="I67" s="10">
        <f t="shared" si="7"/>
        <v>-6.7149441818386169E-2</v>
      </c>
      <c r="J67" s="10">
        <f t="shared" si="8"/>
        <v>7.1152793909858421</v>
      </c>
    </row>
    <row r="68" spans="1:10" x14ac:dyDescent="0.3">
      <c r="A68">
        <v>60000</v>
      </c>
      <c r="B68" s="11">
        <f t="shared" si="0"/>
        <v>376991.11843077518</v>
      </c>
      <c r="C68" s="10">
        <f t="shared" si="1"/>
        <v>-25.689758515545552</v>
      </c>
      <c r="D68" s="21">
        <f t="shared" si="2"/>
        <v>-87.022648018342721</v>
      </c>
      <c r="E68" s="10">
        <f t="shared" si="3"/>
        <v>-25.72476738571066</v>
      </c>
      <c r="F68" s="21">
        <f t="shared" si="4"/>
        <v>-84.061289348805573</v>
      </c>
      <c r="G68" s="10">
        <f t="shared" si="5"/>
        <v>-1.1732618751649455E-2</v>
      </c>
      <c r="H68" s="21">
        <f t="shared" si="6"/>
        <v>2.9773519816572764</v>
      </c>
      <c r="I68" s="10">
        <f t="shared" si="7"/>
        <v>-4.6741488916757473E-2</v>
      </c>
      <c r="J68" s="10">
        <f t="shared" si="8"/>
        <v>5.9387106511944339</v>
      </c>
    </row>
    <row r="69" spans="1:10" x14ac:dyDescent="0.3">
      <c r="A69">
        <v>70000</v>
      </c>
      <c r="B69" s="11">
        <f t="shared" si="0"/>
        <v>439822.97150257102</v>
      </c>
      <c r="C69" s="10">
        <f t="shared" si="1"/>
        <v>-27.025584660345654</v>
      </c>
      <c r="D69" s="21">
        <f t="shared" si="2"/>
        <v>-87.447374652065093</v>
      </c>
      <c r="E69" s="10">
        <f t="shared" si="3"/>
        <v>-27.051351320533801</v>
      </c>
      <c r="F69" s="21">
        <f t="shared" si="4"/>
        <v>-84.904842451124324</v>
      </c>
      <c r="G69" s="10">
        <f t="shared" si="5"/>
        <v>-8.6229709394897349E-3</v>
      </c>
      <c r="H69" s="21">
        <f t="shared" si="6"/>
        <v>2.5526253479349008</v>
      </c>
      <c r="I69" s="10">
        <f t="shared" si="7"/>
        <v>-3.4389631127638147E-2</v>
      </c>
      <c r="J69" s="10">
        <f t="shared" si="8"/>
        <v>5.0951575488756786</v>
      </c>
    </row>
    <row r="70" spans="1:10" x14ac:dyDescent="0.3">
      <c r="A70">
        <v>80000</v>
      </c>
      <c r="B70" s="11">
        <f t="shared" si="0"/>
        <v>502654.82457436691</v>
      </c>
      <c r="C70" s="10">
        <f t="shared" si="1"/>
        <v>-28.183404126671618</v>
      </c>
      <c r="D70" s="21">
        <f t="shared" si="2"/>
        <v>-87.766106512317549</v>
      </c>
      <c r="E70" s="10">
        <f t="shared" si="3"/>
        <v>-28.203154588534112</v>
      </c>
      <c r="F70" s="21">
        <f t="shared" si="4"/>
        <v>-85.538984050721567</v>
      </c>
      <c r="G70" s="10">
        <f t="shared" si="5"/>
        <v>-6.6034977117202416E-3</v>
      </c>
      <c r="H70" s="21">
        <f t="shared" si="6"/>
        <v>2.2338934876824519</v>
      </c>
      <c r="I70" s="10">
        <f t="shared" si="7"/>
        <v>-2.6353959574212917E-2</v>
      </c>
      <c r="J70" s="10">
        <f t="shared" si="8"/>
        <v>4.4610159492784431</v>
      </c>
    </row>
    <row r="71" spans="1:10" x14ac:dyDescent="0.3">
      <c r="A71">
        <v>90000</v>
      </c>
      <c r="B71" s="11">
        <f t="shared" si="0"/>
        <v>565486.6776461628</v>
      </c>
      <c r="C71" s="10">
        <f t="shared" si="1"/>
        <v>-29.205069488617632</v>
      </c>
      <c r="D71" s="21">
        <f t="shared" si="2"/>
        <v>-88.014105753613705</v>
      </c>
      <c r="E71" s="10">
        <f t="shared" si="3"/>
        <v>-29.220687203763262</v>
      </c>
      <c r="F71" s="21">
        <f t="shared" si="4"/>
        <v>-86.032971555089148</v>
      </c>
      <c r="G71" s="10">
        <f t="shared" si="5"/>
        <v>-5.2184107101031331E-3</v>
      </c>
      <c r="H71" s="21">
        <f t="shared" si="6"/>
        <v>1.9858942463862885</v>
      </c>
      <c r="I71" s="10">
        <f t="shared" si="7"/>
        <v>-2.0836125855733797E-2</v>
      </c>
      <c r="J71" s="10">
        <f t="shared" si="8"/>
        <v>3.9670284449108553</v>
      </c>
    </row>
    <row r="72" spans="1:10" x14ac:dyDescent="0.3">
      <c r="A72">
        <v>100000</v>
      </c>
      <c r="B72" s="11">
        <f t="shared" si="0"/>
        <v>628318.53071795858</v>
      </c>
      <c r="C72" s="10">
        <f t="shared" si="1"/>
        <v>-30.119228284180295</v>
      </c>
      <c r="D72" s="21">
        <f t="shared" si="2"/>
        <v>-88.212559205133402</v>
      </c>
      <c r="E72" s="10">
        <f t="shared" si="3"/>
        <v>-30.131885835774369</v>
      </c>
      <c r="F72" s="21">
        <f t="shared" si="4"/>
        <v>-86.428590856325826</v>
      </c>
      <c r="G72" s="10">
        <f t="shared" si="5"/>
        <v>-4.2273950592655171E-3</v>
      </c>
      <c r="H72" s="21">
        <f t="shared" si="6"/>
        <v>1.7874407948666009</v>
      </c>
      <c r="I72" s="10">
        <f t="shared" si="7"/>
        <v>-1.6884946653345452E-2</v>
      </c>
      <c r="J72" s="10">
        <f t="shared" si="8"/>
        <v>3.5714091436741726</v>
      </c>
    </row>
    <row r="73" spans="1:10" x14ac:dyDescent="0.3">
      <c r="A73">
        <v>200000</v>
      </c>
      <c r="B73" s="11">
        <f t="shared" si="0"/>
        <v>1256637.0614359172</v>
      </c>
      <c r="C73" s="10">
        <f t="shared" si="1"/>
        <v>-36.136658037001766</v>
      </c>
      <c r="D73" s="21">
        <f t="shared" si="2"/>
        <v>-89.106062099482898</v>
      </c>
      <c r="E73" s="10">
        <f t="shared" si="3"/>
        <v>-36.13982819745992</v>
      </c>
      <c r="F73" s="21">
        <f t="shared" si="4"/>
        <v>-88.212559205133402</v>
      </c>
      <c r="G73" s="10">
        <f t="shared" si="5"/>
        <v>-1.0572346011138358E-3</v>
      </c>
      <c r="H73" s="21">
        <f t="shared" si="6"/>
        <v>0.8939379005170911</v>
      </c>
      <c r="I73" s="10">
        <f t="shared" si="7"/>
        <v>-4.227395059267447E-3</v>
      </c>
      <c r="J73" s="10">
        <f t="shared" si="8"/>
        <v>1.7874407948666005</v>
      </c>
    </row>
    <row r="74" spans="1:10" x14ac:dyDescent="0.3">
      <c r="A74">
        <v>300000</v>
      </c>
      <c r="B74" s="11">
        <f t="shared" ref="B74:B81" si="9">A74*2*PI()</f>
        <v>1884955.5921538759</v>
      </c>
      <c r="C74" s="10">
        <f t="shared" ref="C74:C81" si="10">20*LOG(1/(SQRT(1+($B74*$B$3*$B$1)^2)))</f>
        <v>-39.657895897333617</v>
      </c>
      <c r="D74" s="21">
        <f t="shared" ref="D74:D81" si="11">-ATAN($B74*$B$3*$B$1)*180/PI()</f>
        <v>-89.404014533478787</v>
      </c>
      <c r="E74" s="10">
        <f t="shared" ref="E74:E81" si="12">20*LOG(1/SQRT(((($B$2+$B$3)/$B$3)^2)+($B74*$B$2*$B$1)^2))</f>
        <v>-39.659305333795906</v>
      </c>
      <c r="F74" s="21">
        <f t="shared" ref="F74:F81" si="13">-180/PI()*ATAN(($B$3*$B74*$B$1)/2)</f>
        <v>-88.808158009957936</v>
      </c>
      <c r="G74" s="10">
        <f t="shared" ref="G74:G81" si="14">20*LOG($B74*$B$1*$B$3/SQRT(1+($B74*$B$2*$B$1)^2))</f>
        <v>-4.6991381933844358E-4</v>
      </c>
      <c r="H74" s="21">
        <f t="shared" ref="H74:H81" si="15">(PI()/2-ATAN($B74*$B$3*$B$1))*180/PI()</f>
        <v>0.59598546652121909</v>
      </c>
      <c r="I74" s="10">
        <f t="shared" ref="I74:I81" si="16">20*LOG(1/SQRT(1+((2*$B$3)/($B$3*$B74*$B$2*$B$1))^2))</f>
        <v>-1.8793502816311697E-3</v>
      </c>
      <c r="J74" s="10">
        <f t="shared" ref="J74:J81" si="17">ATAN(1/($B74*$B$1*($B$3*$B$2)/($B$3+$B$2)))*180/PI()</f>
        <v>1.1918419900420598</v>
      </c>
    </row>
    <row r="75" spans="1:10" x14ac:dyDescent="0.3">
      <c r="A75">
        <v>400000</v>
      </c>
      <c r="B75" s="11">
        <f t="shared" si="9"/>
        <v>2513274.1228718343</v>
      </c>
      <c r="C75" s="10">
        <f t="shared" si="10"/>
        <v>-42.156465048459999</v>
      </c>
      <c r="D75" s="21">
        <f t="shared" si="11"/>
        <v>-89.553003846965154</v>
      </c>
      <c r="E75" s="10">
        <f t="shared" si="12"/>
        <v>-42.157257950281391</v>
      </c>
      <c r="F75" s="21">
        <f t="shared" si="13"/>
        <v>-89.106062099482912</v>
      </c>
      <c r="G75" s="10">
        <f t="shared" si="14"/>
        <v>-2.6433277972221793E-4</v>
      </c>
      <c r="H75" s="21">
        <f t="shared" si="15"/>
        <v>0.44699615303484608</v>
      </c>
      <c r="I75" s="10">
        <f t="shared" si="16"/>
        <v>-1.0572346011157646E-3</v>
      </c>
      <c r="J75" s="10">
        <f t="shared" si="17"/>
        <v>0.89393790051709832</v>
      </c>
    </row>
    <row r="76" spans="1:10" x14ac:dyDescent="0.3">
      <c r="A76">
        <v>500000</v>
      </c>
      <c r="B76" s="11">
        <f t="shared" si="9"/>
        <v>3141592.653589793</v>
      </c>
      <c r="C76" s="10">
        <f t="shared" si="10"/>
        <v>-44.094570150673817</v>
      </c>
      <c r="D76" s="21">
        <f t="shared" si="11"/>
        <v>-89.642400465785187</v>
      </c>
      <c r="E76" s="10">
        <f t="shared" si="12"/>
        <v>-44.095077635634503</v>
      </c>
      <c r="F76" s="21">
        <f t="shared" si="13"/>
        <v>-89.284828789044184</v>
      </c>
      <c r="G76" s="10">
        <f t="shared" si="14"/>
        <v>-1.6917483241694122E-4</v>
      </c>
      <c r="H76" s="21">
        <f t="shared" si="15"/>
        <v>0.35759953421481921</v>
      </c>
      <c r="I76" s="10">
        <f t="shared" si="16"/>
        <v>-6.7665979309923757E-4</v>
      </c>
      <c r="J76" s="10">
        <f t="shared" si="17"/>
        <v>0.71517121095581826</v>
      </c>
    </row>
    <row r="77" spans="1:10" x14ac:dyDescent="0.3">
      <c r="A77">
        <v>600000</v>
      </c>
      <c r="B77" s="11">
        <f t="shared" si="9"/>
        <v>3769911.1843077517</v>
      </c>
      <c r="C77" s="10">
        <f t="shared" si="10"/>
        <v>-45.678143380015584</v>
      </c>
      <c r="D77" s="21">
        <f t="shared" si="11"/>
        <v>-89.701999205839925</v>
      </c>
      <c r="E77" s="10">
        <f t="shared" si="12"/>
        <v>-45.678495810613242</v>
      </c>
      <c r="F77" s="21">
        <f t="shared" si="13"/>
        <v>-89.404014533478787</v>
      </c>
      <c r="G77" s="10">
        <f t="shared" si="14"/>
        <v>-1.1748322168306179E-4</v>
      </c>
      <c r="H77" s="21">
        <f t="shared" si="15"/>
        <v>0.29800079416006386</v>
      </c>
      <c r="I77" s="10">
        <f t="shared" si="16"/>
        <v>-4.6991381933747924E-4</v>
      </c>
      <c r="J77" s="10">
        <f t="shared" si="17"/>
        <v>0.59598546652122619</v>
      </c>
    </row>
    <row r="78" spans="1:10" x14ac:dyDescent="0.3">
      <c r="A78">
        <v>700000</v>
      </c>
      <c r="B78" s="11">
        <f t="shared" si="9"/>
        <v>4398229.7150257099</v>
      </c>
      <c r="C78" s="10">
        <f t="shared" si="10"/>
        <v>-47.017048003919584</v>
      </c>
      <c r="D78" s="21">
        <f t="shared" si="11"/>
        <v>-89.744570136800149</v>
      </c>
      <c r="E78" s="10">
        <f t="shared" si="12"/>
        <v>-47.01730693716749</v>
      </c>
      <c r="F78" s="21">
        <f t="shared" si="13"/>
        <v>-89.489150426321956</v>
      </c>
      <c r="G78" s="10">
        <f t="shared" si="14"/>
        <v>-8.631451341913067E-5</v>
      </c>
      <c r="H78" s="21">
        <f t="shared" si="15"/>
        <v>0.25542986319985722</v>
      </c>
      <c r="I78" s="10">
        <f t="shared" si="16"/>
        <v>-3.4524776132723023E-4</v>
      </c>
      <c r="J78" s="10">
        <f t="shared" si="17"/>
        <v>0.51084957367803985</v>
      </c>
    </row>
    <row r="79" spans="1:10" x14ac:dyDescent="0.3">
      <c r="A79">
        <v>800000</v>
      </c>
      <c r="B79" s="11">
        <f t="shared" si="9"/>
        <v>5026548.2457436686</v>
      </c>
      <c r="C79" s="10">
        <f t="shared" si="10"/>
        <v>-48.176866713663145</v>
      </c>
      <c r="D79" s="21">
        <f t="shared" si="11"/>
        <v>-89.776498522669883</v>
      </c>
      <c r="E79" s="10">
        <f t="shared" si="12"/>
        <v>-48.177064961739624</v>
      </c>
      <c r="F79" s="21">
        <f t="shared" si="13"/>
        <v>-89.553003846965154</v>
      </c>
      <c r="G79" s="10">
        <f t="shared" si="14"/>
        <v>-6.6084703248540862E-5</v>
      </c>
      <c r="H79" s="21">
        <f t="shared" si="15"/>
        <v>0.22350147733011527</v>
      </c>
      <c r="I79" s="10">
        <f t="shared" si="16"/>
        <v>-2.6433277972414662E-4</v>
      </c>
      <c r="J79" s="10">
        <f t="shared" si="17"/>
        <v>0.44699615303484319</v>
      </c>
    </row>
    <row r="80" spans="1:10" x14ac:dyDescent="0.3">
      <c r="A80">
        <v>900000</v>
      </c>
      <c r="B80" s="11">
        <f t="shared" si="9"/>
        <v>5654866.7764616273</v>
      </c>
      <c r="C80" s="10">
        <f t="shared" si="10"/>
        <v>-49.199903293065077</v>
      </c>
      <c r="D80" s="21">
        <f t="shared" si="11"/>
        <v>-89.801331808663107</v>
      </c>
      <c r="E80" s="10">
        <f t="shared" si="12"/>
        <v>-49.200059934771133</v>
      </c>
      <c r="F80" s="21">
        <f t="shared" si="13"/>
        <v>-89.602668394370838</v>
      </c>
      <c r="G80" s="10">
        <f t="shared" si="14"/>
        <v>-5.2215157550084863E-5</v>
      </c>
      <c r="H80" s="21">
        <f t="shared" si="15"/>
        <v>0.19866819133690319</v>
      </c>
      <c r="I80" s="10">
        <f t="shared" si="16"/>
        <v>-2.0885686361398913E-4</v>
      </c>
      <c r="J80" s="10">
        <f t="shared" si="17"/>
        <v>0.39733160562915559</v>
      </c>
    </row>
    <row r="81" spans="1:10" x14ac:dyDescent="0.3">
      <c r="A81">
        <v>1000000</v>
      </c>
      <c r="B81" s="11">
        <f t="shared" si="9"/>
        <v>6283185.307179586</v>
      </c>
      <c r="C81" s="10">
        <f t="shared" si="10"/>
        <v>-50.11504318344695</v>
      </c>
      <c r="D81" s="21">
        <f t="shared" si="11"/>
        <v>-89.821198491647877</v>
      </c>
      <c r="E81" s="10">
        <f t="shared" si="12"/>
        <v>-50.115170063953443</v>
      </c>
      <c r="F81" s="21">
        <f t="shared" si="13"/>
        <v>-89.642400465785187</v>
      </c>
      <c r="G81" s="10">
        <f t="shared" si="14"/>
        <v>-4.2294325923819941E-5</v>
      </c>
      <c r="H81" s="21">
        <f t="shared" si="15"/>
        <v>0.17880150835211919</v>
      </c>
      <c r="I81" s="10">
        <f t="shared" si="16"/>
        <v>-1.6917483241790556E-4</v>
      </c>
      <c r="J81" s="10">
        <f t="shared" si="17"/>
        <v>0.35759953421482477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A9360-CBAA-464A-9CC8-FD2956DC7453}">
  <dimension ref="B2:K46"/>
  <sheetViews>
    <sheetView tabSelected="1" topLeftCell="M1" zoomScale="55" zoomScaleNormal="55" workbookViewId="0">
      <selection activeCell="Y41" sqref="Y41:AK41"/>
    </sheetView>
  </sheetViews>
  <sheetFormatPr baseColWidth="10" defaultRowHeight="14.4" x14ac:dyDescent="0.3"/>
  <sheetData>
    <row r="2" spans="2:11" ht="15.6" x14ac:dyDescent="0.3">
      <c r="B2" s="15" t="s">
        <v>21</v>
      </c>
    </row>
    <row r="3" spans="2:11" ht="16.2" thickBot="1" x14ac:dyDescent="0.35">
      <c r="B3" s="15"/>
      <c r="C3">
        <v>50</v>
      </c>
      <c r="D3">
        <v>250</v>
      </c>
      <c r="E3">
        <v>1000</v>
      </c>
      <c r="F3">
        <v>3000</v>
      </c>
      <c r="G3">
        <v>6000</v>
      </c>
      <c r="H3">
        <v>18000</v>
      </c>
      <c r="I3">
        <v>72000</v>
      </c>
      <c r="J3">
        <v>360000</v>
      </c>
      <c r="K3">
        <v>3120</v>
      </c>
    </row>
    <row r="4" spans="2:11" ht="16.8" thickTop="1" thickBot="1" x14ac:dyDescent="0.35">
      <c r="B4" s="1" t="s">
        <v>0</v>
      </c>
      <c r="C4" s="2">
        <v>50</v>
      </c>
      <c r="D4" s="2">
        <v>250</v>
      </c>
      <c r="E4" s="2">
        <v>1000</v>
      </c>
      <c r="F4" s="2">
        <v>3000</v>
      </c>
      <c r="G4" s="3">
        <v>6000</v>
      </c>
      <c r="H4" s="2">
        <v>18000</v>
      </c>
      <c r="I4" s="2">
        <v>72000</v>
      </c>
      <c r="J4" s="2">
        <v>360000</v>
      </c>
      <c r="K4" s="4" t="s">
        <v>20</v>
      </c>
    </row>
    <row r="5" spans="2:11" ht="18.600000000000001" thickBot="1" x14ac:dyDescent="0.35">
      <c r="B5" s="5" t="s">
        <v>4</v>
      </c>
      <c r="C5" s="8">
        <v>20.2</v>
      </c>
      <c r="D5" s="8">
        <v>19.399999999999999</v>
      </c>
      <c r="E5" s="8">
        <v>19.2</v>
      </c>
      <c r="F5" s="8">
        <v>19</v>
      </c>
      <c r="G5" s="8">
        <v>18</v>
      </c>
      <c r="H5" s="8">
        <v>17.600000000000001</v>
      </c>
      <c r="I5" s="8">
        <v>17.399999999999999</v>
      </c>
      <c r="J5" s="8">
        <v>17.399999999999999</v>
      </c>
      <c r="K5" s="8">
        <v>18.8</v>
      </c>
    </row>
    <row r="6" spans="2:11" ht="18.600000000000001" thickBot="1" x14ac:dyDescent="0.35">
      <c r="B6" s="5" t="s">
        <v>5</v>
      </c>
      <c r="C6" s="8">
        <v>20.2</v>
      </c>
      <c r="D6" s="8">
        <v>19.2</v>
      </c>
      <c r="E6" s="8">
        <v>18.2</v>
      </c>
      <c r="F6" s="8">
        <v>12.8</v>
      </c>
      <c r="G6" s="8">
        <v>8</v>
      </c>
      <c r="H6" s="8">
        <v>3.2</v>
      </c>
      <c r="I6" s="8">
        <v>0.8</v>
      </c>
      <c r="J6" s="8">
        <v>0.15</v>
      </c>
      <c r="K6" s="8">
        <v>12.8</v>
      </c>
    </row>
    <row r="7" spans="2:11" ht="16.2" thickBot="1" x14ac:dyDescent="0.35">
      <c r="B7" s="6" t="s">
        <v>6</v>
      </c>
      <c r="C7" s="8">
        <v>0</v>
      </c>
      <c r="D7" s="8">
        <v>80</v>
      </c>
      <c r="E7" s="8">
        <v>70</v>
      </c>
      <c r="F7" s="8">
        <v>44</v>
      </c>
      <c r="G7" s="8">
        <v>32</v>
      </c>
      <c r="H7" s="8">
        <v>12</v>
      </c>
      <c r="I7" s="8">
        <v>3.6</v>
      </c>
      <c r="J7" s="8">
        <v>0.66</v>
      </c>
      <c r="K7" s="8">
        <v>44</v>
      </c>
    </row>
    <row r="8" spans="2:11" ht="16.2" thickBot="1" x14ac:dyDescent="0.35">
      <c r="B8" s="7"/>
      <c r="C8" s="13"/>
      <c r="D8" s="14"/>
      <c r="E8" s="14"/>
      <c r="F8" s="13"/>
      <c r="G8" s="14"/>
      <c r="H8" s="14"/>
      <c r="I8" s="14"/>
      <c r="J8" s="14"/>
      <c r="K8" s="9"/>
    </row>
    <row r="9" spans="2:11" ht="18.600000000000001" thickBot="1" x14ac:dyDescent="0.35">
      <c r="B9" s="5" t="s">
        <v>7</v>
      </c>
      <c r="C9" s="18">
        <f>C6/C5</f>
        <v>1</v>
      </c>
      <c r="D9" s="18">
        <f t="shared" ref="D9:K9" si="0">D6/D5</f>
        <v>0.98969072164948457</v>
      </c>
      <c r="E9" s="18">
        <f t="shared" si="0"/>
        <v>0.94791666666666663</v>
      </c>
      <c r="F9" s="18">
        <f t="shared" si="0"/>
        <v>0.67368421052631577</v>
      </c>
      <c r="G9" s="18">
        <f t="shared" si="0"/>
        <v>0.44444444444444442</v>
      </c>
      <c r="H9" s="18">
        <f t="shared" si="0"/>
        <v>0.18181818181818182</v>
      </c>
      <c r="I9" s="18">
        <f t="shared" si="0"/>
        <v>4.597701149425288E-2</v>
      </c>
      <c r="J9" s="18">
        <f t="shared" si="0"/>
        <v>8.6206896551724137E-3</v>
      </c>
      <c r="K9" s="18">
        <f t="shared" si="0"/>
        <v>0.68085106382978722</v>
      </c>
    </row>
    <row r="10" spans="2:11" ht="18.600000000000001" thickBot="1" x14ac:dyDescent="0.35">
      <c r="B10" s="5" t="s">
        <v>8</v>
      </c>
      <c r="C10" s="17">
        <f>20*LOG(C9)</f>
        <v>0</v>
      </c>
      <c r="D10" s="17">
        <f t="shared" ref="D10:G10" si="1">20*LOG(D9)</f>
        <v>-9.0010024533528438E-2</v>
      </c>
      <c r="E10" s="17">
        <f t="shared" si="1"/>
        <v>-0.46459681436949662</v>
      </c>
      <c r="F10" s="17">
        <f t="shared" si="1"/>
        <v>-3.4308726260992124</v>
      </c>
      <c r="G10" s="17">
        <f t="shared" si="1"/>
        <v>-7.0436503622272504</v>
      </c>
      <c r="H10" s="17">
        <f>20*LOG(H9)</f>
        <v>-14.807253789884879</v>
      </c>
      <c r="I10" s="17">
        <f t="shared" ref="I10" si="2">20*LOG(I9)</f>
        <v>-26.749185225813122</v>
      </c>
      <c r="J10" s="17">
        <f t="shared" ref="J10" si="3">20*LOG(J9)</f>
        <v>-41.28915978453837</v>
      </c>
      <c r="K10" s="17">
        <f t="shared" ref="K10" si="4">20*LOG(K9)</f>
        <v>-3.33895759231623</v>
      </c>
    </row>
    <row r="11" spans="2:11" ht="16.2" thickBot="1" x14ac:dyDescent="0.35">
      <c r="B11" s="5" t="s">
        <v>9</v>
      </c>
      <c r="C11" s="16">
        <f>-360*C3*C7*10^-6</f>
        <v>0</v>
      </c>
      <c r="D11" s="16">
        <f t="shared" ref="D11:K11" si="5">-360*D3*D7*10^-6</f>
        <v>-7.1999999999999993</v>
      </c>
      <c r="E11" s="16">
        <f t="shared" si="5"/>
        <v>-25.2</v>
      </c>
      <c r="F11" s="16">
        <f t="shared" si="5"/>
        <v>-47.519999999999996</v>
      </c>
      <c r="G11" s="16">
        <f t="shared" si="5"/>
        <v>-69.11999999999999</v>
      </c>
      <c r="H11" s="16">
        <f t="shared" si="5"/>
        <v>-77.759999999999991</v>
      </c>
      <c r="I11" s="16">
        <f t="shared" si="5"/>
        <v>-93.311999999999998</v>
      </c>
      <c r="J11" s="16">
        <f t="shared" si="5"/>
        <v>-85.536000000000001</v>
      </c>
      <c r="K11" s="16">
        <f t="shared" si="5"/>
        <v>-49.4208</v>
      </c>
    </row>
    <row r="13" spans="2:11" ht="15.6" x14ac:dyDescent="0.3">
      <c r="B13" s="15" t="s">
        <v>22</v>
      </c>
    </row>
    <row r="14" spans="2:11" ht="15" thickBot="1" x14ac:dyDescent="0.35">
      <c r="C14">
        <v>50</v>
      </c>
      <c r="D14">
        <v>250</v>
      </c>
      <c r="E14">
        <v>1000</v>
      </c>
      <c r="F14">
        <v>3000</v>
      </c>
      <c r="G14">
        <v>6000</v>
      </c>
      <c r="H14">
        <v>18000</v>
      </c>
      <c r="I14">
        <v>72000</v>
      </c>
      <c r="J14">
        <v>360000</v>
      </c>
      <c r="K14">
        <v>6200</v>
      </c>
    </row>
    <row r="15" spans="2:11" ht="30" thickTop="1" thickBot="1" x14ac:dyDescent="0.35">
      <c r="B15" s="1" t="s">
        <v>0</v>
      </c>
      <c r="C15" s="2">
        <v>50</v>
      </c>
      <c r="D15" s="2">
        <v>250</v>
      </c>
      <c r="E15" s="2">
        <v>1000</v>
      </c>
      <c r="F15" s="2">
        <v>3000</v>
      </c>
      <c r="G15" s="3">
        <v>6000</v>
      </c>
      <c r="H15" s="2" t="s">
        <v>1</v>
      </c>
      <c r="I15" s="2" t="s">
        <v>2</v>
      </c>
      <c r="J15" s="2" t="s">
        <v>3</v>
      </c>
      <c r="K15" s="4" t="s">
        <v>11</v>
      </c>
    </row>
    <row r="16" spans="2:11" ht="18.600000000000001" thickBot="1" x14ac:dyDescent="0.35">
      <c r="B16" s="5" t="s">
        <v>4</v>
      </c>
      <c r="C16" s="8">
        <v>19.600000000000001</v>
      </c>
      <c r="D16" s="8">
        <v>19.2</v>
      </c>
      <c r="E16" s="8">
        <v>19.2</v>
      </c>
      <c r="F16" s="8">
        <v>19</v>
      </c>
      <c r="G16" s="8">
        <v>18.600000000000001</v>
      </c>
      <c r="H16" s="8">
        <v>18.2</v>
      </c>
      <c r="I16" s="8">
        <v>18</v>
      </c>
      <c r="J16" s="8">
        <v>18.2</v>
      </c>
      <c r="K16" s="8">
        <v>18.600000000000001</v>
      </c>
    </row>
    <row r="17" spans="2:11" ht="18.600000000000001" thickBot="1" x14ac:dyDescent="0.35">
      <c r="B17" s="5" t="s">
        <v>5</v>
      </c>
      <c r="C17" s="8">
        <v>9.8000000000000007</v>
      </c>
      <c r="D17" s="8">
        <v>9.6</v>
      </c>
      <c r="E17" s="8">
        <v>9.36</v>
      </c>
      <c r="F17" s="8">
        <v>8.4</v>
      </c>
      <c r="G17" s="8">
        <v>6.64</v>
      </c>
      <c r="H17" s="8">
        <v>3.04</v>
      </c>
      <c r="I17" s="8">
        <v>0.88</v>
      </c>
      <c r="J17" s="8">
        <v>0.32</v>
      </c>
      <c r="K17" s="8">
        <v>6.4</v>
      </c>
    </row>
    <row r="18" spans="2:11" ht="16.2" thickBot="1" x14ac:dyDescent="0.35">
      <c r="B18" s="6" t="s">
        <v>6</v>
      </c>
      <c r="C18" s="8">
        <v>600</v>
      </c>
      <c r="D18" s="8">
        <v>50</v>
      </c>
      <c r="E18" s="8">
        <v>24</v>
      </c>
      <c r="F18" s="8">
        <v>24</v>
      </c>
      <c r="G18" s="8">
        <v>20.2</v>
      </c>
      <c r="H18" s="8">
        <v>10.199999999999999</v>
      </c>
      <c r="I18" s="8">
        <v>2.2000000000000002</v>
      </c>
      <c r="J18" s="8">
        <v>0.72</v>
      </c>
      <c r="K18" s="8">
        <v>25.2</v>
      </c>
    </row>
    <row r="19" spans="2:11" ht="16.2" thickBot="1" x14ac:dyDescent="0.35">
      <c r="B19" s="7"/>
      <c r="C19" s="9"/>
      <c r="D19" s="9"/>
      <c r="E19" s="9"/>
      <c r="F19" s="9"/>
      <c r="G19" s="9"/>
      <c r="H19" s="9"/>
      <c r="I19" s="9"/>
      <c r="J19" s="9"/>
      <c r="K19" s="9"/>
    </row>
    <row r="20" spans="2:11" ht="18.600000000000001" thickBot="1" x14ac:dyDescent="0.35">
      <c r="B20" s="5" t="s">
        <v>7</v>
      </c>
      <c r="C20" s="18">
        <f>C17/C16</f>
        <v>0.5</v>
      </c>
      <c r="D20" s="18">
        <f t="shared" ref="D20:K20" si="6">D17/D16</f>
        <v>0.5</v>
      </c>
      <c r="E20" s="18">
        <f t="shared" si="6"/>
        <v>0.48749999999999999</v>
      </c>
      <c r="F20" s="18">
        <f t="shared" si="6"/>
        <v>0.44210526315789478</v>
      </c>
      <c r="G20" s="18">
        <f t="shared" si="6"/>
        <v>0.35698924731182791</v>
      </c>
      <c r="H20" s="18">
        <f t="shared" si="6"/>
        <v>0.16703296703296705</v>
      </c>
      <c r="I20" s="18">
        <f t="shared" si="6"/>
        <v>4.8888888888888891E-2</v>
      </c>
      <c r="J20" s="18">
        <f t="shared" si="6"/>
        <v>1.7582417582417582E-2</v>
      </c>
      <c r="K20" s="18">
        <f t="shared" si="6"/>
        <v>0.34408602150537632</v>
      </c>
    </row>
    <row r="21" spans="2:11" ht="18.600000000000001" thickBot="1" x14ac:dyDescent="0.35">
      <c r="B21" s="5" t="s">
        <v>8</v>
      </c>
      <c r="C21" s="17">
        <f>20*LOG(C20)</f>
        <v>-6.0205999132796242</v>
      </c>
      <c r="D21" s="17">
        <f t="shared" ref="D21:K21" si="7">20*LOG(D20)</f>
        <v>-6.0205999132796242</v>
      </c>
      <c r="E21" s="17">
        <f t="shared" si="7"/>
        <v>-6.2405075993088879</v>
      </c>
      <c r="F21" s="17">
        <f t="shared" si="7"/>
        <v>-7.0894862978189455</v>
      </c>
      <c r="G21" s="17">
        <f t="shared" si="7"/>
        <v>-8.9468972969979781</v>
      </c>
      <c r="H21" s="17">
        <f t="shared" si="7"/>
        <v>-15.543956087526421</v>
      </c>
      <c r="I21" s="17">
        <f t="shared" si="7"/>
        <v>-26.215796659062747</v>
      </c>
      <c r="J21" s="17">
        <f t="shared" si="7"/>
        <v>-35.098428193303377</v>
      </c>
      <c r="K21" s="17">
        <f t="shared" si="7"/>
        <v>-9.2666594046805848</v>
      </c>
    </row>
    <row r="22" spans="2:11" ht="16.2" thickBot="1" x14ac:dyDescent="0.35">
      <c r="B22" s="5" t="s">
        <v>9</v>
      </c>
      <c r="C22" s="16">
        <f>-360*C14*C18*10^-6</f>
        <v>-10.799999999999999</v>
      </c>
      <c r="D22" s="16">
        <f t="shared" ref="D22:K22" si="8">-360*D14*D18*10^-6</f>
        <v>-4.5</v>
      </c>
      <c r="E22" s="16">
        <f t="shared" si="8"/>
        <v>-8.6399999999999988</v>
      </c>
      <c r="F22" s="16">
        <f t="shared" si="8"/>
        <v>-25.919999999999998</v>
      </c>
      <c r="G22" s="16">
        <f t="shared" si="8"/>
        <v>-43.631999999999998</v>
      </c>
      <c r="H22" s="16">
        <f t="shared" si="8"/>
        <v>-66.095999999999989</v>
      </c>
      <c r="I22" s="16">
        <f t="shared" si="8"/>
        <v>-57.024000000000008</v>
      </c>
      <c r="J22" s="16">
        <f t="shared" si="8"/>
        <v>-93.311999999999998</v>
      </c>
      <c r="K22" s="16">
        <f t="shared" si="8"/>
        <v>-56.246399999999994</v>
      </c>
    </row>
    <row r="25" spans="2:11" ht="15.6" x14ac:dyDescent="0.3">
      <c r="B25" s="15" t="s">
        <v>25</v>
      </c>
    </row>
    <row r="26" spans="2:11" ht="16.2" thickBot="1" x14ac:dyDescent="0.35">
      <c r="B26" s="15"/>
      <c r="C26">
        <v>50</v>
      </c>
      <c r="D26">
        <v>250</v>
      </c>
      <c r="E26">
        <v>1000</v>
      </c>
      <c r="F26">
        <v>3000</v>
      </c>
      <c r="G26">
        <v>6000</v>
      </c>
      <c r="H26">
        <v>18000</v>
      </c>
      <c r="I26">
        <v>72000</v>
      </c>
      <c r="J26">
        <v>360000</v>
      </c>
      <c r="K26">
        <v>3120</v>
      </c>
    </row>
    <row r="27" spans="2:11" ht="16.8" thickTop="1" thickBot="1" x14ac:dyDescent="0.35">
      <c r="B27" s="19" t="s">
        <v>23</v>
      </c>
      <c r="C27" s="2">
        <v>50</v>
      </c>
      <c r="D27" s="2">
        <v>250</v>
      </c>
      <c r="E27" s="2">
        <v>1000</v>
      </c>
      <c r="F27" s="2">
        <v>3000</v>
      </c>
      <c r="G27" s="3">
        <v>6000</v>
      </c>
      <c r="H27" s="2" t="s">
        <v>1</v>
      </c>
      <c r="I27" s="2" t="s">
        <v>2</v>
      </c>
      <c r="J27" s="2" t="s">
        <v>3</v>
      </c>
      <c r="K27" s="4" t="s">
        <v>24</v>
      </c>
    </row>
    <row r="28" spans="2:11" ht="18.600000000000001" thickBot="1" x14ac:dyDescent="0.35">
      <c r="B28" s="5" t="s">
        <v>4</v>
      </c>
      <c r="C28" s="8">
        <v>20</v>
      </c>
      <c r="D28" s="8">
        <v>19.399999999999999</v>
      </c>
      <c r="E28" s="8">
        <v>19.2</v>
      </c>
      <c r="F28" s="8">
        <v>18.8</v>
      </c>
      <c r="G28" s="8">
        <v>18</v>
      </c>
      <c r="H28" s="8">
        <v>17.8</v>
      </c>
      <c r="I28" s="8">
        <v>17.2</v>
      </c>
      <c r="J28" s="8">
        <v>17.399999999999999</v>
      </c>
      <c r="K28" s="8">
        <v>18</v>
      </c>
    </row>
    <row r="29" spans="2:11" ht="18.600000000000001" thickBot="1" x14ac:dyDescent="0.35">
      <c r="B29" s="5" t="s">
        <v>5</v>
      </c>
      <c r="C29" s="8">
        <v>0.32</v>
      </c>
      <c r="D29" s="8">
        <v>3.74</v>
      </c>
      <c r="E29" s="8">
        <v>5.6</v>
      </c>
      <c r="F29" s="8">
        <v>12.8</v>
      </c>
      <c r="G29" s="8">
        <v>15.6</v>
      </c>
      <c r="H29" s="8">
        <v>17.2</v>
      </c>
      <c r="I29" s="8">
        <v>17.2</v>
      </c>
      <c r="J29" s="8">
        <v>18.399999999999999</v>
      </c>
      <c r="K29" s="8">
        <v>15.6</v>
      </c>
    </row>
    <row r="30" spans="2:11" ht="16.2" thickBot="1" x14ac:dyDescent="0.35">
      <c r="B30" s="6" t="s">
        <v>6</v>
      </c>
      <c r="C30" s="8">
        <v>4800</v>
      </c>
      <c r="D30" s="8">
        <v>1000</v>
      </c>
      <c r="E30" s="8">
        <v>220</v>
      </c>
      <c r="F30" s="8">
        <v>40</v>
      </c>
      <c r="G30" s="8">
        <v>16</v>
      </c>
      <c r="H30" s="8">
        <v>0.24</v>
      </c>
      <c r="I30" s="8">
        <v>0.24</v>
      </c>
      <c r="J30" s="8">
        <v>0.03</v>
      </c>
      <c r="K30" s="8">
        <v>14</v>
      </c>
    </row>
    <row r="31" spans="2:11" ht="16.2" thickBot="1" x14ac:dyDescent="0.35">
      <c r="B31" s="7"/>
      <c r="C31" s="9"/>
      <c r="D31" s="9"/>
      <c r="E31" s="9"/>
      <c r="F31" s="9"/>
      <c r="G31" s="9"/>
      <c r="H31" s="9"/>
      <c r="I31" s="9"/>
      <c r="J31" s="9"/>
      <c r="K31" s="9"/>
    </row>
    <row r="32" spans="2:11" ht="18.600000000000001" thickBot="1" x14ac:dyDescent="0.35">
      <c r="B32" s="5" t="s">
        <v>7</v>
      </c>
      <c r="C32" s="18">
        <f>C29/C28</f>
        <v>1.6E-2</v>
      </c>
      <c r="D32" s="18">
        <f t="shared" ref="D32:K32" si="9">D29/D28</f>
        <v>0.19278350515463921</v>
      </c>
      <c r="E32" s="18">
        <f t="shared" si="9"/>
        <v>0.29166666666666669</v>
      </c>
      <c r="F32" s="18">
        <f t="shared" si="9"/>
        <v>0.68085106382978722</v>
      </c>
      <c r="G32" s="18">
        <f t="shared" si="9"/>
        <v>0.8666666666666667</v>
      </c>
      <c r="H32" s="18">
        <f t="shared" si="9"/>
        <v>0.96629213483146059</v>
      </c>
      <c r="I32" s="18">
        <f t="shared" si="9"/>
        <v>1</v>
      </c>
      <c r="J32" s="18">
        <f t="shared" si="9"/>
        <v>1.0574712643678161</v>
      </c>
      <c r="K32" s="18">
        <f t="shared" si="9"/>
        <v>0.8666666666666667</v>
      </c>
    </row>
    <row r="33" spans="2:11" ht="18.600000000000001" thickBot="1" x14ac:dyDescent="0.35">
      <c r="B33" s="5" t="s">
        <v>8</v>
      </c>
      <c r="C33" s="17">
        <f>20*LOG(C32)</f>
        <v>-35.917600346881507</v>
      </c>
      <c r="D33" s="17">
        <f t="shared" ref="D33:K33" si="10">20*LOG(D32)</f>
        <v>-14.298602554594916</v>
      </c>
      <c r="E33" s="17">
        <f t="shared" si="10"/>
        <v>-10.702264033946985</v>
      </c>
      <c r="F33" s="17">
        <f t="shared" si="10"/>
        <v>-3.33895759231623</v>
      </c>
      <c r="G33" s="17">
        <f t="shared" si="10"/>
        <v>-1.2429581349768892</v>
      </c>
      <c r="H33" s="17">
        <f t="shared" si="10"/>
        <v>-0.29783110802690199</v>
      </c>
      <c r="I33" s="17">
        <f t="shared" si="10"/>
        <v>0</v>
      </c>
      <c r="J33" s="17">
        <f t="shared" si="10"/>
        <v>0.48537149453873524</v>
      </c>
      <c r="K33" s="17">
        <f t="shared" si="10"/>
        <v>-1.2429581349768892</v>
      </c>
    </row>
    <row r="34" spans="2:11" ht="16.2" thickBot="1" x14ac:dyDescent="0.35">
      <c r="B34" s="5" t="s">
        <v>9</v>
      </c>
      <c r="C34" s="16">
        <f>360*C26*C30*10^-6</f>
        <v>86.399999999999991</v>
      </c>
      <c r="D34" s="16">
        <f t="shared" ref="D34:K34" si="11">360*D26*D30*10^-6</f>
        <v>90</v>
      </c>
      <c r="E34" s="16">
        <f t="shared" si="11"/>
        <v>79.2</v>
      </c>
      <c r="F34" s="16">
        <f t="shared" si="11"/>
        <v>43.199999999999996</v>
      </c>
      <c r="G34" s="16">
        <f t="shared" si="11"/>
        <v>34.559999999999995</v>
      </c>
      <c r="H34" s="16">
        <f t="shared" si="11"/>
        <v>1.5551999999999999</v>
      </c>
      <c r="I34" s="16">
        <f t="shared" si="11"/>
        <v>6.2207999999999997</v>
      </c>
      <c r="J34" s="16">
        <f t="shared" si="11"/>
        <v>3.8879999999999999</v>
      </c>
      <c r="K34" s="16">
        <f t="shared" si="11"/>
        <v>15.7248</v>
      </c>
    </row>
    <row r="35" spans="2:11" ht="15.6" x14ac:dyDescent="0.3">
      <c r="B35" s="20"/>
    </row>
    <row r="37" spans="2:11" ht="15.6" x14ac:dyDescent="0.3">
      <c r="B37" s="15" t="s">
        <v>17</v>
      </c>
    </row>
    <row r="38" spans="2:11" ht="16.2" thickBot="1" x14ac:dyDescent="0.35">
      <c r="B38" s="15"/>
      <c r="C38">
        <v>50</v>
      </c>
      <c r="D38">
        <v>250</v>
      </c>
      <c r="E38">
        <v>1000</v>
      </c>
      <c r="F38">
        <v>3000</v>
      </c>
      <c r="G38">
        <v>6000</v>
      </c>
      <c r="H38">
        <v>18000</v>
      </c>
      <c r="I38">
        <v>72000</v>
      </c>
      <c r="J38">
        <v>360000</v>
      </c>
      <c r="K38">
        <v>6200</v>
      </c>
    </row>
    <row r="39" spans="2:11" ht="16.8" thickTop="1" thickBot="1" x14ac:dyDescent="0.35">
      <c r="B39" s="19" t="s">
        <v>23</v>
      </c>
      <c r="C39" s="2">
        <v>50</v>
      </c>
      <c r="D39" s="2">
        <v>250</v>
      </c>
      <c r="E39" s="2">
        <v>1000</v>
      </c>
      <c r="F39" s="2">
        <v>3000</v>
      </c>
      <c r="G39" s="3">
        <v>6000</v>
      </c>
      <c r="H39" s="2" t="s">
        <v>1</v>
      </c>
      <c r="I39" s="2" t="s">
        <v>2</v>
      </c>
      <c r="J39" s="2" t="s">
        <v>3</v>
      </c>
      <c r="K39" s="4" t="s">
        <v>26</v>
      </c>
    </row>
    <row r="40" spans="2:11" ht="18.600000000000001" thickBot="1" x14ac:dyDescent="0.35">
      <c r="B40" s="5" t="s">
        <v>4</v>
      </c>
      <c r="C40" s="8">
        <v>10.8</v>
      </c>
      <c r="D40" s="8">
        <v>10.3</v>
      </c>
      <c r="E40" s="8">
        <v>10.5</v>
      </c>
      <c r="F40" s="8">
        <v>10.130000000000001</v>
      </c>
      <c r="G40" s="8">
        <v>9.52</v>
      </c>
      <c r="H40" s="8">
        <v>8.5779999999999994</v>
      </c>
      <c r="I40" s="8">
        <v>8.61</v>
      </c>
      <c r="J40" s="8">
        <v>8.68</v>
      </c>
      <c r="K40" s="8">
        <v>9.76</v>
      </c>
    </row>
    <row r="41" spans="2:11" ht="18.600000000000001" thickBot="1" x14ac:dyDescent="0.35">
      <c r="B41" s="5" t="s">
        <v>5</v>
      </c>
      <c r="C41" s="8">
        <v>0.13</v>
      </c>
      <c r="D41" s="8">
        <v>0.5</v>
      </c>
      <c r="E41" s="8">
        <v>1.55</v>
      </c>
      <c r="F41" s="8">
        <v>4.1500000000000004</v>
      </c>
      <c r="G41" s="8">
        <v>6.16</v>
      </c>
      <c r="H41" s="8">
        <v>8.0299999999999994</v>
      </c>
      <c r="I41" s="8">
        <v>8.6300000000000008</v>
      </c>
      <c r="J41" s="8">
        <v>8.5</v>
      </c>
      <c r="K41" s="8">
        <v>6.8</v>
      </c>
    </row>
    <row r="42" spans="2:11" ht="16.2" thickBot="1" x14ac:dyDescent="0.35">
      <c r="B42" s="6" t="s">
        <v>6</v>
      </c>
      <c r="C42" s="8">
        <f>7*10^-3</f>
        <v>7.0000000000000001E-3</v>
      </c>
      <c r="D42" s="8">
        <f>1*10^-3</f>
        <v>1E-3</v>
      </c>
      <c r="E42" s="8">
        <f>200*10^-6</f>
        <v>1.9999999999999998E-4</v>
      </c>
      <c r="F42" s="8">
        <f>60*10^-6</f>
        <v>5.9999999999999995E-5</v>
      </c>
      <c r="G42" s="8">
        <f>22*10^-6</f>
        <v>2.1999999999999999E-5</v>
      </c>
      <c r="H42" s="8">
        <f>2.6*10^-6</f>
        <v>2.6000000000000001E-6</v>
      </c>
      <c r="I42" s="8">
        <f>100*10^-9</f>
        <v>1.0000000000000001E-7</v>
      </c>
      <c r="J42" s="8">
        <f>10*10^-9</f>
        <v>1E-8</v>
      </c>
      <c r="K42" s="8">
        <f>20*10^-6</f>
        <v>1.9999999999999998E-5</v>
      </c>
    </row>
    <row r="43" spans="2:11" ht="16.2" thickBot="1" x14ac:dyDescent="0.35">
      <c r="B43" s="7"/>
      <c r="C43" s="9"/>
      <c r="D43" s="9"/>
      <c r="E43" s="9"/>
      <c r="F43" s="9"/>
      <c r="G43" s="9"/>
      <c r="H43" s="9"/>
      <c r="I43" s="9"/>
      <c r="J43" s="9"/>
      <c r="K43" s="9"/>
    </row>
    <row r="44" spans="2:11" ht="18.600000000000001" thickBot="1" x14ac:dyDescent="0.35">
      <c r="B44" s="5" t="s">
        <v>7</v>
      </c>
      <c r="C44" s="18">
        <f>C41/C40</f>
        <v>1.2037037037037037E-2</v>
      </c>
      <c r="D44" s="18">
        <f t="shared" ref="D44:K44" si="12">D41/D40</f>
        <v>4.8543689320388349E-2</v>
      </c>
      <c r="E44" s="18">
        <f t="shared" si="12"/>
        <v>0.14761904761904762</v>
      </c>
      <c r="F44" s="18">
        <f t="shared" si="12"/>
        <v>0.40967423494570582</v>
      </c>
      <c r="G44" s="18">
        <f t="shared" si="12"/>
        <v>0.6470588235294118</v>
      </c>
      <c r="H44" s="18">
        <f t="shared" si="12"/>
        <v>0.93611564467241781</v>
      </c>
      <c r="I44" s="18">
        <f t="shared" si="12"/>
        <v>1.0023228803716611</v>
      </c>
      <c r="J44" s="18">
        <f t="shared" si="12"/>
        <v>0.97926267281105994</v>
      </c>
      <c r="K44" s="18">
        <f t="shared" si="12"/>
        <v>0.69672131147540983</v>
      </c>
    </row>
    <row r="45" spans="2:11" ht="18.600000000000001" thickBot="1" x14ac:dyDescent="0.35">
      <c r="B45" s="5" t="s">
        <v>8</v>
      </c>
      <c r="C45" s="17">
        <f>20*LOG(C44)</f>
        <v>-38.38960806360226</v>
      </c>
      <c r="D45" s="17">
        <f t="shared" ref="D45:K45" si="13">20*LOG(D44)</f>
        <v>-26.277344407383069</v>
      </c>
      <c r="E45" s="17">
        <f t="shared" si="13"/>
        <v>-16.617152017992932</v>
      </c>
      <c r="F45" s="17">
        <f t="shared" si="13"/>
        <v>-7.7512269729637548</v>
      </c>
      <c r="G45" s="17">
        <f t="shared" si="13"/>
        <v>-3.7811247244009771</v>
      </c>
      <c r="H45" s="17">
        <f t="shared" si="13"/>
        <v>-0.57340993248746897</v>
      </c>
      <c r="I45" s="17">
        <f t="shared" si="13"/>
        <v>2.0152885231098365E-2</v>
      </c>
      <c r="J45" s="17">
        <f t="shared" si="13"/>
        <v>-0.18201598924398305</v>
      </c>
      <c r="K45" s="17">
        <f t="shared" si="13"/>
        <v>-3.1388180992091099</v>
      </c>
    </row>
    <row r="46" spans="2:11" ht="16.2" thickBot="1" x14ac:dyDescent="0.35">
      <c r="B46" s="5" t="s">
        <v>9</v>
      </c>
      <c r="C46" s="16">
        <f>360*C38*C42</f>
        <v>126</v>
      </c>
      <c r="D46" s="16">
        <f t="shared" ref="D46:K46" si="14">360*D38*D42</f>
        <v>90</v>
      </c>
      <c r="E46" s="16">
        <f t="shared" si="14"/>
        <v>72</v>
      </c>
      <c r="F46" s="16">
        <f t="shared" si="14"/>
        <v>64.8</v>
      </c>
      <c r="G46" s="16">
        <f t="shared" si="14"/>
        <v>47.519999999999996</v>
      </c>
      <c r="H46" s="16">
        <f t="shared" si="14"/>
        <v>16.847999999999999</v>
      </c>
      <c r="I46" s="16">
        <f t="shared" si="14"/>
        <v>2.5920000000000001</v>
      </c>
      <c r="J46" s="16">
        <f t="shared" si="14"/>
        <v>1.296</v>
      </c>
      <c r="K46" s="16">
        <f t="shared" si="14"/>
        <v>44.639999999999993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A511-82B6-4782-80BB-2AD100428B9C}">
  <dimension ref="B3:K58"/>
  <sheetViews>
    <sheetView topLeftCell="J39" workbookViewId="0">
      <selection activeCell="C54" sqref="C54"/>
    </sheetView>
  </sheetViews>
  <sheetFormatPr baseColWidth="10" defaultRowHeight="14.4" x14ac:dyDescent="0.3"/>
  <sheetData>
    <row r="3" spans="2:11" x14ac:dyDescent="0.3">
      <c r="B3" t="s">
        <v>10</v>
      </c>
    </row>
    <row r="4" spans="2:11" ht="15" thickBot="1" x14ac:dyDescent="0.35">
      <c r="C4">
        <v>50</v>
      </c>
      <c r="D4">
        <v>250</v>
      </c>
      <c r="E4">
        <v>1000</v>
      </c>
      <c r="F4">
        <v>3000</v>
      </c>
      <c r="G4">
        <v>6000</v>
      </c>
      <c r="H4">
        <v>18000</v>
      </c>
      <c r="I4">
        <v>72000</v>
      </c>
      <c r="J4">
        <v>360000</v>
      </c>
      <c r="K4">
        <v>6200</v>
      </c>
    </row>
    <row r="5" spans="2:11" ht="30" thickTop="1" thickBot="1" x14ac:dyDescent="0.35">
      <c r="B5" s="1" t="s">
        <v>0</v>
      </c>
      <c r="C5" s="2">
        <v>50</v>
      </c>
      <c r="D5" s="2">
        <v>250</v>
      </c>
      <c r="E5" s="2">
        <v>1000</v>
      </c>
      <c r="F5" s="2">
        <v>3000</v>
      </c>
      <c r="G5" s="3">
        <v>6000</v>
      </c>
      <c r="H5" s="2" t="s">
        <v>1</v>
      </c>
      <c r="I5" s="2" t="s">
        <v>2</v>
      </c>
      <c r="J5" s="2" t="s">
        <v>3</v>
      </c>
      <c r="K5" s="4" t="s">
        <v>11</v>
      </c>
    </row>
    <row r="6" spans="2:11" ht="18.600000000000001" thickBot="1" x14ac:dyDescent="0.35">
      <c r="B6" s="5" t="s">
        <v>4</v>
      </c>
      <c r="C6" s="8">
        <v>19.600000000000001</v>
      </c>
      <c r="D6" s="8">
        <v>19.2</v>
      </c>
      <c r="E6" s="8">
        <v>19.2</v>
      </c>
      <c r="F6" s="8">
        <v>19</v>
      </c>
      <c r="G6" s="8">
        <v>18.600000000000001</v>
      </c>
      <c r="H6" s="8">
        <v>18.2</v>
      </c>
      <c r="I6" s="8">
        <v>18</v>
      </c>
      <c r="J6" s="8">
        <v>18.2</v>
      </c>
      <c r="K6" s="8">
        <v>18.600000000000001</v>
      </c>
    </row>
    <row r="7" spans="2:11" ht="18.600000000000001" thickBot="1" x14ac:dyDescent="0.35">
      <c r="B7" s="5" t="s">
        <v>5</v>
      </c>
      <c r="C7" s="8">
        <v>9.8000000000000007</v>
      </c>
      <c r="D7" s="8">
        <v>9.6</v>
      </c>
      <c r="E7" s="8">
        <v>9.36</v>
      </c>
      <c r="F7" s="8">
        <v>8.4</v>
      </c>
      <c r="G7" s="8">
        <v>6.64</v>
      </c>
      <c r="H7" s="8">
        <v>3.04</v>
      </c>
      <c r="I7" s="8">
        <v>0.88</v>
      </c>
      <c r="J7" s="8">
        <v>0.32</v>
      </c>
      <c r="K7" s="8">
        <v>6.4</v>
      </c>
    </row>
    <row r="8" spans="2:11" ht="16.2" thickBot="1" x14ac:dyDescent="0.35">
      <c r="B8" s="6" t="s">
        <v>6</v>
      </c>
      <c r="C8" s="8">
        <v>600</v>
      </c>
      <c r="D8" s="8">
        <v>50</v>
      </c>
      <c r="E8" s="8">
        <v>24</v>
      </c>
      <c r="F8" s="8">
        <v>24</v>
      </c>
      <c r="G8" s="8">
        <v>20.2</v>
      </c>
      <c r="H8" s="8">
        <v>10.199999999999999</v>
      </c>
      <c r="I8" s="8">
        <v>2.2000000000000002</v>
      </c>
      <c r="J8" s="8">
        <v>0.72</v>
      </c>
      <c r="K8" s="8">
        <v>25.2</v>
      </c>
    </row>
    <row r="9" spans="2:11" ht="16.2" thickBot="1" x14ac:dyDescent="0.35">
      <c r="B9" s="7"/>
      <c r="C9" s="9"/>
      <c r="D9" s="9"/>
      <c r="E9" s="9"/>
      <c r="F9" s="9"/>
      <c r="G9" s="9"/>
      <c r="H9" s="9"/>
      <c r="I9" s="9"/>
      <c r="J9" s="9"/>
      <c r="K9" s="9"/>
    </row>
    <row r="10" spans="2:11" ht="18.600000000000001" thickBot="1" x14ac:dyDescent="0.35">
      <c r="B10" s="5" t="s">
        <v>7</v>
      </c>
      <c r="C10" s="8">
        <f>C7/C6</f>
        <v>0.5</v>
      </c>
      <c r="D10" s="8">
        <f t="shared" ref="D10:K10" si="0">D7/D6</f>
        <v>0.5</v>
      </c>
      <c r="E10" s="8">
        <f t="shared" si="0"/>
        <v>0.48749999999999999</v>
      </c>
      <c r="F10" s="8">
        <f t="shared" si="0"/>
        <v>0.44210526315789478</v>
      </c>
      <c r="G10" s="8">
        <f t="shared" si="0"/>
        <v>0.35698924731182791</v>
      </c>
      <c r="H10" s="8">
        <f t="shared" si="0"/>
        <v>0.16703296703296705</v>
      </c>
      <c r="I10" s="8">
        <f t="shared" si="0"/>
        <v>4.8888888888888891E-2</v>
      </c>
      <c r="J10" s="8">
        <f t="shared" si="0"/>
        <v>1.7582417582417582E-2</v>
      </c>
      <c r="K10" s="8">
        <f t="shared" si="0"/>
        <v>0.34408602150537632</v>
      </c>
    </row>
    <row r="11" spans="2:11" ht="18.600000000000001" thickBot="1" x14ac:dyDescent="0.35">
      <c r="B11" s="5" t="s">
        <v>8</v>
      </c>
      <c r="C11" s="8"/>
      <c r="D11" s="8"/>
      <c r="E11" s="8"/>
      <c r="F11" s="8"/>
      <c r="G11" s="8"/>
      <c r="H11" s="8"/>
      <c r="I11" s="8"/>
      <c r="J11" s="8"/>
      <c r="K11" s="8"/>
    </row>
    <row r="12" spans="2:11" ht="16.2" thickBot="1" x14ac:dyDescent="0.35">
      <c r="B12" s="5" t="s">
        <v>9</v>
      </c>
      <c r="C12" s="8"/>
      <c r="D12" s="8"/>
      <c r="E12" s="8"/>
      <c r="F12" s="8"/>
      <c r="G12" s="8"/>
      <c r="H12" s="8"/>
      <c r="I12" s="8"/>
      <c r="J12" s="8"/>
      <c r="K12" s="8"/>
    </row>
    <row r="14" spans="2:11" ht="15.6" x14ac:dyDescent="0.3">
      <c r="B14" s="15" t="s">
        <v>21</v>
      </c>
    </row>
    <row r="15" spans="2:11" ht="16.2" thickBot="1" x14ac:dyDescent="0.35">
      <c r="B15" s="15"/>
      <c r="C15">
        <v>50</v>
      </c>
      <c r="D15">
        <v>250</v>
      </c>
      <c r="E15">
        <v>1000</v>
      </c>
      <c r="F15">
        <v>3000</v>
      </c>
      <c r="G15">
        <v>6000</v>
      </c>
      <c r="H15">
        <v>18000</v>
      </c>
      <c r="I15">
        <v>72000</v>
      </c>
      <c r="J15">
        <v>360000</v>
      </c>
      <c r="K15">
        <v>3120</v>
      </c>
    </row>
    <row r="16" spans="2:11" ht="16.8" thickTop="1" thickBot="1" x14ac:dyDescent="0.35">
      <c r="B16" s="1" t="s">
        <v>0</v>
      </c>
      <c r="C16" s="2">
        <v>50</v>
      </c>
      <c r="D16" s="2">
        <v>250</v>
      </c>
      <c r="E16" s="2">
        <v>1000</v>
      </c>
      <c r="F16" s="2">
        <v>3000</v>
      </c>
      <c r="G16" s="3">
        <v>6000</v>
      </c>
      <c r="H16" s="2" t="s">
        <v>1</v>
      </c>
      <c r="I16" s="2" t="s">
        <v>2</v>
      </c>
      <c r="J16" s="2" t="s">
        <v>3</v>
      </c>
      <c r="K16" s="4" t="s">
        <v>20</v>
      </c>
    </row>
    <row r="17" spans="2:11" ht="18.600000000000001" thickBot="1" x14ac:dyDescent="0.35">
      <c r="B17" s="5" t="s">
        <v>4</v>
      </c>
      <c r="C17" s="8">
        <v>20.2</v>
      </c>
      <c r="D17" s="8">
        <v>19.399999999999999</v>
      </c>
      <c r="E17" s="8">
        <v>19.2</v>
      </c>
      <c r="F17" s="8">
        <v>19</v>
      </c>
      <c r="G17" s="8">
        <v>18</v>
      </c>
      <c r="H17" s="8">
        <v>17.600000000000001</v>
      </c>
      <c r="I17" s="8">
        <v>17.399999999999999</v>
      </c>
      <c r="J17" s="8">
        <v>17.399999999999999</v>
      </c>
      <c r="K17" s="8">
        <v>18.8</v>
      </c>
    </row>
    <row r="18" spans="2:11" ht="18.600000000000001" thickBot="1" x14ac:dyDescent="0.35">
      <c r="B18" s="5" t="s">
        <v>5</v>
      </c>
      <c r="C18" s="8">
        <v>20.2</v>
      </c>
      <c r="D18" s="8">
        <v>19.2</v>
      </c>
      <c r="E18" s="8">
        <v>18.2</v>
      </c>
      <c r="F18" s="8">
        <v>12.8</v>
      </c>
      <c r="G18" s="8">
        <v>8</v>
      </c>
      <c r="H18" s="8">
        <v>3.2</v>
      </c>
      <c r="I18" s="8">
        <v>0.8</v>
      </c>
      <c r="J18" s="8">
        <v>0.15</v>
      </c>
      <c r="K18" s="8">
        <v>12.8</v>
      </c>
    </row>
    <row r="19" spans="2:11" ht="16.2" thickBot="1" x14ac:dyDescent="0.35">
      <c r="B19" s="6" t="s">
        <v>6</v>
      </c>
      <c r="C19" s="8">
        <v>0</v>
      </c>
      <c r="D19" s="8">
        <v>80</v>
      </c>
      <c r="E19" s="8">
        <v>70</v>
      </c>
      <c r="F19" s="8">
        <v>44</v>
      </c>
      <c r="G19" s="8">
        <v>32</v>
      </c>
      <c r="H19" s="8">
        <v>12</v>
      </c>
      <c r="I19" s="8">
        <v>3.6</v>
      </c>
      <c r="J19" s="8">
        <v>0.66</v>
      </c>
      <c r="K19" s="8">
        <v>44</v>
      </c>
    </row>
    <row r="20" spans="2:11" ht="16.2" thickBot="1" x14ac:dyDescent="0.35">
      <c r="B20" s="7"/>
      <c r="C20" s="13"/>
      <c r="D20" s="14"/>
      <c r="E20" s="14"/>
      <c r="F20" s="13"/>
      <c r="G20" s="14"/>
      <c r="H20" s="14"/>
      <c r="I20" s="14"/>
      <c r="J20" s="14"/>
      <c r="K20" s="9"/>
    </row>
    <row r="21" spans="2:11" ht="18.600000000000001" thickBot="1" x14ac:dyDescent="0.35">
      <c r="B21" s="5" t="s">
        <v>7</v>
      </c>
      <c r="C21" s="18">
        <f>C18/C17</f>
        <v>1</v>
      </c>
      <c r="D21" s="18">
        <f t="shared" ref="D21:K21" si="1">D18/D17</f>
        <v>0.98969072164948457</v>
      </c>
      <c r="E21" s="18">
        <f t="shared" si="1"/>
        <v>0.94791666666666663</v>
      </c>
      <c r="F21" s="18">
        <f t="shared" si="1"/>
        <v>0.67368421052631577</v>
      </c>
      <c r="G21" s="18">
        <f t="shared" si="1"/>
        <v>0.44444444444444442</v>
      </c>
      <c r="H21" s="18">
        <f t="shared" si="1"/>
        <v>0.18181818181818182</v>
      </c>
      <c r="I21" s="18">
        <f t="shared" si="1"/>
        <v>4.597701149425288E-2</v>
      </c>
      <c r="J21" s="18">
        <f t="shared" si="1"/>
        <v>8.6206896551724137E-3</v>
      </c>
      <c r="K21" s="18">
        <f t="shared" si="1"/>
        <v>0.68085106382978722</v>
      </c>
    </row>
    <row r="22" spans="2:11" ht="18.600000000000001" thickBot="1" x14ac:dyDescent="0.35">
      <c r="B22" s="5" t="s">
        <v>8</v>
      </c>
      <c r="C22" s="17">
        <f>20*LOG(C21)</f>
        <v>0</v>
      </c>
      <c r="D22" s="17">
        <f t="shared" ref="D22:G22" si="2">20*LOG(D21)</f>
        <v>-9.0010024533528438E-2</v>
      </c>
      <c r="E22" s="17">
        <f t="shared" si="2"/>
        <v>-0.46459681436949662</v>
      </c>
      <c r="F22" s="17">
        <f t="shared" si="2"/>
        <v>-3.4308726260992124</v>
      </c>
      <c r="G22" s="17">
        <f t="shared" si="2"/>
        <v>-7.0436503622272504</v>
      </c>
      <c r="H22" s="17">
        <f>20*LOG(H21)</f>
        <v>-14.807253789884879</v>
      </c>
      <c r="I22" s="17">
        <f t="shared" ref="I22:K22" si="3">20*LOG(I21)</f>
        <v>-26.749185225813122</v>
      </c>
      <c r="J22" s="17">
        <f t="shared" si="3"/>
        <v>-41.28915978453837</v>
      </c>
      <c r="K22" s="17">
        <f t="shared" si="3"/>
        <v>-3.33895759231623</v>
      </c>
    </row>
    <row r="23" spans="2:11" ht="16.2" thickBot="1" x14ac:dyDescent="0.35">
      <c r="B23" s="5" t="s">
        <v>9</v>
      </c>
      <c r="C23" s="16">
        <f>360*C15*C19*10^-6</f>
        <v>0</v>
      </c>
      <c r="D23" s="16">
        <f t="shared" ref="D23:K23" si="4">360*D15*D19*10^-6</f>
        <v>7.1999999999999993</v>
      </c>
      <c r="E23" s="16">
        <f t="shared" si="4"/>
        <v>25.2</v>
      </c>
      <c r="F23" s="16">
        <f t="shared" si="4"/>
        <v>47.519999999999996</v>
      </c>
      <c r="G23" s="16">
        <f t="shared" si="4"/>
        <v>69.11999999999999</v>
      </c>
      <c r="H23" s="16">
        <f t="shared" si="4"/>
        <v>77.759999999999991</v>
      </c>
      <c r="I23" s="16">
        <f t="shared" si="4"/>
        <v>93.311999999999998</v>
      </c>
      <c r="J23" s="16">
        <f t="shared" si="4"/>
        <v>85.536000000000001</v>
      </c>
      <c r="K23" s="16">
        <f t="shared" si="4"/>
        <v>49.4208</v>
      </c>
    </row>
    <row r="25" spans="2:11" ht="15.6" x14ac:dyDescent="0.3">
      <c r="B25" s="15" t="s">
        <v>22</v>
      </c>
    </row>
    <row r="26" spans="2:11" ht="15" thickBot="1" x14ac:dyDescent="0.35">
      <c r="C26">
        <v>50</v>
      </c>
      <c r="D26">
        <v>250</v>
      </c>
      <c r="E26">
        <v>1000</v>
      </c>
      <c r="F26">
        <v>3000</v>
      </c>
      <c r="G26">
        <v>6000</v>
      </c>
      <c r="H26">
        <v>18000</v>
      </c>
      <c r="I26">
        <v>72000</v>
      </c>
      <c r="J26">
        <v>360000</v>
      </c>
      <c r="K26">
        <v>6200</v>
      </c>
    </row>
    <row r="27" spans="2:11" ht="30" thickTop="1" thickBot="1" x14ac:dyDescent="0.35">
      <c r="B27" s="1" t="s">
        <v>0</v>
      </c>
      <c r="C27" s="2">
        <v>50</v>
      </c>
      <c r="D27" s="2">
        <v>250</v>
      </c>
      <c r="E27" s="2">
        <v>1000</v>
      </c>
      <c r="F27" s="2">
        <v>3000</v>
      </c>
      <c r="G27" s="3">
        <v>6000</v>
      </c>
      <c r="H27" s="2" t="s">
        <v>1</v>
      </c>
      <c r="I27" s="2" t="s">
        <v>2</v>
      </c>
      <c r="J27" s="2" t="s">
        <v>3</v>
      </c>
      <c r="K27" s="4" t="s">
        <v>11</v>
      </c>
    </row>
    <row r="28" spans="2:11" ht="18.600000000000001" thickBot="1" x14ac:dyDescent="0.35">
      <c r="B28" s="5" t="s">
        <v>4</v>
      </c>
      <c r="C28" s="8">
        <v>19.600000000000001</v>
      </c>
      <c r="D28" s="8">
        <v>19.2</v>
      </c>
      <c r="E28" s="8">
        <v>19.2</v>
      </c>
      <c r="F28" s="8">
        <v>19</v>
      </c>
      <c r="G28" s="8">
        <v>18.600000000000001</v>
      </c>
      <c r="H28" s="8">
        <v>18.2</v>
      </c>
      <c r="I28" s="8">
        <v>18</v>
      </c>
      <c r="J28" s="8">
        <v>18.2</v>
      </c>
      <c r="K28" s="8">
        <v>18.600000000000001</v>
      </c>
    </row>
    <row r="29" spans="2:11" ht="18.600000000000001" thickBot="1" x14ac:dyDescent="0.35">
      <c r="B29" s="5" t="s">
        <v>5</v>
      </c>
      <c r="C29" s="8">
        <v>9.8000000000000007</v>
      </c>
      <c r="D29" s="8">
        <v>9.6</v>
      </c>
      <c r="E29" s="8">
        <v>9.36</v>
      </c>
      <c r="F29" s="8">
        <v>8.4</v>
      </c>
      <c r="G29" s="8">
        <v>6.64</v>
      </c>
      <c r="H29" s="8">
        <v>3.04</v>
      </c>
      <c r="I29" s="8">
        <v>0.88</v>
      </c>
      <c r="J29" s="8">
        <v>0.32</v>
      </c>
      <c r="K29" s="8">
        <v>6.4</v>
      </c>
    </row>
    <row r="30" spans="2:11" ht="16.2" thickBot="1" x14ac:dyDescent="0.35">
      <c r="B30" s="6" t="s">
        <v>6</v>
      </c>
      <c r="C30" s="8">
        <v>600</v>
      </c>
      <c r="D30" s="8">
        <v>50</v>
      </c>
      <c r="E30" s="8">
        <v>24</v>
      </c>
      <c r="F30" s="8">
        <v>24</v>
      </c>
      <c r="G30" s="8">
        <v>20.2</v>
      </c>
      <c r="H30" s="8">
        <v>10.199999999999999</v>
      </c>
      <c r="I30" s="8">
        <v>2.2000000000000002</v>
      </c>
      <c r="J30" s="8">
        <v>0.72</v>
      </c>
      <c r="K30" s="8">
        <v>25.2</v>
      </c>
    </row>
    <row r="31" spans="2:11" ht="16.2" thickBot="1" x14ac:dyDescent="0.35">
      <c r="B31" s="7"/>
      <c r="C31" s="9"/>
      <c r="D31" s="9"/>
      <c r="E31" s="9"/>
      <c r="F31" s="9"/>
      <c r="G31" s="9"/>
      <c r="H31" s="9"/>
      <c r="I31" s="9"/>
      <c r="J31" s="9"/>
      <c r="K31" s="9"/>
    </row>
    <row r="32" spans="2:11" ht="18.600000000000001" thickBot="1" x14ac:dyDescent="0.35">
      <c r="B32" s="5" t="s">
        <v>7</v>
      </c>
      <c r="C32" s="18">
        <f>C29/C28</f>
        <v>0.5</v>
      </c>
      <c r="D32" s="18">
        <f t="shared" ref="D32:K32" si="5">D29/D28</f>
        <v>0.5</v>
      </c>
      <c r="E32" s="18">
        <f t="shared" si="5"/>
        <v>0.48749999999999999</v>
      </c>
      <c r="F32" s="18">
        <f t="shared" si="5"/>
        <v>0.44210526315789478</v>
      </c>
      <c r="G32" s="18">
        <f t="shared" si="5"/>
        <v>0.35698924731182791</v>
      </c>
      <c r="H32" s="18">
        <f t="shared" si="5"/>
        <v>0.16703296703296705</v>
      </c>
      <c r="I32" s="18">
        <f t="shared" si="5"/>
        <v>4.8888888888888891E-2</v>
      </c>
      <c r="J32" s="18">
        <f t="shared" si="5"/>
        <v>1.7582417582417582E-2</v>
      </c>
      <c r="K32" s="18">
        <f t="shared" si="5"/>
        <v>0.34408602150537632</v>
      </c>
    </row>
    <row r="33" spans="2:11" ht="18.600000000000001" thickBot="1" x14ac:dyDescent="0.35">
      <c r="B33" s="5" t="s">
        <v>8</v>
      </c>
      <c r="C33" s="17">
        <f>20*LOG(C32)</f>
        <v>-6.0205999132796242</v>
      </c>
      <c r="D33" s="17">
        <f t="shared" ref="D33:K33" si="6">20*LOG(D32)</f>
        <v>-6.0205999132796242</v>
      </c>
      <c r="E33" s="17">
        <f t="shared" si="6"/>
        <v>-6.2405075993088879</v>
      </c>
      <c r="F33" s="17">
        <f t="shared" si="6"/>
        <v>-7.0894862978189455</v>
      </c>
      <c r="G33" s="17">
        <f t="shared" si="6"/>
        <v>-8.9468972969979781</v>
      </c>
      <c r="H33" s="17">
        <f t="shared" si="6"/>
        <v>-15.543956087526421</v>
      </c>
      <c r="I33" s="17">
        <f t="shared" si="6"/>
        <v>-26.215796659062747</v>
      </c>
      <c r="J33" s="17">
        <f t="shared" si="6"/>
        <v>-35.098428193303377</v>
      </c>
      <c r="K33" s="17">
        <f t="shared" si="6"/>
        <v>-9.2666594046805848</v>
      </c>
    </row>
    <row r="34" spans="2:11" ht="16.2" thickBot="1" x14ac:dyDescent="0.35">
      <c r="B34" s="5" t="s">
        <v>9</v>
      </c>
      <c r="C34" s="16">
        <f>360*C26*C30*10^-6</f>
        <v>10.799999999999999</v>
      </c>
      <c r="D34" s="16">
        <f t="shared" ref="D34:K34" si="7">360*D26*D30*10^-6</f>
        <v>4.5</v>
      </c>
      <c r="E34" s="16">
        <f t="shared" si="7"/>
        <v>8.6399999999999988</v>
      </c>
      <c r="F34" s="16">
        <f t="shared" si="7"/>
        <v>25.919999999999998</v>
      </c>
      <c r="G34" s="16">
        <f t="shared" si="7"/>
        <v>43.631999999999998</v>
      </c>
      <c r="H34" s="16">
        <f t="shared" si="7"/>
        <v>66.095999999999989</v>
      </c>
      <c r="I34" s="16">
        <f t="shared" si="7"/>
        <v>57.024000000000008</v>
      </c>
      <c r="J34" s="16">
        <f t="shared" si="7"/>
        <v>93.311999999999998</v>
      </c>
      <c r="K34" s="16">
        <f t="shared" si="7"/>
        <v>56.246399999999994</v>
      </c>
    </row>
    <row r="37" spans="2:11" ht="15.6" x14ac:dyDescent="0.3">
      <c r="B37" s="15" t="s">
        <v>25</v>
      </c>
    </row>
    <row r="38" spans="2:11" ht="16.2" thickBot="1" x14ac:dyDescent="0.35">
      <c r="B38" s="15"/>
      <c r="C38">
        <v>50</v>
      </c>
      <c r="D38">
        <v>250</v>
      </c>
      <c r="E38">
        <v>1000</v>
      </c>
      <c r="F38">
        <v>3000</v>
      </c>
      <c r="G38">
        <v>6000</v>
      </c>
      <c r="H38">
        <v>18000</v>
      </c>
      <c r="I38">
        <v>72000</v>
      </c>
      <c r="J38">
        <v>360000</v>
      </c>
      <c r="K38">
        <v>3120</v>
      </c>
    </row>
    <row r="39" spans="2:11" ht="16.8" thickTop="1" thickBot="1" x14ac:dyDescent="0.35">
      <c r="B39" s="19" t="s">
        <v>23</v>
      </c>
      <c r="C39" s="2">
        <v>50</v>
      </c>
      <c r="D39" s="2">
        <v>250</v>
      </c>
      <c r="E39" s="2">
        <v>1000</v>
      </c>
      <c r="F39" s="2">
        <v>3000</v>
      </c>
      <c r="G39" s="3">
        <v>6000</v>
      </c>
      <c r="H39" s="2" t="s">
        <v>1</v>
      </c>
      <c r="I39" s="2" t="s">
        <v>2</v>
      </c>
      <c r="J39" s="2" t="s">
        <v>3</v>
      </c>
      <c r="K39" s="4" t="s">
        <v>24</v>
      </c>
    </row>
    <row r="40" spans="2:11" ht="18.600000000000001" thickBot="1" x14ac:dyDescent="0.35">
      <c r="B40" s="5" t="s">
        <v>4</v>
      </c>
      <c r="C40" s="8">
        <v>20</v>
      </c>
      <c r="D40" s="8">
        <v>19.399999999999999</v>
      </c>
      <c r="E40" s="8">
        <v>19.2</v>
      </c>
      <c r="F40" s="8">
        <v>18.8</v>
      </c>
      <c r="G40" s="8">
        <v>18</v>
      </c>
      <c r="H40" s="8">
        <v>17.8</v>
      </c>
      <c r="I40" s="8">
        <v>17.2</v>
      </c>
      <c r="J40" s="8">
        <v>17.399999999999999</v>
      </c>
      <c r="K40" s="8">
        <v>18</v>
      </c>
    </row>
    <row r="41" spans="2:11" ht="18.600000000000001" thickBot="1" x14ac:dyDescent="0.35">
      <c r="B41" s="5" t="s">
        <v>5</v>
      </c>
      <c r="C41" s="8">
        <v>0.32</v>
      </c>
      <c r="D41" s="8">
        <v>3.74</v>
      </c>
      <c r="E41" s="8">
        <v>5.6</v>
      </c>
      <c r="F41" s="8">
        <v>12.8</v>
      </c>
      <c r="G41" s="8">
        <v>15.6</v>
      </c>
      <c r="H41" s="8">
        <v>17.2</v>
      </c>
      <c r="I41" s="8">
        <v>17.2</v>
      </c>
      <c r="J41" s="8">
        <v>18.399999999999999</v>
      </c>
      <c r="K41" s="8">
        <v>15.6</v>
      </c>
    </row>
    <row r="42" spans="2:11" ht="16.2" thickBot="1" x14ac:dyDescent="0.35">
      <c r="B42" s="6" t="s">
        <v>6</v>
      </c>
      <c r="C42" s="8">
        <v>4800</v>
      </c>
      <c r="D42" s="8">
        <v>1000</v>
      </c>
      <c r="E42" s="8">
        <v>220</v>
      </c>
      <c r="F42" s="8">
        <v>40</v>
      </c>
      <c r="G42" s="8">
        <v>16</v>
      </c>
      <c r="H42" s="8">
        <v>0.24</v>
      </c>
      <c r="I42" s="8">
        <v>0.24</v>
      </c>
      <c r="J42" s="8">
        <v>0.03</v>
      </c>
      <c r="K42" s="8">
        <v>14</v>
      </c>
    </row>
    <row r="43" spans="2:11" ht="16.2" thickBot="1" x14ac:dyDescent="0.35">
      <c r="B43" s="7"/>
      <c r="C43" s="9"/>
      <c r="D43" s="9"/>
      <c r="E43" s="9"/>
      <c r="F43" s="9"/>
      <c r="G43" s="9"/>
      <c r="H43" s="9"/>
      <c r="I43" s="9"/>
      <c r="J43" s="9"/>
      <c r="K43" s="9"/>
    </row>
    <row r="44" spans="2:11" ht="18.600000000000001" thickBot="1" x14ac:dyDescent="0.35">
      <c r="B44" s="5" t="s">
        <v>7</v>
      </c>
      <c r="C44" s="18">
        <f>C41/C40</f>
        <v>1.6E-2</v>
      </c>
      <c r="D44" s="18">
        <f t="shared" ref="D44:K44" si="8">D41/D40</f>
        <v>0.19278350515463921</v>
      </c>
      <c r="E44" s="18">
        <f t="shared" si="8"/>
        <v>0.29166666666666669</v>
      </c>
      <c r="F44" s="18">
        <f t="shared" si="8"/>
        <v>0.68085106382978722</v>
      </c>
      <c r="G44" s="18">
        <f t="shared" si="8"/>
        <v>0.8666666666666667</v>
      </c>
      <c r="H44" s="18">
        <f t="shared" si="8"/>
        <v>0.96629213483146059</v>
      </c>
      <c r="I44" s="18">
        <f t="shared" si="8"/>
        <v>1</v>
      </c>
      <c r="J44" s="18">
        <f t="shared" si="8"/>
        <v>1.0574712643678161</v>
      </c>
      <c r="K44" s="18">
        <f t="shared" si="8"/>
        <v>0.8666666666666667</v>
      </c>
    </row>
    <row r="45" spans="2:11" ht="18.600000000000001" thickBot="1" x14ac:dyDescent="0.35">
      <c r="B45" s="5" t="s">
        <v>8</v>
      </c>
      <c r="C45" s="17">
        <f>20*LOG(C44)</f>
        <v>-35.917600346881507</v>
      </c>
      <c r="D45" s="17">
        <f t="shared" ref="D45:K45" si="9">20*LOG(D44)</f>
        <v>-14.298602554594916</v>
      </c>
      <c r="E45" s="17">
        <f t="shared" si="9"/>
        <v>-10.702264033946985</v>
      </c>
      <c r="F45" s="17">
        <f t="shared" si="9"/>
        <v>-3.33895759231623</v>
      </c>
      <c r="G45" s="17">
        <f t="shared" si="9"/>
        <v>-1.2429581349768892</v>
      </c>
      <c r="H45" s="17">
        <f t="shared" si="9"/>
        <v>-0.29783110802690199</v>
      </c>
      <c r="I45" s="17">
        <f t="shared" si="9"/>
        <v>0</v>
      </c>
      <c r="J45" s="17">
        <f t="shared" si="9"/>
        <v>0.48537149453873524</v>
      </c>
      <c r="K45" s="17">
        <f t="shared" si="9"/>
        <v>-1.2429581349768892</v>
      </c>
    </row>
    <row r="46" spans="2:11" ht="16.2" thickBot="1" x14ac:dyDescent="0.35">
      <c r="B46" s="5" t="s">
        <v>9</v>
      </c>
      <c r="C46" s="16">
        <f>360*C38*C42*10^-6</f>
        <v>86.399999999999991</v>
      </c>
      <c r="D46" s="16">
        <f t="shared" ref="D46:K46" si="10">360*D38*D42*10^-6</f>
        <v>90</v>
      </c>
      <c r="E46" s="16">
        <f t="shared" si="10"/>
        <v>79.2</v>
      </c>
      <c r="F46" s="16">
        <f t="shared" si="10"/>
        <v>43.199999999999996</v>
      </c>
      <c r="G46" s="16">
        <f t="shared" si="10"/>
        <v>34.559999999999995</v>
      </c>
      <c r="H46" s="16">
        <f t="shared" si="10"/>
        <v>1.5551999999999999</v>
      </c>
      <c r="I46" s="16">
        <f t="shared" si="10"/>
        <v>6.2207999999999997</v>
      </c>
      <c r="J46" s="16">
        <f t="shared" si="10"/>
        <v>3.8879999999999999</v>
      </c>
      <c r="K46" s="16">
        <f t="shared" si="10"/>
        <v>15.7248</v>
      </c>
    </row>
    <row r="47" spans="2:11" ht="15.6" x14ac:dyDescent="0.3">
      <c r="B47" s="20"/>
    </row>
    <row r="49" spans="2:11" ht="15.6" x14ac:dyDescent="0.3">
      <c r="B49" s="15" t="s">
        <v>17</v>
      </c>
    </row>
    <row r="50" spans="2:11" ht="16.2" thickBot="1" x14ac:dyDescent="0.35">
      <c r="B50" s="15"/>
      <c r="C50">
        <v>50</v>
      </c>
      <c r="D50">
        <v>250</v>
      </c>
      <c r="E50">
        <v>1000</v>
      </c>
      <c r="F50">
        <v>3000</v>
      </c>
      <c r="G50">
        <v>6000</v>
      </c>
      <c r="H50">
        <v>18000</v>
      </c>
      <c r="I50">
        <v>72000</v>
      </c>
      <c r="J50">
        <v>360000</v>
      </c>
      <c r="K50">
        <v>6200</v>
      </c>
    </row>
    <row r="51" spans="2:11" ht="16.8" thickTop="1" thickBot="1" x14ac:dyDescent="0.35">
      <c r="B51" s="19" t="s">
        <v>23</v>
      </c>
      <c r="C51" s="2">
        <v>50</v>
      </c>
      <c r="D51" s="2">
        <v>250</v>
      </c>
      <c r="E51" s="2">
        <v>1000</v>
      </c>
      <c r="F51" s="2">
        <v>3000</v>
      </c>
      <c r="G51" s="3">
        <v>6000</v>
      </c>
      <c r="H51" s="2" t="s">
        <v>1</v>
      </c>
      <c r="I51" s="2" t="s">
        <v>2</v>
      </c>
      <c r="J51" s="2" t="s">
        <v>3</v>
      </c>
      <c r="K51" s="4" t="s">
        <v>26</v>
      </c>
    </row>
    <row r="52" spans="2:11" ht="18.600000000000001" thickBot="1" x14ac:dyDescent="0.35">
      <c r="B52" s="5" t="s">
        <v>4</v>
      </c>
      <c r="C52" s="8">
        <v>10.8</v>
      </c>
      <c r="D52" s="8">
        <v>10.3</v>
      </c>
      <c r="E52" s="8">
        <v>10.5</v>
      </c>
      <c r="F52" s="8">
        <v>10.130000000000001</v>
      </c>
      <c r="G52" s="8">
        <v>9.52</v>
      </c>
      <c r="H52" s="8">
        <v>8.5779999999999994</v>
      </c>
      <c r="I52" s="8">
        <v>8.61</v>
      </c>
      <c r="J52" s="8">
        <v>8.68</v>
      </c>
      <c r="K52" s="8">
        <v>9.76</v>
      </c>
    </row>
    <row r="53" spans="2:11" ht="18.600000000000001" thickBot="1" x14ac:dyDescent="0.35">
      <c r="B53" s="5" t="s">
        <v>5</v>
      </c>
      <c r="C53" s="8">
        <v>0.13</v>
      </c>
      <c r="D53" s="8">
        <v>0.5</v>
      </c>
      <c r="E53" s="8">
        <v>1.55</v>
      </c>
      <c r="F53" s="8">
        <v>4.1500000000000004</v>
      </c>
      <c r="G53" s="8">
        <v>6.16</v>
      </c>
      <c r="H53" s="8">
        <v>8.0299999999999994</v>
      </c>
      <c r="I53" s="8">
        <v>8.6300000000000008</v>
      </c>
      <c r="J53" s="8">
        <v>8.5</v>
      </c>
      <c r="K53" s="8">
        <v>6.8</v>
      </c>
    </row>
    <row r="54" spans="2:11" ht="16.2" thickBot="1" x14ac:dyDescent="0.35">
      <c r="B54" s="6" t="s">
        <v>6</v>
      </c>
      <c r="C54" s="8">
        <f>7*10^-3</f>
        <v>7.0000000000000001E-3</v>
      </c>
      <c r="D54" s="8">
        <f>1*10^-3</f>
        <v>1E-3</v>
      </c>
      <c r="E54" s="8">
        <f>200*10^-6</f>
        <v>1.9999999999999998E-4</v>
      </c>
      <c r="F54" s="8">
        <f>60*10^-6</f>
        <v>5.9999999999999995E-5</v>
      </c>
      <c r="G54" s="8">
        <f>22*10^-6</f>
        <v>2.1999999999999999E-5</v>
      </c>
      <c r="H54" s="8">
        <f>2.6*10^-6</f>
        <v>2.6000000000000001E-6</v>
      </c>
      <c r="I54" s="8">
        <f>100*10^-9</f>
        <v>1.0000000000000001E-7</v>
      </c>
      <c r="J54" s="8">
        <f>10*10^-9</f>
        <v>1E-8</v>
      </c>
      <c r="K54" s="8">
        <f>20*10^-6</f>
        <v>1.9999999999999998E-5</v>
      </c>
    </row>
    <row r="55" spans="2:11" ht="16.2" thickBot="1" x14ac:dyDescent="0.35">
      <c r="B55" s="7"/>
      <c r="C55" s="9"/>
      <c r="D55" s="9"/>
      <c r="E55" s="9"/>
      <c r="F55" s="9"/>
      <c r="G55" s="9"/>
      <c r="H55" s="9"/>
      <c r="I55" s="9"/>
      <c r="J55" s="9"/>
      <c r="K55" s="9"/>
    </row>
    <row r="56" spans="2:11" ht="18.600000000000001" thickBot="1" x14ac:dyDescent="0.35">
      <c r="B56" s="5" t="s">
        <v>7</v>
      </c>
      <c r="C56" s="18">
        <f>C53/C52</f>
        <v>1.2037037037037037E-2</v>
      </c>
      <c r="D56" s="18">
        <f t="shared" ref="D56:K56" si="11">D53/D52</f>
        <v>4.8543689320388349E-2</v>
      </c>
      <c r="E56" s="18">
        <f t="shared" si="11"/>
        <v>0.14761904761904762</v>
      </c>
      <c r="F56" s="18">
        <f t="shared" si="11"/>
        <v>0.40967423494570582</v>
      </c>
      <c r="G56" s="18">
        <f t="shared" si="11"/>
        <v>0.6470588235294118</v>
      </c>
      <c r="H56" s="18">
        <f t="shared" si="11"/>
        <v>0.93611564467241781</v>
      </c>
      <c r="I56" s="18">
        <f t="shared" si="11"/>
        <v>1.0023228803716611</v>
      </c>
      <c r="J56" s="18">
        <f t="shared" si="11"/>
        <v>0.97926267281105994</v>
      </c>
      <c r="K56" s="18">
        <f t="shared" si="11"/>
        <v>0.69672131147540983</v>
      </c>
    </row>
    <row r="57" spans="2:11" ht="18.600000000000001" thickBot="1" x14ac:dyDescent="0.35">
      <c r="B57" s="5" t="s">
        <v>8</v>
      </c>
      <c r="C57" s="17">
        <f>20*LOG(C56)</f>
        <v>-38.38960806360226</v>
      </c>
      <c r="D57" s="17">
        <f t="shared" ref="D57:K57" si="12">20*LOG(D56)</f>
        <v>-26.277344407383069</v>
      </c>
      <c r="E57" s="17">
        <f t="shared" si="12"/>
        <v>-16.617152017992932</v>
      </c>
      <c r="F57" s="17">
        <f t="shared" si="12"/>
        <v>-7.7512269729637548</v>
      </c>
      <c r="G57" s="17">
        <f t="shared" si="12"/>
        <v>-3.7811247244009771</v>
      </c>
      <c r="H57" s="17">
        <f t="shared" si="12"/>
        <v>-0.57340993248746897</v>
      </c>
      <c r="I57" s="17">
        <f t="shared" si="12"/>
        <v>2.0152885231098365E-2</v>
      </c>
      <c r="J57" s="17">
        <f t="shared" si="12"/>
        <v>-0.18201598924398305</v>
      </c>
      <c r="K57" s="17">
        <f t="shared" si="12"/>
        <v>-3.1388180992091099</v>
      </c>
    </row>
    <row r="58" spans="2:11" ht="16.2" thickBot="1" x14ac:dyDescent="0.35">
      <c r="B58" s="5" t="s">
        <v>9</v>
      </c>
      <c r="C58" s="16">
        <f>360*C50*C54*10^-6</f>
        <v>1.26E-4</v>
      </c>
      <c r="D58" s="16">
        <f t="shared" ref="D58:K58" si="13">360*D50*D54*10^-6</f>
        <v>8.9999999999999992E-5</v>
      </c>
      <c r="E58" s="16">
        <f t="shared" si="13"/>
        <v>7.2000000000000002E-5</v>
      </c>
      <c r="F58" s="16">
        <f t="shared" si="13"/>
        <v>6.4799999999999989E-5</v>
      </c>
      <c r="G58" s="16">
        <f t="shared" si="13"/>
        <v>4.7519999999999992E-5</v>
      </c>
      <c r="H58" s="16">
        <f t="shared" si="13"/>
        <v>1.6847999999999999E-5</v>
      </c>
      <c r="I58" s="16">
        <f t="shared" si="13"/>
        <v>2.5919999999999999E-6</v>
      </c>
      <c r="J58" s="16">
        <f t="shared" si="13"/>
        <v>1.296E-6</v>
      </c>
      <c r="K58" s="16">
        <f t="shared" si="13"/>
        <v>4.4639999999999993E-5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CED8-A6B6-4273-8544-9632B80F0CCF}">
  <dimension ref="B3:K24"/>
  <sheetViews>
    <sheetView topLeftCell="A3" workbookViewId="0">
      <selection activeCell="M3" sqref="M3"/>
    </sheetView>
  </sheetViews>
  <sheetFormatPr baseColWidth="10" defaultRowHeight="14.4" x14ac:dyDescent="0.3"/>
  <sheetData>
    <row r="3" spans="2:11" x14ac:dyDescent="0.3">
      <c r="B3" t="s">
        <v>17</v>
      </c>
    </row>
    <row r="4" spans="2:11" ht="15" thickBot="1" x14ac:dyDescent="0.35"/>
    <row r="5" spans="2:11" ht="30" thickTop="1" thickBot="1" x14ac:dyDescent="0.35">
      <c r="B5" s="1" t="s">
        <v>0</v>
      </c>
      <c r="C5" s="2">
        <v>50</v>
      </c>
      <c r="D5" s="2">
        <v>250</v>
      </c>
      <c r="E5" s="2">
        <v>1000</v>
      </c>
      <c r="F5" s="2">
        <v>3000</v>
      </c>
      <c r="G5" s="3">
        <v>6000</v>
      </c>
      <c r="H5" s="2" t="s">
        <v>1</v>
      </c>
      <c r="I5" s="2" t="s">
        <v>2</v>
      </c>
      <c r="J5" s="2" t="s">
        <v>3</v>
      </c>
      <c r="K5" s="4" t="s">
        <v>11</v>
      </c>
    </row>
    <row r="6" spans="2:11" ht="18.600000000000001" thickBot="1" x14ac:dyDescent="0.35">
      <c r="B6" s="5" t="s">
        <v>4</v>
      </c>
      <c r="C6" s="8">
        <v>10.8</v>
      </c>
      <c r="D6" s="8">
        <v>10.3</v>
      </c>
      <c r="E6" s="8">
        <v>10.5</v>
      </c>
      <c r="F6" s="8">
        <v>10.130000000000001</v>
      </c>
      <c r="G6" s="8">
        <v>9.52</v>
      </c>
      <c r="H6" s="8">
        <v>8.5779999999999994</v>
      </c>
      <c r="I6" s="8">
        <v>8.61</v>
      </c>
      <c r="J6" s="8">
        <v>8.68</v>
      </c>
      <c r="K6" s="8">
        <v>9.76</v>
      </c>
    </row>
    <row r="7" spans="2:11" ht="18.600000000000001" thickBot="1" x14ac:dyDescent="0.35">
      <c r="B7" s="5" t="s">
        <v>5</v>
      </c>
      <c r="C7" s="8">
        <v>0.13</v>
      </c>
      <c r="D7" s="8">
        <v>0.5</v>
      </c>
      <c r="E7" s="8">
        <v>1.55</v>
      </c>
      <c r="F7" s="8">
        <v>4.1500000000000004</v>
      </c>
      <c r="G7" s="8">
        <v>6.16</v>
      </c>
      <c r="H7" s="8">
        <v>8.0299999999999994</v>
      </c>
      <c r="I7" s="8">
        <v>8.6300000000000008</v>
      </c>
      <c r="J7" s="8">
        <v>8.5</v>
      </c>
      <c r="K7" s="8">
        <v>6.8</v>
      </c>
    </row>
    <row r="8" spans="2:11" ht="16.2" thickBot="1" x14ac:dyDescent="0.35">
      <c r="B8" s="6" t="s">
        <v>6</v>
      </c>
      <c r="C8" s="8">
        <f>7*10^-3</f>
        <v>7.0000000000000001E-3</v>
      </c>
      <c r="D8" s="8">
        <f>1*10^-3</f>
        <v>1E-3</v>
      </c>
      <c r="E8" s="8">
        <f>200*10^-6</f>
        <v>1.9999999999999998E-4</v>
      </c>
      <c r="F8" s="8">
        <f>60*10^-6</f>
        <v>5.9999999999999995E-5</v>
      </c>
      <c r="G8" s="8">
        <f>22*10^-6</f>
        <v>2.1999999999999999E-5</v>
      </c>
      <c r="H8" s="8">
        <f>2.6*10^-6</f>
        <v>2.6000000000000001E-6</v>
      </c>
      <c r="I8" s="8">
        <f>100*10^-9</f>
        <v>1.0000000000000001E-7</v>
      </c>
      <c r="J8" s="8">
        <f>10*10^-9</f>
        <v>1E-8</v>
      </c>
      <c r="K8" s="8">
        <f>20*10^-6</f>
        <v>1.9999999999999998E-5</v>
      </c>
    </row>
    <row r="9" spans="2:11" ht="16.2" thickBot="1" x14ac:dyDescent="0.35">
      <c r="B9" s="7"/>
      <c r="C9" s="9"/>
      <c r="D9" s="9"/>
      <c r="E9" s="9"/>
      <c r="F9" s="9"/>
      <c r="G9" s="9"/>
      <c r="H9" s="9"/>
      <c r="I9" s="9"/>
      <c r="J9" s="9"/>
      <c r="K9" s="9"/>
    </row>
    <row r="10" spans="2:11" ht="18.600000000000001" thickBot="1" x14ac:dyDescent="0.35">
      <c r="B10" s="5" t="s">
        <v>7</v>
      </c>
      <c r="C10" s="8">
        <f>C7/C6</f>
        <v>1.2037037037037037E-2</v>
      </c>
      <c r="D10" s="8">
        <f t="shared" ref="D10:J10" si="0">D7/D6</f>
        <v>4.8543689320388349E-2</v>
      </c>
      <c r="E10" s="8">
        <f t="shared" si="0"/>
        <v>0.14761904761904762</v>
      </c>
      <c r="F10" s="8">
        <f t="shared" si="0"/>
        <v>0.40967423494570582</v>
      </c>
      <c r="G10" s="8">
        <f t="shared" si="0"/>
        <v>0.6470588235294118</v>
      </c>
      <c r="H10" s="8">
        <f t="shared" si="0"/>
        <v>0.93611564467241781</v>
      </c>
      <c r="I10" s="8">
        <f t="shared" si="0"/>
        <v>1.0023228803716611</v>
      </c>
      <c r="J10" s="8">
        <f t="shared" si="0"/>
        <v>0.97926267281105994</v>
      </c>
      <c r="K10" s="8"/>
    </row>
    <row r="11" spans="2:11" ht="18.600000000000001" thickBot="1" x14ac:dyDescent="0.35">
      <c r="B11" s="5" t="s">
        <v>8</v>
      </c>
      <c r="C11" s="8"/>
      <c r="D11" s="8"/>
      <c r="E11" s="8"/>
      <c r="F11" s="8"/>
      <c r="G11" s="8"/>
      <c r="H11" s="8"/>
      <c r="I11" s="8"/>
      <c r="J11" s="8"/>
      <c r="K11" s="8"/>
    </row>
    <row r="12" spans="2:11" ht="16.2" thickBot="1" x14ac:dyDescent="0.35">
      <c r="B12" s="5" t="s">
        <v>9</v>
      </c>
      <c r="C12" s="8"/>
      <c r="D12" s="8"/>
      <c r="E12" s="8"/>
      <c r="F12" s="8"/>
      <c r="G12" s="8"/>
      <c r="H12" s="8"/>
      <c r="I12" s="8"/>
      <c r="J12" s="8"/>
      <c r="K12" s="8"/>
    </row>
    <row r="15" spans="2:11" x14ac:dyDescent="0.3">
      <c r="B15" t="s">
        <v>18</v>
      </c>
    </row>
    <row r="16" spans="2:11" ht="15" thickBot="1" x14ac:dyDescent="0.35"/>
    <row r="17" spans="2:11" ht="30" thickTop="1" thickBot="1" x14ac:dyDescent="0.35">
      <c r="B17" s="1" t="s">
        <v>0</v>
      </c>
      <c r="C17" s="2">
        <v>50</v>
      </c>
      <c r="D17" s="2">
        <v>250</v>
      </c>
      <c r="E17" s="2">
        <v>1000</v>
      </c>
      <c r="F17" s="2">
        <v>3000</v>
      </c>
      <c r="G17" s="3">
        <v>6000</v>
      </c>
      <c r="H17" s="2" t="s">
        <v>1</v>
      </c>
      <c r="I17" s="2" t="s">
        <v>2</v>
      </c>
      <c r="J17" s="2" t="s">
        <v>3</v>
      </c>
      <c r="K17" s="4" t="s">
        <v>19</v>
      </c>
    </row>
    <row r="18" spans="2:11" ht="18.600000000000001" thickBot="1" x14ac:dyDescent="0.35">
      <c r="B18" s="5" t="s">
        <v>4</v>
      </c>
      <c r="C18" s="8">
        <v>10.8</v>
      </c>
      <c r="D18" s="8">
        <v>10.96</v>
      </c>
      <c r="E18" s="8">
        <v>10.8</v>
      </c>
      <c r="F18" s="8">
        <v>10.4</v>
      </c>
      <c r="G18" s="8">
        <v>10.16</v>
      </c>
      <c r="H18" s="8">
        <v>9.84</v>
      </c>
      <c r="I18" s="8">
        <v>9.6</v>
      </c>
      <c r="J18" s="8">
        <v>9.6</v>
      </c>
      <c r="K18" s="8">
        <v>10.3</v>
      </c>
    </row>
    <row r="19" spans="2:11" ht="18.600000000000001" thickBot="1" x14ac:dyDescent="0.35">
      <c r="B19" s="5" t="s">
        <v>5</v>
      </c>
      <c r="C19" s="8">
        <v>0.25</v>
      </c>
      <c r="D19" s="8">
        <v>0.88</v>
      </c>
      <c r="E19" s="8">
        <v>3.12</v>
      </c>
      <c r="F19" s="8">
        <v>6.96</v>
      </c>
      <c r="G19" s="8">
        <v>8.7200000000000006</v>
      </c>
      <c r="H19" s="8">
        <v>9.6</v>
      </c>
      <c r="I19" s="8">
        <v>9.6</v>
      </c>
      <c r="J19" s="8">
        <v>9.9</v>
      </c>
      <c r="K19" s="8">
        <v>6.8</v>
      </c>
    </row>
    <row r="20" spans="2:11" ht="16.2" thickBot="1" x14ac:dyDescent="0.35">
      <c r="B20" s="6" t="s">
        <v>6</v>
      </c>
      <c r="C20" s="8">
        <f>5*10^-3</f>
        <v>5.0000000000000001E-3</v>
      </c>
      <c r="D20" s="8">
        <f>3.24*10^-3</f>
        <v>3.2400000000000003E-3</v>
      </c>
      <c r="E20" s="8">
        <f>196*10^-6</f>
        <v>1.9599999999999999E-4</v>
      </c>
      <c r="F20" s="8">
        <f>50*10^-6</f>
        <v>4.9999999999999996E-5</v>
      </c>
      <c r="G20" s="8">
        <f>13.6*10^-6</f>
        <v>1.3599999999999999E-5</v>
      </c>
      <c r="H20" s="8">
        <f>1.5*10^-6</f>
        <v>1.5E-6</v>
      </c>
      <c r="I20" s="8">
        <f>150*10^-9</f>
        <v>1.5000000000000002E-7</v>
      </c>
      <c r="J20" s="8">
        <f>10*10^-9</f>
        <v>1E-8</v>
      </c>
      <c r="K20" s="8">
        <f>288*10^-6</f>
        <v>2.8800000000000001E-4</v>
      </c>
    </row>
    <row r="21" spans="2:11" ht="16.2" thickBot="1" x14ac:dyDescent="0.35">
      <c r="B21" s="7"/>
      <c r="C21" s="9"/>
      <c r="D21" s="9"/>
      <c r="E21" s="9"/>
      <c r="F21" s="9"/>
      <c r="G21" s="9"/>
      <c r="H21" s="9"/>
      <c r="I21" s="9"/>
      <c r="J21" s="9"/>
      <c r="K21" s="9"/>
    </row>
    <row r="22" spans="2:11" ht="18.600000000000001" thickBot="1" x14ac:dyDescent="0.35">
      <c r="B22" s="5" t="s">
        <v>7</v>
      </c>
      <c r="C22" s="8">
        <f t="shared" ref="C22:J22" si="1">C19/C18</f>
        <v>2.3148148148148147E-2</v>
      </c>
      <c r="D22" s="8">
        <f t="shared" si="1"/>
        <v>8.0291970802919707E-2</v>
      </c>
      <c r="E22" s="8">
        <f t="shared" si="1"/>
        <v>0.28888888888888886</v>
      </c>
      <c r="F22" s="8">
        <f t="shared" si="1"/>
        <v>0.66923076923076918</v>
      </c>
      <c r="G22" s="8">
        <f t="shared" si="1"/>
        <v>0.8582677165354331</v>
      </c>
      <c r="H22" s="8">
        <f t="shared" si="1"/>
        <v>0.97560975609756095</v>
      </c>
      <c r="I22" s="8">
        <f t="shared" si="1"/>
        <v>1</v>
      </c>
      <c r="J22" s="8">
        <f t="shared" si="1"/>
        <v>1.03125</v>
      </c>
      <c r="K22" s="8"/>
    </row>
    <row r="23" spans="2:11" ht="18.600000000000001" thickBot="1" x14ac:dyDescent="0.35">
      <c r="B23" s="5" t="s">
        <v>8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ht="16.2" thickBot="1" x14ac:dyDescent="0.35">
      <c r="B24" s="5" t="s">
        <v>9</v>
      </c>
      <c r="C24" s="8"/>
      <c r="D24" s="8"/>
      <c r="E24" s="8"/>
      <c r="F24" s="8"/>
      <c r="G24" s="8"/>
      <c r="H24" s="8"/>
      <c r="I24" s="8"/>
      <c r="J24" s="8"/>
      <c r="K24" s="8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Vorberitung</vt:lpstr>
      <vt:lpstr>Auswertung</vt:lpstr>
      <vt:lpstr>Laszlo</vt:lpstr>
      <vt:lpstr>Freitag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Laszlo</dc:creator>
  <cp:lastModifiedBy>Nader Nolde</cp:lastModifiedBy>
  <dcterms:created xsi:type="dcterms:W3CDTF">2018-02-07T07:16:14Z</dcterms:created>
  <dcterms:modified xsi:type="dcterms:W3CDTF">2018-02-16T06:44:19Z</dcterms:modified>
</cp:coreProperties>
</file>