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ddb74b123803b9f/Dokumente/04 Studium/02 FU - Master Wirtschaftsinformatik/03. Semester/Analyse-Framework zur Markenwahrnehmung/fla_bora_manuelle_überprüfung/"/>
    </mc:Choice>
  </mc:AlternateContent>
  <xr:revisionPtr revIDLastSave="3536" documentId="120_{88A87F7C-7932-4B32-A43F-44882D430685}" xr6:coauthVersionLast="47" xr6:coauthVersionMax="47" xr10:uidLastSave="{11666891-D72F-4AE2-90D0-4B3DD8E3960B}"/>
  <bookViews>
    <workbookView xWindow="-108" yWindow="-108" windowWidth="19416" windowHeight="10416" tabRatio="1000" xr2:uid="{00000000-000D-0000-FFFF-FFFF00000000}"/>
  </bookViews>
  <sheets>
    <sheet name="human_frames_1_sec" sheetId="1" r:id="rId1"/>
    <sheet name="human_frames_2_sec" sheetId="5" r:id="rId2"/>
    <sheet name="human_frames_3_sec" sheetId="6" r:id="rId3"/>
    <sheet name="human_frames_4_sec" sheetId="7" r:id="rId4"/>
    <sheet name="human_frames_5_sec " sheetId="8" r:id="rId5"/>
    <sheet name="det_frames_1_sec" sheetId="12" r:id="rId6"/>
    <sheet name="det_frames_2_sec " sheetId="13" r:id="rId7"/>
    <sheet name="det_frames_3_sec" sheetId="14" r:id="rId8"/>
    <sheet name="det_frames_4_sec" sheetId="15" r:id="rId9"/>
    <sheet name="det_frames_5_sec" sheetId="16" r:id="rId10"/>
    <sheet name="proportion_5%" sheetId="4" r:id="rId11"/>
    <sheet name="proportion_10%" sheetId="2" r:id="rId12"/>
    <sheet name="proportion_15%" sheetId="3" r:id="rId13"/>
    <sheet name="det_prop_5%" sheetId="9" r:id="rId14"/>
    <sheet name="det_prop_10%" sheetId="10" r:id="rId15"/>
    <sheet name="det_prop_15%" sheetId="11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1" l="1"/>
  <c r="F2" i="11"/>
  <c r="H2" i="10"/>
  <c r="F2" i="10"/>
  <c r="H2" i="9"/>
  <c r="F2" i="9"/>
  <c r="J6" i="16"/>
  <c r="J2" i="16"/>
  <c r="G2" i="16"/>
  <c r="G6" i="16"/>
  <c r="I6" i="16"/>
  <c r="I2" i="16"/>
  <c r="J6" i="15"/>
  <c r="J2" i="15"/>
  <c r="G6" i="15"/>
  <c r="G2" i="15"/>
  <c r="I6" i="15"/>
  <c r="I2" i="15"/>
  <c r="J6" i="14"/>
  <c r="J2" i="14"/>
  <c r="G2" i="14"/>
  <c r="G6" i="14"/>
  <c r="I6" i="14"/>
  <c r="I2" i="14"/>
  <c r="J6" i="13"/>
  <c r="J2" i="13"/>
  <c r="G2" i="13"/>
  <c r="G6" i="13"/>
  <c r="I6" i="13"/>
  <c r="I2" i="13"/>
  <c r="J2" i="12"/>
  <c r="I2" i="12"/>
  <c r="G2" i="12"/>
  <c r="A127" i="13"/>
  <c r="A128" i="13"/>
  <c r="A129" i="13"/>
  <c r="A130" i="13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42" i="15"/>
  <c r="A41" i="15"/>
  <c r="A40" i="15"/>
  <c r="A39" i="15"/>
  <c r="A38" i="15"/>
  <c r="A37" i="15"/>
  <c r="A36" i="15"/>
  <c r="A35" i="15"/>
  <c r="A34" i="15"/>
  <c r="A33" i="15"/>
  <c r="A99" i="12"/>
  <c r="A100" i="12"/>
  <c r="A124" i="13"/>
  <c r="A125" i="13"/>
  <c r="A126" i="13"/>
  <c r="A98" i="12"/>
  <c r="A120" i="13"/>
  <c r="A121" i="13"/>
  <c r="A122" i="13"/>
  <c r="A123" i="13"/>
  <c r="A95" i="12"/>
  <c r="A96" i="12"/>
  <c r="A97" i="12"/>
  <c r="A93" i="12"/>
  <c r="A94" i="12"/>
  <c r="A92" i="12"/>
  <c r="A135" i="14"/>
  <c r="A134" i="14"/>
  <c r="A133" i="14"/>
  <c r="A132" i="14"/>
  <c r="A131" i="14"/>
  <c r="A130" i="14"/>
  <c r="A129" i="14"/>
  <c r="A128" i="14"/>
  <c r="A91" i="12"/>
  <c r="A79" i="16"/>
  <c r="A80" i="16"/>
  <c r="A73" i="16"/>
  <c r="A74" i="16"/>
  <c r="A75" i="16"/>
  <c r="A76" i="16"/>
  <c r="A77" i="16"/>
  <c r="A78" i="16"/>
  <c r="A71" i="16"/>
  <c r="A72" i="16"/>
  <c r="A69" i="16"/>
  <c r="A70" i="16"/>
  <c r="A116" i="13"/>
  <c r="A117" i="13"/>
  <c r="A118" i="13"/>
  <c r="A119" i="13"/>
  <c r="A87" i="12"/>
  <c r="A88" i="12"/>
  <c r="A89" i="12"/>
  <c r="A90" i="12"/>
  <c r="A120" i="14"/>
  <c r="A121" i="14"/>
  <c r="A122" i="14"/>
  <c r="A123" i="14"/>
  <c r="A124" i="14"/>
  <c r="A125" i="14"/>
  <c r="A126" i="14"/>
  <c r="A127" i="14"/>
  <c r="A111" i="13"/>
  <c r="A112" i="13"/>
  <c r="A113" i="13"/>
  <c r="A114" i="13"/>
  <c r="A115" i="13"/>
  <c r="A86" i="12"/>
  <c r="A107" i="13"/>
  <c r="A108" i="13"/>
  <c r="A109" i="13"/>
  <c r="A110" i="13"/>
  <c r="A85" i="12"/>
  <c r="A103" i="13"/>
  <c r="A104" i="13"/>
  <c r="A105" i="13"/>
  <c r="A106" i="13"/>
  <c r="A100" i="13"/>
  <c r="A101" i="13"/>
  <c r="A102" i="13"/>
  <c r="A96" i="13"/>
  <c r="A97" i="13"/>
  <c r="A98" i="13"/>
  <c r="A99" i="13"/>
  <c r="A84" i="12"/>
  <c r="A93" i="13"/>
  <c r="A94" i="13"/>
  <c r="A95" i="13"/>
  <c r="A83" i="12"/>
  <c r="A76" i="12"/>
  <c r="A77" i="12"/>
  <c r="A78" i="12"/>
  <c r="A79" i="12"/>
  <c r="A80" i="12"/>
  <c r="A81" i="12"/>
  <c r="A82" i="12"/>
  <c r="A90" i="13"/>
  <c r="A91" i="13"/>
  <c r="A92" i="13"/>
  <c r="A69" i="12"/>
  <c r="A70" i="12"/>
  <c r="A71" i="12"/>
  <c r="A72" i="12"/>
  <c r="A73" i="12"/>
  <c r="A74" i="12"/>
  <c r="A75" i="12"/>
  <c r="A68" i="12"/>
  <c r="A67" i="12"/>
  <c r="A66" i="12"/>
  <c r="A65" i="12"/>
  <c r="A63" i="12"/>
  <c r="A64" i="12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87" i="13"/>
  <c r="A88" i="13"/>
  <c r="A89" i="13"/>
  <c r="A62" i="12"/>
  <c r="A86" i="13"/>
  <c r="A85" i="13"/>
  <c r="A84" i="13"/>
  <c r="A83" i="13"/>
  <c r="A82" i="13"/>
  <c r="A81" i="13"/>
  <c r="A80" i="13"/>
  <c r="A79" i="13"/>
  <c r="A119" i="14"/>
  <c r="A118" i="14"/>
  <c r="A117" i="14"/>
  <c r="A116" i="14"/>
  <c r="A115" i="14"/>
  <c r="A114" i="14"/>
  <c r="A113" i="14"/>
  <c r="A112" i="14"/>
  <c r="A104" i="14"/>
  <c r="A105" i="14"/>
  <c r="A106" i="14"/>
  <c r="A107" i="14"/>
  <c r="A108" i="14"/>
  <c r="A109" i="14"/>
  <c r="A110" i="14"/>
  <c r="A111" i="14"/>
  <c r="A61" i="12"/>
  <c r="A74" i="13"/>
  <c r="A75" i="13"/>
  <c r="A76" i="13"/>
  <c r="A77" i="13"/>
  <c r="A78" i="13"/>
  <c r="A59" i="12"/>
  <c r="A60" i="12"/>
  <c r="A58" i="12"/>
  <c r="A98" i="14"/>
  <c r="A99" i="14"/>
  <c r="A100" i="14"/>
  <c r="A101" i="14"/>
  <c r="A102" i="14"/>
  <c r="A103" i="14"/>
  <c r="A90" i="14"/>
  <c r="A91" i="14"/>
  <c r="A92" i="14"/>
  <c r="A93" i="14"/>
  <c r="A94" i="14"/>
  <c r="A95" i="14"/>
  <c r="A96" i="14"/>
  <c r="A97" i="14"/>
  <c r="A73" i="13"/>
  <c r="A72" i="13"/>
  <c r="A71" i="13"/>
  <c r="A70" i="13"/>
  <c r="A69" i="13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83" i="14"/>
  <c r="A84" i="14"/>
  <c r="A85" i="14"/>
  <c r="A86" i="14"/>
  <c r="A87" i="14"/>
  <c r="A88" i="14"/>
  <c r="A89" i="14"/>
  <c r="A82" i="14"/>
  <c r="A81" i="14"/>
  <c r="A80" i="14"/>
  <c r="A79" i="14"/>
  <c r="A78" i="14"/>
  <c r="A77" i="14"/>
  <c r="A76" i="14"/>
  <c r="A75" i="14"/>
  <c r="A65" i="13"/>
  <c r="A66" i="13"/>
  <c r="A67" i="13"/>
  <c r="A68" i="13"/>
  <c r="A56" i="12"/>
  <c r="A57" i="12"/>
  <c r="A60" i="13"/>
  <c r="A61" i="13"/>
  <c r="A62" i="13"/>
  <c r="A63" i="13"/>
  <c r="A64" i="13"/>
  <c r="A55" i="12"/>
  <c r="A54" i="12"/>
  <c r="A24" i="15"/>
  <c r="A25" i="15"/>
  <c r="A26" i="15"/>
  <c r="A27" i="15"/>
  <c r="A28" i="15"/>
  <c r="A29" i="15"/>
  <c r="A30" i="15"/>
  <c r="A31" i="15"/>
  <c r="A32" i="15"/>
  <c r="A57" i="13"/>
  <c r="A58" i="13"/>
  <c r="A59" i="13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53" i="12"/>
  <c r="A52" i="12"/>
  <c r="A51" i="12"/>
  <c r="A53" i="13"/>
  <c r="A54" i="13"/>
  <c r="A55" i="13"/>
  <c r="A56" i="13"/>
  <c r="A49" i="12"/>
  <c r="A50" i="12"/>
  <c r="A48" i="12"/>
  <c r="A46" i="12"/>
  <c r="A47" i="12"/>
  <c r="A45" i="12"/>
  <c r="A23" i="15"/>
  <c r="A22" i="15"/>
  <c r="A21" i="15"/>
  <c r="A20" i="15"/>
  <c r="A19" i="15"/>
  <c r="A18" i="15"/>
  <c r="A17" i="15"/>
  <c r="A16" i="15"/>
  <c r="A15" i="15"/>
  <c r="A14" i="15"/>
  <c r="A28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44" i="12"/>
  <c r="A51" i="13"/>
  <c r="A52" i="13"/>
  <c r="A48" i="13"/>
  <c r="A49" i="13"/>
  <c r="A50" i="13"/>
  <c r="A42" i="12"/>
  <c r="A43" i="12"/>
  <c r="A5" i="15"/>
  <c r="A6" i="15"/>
  <c r="A7" i="15"/>
  <c r="A8" i="15"/>
  <c r="A9" i="15"/>
  <c r="A10" i="15"/>
  <c r="A11" i="15"/>
  <c r="A12" i="15"/>
  <c r="A13" i="15"/>
  <c r="A4" i="15"/>
  <c r="A40" i="12"/>
  <c r="A41" i="12"/>
  <c r="A44" i="13"/>
  <c r="A45" i="13"/>
  <c r="A46" i="13"/>
  <c r="A47" i="13"/>
  <c r="A42" i="13"/>
  <c r="A43" i="13"/>
  <c r="A41" i="13"/>
  <c r="A39" i="13"/>
  <c r="A40" i="13"/>
  <c r="A69" i="14"/>
  <c r="A70" i="14"/>
  <c r="A71" i="14"/>
  <c r="A72" i="14"/>
  <c r="A73" i="14"/>
  <c r="A74" i="14"/>
  <c r="A38" i="12"/>
  <c r="A39" i="12"/>
  <c r="A63" i="14"/>
  <c r="A64" i="14"/>
  <c r="A65" i="14"/>
  <c r="A66" i="14"/>
  <c r="A67" i="14"/>
  <c r="A68" i="14"/>
  <c r="A57" i="14"/>
  <c r="A58" i="14"/>
  <c r="A59" i="14"/>
  <c r="A60" i="14"/>
  <c r="A61" i="14"/>
  <c r="A62" i="14"/>
  <c r="A37" i="12"/>
  <c r="A35" i="12"/>
  <c r="A36" i="12"/>
  <c r="A50" i="14"/>
  <c r="A51" i="14"/>
  <c r="A52" i="14"/>
  <c r="A53" i="14"/>
  <c r="A54" i="14"/>
  <c r="A55" i="14"/>
  <c r="A56" i="14"/>
  <c r="A37" i="13"/>
  <c r="A38" i="13"/>
  <c r="A35" i="13"/>
  <c r="A36" i="13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34" i="13"/>
  <c r="A32" i="13"/>
  <c r="A33" i="13"/>
  <c r="A31" i="13"/>
  <c r="A19" i="12"/>
  <c r="A49" i="14"/>
  <c r="A48" i="14"/>
  <c r="A47" i="14"/>
  <c r="A46" i="14"/>
  <c r="A45" i="14"/>
  <c r="A44" i="14"/>
  <c r="A18" i="12"/>
  <c r="A43" i="14"/>
  <c r="A42" i="14"/>
  <c r="A41" i="14"/>
  <c r="A40" i="14"/>
  <c r="A39" i="14"/>
  <c r="A38" i="14"/>
  <c r="A37" i="14"/>
  <c r="A36" i="14"/>
  <c r="A17" i="12"/>
  <c r="H2" i="16"/>
  <c r="F2" i="16"/>
  <c r="H2" i="15"/>
  <c r="F2" i="15"/>
  <c r="H2" i="14"/>
  <c r="F2" i="14"/>
  <c r="H2" i="13"/>
  <c r="F2" i="13"/>
  <c r="H2" i="12"/>
  <c r="F2" i="12"/>
  <c r="A30" i="13"/>
  <c r="A29" i="13"/>
  <c r="A28" i="13"/>
  <c r="A16" i="12"/>
  <c r="A15" i="12"/>
  <c r="A27" i="13"/>
  <c r="A26" i="13"/>
  <c r="A25" i="13"/>
  <c r="A24" i="13"/>
  <c r="A23" i="13"/>
  <c r="A14" i="12"/>
  <c r="A13" i="12"/>
  <c r="A12" i="12"/>
  <c r="A11" i="12"/>
  <c r="A10" i="12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9" i="12"/>
  <c r="A22" i="14"/>
  <c r="A21" i="14"/>
  <c r="A20" i="14"/>
  <c r="A19" i="14"/>
  <c r="A17" i="14"/>
  <c r="A18" i="14"/>
  <c r="A16" i="14"/>
  <c r="A22" i="13"/>
  <c r="A21" i="13"/>
  <c r="A20" i="13"/>
  <c r="A19" i="13"/>
  <c r="A8" i="12"/>
  <c r="A7" i="12"/>
  <c r="A18" i="13"/>
  <c r="A17" i="13"/>
  <c r="A16" i="13"/>
  <c r="A15" i="13"/>
  <c r="A14" i="13"/>
  <c r="A5" i="12"/>
  <c r="A6" i="12"/>
  <c r="A4" i="12"/>
  <c r="A12" i="14"/>
  <c r="A13" i="14"/>
  <c r="A14" i="14"/>
  <c r="A15" i="14"/>
  <c r="A11" i="14"/>
  <c r="A10" i="14"/>
  <c r="A4" i="16"/>
  <c r="A5" i="16"/>
  <c r="A6" i="16"/>
  <c r="A7" i="16"/>
  <c r="A8" i="16"/>
  <c r="A9" i="16"/>
  <c r="A10" i="16"/>
  <c r="A11" i="16"/>
  <c r="A12" i="16"/>
  <c r="A13" i="16"/>
  <c r="A14" i="16"/>
  <c r="A15" i="16"/>
  <c r="A3" i="16"/>
  <c r="A2" i="16"/>
  <c r="A3" i="15"/>
  <c r="A2" i="15"/>
  <c r="A4" i="13"/>
  <c r="A5" i="13"/>
  <c r="A6" i="13"/>
  <c r="A7" i="13"/>
  <c r="A8" i="13"/>
  <c r="A9" i="13"/>
  <c r="A10" i="13"/>
  <c r="A11" i="13"/>
  <c r="A12" i="13"/>
  <c r="A13" i="13"/>
  <c r="A3" i="13"/>
  <c r="A3" i="14"/>
  <c r="A4" i="14"/>
  <c r="A5" i="14"/>
  <c r="A6" i="14"/>
  <c r="A7" i="14"/>
  <c r="A8" i="14"/>
  <c r="A9" i="14"/>
  <c r="A2" i="14"/>
  <c r="A2" i="13"/>
  <c r="A3" i="12"/>
  <c r="A2" i="12"/>
  <c r="I6" i="4"/>
  <c r="J2" i="10" l="1"/>
  <c r="G2" i="10" s="1"/>
  <c r="H5" i="10" a="1"/>
  <c r="H5" i="10" s="1"/>
  <c r="H5" i="11" s="1" a="1"/>
  <c r="H5" i="11" s="1"/>
  <c r="J2" i="9"/>
  <c r="G2" i="9" s="1"/>
  <c r="J2" i="11"/>
  <c r="I2" i="11" s="1"/>
  <c r="F5" i="10" a="1"/>
  <c r="F5" i="10" s="1"/>
  <c r="F6" i="13" a="1"/>
  <c r="F6" i="13" s="1"/>
  <c r="F6" i="14" s="1" a="1"/>
  <c r="F6" i="14" s="1"/>
  <c r="F6" i="15" s="1" a="1"/>
  <c r="F6" i="15" s="1"/>
  <c r="F6" i="16" s="1" a="1"/>
  <c r="F6" i="16" s="1"/>
  <c r="H6" i="13" a="1"/>
  <c r="H6" i="13" s="1"/>
  <c r="I2" i="8"/>
  <c r="K2" i="8"/>
  <c r="I3" i="8"/>
  <c r="K3" i="8"/>
  <c r="A133" i="7"/>
  <c r="A132" i="7"/>
  <c r="A131" i="7"/>
  <c r="A130" i="7"/>
  <c r="A129" i="7"/>
  <c r="A127" i="7"/>
  <c r="A128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1" i="7"/>
  <c r="A102" i="7"/>
  <c r="A100" i="7"/>
  <c r="A99" i="7"/>
  <c r="A98" i="7"/>
  <c r="A97" i="7"/>
  <c r="A96" i="7"/>
  <c r="A95" i="7"/>
  <c r="A94" i="7"/>
  <c r="A93" i="7"/>
  <c r="A91" i="7"/>
  <c r="A92" i="7"/>
  <c r="A89" i="7"/>
  <c r="A90" i="7"/>
  <c r="A88" i="7"/>
  <c r="A87" i="7"/>
  <c r="A86" i="7"/>
  <c r="A85" i="7"/>
  <c r="A84" i="7"/>
  <c r="A83" i="7"/>
  <c r="A101" i="6"/>
  <c r="A100" i="6"/>
  <c r="A99" i="6"/>
  <c r="A98" i="6"/>
  <c r="A97" i="6"/>
  <c r="A96" i="6"/>
  <c r="A95" i="6"/>
  <c r="A94" i="6"/>
  <c r="A82" i="7"/>
  <c r="A81" i="7"/>
  <c r="A80" i="7"/>
  <c r="A79" i="7"/>
  <c r="A78" i="7"/>
  <c r="A77" i="7"/>
  <c r="A76" i="7"/>
  <c r="A75" i="7"/>
  <c r="A74" i="7"/>
  <c r="A72" i="6"/>
  <c r="A73" i="6"/>
  <c r="A74" i="6"/>
  <c r="A75" i="6"/>
  <c r="A76" i="6"/>
  <c r="A77" i="6"/>
  <c r="A78" i="6"/>
  <c r="A79" i="6"/>
  <c r="A71" i="6"/>
  <c r="A70" i="6"/>
  <c r="A69" i="6"/>
  <c r="A68" i="6"/>
  <c r="A67" i="6"/>
  <c r="A66" i="6"/>
  <c r="A65" i="6"/>
  <c r="A27" i="7"/>
  <c r="A26" i="7"/>
  <c r="A2" i="7"/>
  <c r="A3" i="7"/>
  <c r="A4" i="7"/>
  <c r="A5" i="7"/>
  <c r="A6" i="7"/>
  <c r="A7" i="7"/>
  <c r="A8" i="7"/>
  <c r="A9" i="7"/>
  <c r="A10" i="7"/>
  <c r="A11" i="7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12" i="7"/>
  <c r="A13" i="7"/>
  <c r="A14" i="7"/>
  <c r="A15" i="7"/>
  <c r="A16" i="7"/>
  <c r="A17" i="7"/>
  <c r="A18" i="7"/>
  <c r="A19" i="7"/>
  <c r="A22" i="7"/>
  <c r="A23" i="7"/>
  <c r="A24" i="7"/>
  <c r="A25" i="7"/>
  <c r="A20" i="7"/>
  <c r="A21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K5" i="8"/>
  <c r="I5" i="8"/>
  <c r="K4" i="8"/>
  <c r="I4" i="8"/>
  <c r="K5" i="7"/>
  <c r="I5" i="7"/>
  <c r="K4" i="7"/>
  <c r="I4" i="7"/>
  <c r="K3" i="7"/>
  <c r="I3" i="7"/>
  <c r="K2" i="7"/>
  <c r="I2" i="7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K5" i="6"/>
  <c r="I5" i="6"/>
  <c r="A5" i="6"/>
  <c r="K4" i="6"/>
  <c r="I4" i="6"/>
  <c r="A4" i="6"/>
  <c r="K3" i="6"/>
  <c r="I3" i="6"/>
  <c r="A3" i="6"/>
  <c r="K2" i="6"/>
  <c r="I2" i="6"/>
  <c r="A2" i="6"/>
  <c r="I2" i="10" l="1"/>
  <c r="I2" i="9"/>
  <c r="J5" i="10"/>
  <c r="I5" i="10" s="1"/>
  <c r="F5" i="11" a="1"/>
  <c r="F5" i="11" s="1"/>
  <c r="J5" i="11" s="1"/>
  <c r="I5" i="11" s="1"/>
  <c r="G2" i="11"/>
  <c r="H6" i="14" a="1"/>
  <c r="H6" i="14" s="1"/>
  <c r="H6" i="15" s="1" a="1"/>
  <c r="H6" i="15" s="1"/>
  <c r="H6" i="16" s="1" a="1"/>
  <c r="H6" i="16" s="1"/>
  <c r="J2" i="8"/>
  <c r="J5" i="8"/>
  <c r="L2" i="8"/>
  <c r="L2" i="7"/>
  <c r="L3" i="7"/>
  <c r="J2" i="7"/>
  <c r="L5" i="8"/>
  <c r="J4" i="8"/>
  <c r="L6" i="6"/>
  <c r="J4" i="6"/>
  <c r="L4" i="6"/>
  <c r="J6" i="6"/>
  <c r="J6" i="8"/>
  <c r="L6" i="8"/>
  <c r="L4" i="8"/>
  <c r="I6" i="8"/>
  <c r="K6" i="8"/>
  <c r="L5" i="7"/>
  <c r="J3" i="7"/>
  <c r="L6" i="7"/>
  <c r="L4" i="7"/>
  <c r="J5" i="7"/>
  <c r="J6" i="7"/>
  <c r="J4" i="7"/>
  <c r="I6" i="7"/>
  <c r="K6" i="7"/>
  <c r="J3" i="6"/>
  <c r="L3" i="6"/>
  <c r="J5" i="6"/>
  <c r="L5" i="6"/>
  <c r="I6" i="6"/>
  <c r="K6" i="6"/>
  <c r="G5" i="10" l="1"/>
  <c r="G5" i="11"/>
  <c r="K5" i="3"/>
  <c r="K4" i="3"/>
  <c r="K3" i="3"/>
  <c r="K2" i="3"/>
  <c r="I5" i="3"/>
  <c r="I4" i="3"/>
  <c r="I3" i="3"/>
  <c r="I2" i="3"/>
  <c r="K5" i="2"/>
  <c r="K12" i="2" s="1"/>
  <c r="K4" i="2"/>
  <c r="K3" i="2"/>
  <c r="K10" i="2" s="1"/>
  <c r="K2" i="2"/>
  <c r="I5" i="2"/>
  <c r="I4" i="2"/>
  <c r="I3" i="2"/>
  <c r="J3" i="2" s="1"/>
  <c r="I2" i="2"/>
  <c r="I6" i="2" s="1"/>
  <c r="J3" i="4"/>
  <c r="J5" i="4"/>
  <c r="K5" i="4"/>
  <c r="K4" i="4"/>
  <c r="K3" i="4"/>
  <c r="K2" i="4"/>
  <c r="I5" i="4"/>
  <c r="I4" i="4"/>
  <c r="J4" i="4" s="1"/>
  <c r="I3" i="4"/>
  <c r="I2" i="4"/>
  <c r="K5" i="5"/>
  <c r="K4" i="5"/>
  <c r="K3" i="5"/>
  <c r="K2" i="5"/>
  <c r="I5" i="5"/>
  <c r="I4" i="5"/>
  <c r="I3" i="5"/>
  <c r="I2" i="5"/>
  <c r="L2" i="5" s="1"/>
  <c r="K5" i="1"/>
  <c r="K4" i="1"/>
  <c r="K3" i="1"/>
  <c r="K2" i="1"/>
  <c r="K10" i="5" s="1"/>
  <c r="K10" i="6" s="1"/>
  <c r="I5" i="1"/>
  <c r="J5" i="1" s="1"/>
  <c r="I4" i="1"/>
  <c r="J4" i="1" s="1"/>
  <c r="I3" i="1"/>
  <c r="I2" i="1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49" i="5"/>
  <c r="A50" i="5"/>
  <c r="A48" i="5"/>
  <c r="A46" i="5"/>
  <c r="A47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13" i="1"/>
  <c r="A14" i="1"/>
  <c r="A20" i="5"/>
  <c r="A19" i="5"/>
  <c r="A18" i="5"/>
  <c r="A17" i="5"/>
  <c r="A16" i="5"/>
  <c r="A15" i="5"/>
  <c r="A14" i="5"/>
  <c r="A13" i="5"/>
  <c r="A9" i="5"/>
  <c r="A8" i="5"/>
  <c r="A7" i="5"/>
  <c r="A6" i="5"/>
  <c r="A10" i="5"/>
  <c r="A11" i="5"/>
  <c r="A12" i="5"/>
  <c r="A6" i="1"/>
  <c r="A7" i="1"/>
  <c r="A5" i="5"/>
  <c r="A4" i="5"/>
  <c r="A3" i="5"/>
  <c r="A2" i="5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7" i="1"/>
  <c r="A18" i="1"/>
  <c r="A16" i="1"/>
  <c r="A15" i="1"/>
  <c r="A11" i="1"/>
  <c r="A12" i="1"/>
  <c r="A10" i="1"/>
  <c r="A2" i="1"/>
  <c r="A3" i="1"/>
  <c r="A4" i="1"/>
  <c r="A5" i="1"/>
  <c r="A8" i="1"/>
  <c r="A9" i="1"/>
  <c r="J6" i="1" l="1"/>
  <c r="L5" i="5"/>
  <c r="I12" i="5"/>
  <c r="I12" i="6" s="1"/>
  <c r="L5" i="1"/>
  <c r="L4" i="1"/>
  <c r="L2" i="1"/>
  <c r="I12" i="7"/>
  <c r="K11" i="5"/>
  <c r="K11" i="6" s="1"/>
  <c r="K11" i="7" s="1"/>
  <c r="I6" i="1"/>
  <c r="I10" i="5"/>
  <c r="I10" i="6" s="1"/>
  <c r="K10" i="7"/>
  <c r="J2" i="1"/>
  <c r="K6" i="1"/>
  <c r="L6" i="1"/>
  <c r="I11" i="5"/>
  <c r="I11" i="6" s="1"/>
  <c r="I13" i="5"/>
  <c r="I13" i="6" s="1"/>
  <c r="K13" i="5"/>
  <c r="J5" i="5"/>
  <c r="L3" i="4"/>
  <c r="I11" i="2"/>
  <c r="K9" i="2"/>
  <c r="K9" i="3" s="1"/>
  <c r="K11" i="2"/>
  <c r="J4" i="5"/>
  <c r="L6" i="5"/>
  <c r="K12" i="5"/>
  <c r="L11" i="2"/>
  <c r="L6" i="2"/>
  <c r="J6" i="2"/>
  <c r="I9" i="2"/>
  <c r="I9" i="3" s="1"/>
  <c r="I10" i="2"/>
  <c r="J10" i="2" s="1"/>
  <c r="I10" i="3"/>
  <c r="K10" i="3"/>
  <c r="K12" i="3"/>
  <c r="J5" i="2"/>
  <c r="J4" i="2"/>
  <c r="K6" i="2"/>
  <c r="I12" i="2"/>
  <c r="J12" i="2" s="1"/>
  <c r="I11" i="3"/>
  <c r="J11" i="3" s="1"/>
  <c r="K11" i="3"/>
  <c r="L11" i="3" s="1"/>
  <c r="L10" i="3"/>
  <c r="J5" i="3"/>
  <c r="J4" i="3"/>
  <c r="J3" i="3"/>
  <c r="L5" i="3"/>
  <c r="L4" i="3"/>
  <c r="L6" i="3"/>
  <c r="L3" i="3"/>
  <c r="J6" i="3"/>
  <c r="I6" i="3"/>
  <c r="K6" i="3"/>
  <c r="J2" i="3"/>
  <c r="L2" i="3"/>
  <c r="J11" i="2"/>
  <c r="I13" i="2"/>
  <c r="L5" i="2"/>
  <c r="L4" i="2"/>
  <c r="L3" i="2"/>
  <c r="J2" i="2"/>
  <c r="L2" i="2"/>
  <c r="L5" i="4"/>
  <c r="J6" i="4"/>
  <c r="L6" i="4"/>
  <c r="L4" i="4"/>
  <c r="K6" i="4"/>
  <c r="J2" i="4"/>
  <c r="L2" i="4"/>
  <c r="L4" i="5"/>
  <c r="J6" i="5"/>
  <c r="I6" i="5"/>
  <c r="K6" i="5"/>
  <c r="J2" i="5"/>
  <c r="L9" i="2"/>
  <c r="L13" i="2"/>
  <c r="J13" i="2"/>
  <c r="J14" i="5" l="1"/>
  <c r="L10" i="5"/>
  <c r="K14" i="5"/>
  <c r="I13" i="7"/>
  <c r="L10" i="6"/>
  <c r="J10" i="6"/>
  <c r="I10" i="7"/>
  <c r="I14" i="6"/>
  <c r="K11" i="8"/>
  <c r="J10" i="5"/>
  <c r="I14" i="5"/>
  <c r="J12" i="5"/>
  <c r="K12" i="6"/>
  <c r="L13" i="5"/>
  <c r="K13" i="6"/>
  <c r="K13" i="7" s="1"/>
  <c r="I11" i="7"/>
  <c r="L11" i="7" s="1"/>
  <c r="L11" i="6"/>
  <c r="J11" i="6"/>
  <c r="K14" i="6"/>
  <c r="K10" i="8"/>
  <c r="L10" i="7"/>
  <c r="I12" i="8"/>
  <c r="K13" i="3"/>
  <c r="L9" i="3"/>
  <c r="J9" i="3"/>
  <c r="J9" i="2"/>
  <c r="K13" i="2"/>
  <c r="L10" i="2"/>
  <c r="J13" i="5"/>
  <c r="L12" i="5"/>
  <c r="L14" i="5"/>
  <c r="J10" i="3"/>
  <c r="I12" i="3"/>
  <c r="L12" i="2"/>
  <c r="K13" i="8" l="1"/>
  <c r="L13" i="7"/>
  <c r="K12" i="7"/>
  <c r="L12" i="6"/>
  <c r="J12" i="6"/>
  <c r="L14" i="6"/>
  <c r="I10" i="8"/>
  <c r="J10" i="7"/>
  <c r="J14" i="7"/>
  <c r="I14" i="7"/>
  <c r="L13" i="6"/>
  <c r="I11" i="8"/>
  <c r="J11" i="8" s="1"/>
  <c r="J11" i="7"/>
  <c r="L11" i="8"/>
  <c r="J14" i="6"/>
  <c r="J13" i="6"/>
  <c r="I13" i="8"/>
  <c r="J13" i="8" s="1"/>
  <c r="J13" i="7"/>
  <c r="J12" i="3"/>
  <c r="L12" i="3"/>
  <c r="L13" i="3"/>
  <c r="J13" i="3"/>
  <c r="I13" i="3"/>
  <c r="L10" i="8" l="1"/>
  <c r="J10" i="8"/>
  <c r="I14" i="8"/>
  <c r="K12" i="8"/>
  <c r="J14" i="8" s="1"/>
  <c r="L12" i="7"/>
  <c r="K14" i="7"/>
  <c r="L14" i="7"/>
  <c r="J12" i="7"/>
  <c r="L13" i="8"/>
  <c r="J12" i="8" l="1"/>
  <c r="L12" i="8"/>
  <c r="L14" i="8"/>
  <c r="K1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tc={02EB95CC-727E-4442-9013-BBBD7A6C0F95}</author>
  </authors>
  <commentList>
    <comment ref="C143" authorId="0" shapeId="0" xr:uid="{02EB95CC-727E-4442-9013-BBBD7A6C0F95}">
      <text>
        <t>[Threaded comment]
Your version of Excel allows you to read this threaded comment; however, any edits to it will get removed if the file is opened in a newer version of Excel. Learn more: https://go.microsoft.com/fwlink/?linkid=870924
Comment:
    Sehr schwer zu erkennen, daher vllt. Auch Zufall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<sst xmlns="http://schemas.openxmlformats.org/spreadsheetml/2006/main" count="8029" uniqueCount="753">
  <si>
    <t>AD</t>
  </si>
  <si>
    <t>Ausgeschlossenes Frame</t>
  </si>
  <si>
    <t>Age</t>
  </si>
  <si>
    <t>Gender</t>
  </si>
  <si>
    <t>Emotion</t>
  </si>
  <si>
    <t>Ethnicity</t>
  </si>
  <si>
    <t>Attribute</t>
  </si>
  <si>
    <t>true</t>
  </si>
  <si>
    <t>true_%</t>
  </si>
  <si>
    <t>false</t>
  </si>
  <si>
    <t>false_%</t>
  </si>
  <si>
    <t>NOTE: This table includes all predictions in less than 3 Frames.</t>
  </si>
  <si>
    <t>AD0268_Frame_690.png</t>
  </si>
  <si>
    <t>AD0268_Frame_700.png</t>
  </si>
  <si>
    <t>AD0268_Frame_600.png</t>
  </si>
  <si>
    <t>AD0268_Frame_720.png</t>
  </si>
  <si>
    <t>AD0268_Frame_170.png</t>
  </si>
  <si>
    <t>SUM</t>
  </si>
  <si>
    <t>AD0268_Frame_580.png</t>
  </si>
  <si>
    <t>AD0268_Frame_740.png</t>
  </si>
  <si>
    <t>AD0288_Frame_700.png</t>
  </si>
  <si>
    <t>AD0288_Frame_180.png</t>
  </si>
  <si>
    <t>AD0288_Frame_340.png</t>
  </si>
  <si>
    <t>AD0288_Frame_350.png</t>
  </si>
  <si>
    <t>AD0325_Frame_320.png</t>
  </si>
  <si>
    <t>AD0325_Frame_360.png</t>
  </si>
  <si>
    <t>AD0325_Frame_540.png</t>
  </si>
  <si>
    <t>AD0325_Frame_720.png</t>
  </si>
  <si>
    <t>AD0338_Frame_80.png</t>
  </si>
  <si>
    <t>AD0338_Frame_240.png</t>
  </si>
  <si>
    <t>AD0338_Frame_440.png</t>
  </si>
  <si>
    <t>AD0338_Frame_750.png</t>
  </si>
  <si>
    <t>AD0338_Frame_90.png</t>
  </si>
  <si>
    <t>AD0371_Frame_650.png</t>
  </si>
  <si>
    <t>AD0371_Frame_420.png</t>
  </si>
  <si>
    <t>AD0399_Frame_60.png</t>
  </si>
  <si>
    <t>AD0399_Frame_490.png</t>
  </si>
  <si>
    <t>AD0399_Frame_550.png</t>
  </si>
  <si>
    <t>AD0399_Frame_160.png</t>
  </si>
  <si>
    <t>AD0419_Frame_430.png</t>
  </si>
  <si>
    <t>AD0419_Frame_570.png</t>
  </si>
  <si>
    <t>AD0419_Frame_100.png</t>
  </si>
  <si>
    <t>AD0431_Frame_660.png</t>
  </si>
  <si>
    <t>AD0431_Frame_840.png</t>
  </si>
  <si>
    <t>AD0431_Frame_800.png</t>
  </si>
  <si>
    <t>AD0431_Frame_1140.png</t>
  </si>
  <si>
    <t>AD0431_Frame_720.png</t>
  </si>
  <si>
    <t>AD0475_Frame_90.png</t>
  </si>
  <si>
    <t>AD0475_Frame_180.png</t>
  </si>
  <si>
    <t>NOTE: This table includes all predictions between 3 and 6 Frames.</t>
  </si>
  <si>
    <t>AD0268_Frame_10.png</t>
  </si>
  <si>
    <t>AD0268_Frame_190.png</t>
  </si>
  <si>
    <t>AD0268_Frame_210.png</t>
  </si>
  <si>
    <t>AD0268_Frame_280.png</t>
  </si>
  <si>
    <t>AD0268_Frame_80.png</t>
  </si>
  <si>
    <t>AD0268_Frame_120.png</t>
  </si>
  <si>
    <t>NOTE: This table includes all predictions in less than 6 Frames.</t>
  </si>
  <si>
    <t>AD0288_Frame_210.png</t>
  </si>
  <si>
    <t>AD0288_Frame_490.png</t>
  </si>
  <si>
    <t>AD0288_Frame_610.png</t>
  </si>
  <si>
    <t>AD0288_Frame_190.png</t>
  </si>
  <si>
    <t>AD0288_Frame_440.png</t>
  </si>
  <si>
    <t>AD0288_Frame_520.png</t>
  </si>
  <si>
    <t>AD0288_Frame_30.png</t>
  </si>
  <si>
    <t>AD0288_Frame_380.png</t>
  </si>
  <si>
    <t>AD0288_Frame_460.png</t>
  </si>
  <si>
    <t>AD0288_Frame_770.png</t>
  </si>
  <si>
    <t>AD0325_Frame_120.png</t>
  </si>
  <si>
    <t>AD0325_Frame_130.png</t>
  </si>
  <si>
    <t>AD0325_Frame_150.png</t>
  </si>
  <si>
    <t>AD0325_Frame_440.png</t>
  </si>
  <si>
    <t>AD0325_Frame_450.png</t>
  </si>
  <si>
    <t>AD0338_Frame_380.png</t>
  </si>
  <si>
    <t>AD0338_Frame_470.png</t>
  </si>
  <si>
    <t>AD0338_Frame_760.png</t>
  </si>
  <si>
    <t>AD0338_Frame_510.png</t>
  </si>
  <si>
    <t>AD0338_Frame_520.png</t>
  </si>
  <si>
    <t>AD0338_Frame_730.png</t>
  </si>
  <si>
    <t>AD0338_Frame_740.png</t>
  </si>
  <si>
    <t>AD0338_Frame_230.png</t>
  </si>
  <si>
    <t>AD0338_Frame_250.png</t>
  </si>
  <si>
    <t>AD0338_Frame_490.png</t>
  </si>
  <si>
    <t>AD0338_Frame_780.png</t>
  </si>
  <si>
    <t>AD0371_Frame_40.png</t>
  </si>
  <si>
    <t>AD0371_Frame_50.png</t>
  </si>
  <si>
    <t>AD0371_Frame_190.png</t>
  </si>
  <si>
    <t>AD0371_Frame_300.png</t>
  </si>
  <si>
    <t>AD0371_Frame_520.png</t>
  </si>
  <si>
    <t>AD0371_Frame_160.png</t>
  </si>
  <si>
    <t>AD0371_Frame_220.png</t>
  </si>
  <si>
    <t>AD0371_Frame_260.png</t>
  </si>
  <si>
    <t>AD0371_Frame_270.png</t>
  </si>
  <si>
    <t>AD0399_Frame_360.png</t>
  </si>
  <si>
    <t>AD0399_Frame_370.png</t>
  </si>
  <si>
    <t>AD0399_Frame_380.png</t>
  </si>
  <si>
    <t>AD0399_Frame_390.png</t>
  </si>
  <si>
    <t>AD0399_Frame_570.png</t>
  </si>
  <si>
    <t>AD0399_Frame_90.png</t>
  </si>
  <si>
    <t>AD0399_Frame_190.png</t>
  </si>
  <si>
    <t>AD0399_Frame_210.png</t>
  </si>
  <si>
    <t>AD0399_Frame_260.png</t>
  </si>
  <si>
    <t>AD0419_Frame_380.png</t>
  </si>
  <si>
    <t>AD0419_Frame_390.png</t>
  </si>
  <si>
    <t>AD0419_Frame_560.png</t>
  </si>
  <si>
    <t>AD0432_Frame_380.png</t>
  </si>
  <si>
    <t>AD0432_Frame_430.png</t>
  </si>
  <si>
    <t>AD0432_Frame_590.png</t>
  </si>
  <si>
    <t>AD0432_Frame_660.png</t>
  </si>
  <si>
    <t>AD0475_Frame_190.png</t>
  </si>
  <si>
    <t>AD0475_Frame_610.png</t>
  </si>
  <si>
    <t>AD0475_Frame_620.png</t>
  </si>
  <si>
    <t>AD0475_Frame_630.png</t>
  </si>
  <si>
    <t>AD0475_Frame_640.png</t>
  </si>
  <si>
    <t>NOTE: This table includes all predictions between 6 and 9 Frames.</t>
  </si>
  <si>
    <t>AD0268_Frame_20.png</t>
  </si>
  <si>
    <t>AD0268_Frame_30.png</t>
  </si>
  <si>
    <t>AD0268_Frame_100.png</t>
  </si>
  <si>
    <t>AD0268_Frame_140.png</t>
  </si>
  <si>
    <t>AD0268_Frame_150.png</t>
  </si>
  <si>
    <t>AD0268_Frame_160.png</t>
  </si>
  <si>
    <t>AD0268_Frame_310.png</t>
  </si>
  <si>
    <t>AD0268_Frame_730.png</t>
  </si>
  <si>
    <t>NOTE: This table includes all predictions in less than 9 Frames.</t>
  </si>
  <si>
    <t>AD0288_Frame_100.png</t>
  </si>
  <si>
    <t>AD0288_Frame_110.png</t>
  </si>
  <si>
    <t>AD0288_Frame_290.png</t>
  </si>
  <si>
    <t>AD0288_Frame_720.png</t>
  </si>
  <si>
    <t>AD0288_Frame_90.png</t>
  </si>
  <si>
    <t>AD0288_Frame_410.png</t>
  </si>
  <si>
    <t>AD0288_Frame_420.png</t>
  </si>
  <si>
    <t>AD0288_Frame_600.png</t>
  </si>
  <si>
    <t>AD0288_Frame_710.png</t>
  </si>
  <si>
    <t>AD0288_Frame_230.png</t>
  </si>
  <si>
    <t>AD0288_Frame_240.png</t>
  </si>
  <si>
    <t>AD0338_Frame_10.png</t>
  </si>
  <si>
    <t>AD0338_Frame_20.png</t>
  </si>
  <si>
    <t>AD0338_Frame_40.png</t>
  </si>
  <si>
    <t>AD0338_Frame_190.png</t>
  </si>
  <si>
    <t>AD0338_Frame_260.png</t>
  </si>
  <si>
    <t>AD0338_Frame_290.png</t>
  </si>
  <si>
    <t>AD0338_Frame_790.png</t>
  </si>
  <si>
    <t>AD0338_Frame_70.png</t>
  </si>
  <si>
    <t>AD0338_Frame_100.png</t>
  </si>
  <si>
    <t>AD0338_Frame_170.png</t>
  </si>
  <si>
    <t>AD0338_Frame_180.png</t>
  </si>
  <si>
    <t>AD0338_Frame_210.png</t>
  </si>
  <si>
    <t>AD0338_Frame_280.png</t>
  </si>
  <si>
    <t>AD0371_Frame_0.png</t>
  </si>
  <si>
    <t>AD0371_Frame_10.png</t>
  </si>
  <si>
    <t>AD0371_Frame_20.png</t>
  </si>
  <si>
    <t>AD0371_Frame_30.png</t>
  </si>
  <si>
    <t>AD0371_Frame_140.png</t>
  </si>
  <si>
    <t>AD0371_Frame_150.png</t>
  </si>
  <si>
    <t>AD0371_Frame_280.png</t>
  </si>
  <si>
    <t>AD0371_Frame_620.png</t>
  </si>
  <si>
    <t>AD0371_Frame_180.png</t>
  </si>
  <si>
    <t>AD0371_Frame_290.png</t>
  </si>
  <si>
    <t>AD0371_Frame_320.png</t>
  </si>
  <si>
    <t>AD0371_Frame_330.png</t>
  </si>
  <si>
    <t>AD0371_Frame_340.png</t>
  </si>
  <si>
    <t>AD0371_Frame_350.png</t>
  </si>
  <si>
    <t>AD0399_Frame_110.png</t>
  </si>
  <si>
    <t>AD0399_Frame_250.png</t>
  </si>
  <si>
    <t>AD0399_Frame_470.png</t>
  </si>
  <si>
    <t>AD0399_Frame_560.png</t>
  </si>
  <si>
    <t>AD0399_Frame_580.png</t>
  </si>
  <si>
    <t>AD0419_Frame_470.png</t>
  </si>
  <si>
    <t>AD0419_Frame_480.png</t>
  </si>
  <si>
    <t>AD0419_Frame_490.png</t>
  </si>
  <si>
    <t>AD0419_Frame_530.png</t>
  </si>
  <si>
    <t>AD0419_Frame_540.png</t>
  </si>
  <si>
    <t>AD0419_Frame_550.png</t>
  </si>
  <si>
    <t>AD0419_Frame_750.png</t>
  </si>
  <si>
    <t>AD0419_Frame_30.png</t>
  </si>
  <si>
    <t>AD0419_Frame_580.png</t>
  </si>
  <si>
    <t>AD0419_Frame_590.png</t>
  </si>
  <si>
    <t>AD0419_Frame_770.png</t>
  </si>
  <si>
    <t>AD0419_Frame_780.png</t>
  </si>
  <si>
    <t>AD0431_Frame_330.png</t>
  </si>
  <si>
    <t>AD0431_Frame_590.png</t>
  </si>
  <si>
    <t>AD0431_Frame_740.png</t>
  </si>
  <si>
    <t>AD0431_Frame_860.png</t>
  </si>
  <si>
    <t>AD0431_Frame_910.png</t>
  </si>
  <si>
    <t>AD0431_Frame_1550.png</t>
  </si>
  <si>
    <t>AD0431_Frame_1560.png</t>
  </si>
  <si>
    <t>AD0432_Frame_240.png</t>
  </si>
  <si>
    <t>AD0432_Frame_250.png</t>
  </si>
  <si>
    <t>AD0432_Frame_260.png</t>
  </si>
  <si>
    <t>AD0432_Frame_290.png</t>
  </si>
  <si>
    <t>AD0432_Frame_320.png</t>
  </si>
  <si>
    <t>AD0432_Frame_540.png</t>
  </si>
  <si>
    <t>AD0432_Frame_550.png</t>
  </si>
  <si>
    <t>AD0432_Frame_50.png</t>
  </si>
  <si>
    <t>AD0432_Frame_60.png</t>
  </si>
  <si>
    <t>AD0432_Frame_70.png</t>
  </si>
  <si>
    <t>AD0432_Frame_80.png</t>
  </si>
  <si>
    <t>AD0432_Frame_490.png</t>
  </si>
  <si>
    <t>AD0432_Frame_710.png</t>
  </si>
  <si>
    <t>AD0432_Frame_720.png</t>
  </si>
  <si>
    <t>AD0432_Frame_730.png</t>
  </si>
  <si>
    <t>NOTE: This table includes all predictions between 9 and 12 Frames.</t>
  </si>
  <si>
    <t>AD0268_Frame_400.png</t>
  </si>
  <si>
    <t>AD0268_Frame_410.png</t>
  </si>
  <si>
    <t>AD0268_Frame_420.png</t>
  </si>
  <si>
    <t>AD0268_Frame_430.png</t>
  </si>
  <si>
    <t>AD0268_Frame_440.png</t>
  </si>
  <si>
    <t>AD0268_Frame_650.png</t>
  </si>
  <si>
    <t>NOTE: This table includes all predictions in less than 12 Frames.</t>
  </si>
  <si>
    <t>AD0268_Frame_710.png</t>
  </si>
  <si>
    <t>AD0288_Frame_360.png</t>
  </si>
  <si>
    <t>AD0288_Frame_450.png</t>
  </si>
  <si>
    <t>AD0288_Frame_820.png</t>
  </si>
  <si>
    <t>AD0288_Frame_20.png</t>
  </si>
  <si>
    <t>AD0338_Frame_50.png</t>
  </si>
  <si>
    <t>AD0338_Frame_110.png</t>
  </si>
  <si>
    <t>AD0338_Frame_120.png</t>
  </si>
  <si>
    <t>AD0338_Frame_220.png</t>
  </si>
  <si>
    <t>AD0338_Frame_400.png</t>
  </si>
  <si>
    <t>AD0399_Frame_130.png</t>
  </si>
  <si>
    <t>AD0399_Frame_200.png</t>
  </si>
  <si>
    <t>AD0399_Frame_70.png</t>
  </si>
  <si>
    <t>AD0399_Frame_80.png</t>
  </si>
  <si>
    <t>AD0399_Frame_150.png</t>
  </si>
  <si>
    <t>AD0399_Frame_500.png</t>
  </si>
  <si>
    <t>AD0399_Frame_510.png</t>
  </si>
  <si>
    <t>AD0399_Frame_520.png</t>
  </si>
  <si>
    <t>AD0399_Frame_530.png</t>
  </si>
  <si>
    <t>AD0399_Frame_540.png</t>
  </si>
  <si>
    <t>AD0399_Frame_300.png</t>
  </si>
  <si>
    <t>AD0399_Frame_310.png</t>
  </si>
  <si>
    <t>AD0399_Frame_330.png</t>
  </si>
  <si>
    <t>AD0431_Frame_260.png</t>
  </si>
  <si>
    <t>AD0431_Frame_280.png</t>
  </si>
  <si>
    <t>AD0431_Frame_400.png</t>
  </si>
  <si>
    <t>AD0431_Frame_600.png</t>
  </si>
  <si>
    <t>AD0431_Frame_730.png</t>
  </si>
  <si>
    <t>AD0431_Frame_850.png</t>
  </si>
  <si>
    <t>AD0431_Frame_1240.png</t>
  </si>
  <si>
    <t>AD0431_Frame_1410.png</t>
  </si>
  <si>
    <t>AD0431_Frame_1420.png</t>
  </si>
  <si>
    <t>AD0432_Frame_100.png</t>
  </si>
  <si>
    <t>AD0432_Frame_230.png</t>
  </si>
  <si>
    <t>AD0432_Frame_350.png</t>
  </si>
  <si>
    <t>AD0432_Frame_400.png</t>
  </si>
  <si>
    <t>AD0432_Frame_480.png</t>
  </si>
  <si>
    <t>AD0432_Frame_570.png</t>
  </si>
  <si>
    <t>AD0432_Frame_90.png</t>
  </si>
  <si>
    <t>AD0432_Frame_140.png</t>
  </si>
  <si>
    <t>AD0432_Frame_150.png</t>
  </si>
  <si>
    <t>AD0432_Frame_160.png</t>
  </si>
  <si>
    <t>AD0432_Frame_170.png</t>
  </si>
  <si>
    <t>AD0432_Frame_210.png</t>
  </si>
  <si>
    <t>AD0432_Frame_330.png</t>
  </si>
  <si>
    <t>AD0432_Frame_670.png</t>
  </si>
  <si>
    <t>AD0432_Frame_310.png</t>
  </si>
  <si>
    <t>AD0432_Frame_740.png</t>
  </si>
  <si>
    <t>AD0432_Frame_750.png</t>
  </si>
  <si>
    <t>AD0475_Frame_480.png</t>
  </si>
  <si>
    <t>AD0475_Frame_600.png</t>
  </si>
  <si>
    <t>AD0475_Frame_650.png</t>
  </si>
  <si>
    <t>AD0475_Frame_660.png</t>
  </si>
  <si>
    <t>AD0475_Frame_670.png</t>
  </si>
  <si>
    <t>AD0475_Frame_30.png</t>
  </si>
  <si>
    <t>AD0475_Frame_40.png</t>
  </si>
  <si>
    <t>AD0475_Frame_440.png</t>
  </si>
  <si>
    <t>AD0475_Frame_450.png</t>
  </si>
  <si>
    <t>AD0475_Frame_510.png</t>
  </si>
  <si>
    <t>AD0475_Frame_520.png</t>
  </si>
  <si>
    <t>AD0475_Frame_570.png</t>
  </si>
  <si>
    <t>AD0475_Frame_580.png</t>
  </si>
  <si>
    <t>AD0475_Frame_590.png</t>
  </si>
  <si>
    <t>NOTE: This table includes all predictions between 12 and 15 Frames.</t>
  </si>
  <si>
    <t>AD0268_Frame_70.png</t>
  </si>
  <si>
    <t>AD0268_Frame_90.png</t>
  </si>
  <si>
    <t>AD0268_Frame_110.png</t>
  </si>
  <si>
    <t>AD0268_Frame_130.png</t>
  </si>
  <si>
    <t>NOTE: This table includes all predictions in less than 15 Frames.</t>
  </si>
  <si>
    <t>AD0268_Frame_200.png</t>
  </si>
  <si>
    <t>AD0268_Frame_230.png</t>
  </si>
  <si>
    <t>AD0268_Frame_780.png</t>
  </si>
  <si>
    <t>AD0268_Frame_790.png</t>
  </si>
  <si>
    <t>AD0288_Frame_200.png</t>
  </si>
  <si>
    <t>AD0288_Frame_220.png</t>
  </si>
  <si>
    <t>AD0288_Frame_310.png</t>
  </si>
  <si>
    <t>AD0288_Frame_480.png</t>
  </si>
  <si>
    <t>AD0399_Frame_100.png</t>
  </si>
  <si>
    <t>AD0399_Frame_140.png</t>
  </si>
  <si>
    <t>AD0399_Frame_170.png</t>
  </si>
  <si>
    <t>AD0399_Frame_180.png</t>
  </si>
  <si>
    <t>AD0399_Frame_120.png</t>
  </si>
  <si>
    <t>AD0399_Frame_220.png</t>
  </si>
  <si>
    <t>AD0399_Frame_230.png</t>
  </si>
  <si>
    <t>AD0399_Frame_240.png</t>
  </si>
  <si>
    <t>AD0399_Frame_270.png</t>
  </si>
  <si>
    <t>AD0399_Frame_280.png</t>
  </si>
  <si>
    <t>AD0399_Frame_400.png</t>
  </si>
  <si>
    <t>AD0399_Frame_420.png</t>
  </si>
  <si>
    <t>AD0399_Frame_450.png</t>
  </si>
  <si>
    <t>AD0431_Frame_630.png</t>
  </si>
  <si>
    <t>AD0431_Frame_640.png</t>
  </si>
  <si>
    <t>AD0431_Frame_650.png</t>
  </si>
  <si>
    <t>AD0431_Frame_890.png</t>
  </si>
  <si>
    <t>AD0431_Frame_1250.png</t>
  </si>
  <si>
    <t>AD0431_Frame_1400.png</t>
  </si>
  <si>
    <t>class_name</t>
  </si>
  <si>
    <t>Objekt_erkannt</t>
  </si>
  <si>
    <t>WAHR</t>
  </si>
  <si>
    <t>WAHR_%</t>
  </si>
  <si>
    <t>FALSCH</t>
  </si>
  <si>
    <t>FALSCH_%</t>
  </si>
  <si>
    <t>SUMME</t>
  </si>
  <si>
    <t>AD0268_Frame_590.png</t>
  </si>
  <si>
    <t>bird</t>
  </si>
  <si>
    <t>AD0268_Frame_630.png</t>
  </si>
  <si>
    <t>book</t>
  </si>
  <si>
    <t>AD0268_Frame_610.png</t>
  </si>
  <si>
    <t>couch</t>
  </si>
  <si>
    <t>AD0268_Frame_800.png</t>
  </si>
  <si>
    <t>cup</t>
  </si>
  <si>
    <t>AD0268_Frame_820.png</t>
  </si>
  <si>
    <t>donut</t>
  </si>
  <si>
    <t>elephant</t>
  </si>
  <si>
    <t>microwave</t>
  </si>
  <si>
    <t>AD0268_Frame_750.png</t>
  </si>
  <si>
    <t>remote</t>
  </si>
  <si>
    <t>sandwich</t>
  </si>
  <si>
    <t>sheep</t>
  </si>
  <si>
    <t>tie</t>
  </si>
  <si>
    <t>baseball glove</t>
  </si>
  <si>
    <t>AD0288_Frame_50.png</t>
  </si>
  <si>
    <t>car</t>
  </si>
  <si>
    <t>AD0288_Frame_160.png</t>
  </si>
  <si>
    <t>chair</t>
  </si>
  <si>
    <t>AD0288_Frame_750.png</t>
  </si>
  <si>
    <t>dog</t>
  </si>
  <si>
    <t>AD0288_Frame_430.png</t>
  </si>
  <si>
    <t>frisbee</t>
  </si>
  <si>
    <t>AD0288_Frame_300.png</t>
  </si>
  <si>
    <t>hot dog</t>
  </si>
  <si>
    <t>AD0288_Frame_660.png</t>
  </si>
  <si>
    <t>refrigerator</t>
  </si>
  <si>
    <t>AD0288_Frame_260.png</t>
  </si>
  <si>
    <t>AD0288_Frame_580.png</t>
  </si>
  <si>
    <t>AD0288_Frame_150.png</t>
  </si>
  <si>
    <t>surfboard</t>
  </si>
  <si>
    <t>AD0288_Frame_370.png</t>
  </si>
  <si>
    <t>tennis racket</t>
  </si>
  <si>
    <t>AD0288_Frame_130.png</t>
  </si>
  <si>
    <t>toothbrush</t>
  </si>
  <si>
    <t>AD0288_Frame_640.png</t>
  </si>
  <si>
    <t>tv</t>
  </si>
  <si>
    <t>AD0325_Frame_700.png</t>
  </si>
  <si>
    <t>banana</t>
  </si>
  <si>
    <t>AD0325_Frame_460.png</t>
  </si>
  <si>
    <t>AD0325_Frame_310.png</t>
  </si>
  <si>
    <t>bowl</t>
  </si>
  <si>
    <t>AD0325_Frame_710.png</t>
  </si>
  <si>
    <t>cake</t>
  </si>
  <si>
    <t>AD0325_Frame_170.png</t>
  </si>
  <si>
    <t>clock</t>
  </si>
  <si>
    <t>AD0325_Frame_180.png</t>
  </si>
  <si>
    <t>AD0325_Frame_590.png</t>
  </si>
  <si>
    <t>AD0325_Frame_740.png</t>
  </si>
  <si>
    <t>AD0338_Frame_590.png</t>
  </si>
  <si>
    <t>AD0338_Frame_600.png</t>
  </si>
  <si>
    <t>AD0338_Frame_610.png</t>
  </si>
  <si>
    <t>AD0338_Frame_30.png</t>
  </si>
  <si>
    <t>dining table</t>
  </si>
  <si>
    <t>kite</t>
  </si>
  <si>
    <t>sports ball</t>
  </si>
  <si>
    <t>traffic light</t>
  </si>
  <si>
    <t>AD0371_Frame_750.png</t>
  </si>
  <si>
    <t>AD0371_Frame_640.png</t>
  </si>
  <si>
    <t>AD0399_Frame_620.png</t>
  </si>
  <si>
    <t>airplane</t>
  </si>
  <si>
    <t>AD0399_Frame_670.png</t>
  </si>
  <si>
    <t>handbag</t>
  </si>
  <si>
    <t>horse</t>
  </si>
  <si>
    <t>AD0419_Frame_520.png</t>
  </si>
  <si>
    <t>AD0419_Frame_20.png</t>
  </si>
  <si>
    <t>AD0419_Frame_630.png</t>
  </si>
  <si>
    <t>suitcase</t>
  </si>
  <si>
    <t>AD0419_Frame_190.png</t>
  </si>
  <si>
    <t>AD0419_Frame_340.png</t>
  </si>
  <si>
    <t>mouse</t>
  </si>
  <si>
    <t>AD0419_Frame_760.png</t>
  </si>
  <si>
    <t>apple</t>
  </si>
  <si>
    <t>AD0431_Frame_560.png</t>
  </si>
  <si>
    <t>backpack</t>
  </si>
  <si>
    <t>AD0431_Frame_410.png</t>
  </si>
  <si>
    <t>bed</t>
  </si>
  <si>
    <t>AD0431_Frame_340.png</t>
  </si>
  <si>
    <t>bench</t>
  </si>
  <si>
    <t>AD0431_Frame_350.png</t>
  </si>
  <si>
    <t>AD0431_Frame_780.png</t>
  </si>
  <si>
    <t>bottle</t>
  </si>
  <si>
    <t>AD0431_Frame_790.png</t>
  </si>
  <si>
    <t>AD0431_Frame_1120.png</t>
  </si>
  <si>
    <t>bus</t>
  </si>
  <si>
    <t>AD0431_Frame_810.png</t>
  </si>
  <si>
    <t>AD0431_Frame_870.png</t>
  </si>
  <si>
    <t>AD0431_Frame_440.png</t>
  </si>
  <si>
    <t>potted plant</t>
  </si>
  <si>
    <t>AD0431_Frame_380.png</t>
  </si>
  <si>
    <t>AD0431_Frame_770.png</t>
  </si>
  <si>
    <t>umbrella</t>
  </si>
  <si>
    <t>baseball bat</t>
  </si>
  <si>
    <t>bicycle</t>
  </si>
  <si>
    <t>AD0432_Frame_520.png</t>
  </si>
  <si>
    <t>cow</t>
  </si>
  <si>
    <t>AD0432_Frame_220.png</t>
  </si>
  <si>
    <t>AD0432_Frame_420.png</t>
  </si>
  <si>
    <t>knife</t>
  </si>
  <si>
    <t>laptop</t>
  </si>
  <si>
    <t>AD0432_Frame_130.png</t>
  </si>
  <si>
    <t>AD0268_Frame_260.png</t>
  </si>
  <si>
    <t>AD0268_Frame_270.png</t>
  </si>
  <si>
    <t>AD0268_Frame_320.png</t>
  </si>
  <si>
    <t>AD0268_Frame_660.png</t>
  </si>
  <si>
    <t>AD0268_Frame_670.png</t>
  </si>
  <si>
    <t>AD0268_Frame_680.png</t>
  </si>
  <si>
    <t>sink</t>
  </si>
  <si>
    <t>vase</t>
  </si>
  <si>
    <t>AD0268_Frame_760.png</t>
  </si>
  <si>
    <t>AD0268_Frame_770.png</t>
  </si>
  <si>
    <t>AD0288_Frame_560.png</t>
  </si>
  <si>
    <t>AD0288_Frame_570.png</t>
  </si>
  <si>
    <t>AD0325_Frame_470.png</t>
  </si>
  <si>
    <t>AD0325_Frame_480.png</t>
  </si>
  <si>
    <t>AD0325_Frame_500.png</t>
  </si>
  <si>
    <t>AD0325_Frame_510.png</t>
  </si>
  <si>
    <t>AD0325_Frame_280.png</t>
  </si>
  <si>
    <t>AD0325_Frame_290.png</t>
  </si>
  <si>
    <t>AD0325_Frame_300.png</t>
  </si>
  <si>
    <t>AD0325_Frame_600.png</t>
  </si>
  <si>
    <t>AD0338_Frame_620.png</t>
  </si>
  <si>
    <t>AD0338_Frame_630.png</t>
  </si>
  <si>
    <t>AD0338_Frame_670.png</t>
  </si>
  <si>
    <t>AD0338_Frame_60.png</t>
  </si>
  <si>
    <t>AD0371_Frame_120.png</t>
  </si>
  <si>
    <t>AD0371_Frame_130.png</t>
  </si>
  <si>
    <t>train</t>
  </si>
  <si>
    <t>AD0371_Frame_170.png</t>
  </si>
  <si>
    <t>AD0371_Frame_560.png</t>
  </si>
  <si>
    <t>AD0399_Frame_430.png</t>
  </si>
  <si>
    <t>AD0399_Frame_480.png</t>
  </si>
  <si>
    <t>AD0399_Frame_290.png</t>
  </si>
  <si>
    <t>AD0399_Frame_320.png</t>
  </si>
  <si>
    <t>AD0431_Frame_540.png</t>
  </si>
  <si>
    <t>AD0431_Frame_550.png</t>
  </si>
  <si>
    <t>AD0431_Frame_580.png</t>
  </si>
  <si>
    <t>AD0431_Frame_1160.png</t>
  </si>
  <si>
    <t>AD0431_Frame_1180.png</t>
  </si>
  <si>
    <t>AD0431_Frame_1190.png</t>
  </si>
  <si>
    <t>AD0431_Frame_930.png</t>
  </si>
  <si>
    <t>AD0431_Frame_880.png</t>
  </si>
  <si>
    <t>AD0431_Frame_900.png</t>
  </si>
  <si>
    <t>AD0431_Frame_920.png</t>
  </si>
  <si>
    <t>AD0431_Frame_750.png</t>
  </si>
  <si>
    <t>AD0431_Frame_1100.png</t>
  </si>
  <si>
    <t>AD0431_Frame_1290.png</t>
  </si>
  <si>
    <t>AD0431_Frame_1310.png</t>
  </si>
  <si>
    <t>cell phone</t>
  </si>
  <si>
    <t>AD0431_Frame_520.png</t>
  </si>
  <si>
    <t>AD0431_Frame_530.png</t>
  </si>
  <si>
    <t>motorcycle</t>
  </si>
  <si>
    <t>AD0432_Frame_180.png</t>
  </si>
  <si>
    <t>AD0432_Frame_190.png</t>
  </si>
  <si>
    <t>AD0432_Frame_200.png</t>
  </si>
  <si>
    <t>AD0432_Frame_560.png</t>
  </si>
  <si>
    <t>AD0432_Frame_600.png</t>
  </si>
  <si>
    <t>AD0475_Frame_540.png</t>
  </si>
  <si>
    <t>cat</t>
  </si>
  <si>
    <t>AD0268_Frame_500.png</t>
  </si>
  <si>
    <t>AD0268_Frame_510.png</t>
  </si>
  <si>
    <t>AD0268_Frame_40.png</t>
  </si>
  <si>
    <t>AD0268_Frame_50.png</t>
  </si>
  <si>
    <t>AD0268_Frame_60.png</t>
  </si>
  <si>
    <t>AD0268_Frame_250.png</t>
  </si>
  <si>
    <t>AD0268_Frame_220.png</t>
  </si>
  <si>
    <t>AD0268_Frame_240.png</t>
  </si>
  <si>
    <t>AD0288_Frame_120.png</t>
  </si>
  <si>
    <t>AD0288_Frame_170.png</t>
  </si>
  <si>
    <t>AD0288_Frame_650.png</t>
  </si>
  <si>
    <t>AD0288_Frame_140.png</t>
  </si>
  <si>
    <t>AD0288_Frame_550.png</t>
  </si>
  <si>
    <t>AD0325_Frame_30.png</t>
  </si>
  <si>
    <t>AD0325_Frame_40.png</t>
  </si>
  <si>
    <t>AD0325_Frame_50.png</t>
  </si>
  <si>
    <t>AD0325_Frame_370.png</t>
  </si>
  <si>
    <t>AD0325_Frame_410.png</t>
  </si>
  <si>
    <t>AD0325_Frame_420.png</t>
  </si>
  <si>
    <t>AD0325_Frame_380.png</t>
  </si>
  <si>
    <t>AD0325_Frame_390.png</t>
  </si>
  <si>
    <t>AD0325_Frame_400.png</t>
  </si>
  <si>
    <t>AD0325_Frame_60.png</t>
  </si>
  <si>
    <t>AD0325_Frame_260.png</t>
  </si>
  <si>
    <t>AD0325_Frame_270.png</t>
  </si>
  <si>
    <t>AD0325_Frame_330.png</t>
  </si>
  <si>
    <t>AD0325_Frame_250.png</t>
  </si>
  <si>
    <t>AD0399_Frame_10.png</t>
  </si>
  <si>
    <t>AD0399_Frame_20.png</t>
  </si>
  <si>
    <t>AD0399_Frame_30.png</t>
  </si>
  <si>
    <t>AD0399_Frame_40.png</t>
  </si>
  <si>
    <t>AD0399_Frame_50.png</t>
  </si>
  <si>
    <t>AD0399_Frame_440.png</t>
  </si>
  <si>
    <t>AD0399_Frame_460.png</t>
  </si>
  <si>
    <t>AD0399_Frame_690.png</t>
  </si>
  <si>
    <t>AD0431_Frame_430.png</t>
  </si>
  <si>
    <t>AD0431_Frame_450.png</t>
  </si>
  <si>
    <t>AD0431_Frame_760.png</t>
  </si>
  <si>
    <t>AD0431_Frame_1380.png</t>
  </si>
  <si>
    <t>AD0431_Frame_1470.png</t>
  </si>
  <si>
    <t>AD0432_Frame_680.png</t>
  </si>
  <si>
    <t>AD0432_Frame_690.png</t>
  </si>
  <si>
    <t>AD0432_Frame_700.png</t>
  </si>
  <si>
    <t>AD0432_Frame_770.png</t>
  </si>
  <si>
    <t>AD0432_Frame_780.png</t>
  </si>
  <si>
    <t>AD0432_Frame_790.png</t>
  </si>
  <si>
    <t>AD0432_Frame_800.png</t>
  </si>
  <si>
    <t>AD0325_Frame_70.png</t>
  </si>
  <si>
    <t>AD0325_Frame_80.png</t>
  </si>
  <si>
    <t>AD0325_Frame_520.png</t>
  </si>
  <si>
    <t>AD0325_Frame_530.png</t>
  </si>
  <si>
    <t>AD0325_Frame_550.png</t>
  </si>
  <si>
    <t>AD0325_Frame_560.png</t>
  </si>
  <si>
    <t>AD0338_Frame_200.png</t>
  </si>
  <si>
    <t>AD0371_Frame_110.png</t>
  </si>
  <si>
    <t>AD0371_Frame_200.png</t>
  </si>
  <si>
    <t>AD0371_Frame_210.png</t>
  </si>
  <si>
    <t>AD0371_Frame_230.png</t>
  </si>
  <si>
    <t>AD0371_Frame_240.png</t>
  </si>
  <si>
    <t>AD0371_Frame_780.png</t>
  </si>
  <si>
    <t>AD0475_Frame_560.png</t>
  </si>
  <si>
    <t>AD0268_Frame_340.png</t>
  </si>
  <si>
    <t>AD0268_Frame_350.png</t>
  </si>
  <si>
    <t>AD0268_Frame_360.png</t>
  </si>
  <si>
    <t>AD0268_Frame_370.png</t>
  </si>
  <si>
    <t>AD0268_Frame_380.png</t>
  </si>
  <si>
    <t>AD0268_Frame_390.png</t>
  </si>
  <si>
    <t>AD0268_Frame_640.png</t>
  </si>
  <si>
    <t>AD0338_Frame_420.png</t>
  </si>
  <si>
    <t>AD0338_Frame_430.png</t>
  </si>
  <si>
    <t>AD0371_Frame_60.png</t>
  </si>
  <si>
    <t>AD0371_Frame_90.png</t>
  </si>
  <si>
    <t>AD0371_Frame_100.png</t>
  </si>
  <si>
    <t>AD0371_Frame_310.png</t>
  </si>
  <si>
    <t>AD0371_Frame_600.png</t>
  </si>
  <si>
    <t>AD0419_Frame_500.png</t>
  </si>
  <si>
    <t>AD0419_Frame_600.png</t>
  </si>
  <si>
    <t>AD0419_Frame_710.png</t>
  </si>
  <si>
    <t>AD0419_Frame_720.png</t>
  </si>
  <si>
    <t>AD0419_Frame_730.png</t>
  </si>
  <si>
    <t>AD0432_Frame_630.png</t>
  </si>
  <si>
    <t>AD0432_Frame_640.png</t>
  </si>
  <si>
    <t>AD0432_Frame_650.png</t>
  </si>
  <si>
    <t>AD0475_Frame_680.png</t>
  </si>
  <si>
    <t>AD0475_Frame_690.png</t>
  </si>
  <si>
    <t>AD0475_Frame_700.png</t>
  </si>
  <si>
    <t>AD0475_Frame_710.png</t>
  </si>
  <si>
    <t>AD0475_Frame_720.png</t>
  </si>
  <si>
    <t>AD0475_Frame_730.png</t>
  </si>
  <si>
    <t>AD0475_Frame_740.png</t>
  </si>
  <si>
    <t>AD0475_Frame_750.png</t>
  </si>
  <si>
    <t>AD0475_Frame_760.png</t>
  </si>
  <si>
    <t>AD0475_Frame_770.png</t>
  </si>
  <si>
    <t>AD0475_Frame_780.png</t>
  </si>
  <si>
    <t>AD0475_Frame_790.png</t>
  </si>
  <si>
    <t>AD0475_Frame_800.png</t>
  </si>
  <si>
    <t>AD0475_Frame_810.png</t>
  </si>
  <si>
    <t>NOTE: This table includes all predictions which are smaller than 5% of the frame.</t>
  </si>
  <si>
    <t>AD0268</t>
  </si>
  <si>
    <t>AD0268_Frame_620.png</t>
  </si>
  <si>
    <t>-</t>
  </si>
  <si>
    <t>AD0288</t>
  </si>
  <si>
    <t>AD0288_Frame_810.png</t>
  </si>
  <si>
    <t>AD0288_Frame_790.png</t>
  </si>
  <si>
    <t>AD0288_Frame_830.png</t>
  </si>
  <si>
    <t>AD0288_Frame_620.png</t>
  </si>
  <si>
    <t>AD0288_Frame_760.png</t>
  </si>
  <si>
    <t>AD0288_Frame_530.png</t>
  </si>
  <si>
    <t>AD0325</t>
  </si>
  <si>
    <t>AD0325_Frame_340.png</t>
  </si>
  <si>
    <t>AD0325_Frame_350.png</t>
  </si>
  <si>
    <t>AD0325_Frame_430.png</t>
  </si>
  <si>
    <t>AD0325_Frame_620.png</t>
  </si>
  <si>
    <t>AD0325_Frame_730.png</t>
  </si>
  <si>
    <t>AD0325_Frame_650.png</t>
  </si>
  <si>
    <t>AD0325_Frame_640.png</t>
  </si>
  <si>
    <t>AD0325_Frame_630.png</t>
  </si>
  <si>
    <t>AD0325_Frame_750.png</t>
  </si>
  <si>
    <t>AD0325_Frame_760.png</t>
  </si>
  <si>
    <t>AD0338</t>
  </si>
  <si>
    <t>AD0338_Frame_770.png</t>
  </si>
  <si>
    <t>AD0371</t>
  </si>
  <si>
    <t>AD0371_Frame_70.png</t>
  </si>
  <si>
    <t>AD0371_Frame_80.png</t>
  </si>
  <si>
    <t>AD0399</t>
  </si>
  <si>
    <t>AD0399_Frame_350.png</t>
  </si>
  <si>
    <t>AD0419</t>
  </si>
  <si>
    <t>AD0419_Frame_90.png</t>
  </si>
  <si>
    <t>AD0419_Frame_80.png</t>
  </si>
  <si>
    <t>AD0419_Frame_70.png</t>
  </si>
  <si>
    <t>AD0419_Frame_50.png</t>
  </si>
  <si>
    <t>AD0419_Frame_60.png</t>
  </si>
  <si>
    <t>AD0419_Frame_620.png</t>
  </si>
  <si>
    <t>AD0419_Frame_830.png</t>
  </si>
  <si>
    <t>AD0419_Frame_740.png</t>
  </si>
  <si>
    <t>AD0419_Frame_370.png</t>
  </si>
  <si>
    <t>AD0419_Frame_810.png</t>
  </si>
  <si>
    <t>AD0419_Frame_820.png</t>
  </si>
  <si>
    <t>AD0419_Frame_160.png</t>
  </si>
  <si>
    <t>AD0419_Frame_240.png</t>
  </si>
  <si>
    <t>AD0419_Frame_220.png</t>
  </si>
  <si>
    <t>AD0419_Frame_230.png</t>
  </si>
  <si>
    <t>AD0419_Frame_250.png</t>
  </si>
  <si>
    <t>AD0419_Frame_260.png</t>
  </si>
  <si>
    <t>AD0419_Frame_10.png</t>
  </si>
  <si>
    <t>AD0419_Frame_270.png</t>
  </si>
  <si>
    <t>AD0419_Frame_330.png</t>
  </si>
  <si>
    <t>AD0419_Frame_290.png</t>
  </si>
  <si>
    <t>AD0419_Frame_280.png</t>
  </si>
  <si>
    <t>AD0419_Frame_320.png</t>
  </si>
  <si>
    <t>AD0419_Frame_310.png</t>
  </si>
  <si>
    <t>AD0419_Frame_300.png</t>
  </si>
  <si>
    <t>AD0419_Frame_360.png</t>
  </si>
  <si>
    <t>AD0419_Frame_610.png</t>
  </si>
  <si>
    <t>AD0419_Frame_350.png</t>
  </si>
  <si>
    <t>AD0419_Frame_210.png</t>
  </si>
  <si>
    <t>AD0431</t>
  </si>
  <si>
    <t>AD0431_Frame_690.png</t>
  </si>
  <si>
    <t>AD0431_Frame_700.png</t>
  </si>
  <si>
    <t>AD0431_Frame_710.png</t>
  </si>
  <si>
    <t>AD0431_Frame_950.png</t>
  </si>
  <si>
    <t>AD0431_Frame_1000.png</t>
  </si>
  <si>
    <t>AD0431_Frame_990.png</t>
  </si>
  <si>
    <t>AD0431_Frame_980.png</t>
  </si>
  <si>
    <t>AD0431_Frame_570.png</t>
  </si>
  <si>
    <t>AD0431_Frame_1520.png</t>
  </si>
  <si>
    <t>AD0431_Frame_1530.png</t>
  </si>
  <si>
    <t>AD0431_Frame_1540.png</t>
  </si>
  <si>
    <t>AD0431_Frame_1510.png</t>
  </si>
  <si>
    <t>AD0431_Frame_970.png</t>
  </si>
  <si>
    <t>AD0431_Frame_1210.png</t>
  </si>
  <si>
    <t>AD0431_Frame_960.png</t>
  </si>
  <si>
    <t>AD0431_Frame_680.png</t>
  </si>
  <si>
    <t>AD0431_Frame_370.png</t>
  </si>
  <si>
    <t>AD0431_Frame_830.png</t>
  </si>
  <si>
    <t>AD0431_Frame_670.png</t>
  </si>
  <si>
    <t>AD0431_Frame_30.png</t>
  </si>
  <si>
    <t>AD0431_Frame_20.png</t>
  </si>
  <si>
    <t>AD0431_Frame_1500.png</t>
  </si>
  <si>
    <t>AD0431_Frame_10.png</t>
  </si>
  <si>
    <t>AD0431_Frame_1360.png</t>
  </si>
  <si>
    <t>AD0432</t>
  </si>
  <si>
    <t>AD0432_Frame_580.png</t>
  </si>
  <si>
    <t>AD0432_Frame_20.png</t>
  </si>
  <si>
    <t>AD0432_Frame_30.png</t>
  </si>
  <si>
    <t>AD0432_Frame_40.png</t>
  </si>
  <si>
    <t>AD0432_Frame_10.png</t>
  </si>
  <si>
    <t>AD0475</t>
  </si>
  <si>
    <t>NOTE: This table includes all predictions which are bigger than 5% but smaller than 10% of the frame.</t>
  </si>
  <si>
    <t>NOTE: This table includes all predictions which are smaller than 10% of the frame.</t>
  </si>
  <si>
    <t>AD0268_Frame_330.png</t>
  </si>
  <si>
    <t>AD0268_Frame_300.png</t>
  </si>
  <si>
    <t>AD0268_Frame_290.png</t>
  </si>
  <si>
    <t>AD0288_Frame_670.png</t>
  </si>
  <si>
    <t>AD0288_Frame_10.png</t>
  </si>
  <si>
    <t>AD0288_Frame_40.png</t>
  </si>
  <si>
    <t>AD0325_Frame_610.png</t>
  </si>
  <si>
    <t>AD0325_Frame_690.png</t>
  </si>
  <si>
    <t>AD0325_Frame_660.png</t>
  </si>
  <si>
    <t>AD0325_Frame_670.png</t>
  </si>
  <si>
    <t>AD0325_Frame_680.png</t>
  </si>
  <si>
    <t>AD0371_Frame_490.png</t>
  </si>
  <si>
    <t>AD0371_Frame_480.png</t>
  </si>
  <si>
    <t>AD0371_Frame_470.png</t>
  </si>
  <si>
    <t>AD0399_Frame_410.png</t>
  </si>
  <si>
    <t>AD0399_Frame_340.png</t>
  </si>
  <si>
    <t>AD0419_Frame_140.png</t>
  </si>
  <si>
    <t>AD0419_Frame_40.png</t>
  </si>
  <si>
    <t>AD0419_Frame_200.png</t>
  </si>
  <si>
    <t>AD0419_Frame_120.png</t>
  </si>
  <si>
    <t>AD0419_Frame_110.png</t>
  </si>
  <si>
    <t>AD0431_Frame_820.png</t>
  </si>
  <si>
    <t>AD0431_Frame_420.png</t>
  </si>
  <si>
    <t>AD0431_Frame_610.png</t>
  </si>
  <si>
    <t>AD0431_Frame_1490.png</t>
  </si>
  <si>
    <t>AD0431_Frame_1020.png</t>
  </si>
  <si>
    <t>AD0431_Frame_1050.png</t>
  </si>
  <si>
    <t>AD0431_Frame_1040.png</t>
  </si>
  <si>
    <t>AD0431_Frame_1010.png</t>
  </si>
  <si>
    <t>AD0431_Frame_1030.png</t>
  </si>
  <si>
    <t>AD0431_Frame_1230.png</t>
  </si>
  <si>
    <t>AD0431_Frame_1220.png</t>
  </si>
  <si>
    <t>AD0431_Frame_1480.png</t>
  </si>
  <si>
    <t>AD0431_Frame_1370.png</t>
  </si>
  <si>
    <t>AD0432_Frame_510.png</t>
  </si>
  <si>
    <t>AD0432_Frame_760.png</t>
  </si>
  <si>
    <t>AD0432_Frame_410.png</t>
  </si>
  <si>
    <t>AD0475_Frame_550.png</t>
  </si>
  <si>
    <t>NOTE: This table includes all predictions which are bigger than 10% but smaller than 15% of the frame.</t>
  </si>
  <si>
    <t>NOTE: This table includes all predictions which are smaller than 15% of the frame.</t>
  </si>
  <si>
    <t>AD0338_Frame_480.png</t>
  </si>
  <si>
    <t>AD0371_Frame_770.png</t>
  </si>
  <si>
    <t>AD0371_Frame_710.png</t>
  </si>
  <si>
    <t>AD0371_Frame_720.png</t>
  </si>
  <si>
    <t>AD0371_Frame_700.png</t>
  </si>
  <si>
    <t>AD0371_Frame_740.png</t>
  </si>
  <si>
    <t>AD0371_Frame_760.png</t>
  </si>
  <si>
    <t>AD0371_Frame_730.png</t>
  </si>
  <si>
    <t>AD0419_Frame_150.png</t>
  </si>
  <si>
    <t>AD0419_Frame_420.png</t>
  </si>
  <si>
    <t>AD0419_Frame_130.png</t>
  </si>
  <si>
    <t>AD0419_Frame_510.png</t>
  </si>
  <si>
    <t>AD0431_Frame_140.png</t>
  </si>
  <si>
    <t>AD0431_Frame_1390.png</t>
  </si>
  <si>
    <t>AD0431_Frame_620.png</t>
  </si>
  <si>
    <t>person</t>
  </si>
  <si>
    <t>AD0325_Frame_160.png</t>
  </si>
  <si>
    <t>AD0325_Frame_100.png</t>
  </si>
  <si>
    <t>AD0325_Frame_110.png</t>
  </si>
  <si>
    <t>AD0325_Frame_140.png</t>
  </si>
  <si>
    <t>AD0325_Frame_580.png</t>
  </si>
  <si>
    <t>AD0325_Frame_570.png</t>
  </si>
  <si>
    <t>AD0325_Frame_490.png</t>
  </si>
  <si>
    <t>teddy bear</t>
  </si>
  <si>
    <t>keyboard</t>
  </si>
  <si>
    <t>AD0338_Frame_410.png</t>
  </si>
  <si>
    <t>AD0338_Frame_390.png</t>
  </si>
  <si>
    <t>AD0338_Frame_360.png</t>
  </si>
  <si>
    <t>AD0338_Frame_350.png</t>
  </si>
  <si>
    <t>AD0338_Frame_330.png</t>
  </si>
  <si>
    <t>AD0338_Frame_320.png</t>
  </si>
  <si>
    <t>AD0338_Frame_340.png</t>
  </si>
  <si>
    <t>AD0338_Frame_130.png</t>
  </si>
  <si>
    <t>AD0338_Frame_140.png</t>
  </si>
  <si>
    <t>AD0338_Frame_150.png</t>
  </si>
  <si>
    <t>AD0338_Frame_450.png</t>
  </si>
  <si>
    <t>AD0338_Frame_370.png</t>
  </si>
  <si>
    <t>AD0338_Frame_460.png</t>
  </si>
  <si>
    <t>Anmerkung: Bei propotional kleine Teile des Frames werden typischerweise Personen falsch klassifiziert</t>
  </si>
  <si>
    <t>AD0371_Frame_610.png</t>
  </si>
  <si>
    <t>AD0371_Frame_590.png</t>
  </si>
  <si>
    <t>AD0371_Frame_530.png</t>
  </si>
  <si>
    <t>AD0371_Frame_540.png</t>
  </si>
  <si>
    <t>AD0371_Frame_510.png</t>
  </si>
  <si>
    <t>AD0371_Frame_630.png</t>
  </si>
  <si>
    <t>AD0371_Frame_500.png</t>
  </si>
  <si>
    <t>AD0371_Frame_380.png</t>
  </si>
  <si>
    <t>AD0371_Frame_390.png</t>
  </si>
  <si>
    <t>AD0371_Frame_360.png</t>
  </si>
  <si>
    <t>AD0371_Frame_370.png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</si>
</sst>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9BC2E6"/>
      </bottom>
      <diagonal/>
    </border>
    <border>
      <left style="thin">
        <color theme="8"/>
      </left>
      <right style="thin">
        <color theme="8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4" xfId="0" applyBorder="1"/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wrapText="1"/>
    </xf>
    <xf numFmtId="0" fontId="2" fillId="0" borderId="4" xfId="0" applyFont="1" applyBorder="1"/>
    <xf numFmtId="0" fontId="0" fillId="0" borderId="8" xfId="0" applyBorder="1" applyAlignment="1">
      <alignment wrapText="1"/>
    </xf>
    <xf numFmtId="9" fontId="0" fillId="0" borderId="0" xfId="1" applyFont="1"/>
    <xf numFmtId="0" fontId="2" fillId="0" borderId="0" xfId="0" applyFont="1"/>
    <xf numFmtId="9" fontId="2" fillId="0" borderId="0" xfId="1" applyFont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5" fillId="2" borderId="13" xfId="0" applyFont="1" applyFill="1" applyBorder="1"/>
    <xf numFmtId="0" fontId="5" fillId="2" borderId="14" xfId="0" applyFont="1" applyFill="1" applyBorder="1"/>
    <xf numFmtId="0" fontId="0" fillId="3" borderId="12" xfId="0" applyFill="1" applyBorder="1"/>
    <xf numFmtId="0" fontId="2" fillId="3" borderId="10" xfId="0" applyFont="1" applyFill="1" applyBorder="1" applyAlignment="1">
      <alignment horizontal="left"/>
    </xf>
    <xf numFmtId="0" fontId="0" fillId="3" borderId="15" xfId="0" applyFill="1" applyBorder="1"/>
    <xf numFmtId="0" fontId="0" fillId="3" borderId="14" xfId="0" applyFill="1" applyBorder="1"/>
    <xf numFmtId="0" fontId="0" fillId="0" borderId="12" xfId="0" applyBorder="1"/>
    <xf numFmtId="0" fontId="0" fillId="3" borderId="17" xfId="0" applyFill="1" applyBorder="1"/>
    <xf numFmtId="0" fontId="0" fillId="3" borderId="1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19" xfId="0" applyFill="1" applyBorder="1"/>
    <xf numFmtId="0" fontId="0" fillId="4" borderId="19" xfId="0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5" fillId="2" borderId="16" xfId="0" applyFont="1" applyFill="1" applyBorder="1"/>
    <xf numFmtId="0" fontId="4" fillId="0" borderId="0" xfId="0" applyFont="1"/>
    <xf numFmtId="0" fontId="0" fillId="3" borderId="4" xfId="0" applyFill="1" applyBorder="1"/>
    <xf numFmtId="0" fontId="4" fillId="0" borderId="4" xfId="0" applyFont="1" applyBorder="1"/>
    <xf numFmtId="0" fontId="0" fillId="3" borderId="23" xfId="0" applyFill="1" applyBorder="1"/>
    <xf numFmtId="0" fontId="4" fillId="0" borderId="11" xfId="0" applyFont="1" applyBorder="1"/>
    <xf numFmtId="0" fontId="0" fillId="3" borderId="25" xfId="0" applyFill="1" applyBorder="1"/>
    <xf numFmtId="0" fontId="0" fillId="3" borderId="0" xfId="0" applyFill="1"/>
    <xf numFmtId="0" fontId="0" fillId="3" borderId="26" xfId="0" applyFill="1" applyBorder="1"/>
    <xf numFmtId="0" fontId="0" fillId="3" borderId="24" xfId="0" applyFill="1" applyBorder="1"/>
    <xf numFmtId="9" fontId="0" fillId="0" borderId="0" xfId="1" applyFont="1" applyBorder="1"/>
    <xf numFmtId="0" fontId="0" fillId="0" borderId="0" xfId="0" applyBorder="1"/>
    <xf numFmtId="0" fontId="0" fillId="0" borderId="14" xfId="0" applyBorder="1"/>
    <xf numFmtId="0" fontId="2" fillId="3" borderId="14" xfId="0" applyFont="1" applyFill="1" applyBorder="1"/>
    <xf numFmtId="0" fontId="2" fillId="0" borderId="11" xfId="0" applyFont="1" applyBorder="1"/>
    <xf numFmtId="0" fontId="0" fillId="3" borderId="0" xfId="0" applyFill="1" applyBorder="1"/>
    <xf numFmtId="0" fontId="0" fillId="3" borderId="0" xfId="0" applyFont="1" applyFill="1" applyBorder="1"/>
    <xf numFmtId="0" fontId="2" fillId="3" borderId="0" xfId="0" applyFont="1" applyFill="1" applyBorder="1"/>
  </cellXfs>
  <cellStyles count="2">
    <cellStyle name="Normal" xfId="0" builtinId="0"/>
    <cellStyle name="Percent" xfId="1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bora Parapani" id="{9649F467-5CB4-4F4F-A5BA-3801D1365594}" userId="c523567e70d2f6d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ACD77-1328-47FE-847A-51F935C08A7A}" name="Tabelle1" displayName="Tabelle1" ref="A1:F41" totalsRowShown="0">
  <autoFilter ref="A1:F41" xr:uid="{652ACD77-1328-47FE-847A-51F935C08A7A}"/>
  <tableColumns count="6">
    <tableColumn id="1" xr3:uid="{15ED1A77-58D8-498C-80EE-5D8D25F17834}" name="AD">
      <calculatedColumnFormula>LEFT(B2,6)</calculatedColumnFormula>
    </tableColumn>
    <tableColumn id="2" xr3:uid="{5F16C85C-72BA-421A-8CF4-79018B41D61E}" name="Ausgeschlossenes Frame"/>
    <tableColumn id="3" xr3:uid="{274D3B99-15A6-4E18-9566-3B95231AFDA2}" name="Age"/>
    <tableColumn id="4" xr3:uid="{FB83F472-766D-4BA4-BE61-980BDEC3B63D}" name="Gender"/>
    <tableColumn id="5" xr3:uid="{7743A158-2F6B-42B4-BC48-E611D72FBB67}" name="Emotion"/>
    <tableColumn id="6" xr3:uid="{B21FD8DF-C343-4942-93B2-61300304C6A6}" name="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1B7B52-DD5F-46C3-9707-DA720E592691}" name="Tabelle10" displayName="Tabelle10" ref="H1:L6" totalsRowShown="0">
  <autoFilter ref="H1:L6" xr:uid="{D51B7B52-DD5F-46C3-9707-DA720E592691}"/>
  <tableColumns count="5">
    <tableColumn id="1" xr3:uid="{604653AF-5031-4880-A19D-D9D35FB8994A}" name="Attribute"/>
    <tableColumn id="2" xr3:uid="{134D3D8F-086D-424F-8D7E-D1628616F127}" name="true"/>
    <tableColumn id="5" xr3:uid="{0255E093-82D9-4041-BD37-49BA9722A27B}" name="true_%">
      <calculatedColumnFormula>Tabelle10[[#This Row],[true]]/Tabelle10[[#This Row],[true]]+Tabelle10[[#This Row],[false]]</calculatedColumnFormula>
    </tableColumn>
    <tableColumn id="3" xr3:uid="{EFC1E995-B9BE-43DF-A18D-C938AC4F2EC9}" name="false"/>
    <tableColumn id="6" xr3:uid="{2B43B93D-2158-4340-818D-5E7B04F8C922}" name="false_%">
      <calculatedColumnFormula>Tabelle10[[#This Row],[false]]/(Tabelle10[[#This Row],[false]]+Tabelle10[[#This Row],[true]])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58162-8B5C-4D19-9938-EB75E8A9F738}" name="Tabelle2" displayName="Tabelle2" ref="A1:F69" totalsRowShown="0">
  <autoFilter ref="A1:F69" xr:uid="{B3A58162-8B5C-4D19-9938-EB75E8A9F738}"/>
  <tableColumns count="6">
    <tableColumn id="1" xr3:uid="{A21B3FBE-036A-4CF1-816B-F2321D963870}" name="AD">
      <calculatedColumnFormula>LEFT(B2,6)</calculatedColumnFormula>
    </tableColumn>
    <tableColumn id="2" xr3:uid="{16832FAF-54CD-4682-BC2A-CF69EF7499EB}" name="Ausgeschlossenes Frame"/>
    <tableColumn id="3" xr3:uid="{6A451ED6-A727-4FAC-B44C-94A114BAD0B5}" name="Age"/>
    <tableColumn id="4" xr3:uid="{7358E350-BCD0-474C-8B58-7E3EB86057A5}" name="Gender"/>
    <tableColumn id="5" xr3:uid="{D012FDA7-61B3-4AB1-953A-7426165F55B0}" name="Emotion"/>
    <tableColumn id="6" xr3:uid="{CE26CBB9-C074-4A83-AC10-CA706C698813}" name="Ethni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E3E415-6ED3-4D91-81DE-FDC0471E49A5}" name="Tabelle1014" displayName="Tabelle1014" ref="H1:L6" totalsRowShown="0">
  <autoFilter ref="H1:L6" xr:uid="{B0E3E415-6ED3-4D91-81DE-FDC0471E49A5}"/>
  <tableColumns count="5">
    <tableColumn id="1" xr3:uid="{ADB7FE18-5F62-4E3E-BA41-DB50FB3A4C00}" name="Attribute"/>
    <tableColumn id="2" xr3:uid="{E565C894-615A-43C5-A62A-4E9C53B9786E}" name="true"/>
    <tableColumn id="5" xr3:uid="{FA21955B-2F95-4BC6-9BA5-100F65766265}" name="true_%">
      <calculatedColumnFormula>Tabelle1014[[#This Row],[true]]/Tabelle1014[[#This Row],[true]]+Tabelle1014[[#This Row],[false]]</calculatedColumnFormula>
    </tableColumn>
    <tableColumn id="3" xr3:uid="{F07AED43-96FF-4F64-A116-025F92D4629D}" name="false"/>
    <tableColumn id="6" xr3:uid="{99457B46-56BE-4BAE-87F4-55D0319D55C9}" name="false_%">
      <calculatedColumnFormula>Tabelle1014[[#This Row],[false]]/(Tabelle1014[[#This Row],[false]]+Tabelle1014[[#This Row],[true]])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D346B75-93A3-41F1-9D8C-03919F46318E}" name="Tabelle101415" displayName="Tabelle101415" ref="H9:L14" totalsRowShown="0">
  <autoFilter ref="H9:L14" xr:uid="{4D346B75-93A3-41F1-9D8C-03919F46318E}"/>
  <tableColumns count="5">
    <tableColumn id="1" xr3:uid="{8CC63D52-EC09-4DB5-BC53-9FFD39E89669}" name="Attribute"/>
    <tableColumn id="2" xr3:uid="{FF875AE4-74DB-42FD-8CFA-2285508D50C1}" name="true"/>
    <tableColumn id="5" xr3:uid="{7DCCA546-93F9-413F-A052-639BFC495D58}" name="true_%">
      <calculatedColumnFormula>Tabelle101415[[#This Row],[true]]/Tabelle101415[[#This Row],[true]]+Tabelle101415[[#This Row],[false]]</calculatedColumnFormula>
    </tableColumn>
    <tableColumn id="3" xr3:uid="{B12EFA9B-8321-4567-B9CC-554A7487DFC2}" name="false"/>
    <tableColumn id="6" xr3:uid="{0CD2EAE5-335C-419F-830D-EC22C1100F1A}" name="false_%">
      <calculatedColumnFormula>Tabelle101415[[#This Row],[false]]/(Tabelle101415[[#This Row],[false]]+Tabelle101415[[#This Row],[true]])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FC138E-D3C7-44C0-9E60-68E8022858D3}" name="Tabelle3" displayName="Tabelle3" ref="A1:F101" totalsRowShown="0">
  <autoFilter ref="A1:F101" xr:uid="{B3A58162-8B5C-4D19-9938-EB75E8A9F738}"/>
  <tableColumns count="6">
    <tableColumn id="1" xr3:uid="{EC196908-B553-4110-8583-2BE6A79DECFF}" name="AD">
      <calculatedColumnFormula>LEFT(B2,6)</calculatedColumnFormula>
    </tableColumn>
    <tableColumn id="2" xr3:uid="{D8D1F063-B982-4259-A6FA-9B712424A13E}" name="Ausgeschlossenes Frame"/>
    <tableColumn id="3" xr3:uid="{5323D83B-C256-4B32-92EC-0E8AE7C22DF0}" name="Age"/>
    <tableColumn id="4" xr3:uid="{ADEB3BA4-7E16-4E96-B026-9319761B1FEE}" name="Gender"/>
    <tableColumn id="5" xr3:uid="{B22B6637-F08F-4714-8550-D4FB96D09FF7}" name="Emotion"/>
    <tableColumn id="6" xr3:uid="{A7D7680D-5B3B-489F-BE70-64E6CD09FB50}" name="Ethnicit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20D57-08CB-4FBE-8100-B05CC56D9BFE}" name="Tabelle101422" displayName="Tabelle101422" ref="H1:L6" totalsRowShown="0">
  <autoFilter ref="H1:L6" xr:uid="{B0E3E415-6ED3-4D91-81DE-FDC0471E49A5}"/>
  <tableColumns count="5">
    <tableColumn id="1" xr3:uid="{94AA6E11-4F5F-454C-92BD-493A7190CBA3}" name="Attribute"/>
    <tableColumn id="2" xr3:uid="{A891895A-3D29-4F5F-AF6D-2BB17E415C2F}" name="true"/>
    <tableColumn id="5" xr3:uid="{0AEB12A5-7926-437E-A660-C916C503F34F}" name="true_%">
      <calculatedColumnFormula>Tabelle101422[[#This Row],[true]]/Tabelle101422[[#This Row],[true]]+Tabelle101422[[#This Row],[false]]</calculatedColumnFormula>
    </tableColumn>
    <tableColumn id="3" xr3:uid="{D163201D-4AD2-43A3-888E-EC860FA30093}" name="false"/>
    <tableColumn id="6" xr3:uid="{BF268D6B-527A-4093-80CF-186495C43779}" name="false_%">
      <calculatedColumnFormula>Tabelle101422[[#This Row],[false]]/(Tabelle101422[[#This Row],[false]]+Tabelle101422[[#This Row],[true]])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5928D8-9920-40F8-BC79-CE11151B1F20}" name="Tabelle10141523" displayName="Tabelle10141523" ref="H9:L14" totalsRowShown="0">
  <autoFilter ref="H9:L14" xr:uid="{4D346B75-93A3-41F1-9D8C-03919F46318E}"/>
  <tableColumns count="5">
    <tableColumn id="1" xr3:uid="{22D932D1-5DE6-4D92-BB61-D22E4BEC2BEF}" name="Attribute"/>
    <tableColumn id="2" xr3:uid="{F7F67222-3F49-4545-B253-AE42116FB6BF}" name="true"/>
    <tableColumn id="5" xr3:uid="{8F7C5791-29CA-470F-B128-3AE4F84CD10B}" name="true_%">
      <calculatedColumnFormula>Tabelle10141523[[#This Row],[true]]/Tabelle10141523[[#This Row],[true]]+Tabelle10141523[[#This Row],[false]]</calculatedColumnFormula>
    </tableColumn>
    <tableColumn id="3" xr3:uid="{73AEEAC7-D111-47C8-8294-1E67F883AD52}" name="false"/>
    <tableColumn id="6" xr3:uid="{4EA27979-63AA-42F8-8080-465F90B9CF0C}" name="false_%">
      <calculatedColumnFormula>Tabelle10141523[[#This Row],[false]]/(Tabelle10141523[[#This Row],[false]]+Tabelle10141523[[#This Row],[true]])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7E64A5-9568-4500-8F5F-073CB1DDDA6C}" name="Tabelle4" displayName="Tabelle4" ref="A1:F133" totalsRowShown="0">
  <autoFilter ref="A1:F133" xr:uid="{B3A58162-8B5C-4D19-9938-EB75E8A9F738}"/>
  <tableColumns count="6">
    <tableColumn id="1" xr3:uid="{D7BBA60C-8961-44F4-A746-F41808C53037}" name="AD" dataDxfId="35">
      <calculatedColumnFormula>LEFT(B2,6)</calculatedColumnFormula>
    </tableColumn>
    <tableColumn id="2" xr3:uid="{CCC136D7-24EF-4E5E-9B85-838BA8C8573D}" name="Ausgeschlossenes Frame"/>
    <tableColumn id="3" xr3:uid="{0B511A30-83F8-4E97-8D4D-E5C90D5EE277}" name="Age"/>
    <tableColumn id="4" xr3:uid="{8C0376FF-C53B-404C-8B67-5792DA65F2FC}" name="Gender"/>
    <tableColumn id="5" xr3:uid="{B223DCB4-6B01-47AF-8694-04621FB5DB20}" name="Emotion"/>
    <tableColumn id="6" xr3:uid="{0E9A508A-E19B-4533-97E0-7FAB0B3705E4}" name="Ethnic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8CC9EC-3D33-42BE-81FD-264AB14367EA}" name="Tabelle10142212" displayName="Tabelle10142212" ref="H1:L6" totalsRowShown="0">
  <autoFilter ref="H1:L6" xr:uid="{B0E3E415-6ED3-4D91-81DE-FDC0471E49A5}"/>
  <tableColumns count="5">
    <tableColumn id="1" xr3:uid="{5CF31DE1-E25D-4F21-B154-67F90DA0524D}" name="Attribute"/>
    <tableColumn id="2" xr3:uid="{B5DB46BD-5A97-48E5-835D-F074B0CEDE42}" name="true"/>
    <tableColumn id="5" xr3:uid="{DDB5A200-78A8-4E46-91F2-865B5EB3F6EF}" name="true_%">
      <calculatedColumnFormula>Tabelle10142212[[#This Row],[true]]/Tabelle10142212[[#This Row],[true]]+Tabelle10142212[[#This Row],[false]]</calculatedColumnFormula>
    </tableColumn>
    <tableColumn id="3" xr3:uid="{5FDA055C-DBC9-45B3-A3B1-8F3EB2D45C4D}" name="false"/>
    <tableColumn id="6" xr3:uid="{B115986D-01B5-42D9-BAC3-DCB700398255}" name="false_%">
      <calculatedColumnFormula>Tabelle10142212[[#This Row],[false]]/(Tabelle10142212[[#This Row],[false]]+Tabelle10142212[[#This Row],[true]])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7452F2-3A26-45E9-B6B7-76C0DA3BF750}" name="Tabelle1014152313" displayName="Tabelle1014152313" ref="H9:L14" totalsRowShown="0">
  <autoFilter ref="H9:L14" xr:uid="{4D346B75-93A3-41F1-9D8C-03919F46318E}"/>
  <tableColumns count="5">
    <tableColumn id="1" xr3:uid="{FEB79E35-C28C-4EEF-A599-9C380AB1A300}" name="Attribute"/>
    <tableColumn id="2" xr3:uid="{23F90BA4-00B1-48FF-8999-E9A87A9F73FF}" name="true"/>
    <tableColumn id="5" xr3:uid="{2199A1E5-936F-4685-93CF-51E18472F8AB}" name="true_%">
      <calculatedColumnFormula>Tabelle1014152313[[#This Row],[true]]/Tabelle1014152313[[#This Row],[true]]+Tabelle1014152313[[#This Row],[false]]</calculatedColumnFormula>
    </tableColumn>
    <tableColumn id="3" xr3:uid="{D3CF0A6A-0632-4560-B72F-A27D4CAC8CDA}" name="false"/>
    <tableColumn id="6" xr3:uid="{2B63A3E8-D48D-4434-B506-475E25F17D05}" name="false_%">
      <calculatedColumnFormula>Tabelle1014152313[[#This Row],[false]]/(Tabelle1014152313[[#This Row],[false]]+Tabelle1014152313[[#This Row],[true]])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2C8AC1E-652F-4123-BAF6-E1773CF7B0C8}" name="Tabelle5" displayName="Tabelle5" ref="A1:F64" totalsRowShown="0">
  <autoFilter ref="A1:F64" xr:uid="{B3A58162-8B5C-4D19-9938-EB75E8A9F738}"/>
  <tableColumns count="6">
    <tableColumn id="1" xr3:uid="{8F8B5F60-7218-4C63-B405-698D3CC6293A}" name="AD" dataDxfId="34">
      <calculatedColumnFormula>LEFT(B2,6)</calculatedColumnFormula>
    </tableColumn>
    <tableColumn id="2" xr3:uid="{8484CD05-F226-400C-B9FC-43054BAA3354}" name="Ausgeschlossenes Frame"/>
    <tableColumn id="3" xr3:uid="{271CCC3F-5B41-4EB3-AEA8-09F344A454C0}" name="Age"/>
    <tableColumn id="4" xr3:uid="{0675DB78-6C27-4337-BA1A-5847DAF27514}" name="Gender"/>
    <tableColumn id="5" xr3:uid="{0A0B6395-CD7A-4095-A258-4C4C81BD5F65}" name="Emotion"/>
    <tableColumn id="6" xr3:uid="{BA8B3518-6ADC-4C5D-9BA2-0A0620F7896B}" name="Ethnicit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6493E6-177F-4E04-AE44-A6BA5450F143}" name="Tabelle1014221222" displayName="Tabelle1014221222" ref="H1:L6" totalsRowShown="0">
  <autoFilter ref="H1:L6" xr:uid="{B0E3E415-6ED3-4D91-81DE-FDC0471E49A5}"/>
  <tableColumns count="5">
    <tableColumn id="1" xr3:uid="{896A44E0-64DB-453A-B6F8-B15837D0A329}" name="Attribute"/>
    <tableColumn id="2" xr3:uid="{C5535076-348B-4DD1-AEAD-3F9AB97BF505}" name="true"/>
    <tableColumn id="5" xr3:uid="{0DFC169C-1F6A-44DF-8E79-36F08A96F43D}" name="true_%">
      <calculatedColumnFormula>Tabelle1014221222[[#This Row],[true]]/Tabelle1014221222[[#This Row],[true]]+Tabelle1014221222[[#This Row],[false]]</calculatedColumnFormula>
    </tableColumn>
    <tableColumn id="3" xr3:uid="{6B66DEBE-09F3-4DDF-96F3-B13A3A165DB7}" name="false"/>
    <tableColumn id="6" xr3:uid="{9FC9103A-8D55-459E-BE00-43DC03463624}" name="false_%">
      <calculatedColumnFormula>Tabelle1014221222[[#This Row],[false]]/(Tabelle1014221222[[#This Row],[false]]+Tabelle1014221222[[#This Row],[true]])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03FDBC-A562-44A7-8DA9-10DEE5D6E99E}" name="Tabelle101415231323" displayName="Tabelle101415231323" ref="H9:L14" totalsRowShown="0">
  <autoFilter ref="H9:L14" xr:uid="{4D346B75-93A3-41F1-9D8C-03919F46318E}"/>
  <tableColumns count="5">
    <tableColumn id="1" xr3:uid="{439B692E-C736-4A44-8987-1EAA2C2DB717}" name="Attribute"/>
    <tableColumn id="2" xr3:uid="{96E2E300-CF61-4678-A2C5-D8282BE0DFA7}" name="true"/>
    <tableColumn id="5" xr3:uid="{3CD4C035-7F96-472F-80AD-246BE1A73ED8}" name="true_%">
      <calculatedColumnFormula>Tabelle101415231323[[#This Row],[true]]/Tabelle101415231323[[#This Row],[true]]+Tabelle101415231323[[#This Row],[false]]</calculatedColumnFormula>
    </tableColumn>
    <tableColumn id="3" xr3:uid="{7E62572C-B82B-4361-AFDB-3B6BD5A7833C}" name="false"/>
    <tableColumn id="6" xr3:uid="{655ED093-1504-412B-BAAD-75702BDABE13}" name="false_%">
      <calculatedColumnFormula>Tabelle101415231323[[#This Row],[false]]/(Tabelle101415231323[[#This Row],[false]]+Tabelle101415231323[[#This Row],[true]])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DC26463-B50E-460E-8DA1-E0DCAAF653B4}" name="Tabelle11" displayName="Tabelle11" ref="A1:D100" totalsRowShown="0" headerRowDxfId="33" headerRowBorderDxfId="32" tableBorderDxfId="31">
  <autoFilter ref="A1:D100" xr:uid="{ADC26463-B50E-460E-8DA1-E0DCAAF653B4}"/>
  <sortState xmlns:xlrd2="http://schemas.microsoft.com/office/spreadsheetml/2017/richdata2" ref="A2:D16">
    <sortCondition ref="C1:C16"/>
  </sortState>
  <tableColumns count="4">
    <tableColumn id="1" xr3:uid="{B8443B35-A2C4-4B37-9D2D-495399353478}" name="AD">
      <calculatedColumnFormula>LEFT(B2,6)</calculatedColumnFormula>
    </tableColumn>
    <tableColumn id="2" xr3:uid="{21099D74-2166-4B5C-ABC4-6673DF2F8A59}" name="Ausgeschlossenes Frame"/>
    <tableColumn id="3" xr3:uid="{A8BF618F-2152-47EE-90FA-CA884BC432D4}" name="class_name"/>
    <tableColumn id="4" xr3:uid="{9C6C5067-A72D-46C6-9CA6-C792ECEDD48A}" name="Objekt_erkan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5A87AB-F6B2-451A-B1DD-2302EA0451FE}" name="Tabelle27" displayName="Tabelle27" ref="F1:J2" totalsRowShown="0">
  <autoFilter ref="F1:J2" xr:uid="{C95A87AB-F6B2-451A-B1DD-2302EA0451FE}"/>
  <tableColumns count="5">
    <tableColumn id="1" xr3:uid="{F6CB0B58-9ADB-4C3B-AFB5-C131D4BC2D0E}" name="WAHR">
      <calculatedColumnFormula>COUNTIF(Tabelle11[Objekt_erkannt], 1)</calculatedColumnFormula>
    </tableColumn>
    <tableColumn id="4" xr3:uid="{D43225D8-C3E8-4568-BA97-D92832DB0765}" name="WAHR_%">
      <calculatedColumnFormula>Tabelle27[[#This Row],[WAHR]]/(Tabelle27[[#This Row],[WAHR]]+Tabelle27[ [#This Row],[FALSCH] ])</calculatedColumnFormula>
    </tableColumn>
    <tableColumn id="2" xr3:uid="{A9CC1F97-0B25-4218-BED3-64D72CAB24B2}" name="FALSCH">
      <calculatedColumnFormula>COUNTIF(Tabelle11[Objekt_erkannt], 0)</calculatedColumnFormula>
    </tableColumn>
    <tableColumn id="5" xr3:uid="{8E7693BC-A904-463C-88E6-FCFEDA2F3C30}" name="FALSCH_%">
      <calculatedColumnFormula>Tabelle27[[#This Row],[FALSCH]]/(Tabelle27[[#This Row],[WAHR]]+Tabelle27[ [#This Row],[FALSCH] ])</calculatedColumnFormula>
    </tableColumn>
    <tableColumn id="3" xr3:uid="{CFF30889-6645-45CD-8C59-D983BB6F9FC7}" name="SUMME">
      <calculatedColumnFormula>SUM(F2+H2)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0489D91-9F6E-48D1-B5C9-53224D24035B}" name="Tabelle21" displayName="Tabelle21" ref="A1:D130" totalsRowShown="0">
  <autoFilter ref="A1:D130" xr:uid="{D0489D91-9F6E-48D1-B5C9-53224D24035B}"/>
  <tableColumns count="4">
    <tableColumn id="1" xr3:uid="{84F3E830-5100-4A87-A0BB-E1E6E7E8E5E0}" name="AD">
      <calculatedColumnFormula>LEFT(B2,6)</calculatedColumnFormula>
    </tableColumn>
    <tableColumn id="2" xr3:uid="{56CFF98F-9B8B-4A2C-AB23-7B32DE800C4C}" name="Ausgeschlossenes Frame"/>
    <tableColumn id="3" xr3:uid="{6B110ACE-8296-4990-B9DB-23EA05E8C02B}" name="class_name"/>
    <tableColumn id="4" xr3:uid="{E9EA003F-E832-4B64-89C8-10CD8FA2B4A5}" name="Objekt_erkan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5B11082-96EC-499C-8296-1EF887D00528}" name="Tabelle2729" displayName="Tabelle2729" ref="F1:J2" totalsRowShown="0">
  <autoFilter ref="F1:J2" xr:uid="{B5B11082-96EC-499C-8296-1EF887D00528}"/>
  <tableColumns count="5">
    <tableColumn id="1" xr3:uid="{C8140A6A-F0AC-4956-A20F-22523D26C90B}" name="WAHR">
      <calculatedColumnFormula>COUNTIF(Tabelle21[Objekt_erkannt], 1)</calculatedColumnFormula>
    </tableColumn>
    <tableColumn id="4" xr3:uid="{18F59EDF-E1F0-4A40-945F-FCB976FF26FF}" name="WAHR_%">
      <calculatedColumnFormula>Tabelle2729[[#This Row],[WAHR]]/(Tabelle2729[[#This Row],[WAHR]]+Tabelle2729[[#This Row],[FALSCH]])</calculatedColumnFormula>
    </tableColumn>
    <tableColumn id="2" xr3:uid="{E406F9A4-6C35-4F28-B4C0-1C6FC6FA1A90}" name="FALSCH">
      <calculatedColumnFormula>COUNTIF(Tabelle21[Objekt_erkannt], 0)</calculatedColumnFormula>
    </tableColumn>
    <tableColumn id="5" xr3:uid="{E812B77B-91CE-40DD-B11C-CEAC647FDDA8}" name="FALSCH_%">
      <calculatedColumnFormula>Tabelle2729[[#This Row],[FALSCH]]/(Tabelle2729[[#This Row],[WAHR]]+Tabelle2729[[#This Row],[FALSCH]])</calculatedColumnFormula>
    </tableColumn>
    <tableColumn id="3" xr3:uid="{11D8051D-4D6C-4DF6-A779-80A3C8348E69}" name="SUMME">
      <calculatedColumnFormula>SUM(F2+H2)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473AAD5-65FE-45D4-B11B-62FA2A51E65B}" name="Tabelle272931" displayName="Tabelle272931" ref="F5:J6" totalsRowShown="0">
  <autoFilter ref="F5:J6" xr:uid="{F473AAD5-65FE-45D4-B11B-62FA2A51E65B}"/>
  <tableColumns count="5">
    <tableColumn id="1" xr3:uid="{193E9CB1-E977-48CF-B548-48D3E4C355FA}" name="WAHR">
      <calculatedColumnFormula array="1">Tabelle2729[WAHR]+Tabelle27[WAHR]</calculatedColumnFormula>
    </tableColumn>
    <tableColumn id="4" xr3:uid="{99B74DFE-501B-4981-9F74-5D867F76EC5C}" name="WAHR_%">
      <calculatedColumnFormula>Tabelle272931[[#This Row],[WAHR]]/(Tabelle272931[[#This Row],[WAHR]]+Tabelle272931[[#This Row],[FALSCH]])</calculatedColumnFormula>
    </tableColumn>
    <tableColumn id="2" xr3:uid="{C727B6D7-09EA-4CED-9926-3C7C0536A0E7}" name="FALSCH">
      <calculatedColumnFormula array="1">Tabelle2729[FALSCH]+Tabelle27[FALSCH]</calculatedColumnFormula>
    </tableColumn>
    <tableColumn id="5" xr3:uid="{8316BC24-C29F-4DCA-9FE3-76B78ACBF44B}" name="FALSCH_%">
      <calculatedColumnFormula>Tabelle272931[[#This Row],[FALSCH]]/(Tabelle272931[[#This Row],[WAHR]]+Tabelle272931[[#This Row],[FALSCH]])</calculatedColumnFormula>
    </tableColumn>
    <tableColumn id="3" xr3:uid="{597AD562-D4A5-4A33-B4A8-8187E39D5E7F}" name="SUMME">
      <calculatedColumnFormula>SUM(F6+H6)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1CBC51F-5490-4204-B251-98200A14F2B5}" name="Tabelle31" displayName="Tabelle31" ref="A1:D135" totalsRowShown="0" headerRowDxfId="30" headerRowBorderDxfId="29" tableBorderDxfId="28" totalsRowBorderDxfId="27">
  <autoFilter ref="A1:D135" xr:uid="{7B8951FE-64A6-4203-9DE6-F28B10A0404D}"/>
  <tableColumns count="4">
    <tableColumn id="1" xr3:uid="{84E237ED-95D1-464C-8A5C-574ADF6C5270}" name="AD" dataDxfId="26">
      <calculatedColumnFormula>LEFT(B2,6)</calculatedColumnFormula>
    </tableColumn>
    <tableColumn id="2" xr3:uid="{E997B99B-394C-41BD-ABF4-26D0A9C3A393}" name="Ausgeschlossenes Frame" dataDxfId="25"/>
    <tableColumn id="3" xr3:uid="{12BF42F0-F7D0-4165-AE8E-9039C0ACE17D}" name="class_name" dataDxfId="24"/>
    <tableColumn id="4" xr3:uid="{8788A4CF-7CF4-4CD0-B313-174EA02B45E5}" name="Objekt_erkan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8F014B2-6DEF-4B6E-9238-1E8AA0C7843C}" name="Tabelle272934" displayName="Tabelle272934" ref="F1:J2" totalsRowShown="0">
  <autoFilter ref="F1:J2" xr:uid="{08F014B2-6DEF-4B6E-9238-1E8AA0C7843C}"/>
  <tableColumns count="5">
    <tableColumn id="1" xr3:uid="{F8BEABB3-6C1D-4473-A9E1-E72249E9B9F4}" name="WAHR">
      <calculatedColumnFormula>COUNTIF(Tabelle31[Objekt_erkannt], 1)</calculatedColumnFormula>
    </tableColumn>
    <tableColumn id="4" xr3:uid="{8E9ABC77-1588-488E-9D09-BB5FE97CEC29}" name="WAHR_%">
      <calculatedColumnFormula>Tabelle272934[[#This Row],[WAHR]]/(Tabelle272934[[#This Row],[FALSCH]]+Tabelle272934[[#This Row],[WAHR]])</calculatedColumnFormula>
    </tableColumn>
    <tableColumn id="2" xr3:uid="{FFEC885F-46C2-483F-AF15-A8490076B1B6}" name="FALSCH">
      <calculatedColumnFormula>COUNTIF(Tabelle31[Objekt_erkannt], 0)</calculatedColumnFormula>
    </tableColumn>
    <tableColumn id="5" xr3:uid="{ACBDC195-819D-464E-8C39-ACF3992ED8B1}" name="FALSCH_%">
      <calculatedColumnFormula>Tabelle272934[[#This Row],[FALSCH]]/(Tabelle272934[[#This Row],[FALSCH]]+Tabelle272934[[#This Row],[WAHR]])</calculatedColumnFormula>
    </tableColumn>
    <tableColumn id="3" xr3:uid="{25F56842-2552-4905-B6FD-3413A2792E13}" name="SUMME">
      <calculatedColumnFormula>SUM(F2, H2)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E0623E7-1EFE-45A5-B82B-3059BB55A968}" name="Tabelle27293436" displayName="Tabelle27293436" ref="F5:J6" totalsRowShown="0">
  <autoFilter ref="F5:J6" xr:uid="{AE0623E7-1EFE-45A5-B82B-3059BB55A968}"/>
  <tableColumns count="5">
    <tableColumn id="1" xr3:uid="{B2449875-9370-4199-8DF2-9762EFB5AE5A}" name="WAHR">
      <calculatedColumnFormula array="1">Tabelle272934[WAHR] + Tabelle272931[[#This Row],[WAHR]]</calculatedColumnFormula>
    </tableColumn>
    <tableColumn id="4" xr3:uid="{F5E1EE48-9736-4034-9EDD-08F2A839A8FD}" name="WAHR_%">
      <calculatedColumnFormula>Tabelle27293436[[#This Row],[WAHR]]/(Tabelle27293436[[#This Row],[FALSCH]]+Tabelle27293436[[#This Row],[WAHR]])</calculatedColumnFormula>
    </tableColumn>
    <tableColumn id="2" xr3:uid="{A2B31D70-9FFC-4AB4-BCD6-33AB76BDE3B5}" name="FALSCH">
      <calculatedColumnFormula array="1">Tabelle272934[FALSCH] + Tabelle272931[[#This Row],[FALSCH]]</calculatedColumnFormula>
    </tableColumn>
    <tableColumn id="6" xr3:uid="{0BCFB866-C03A-4D03-9B4B-1C58A1CB767F}" name="FALSCH_%">
      <calculatedColumnFormula>Tabelle27293436[[#This Row],[FALSCH]]/(Tabelle27293436[[#This Row],[FALSCH]]+Tabelle27293436[[#This Row],[WAHR]])</calculatedColumnFormula>
    </tableColumn>
    <tableColumn id="3" xr3:uid="{DED896A8-BC2A-4763-B718-0B6E561B9256}" name="SUMME">
      <calculatedColumnFormula>SUM(F6, H6)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AEB899E-6E03-4EC5-BB48-BBB483B5993F}" name="Tabelle41" displayName="Tabelle41" ref="A1:D42" totalsRowShown="0">
  <autoFilter ref="A1:D42" xr:uid="{8AEB899E-6E03-4EC5-BB48-BBB483B5993F}"/>
  <tableColumns count="4">
    <tableColumn id="1" xr3:uid="{EBC91AE0-8C5D-4F45-88EE-F5B4EDD8B75C}" name="AD"/>
    <tableColumn id="2" xr3:uid="{6B997CF4-1222-4FAF-B946-DA4827B697EB}" name="Ausgeschlossenes Frame"/>
    <tableColumn id="3" xr3:uid="{53CFE5C7-C6C5-49EB-ABB6-751362758F1D}" name="class_name"/>
    <tableColumn id="4" xr3:uid="{E38C6C11-403E-49F2-8653-1F7FB330F9EC}" name="Objekt_erkann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5128B6D-431E-4DA9-84D9-94AF0A58703C}" name="Tabelle27293437" displayName="Tabelle27293437" ref="F1:J2" totalsRowShown="0">
  <autoFilter ref="F1:J2" xr:uid="{95128B6D-431E-4DA9-84D9-94AF0A58703C}"/>
  <tableColumns count="5">
    <tableColumn id="1" xr3:uid="{09708532-7B76-41DD-80A4-1924452A4B13}" name="WAHR">
      <calculatedColumnFormula>COUNTIF(Tabelle41[Objekt_erkannt], 1)</calculatedColumnFormula>
    </tableColumn>
    <tableColumn id="4" xr3:uid="{0A3EFFE3-1FAE-44F2-9AB1-E138B7498FB0}" name="WAHR_%">
      <calculatedColumnFormula>Tabelle27293437[[#This Row],[WAHR]]/(Tabelle27293437[[#This Row],[FALSCH]]+Tabelle27293437[[#This Row],[WAHR]])</calculatedColumnFormula>
    </tableColumn>
    <tableColumn id="2" xr3:uid="{034FB980-DBE3-4C1C-9890-C8A63229B966}" name="FALSCH">
      <calculatedColumnFormula>COUNTIF(Tabelle41[Objekt_erkannt], 0)</calculatedColumnFormula>
    </tableColumn>
    <tableColumn id="5" xr3:uid="{8909128D-D895-4BE0-8731-10D73D14D280}" name="FALSCH_%">
      <calculatedColumnFormula>Tabelle27293437[[#This Row],[FALSCH]]/(Tabelle27293437[[#This Row],[FALSCH]]+Tabelle27293437[[#This Row],[WAHR]])</calculatedColumnFormula>
    </tableColumn>
    <tableColumn id="3" xr3:uid="{D2C5FA6C-9C9C-4782-B903-FB2F805BBF3E}" name="SUMME">
      <calculatedColumnFormula>SUM(F2, H2)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7DEC99D-3EE4-47BD-B16A-FC6E2B0F1591}" name="Tabelle2729343738" displayName="Tabelle2729343738" ref="F5:J6" totalsRowShown="0">
  <autoFilter ref="F5:J6" xr:uid="{47DEC99D-3EE4-47BD-B16A-FC6E2B0F1591}"/>
  <tableColumns count="5">
    <tableColumn id="1" xr3:uid="{6A1964B2-E9BB-4D7F-B908-368ED9B41DAD}" name="WAHR">
      <calculatedColumnFormula array="1">Tabelle27293437[WAHR] + Tabelle27293436[[#This Row],[WAHR]]</calculatedColumnFormula>
    </tableColumn>
    <tableColumn id="4" xr3:uid="{BB3F3EDF-2A60-4597-AF35-EFE97843CAA9}" name="WAHR_%">
      <calculatedColumnFormula>Tabelle2729343738[[#This Row],[WAHR]]/(Tabelle2729343738[[#This Row],[FALSCH]]+Tabelle2729343738[[#This Row],[WAHR]])</calculatedColumnFormula>
    </tableColumn>
    <tableColumn id="2" xr3:uid="{3E0A9AEF-70B6-4F04-847C-5E9C7022785B}" name="FALSCH">
      <calculatedColumnFormula array="1">Tabelle27293437[FALSCH] + Tabelle27293436[[#This Row],[FALSCH]]</calculatedColumnFormula>
    </tableColumn>
    <tableColumn id="5" xr3:uid="{197EC2E8-5ED4-4199-A545-39D622A8A369}" name="FALSCH_%">
      <calculatedColumnFormula>Tabelle2729343738[[#This Row],[FALSCH]]/(Tabelle2729343738[[#This Row],[FALSCH]]+Tabelle2729343738[[#This Row],[WAHR]])</calculatedColumnFormula>
    </tableColumn>
    <tableColumn id="3" xr3:uid="{6CC13E46-BCCD-4755-A9E8-FE530A3A08C2}" name="SUMME">
      <calculatedColumnFormula>SUM(F6, H6)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104984B-9C19-4B79-B0BA-9108A7ECF63F}" name="Tabelle51" displayName="Tabelle51" ref="A1:D94" totalsRowShown="0" headerRowDxfId="23" headerRowBorderDxfId="22" tableBorderDxfId="21" totalsRowBorderDxfId="20">
  <autoFilter ref="A1:D94" xr:uid="{7B8951FE-64A6-4203-9DE6-F28B10A0404D}"/>
  <tableColumns count="4">
    <tableColumn id="1" xr3:uid="{8A3ADF1C-4713-41B0-B064-AC544C5558A8}" name="AD" dataDxfId="19">
      <calculatedColumnFormula>LEFT(B2,6)</calculatedColumnFormula>
    </tableColumn>
    <tableColumn id="2" xr3:uid="{2D6253D4-DEDC-4B77-B4A9-703304304CDF}" name="Ausgeschlossenes Frame" dataDxfId="18"/>
    <tableColumn id="3" xr3:uid="{4B52EC1B-0028-4082-9E59-E968A82E715D}" name="class_name" dataDxfId="17"/>
    <tableColumn id="4" xr3:uid="{33B7C74F-89C8-4490-B5EE-227D6955A9EF}" name="Objekt_erkan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357B732-69DD-48C7-A2A6-C41ACE64ECAC}" name="Tabelle2729343739" displayName="Tabelle2729343739" ref="F1:J2" totalsRowShown="0">
  <autoFilter ref="F1:J2" xr:uid="{5357B732-69DD-48C7-A2A6-C41ACE64ECAC}"/>
  <tableColumns count="5">
    <tableColumn id="1" xr3:uid="{AF04BD0E-8FA8-445E-B8C2-E5D5E59209AF}" name="WAHR">
      <calculatedColumnFormula>COUNTIF(Tabelle51[Objekt_erkannt], 1)</calculatedColumnFormula>
    </tableColumn>
    <tableColumn id="4" xr3:uid="{945A95E4-8F96-4E6A-9AE4-F147E13F7085}" name="WAHR_%">
      <calculatedColumnFormula>Tabelle2729343739[[#This Row],[WAHR]]/(Tabelle2729343739[[#This Row],[FALSCH]]+Tabelle2729343739[[#This Row],[WAHR]])</calculatedColumnFormula>
    </tableColumn>
    <tableColumn id="2" xr3:uid="{4A7A92D9-D75F-4B9B-9BC5-A1E3E1F41482}" name="FALSCH">
      <calculatedColumnFormula>COUNTIF(Tabelle51[Objekt_erkannt], 0)</calculatedColumnFormula>
    </tableColumn>
    <tableColumn id="5" xr3:uid="{1607FFBC-5B1A-47FB-9BB9-248386ED1565}" name="FALSCH_%">
      <calculatedColumnFormula>Tabelle2729343739[[#This Row],[FALSCH]]/(Tabelle2729343739[[#This Row],[FALSCH]]+Tabelle2729343739[[#This Row],[WAHR]])</calculatedColumnFormula>
    </tableColumn>
    <tableColumn id="3" xr3:uid="{87798E63-E562-4195-A383-74F1F472255E}" name="SUMME">
      <calculatedColumnFormula>SUM(F2,H2)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3D2C723-05BC-4760-8099-89EEAFBB37E5}" name="Tabelle272934373940" displayName="Tabelle272934373940" ref="F5:J6" totalsRowShown="0">
  <autoFilter ref="F5:J6" xr:uid="{63D2C723-05BC-4760-8099-89EEAFBB37E5}"/>
  <tableColumns count="5">
    <tableColumn id="1" xr3:uid="{0F246804-7BB3-45A9-A91A-D51FACACEC4B}" name="WAHR">
      <calculatedColumnFormula array="1">Tabelle2729343739[WAHR]+Tabelle2729343738[[#This Row],[WAHR]]</calculatedColumnFormula>
    </tableColumn>
    <tableColumn id="4" xr3:uid="{96973E7D-3705-4549-BB37-259B9C78DC7E}" name="WAHR_%">
      <calculatedColumnFormula>Tabelle272934373940[[#This Row],[WAHR]]/(Tabelle272934373940[[#This Row],[FALSCH]]+Tabelle272934373940[[#This Row],[WAHR]])</calculatedColumnFormula>
    </tableColumn>
    <tableColumn id="2" xr3:uid="{FB40C04D-4CC1-45FF-9E3C-9979AA586537}" name="FALSCH">
      <calculatedColumnFormula array="1">Tabelle2729343739[FALSCH]+Tabelle2729343738[[#This Row],[FALSCH]]</calculatedColumnFormula>
    </tableColumn>
    <tableColumn id="5" xr3:uid="{62E5B29B-93A4-408A-AE1A-06178FCC6CCB}" name="FALSCH_%">
      <calculatedColumnFormula>Tabelle272934373940[[#This Row],[FALSCH]]/(Tabelle272934373940[[#This Row],[FALSCH]]+Tabelle272934373940[[#This Row],[WAHR]])</calculatedColumnFormula>
    </tableColumn>
    <tableColumn id="3" xr3:uid="{2FB66FDA-9C30-4410-8783-4C69A3F39515}" name="SUMME">
      <calculatedColumnFormula>SUM(F6,H6)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A6D40-1E9C-40DD-A720-7F13D5DEB0A7}" name="Tabelle463" displayName="Tabelle463" ref="A1:F506" totalsRowShown="0">
  <autoFilter ref="A1:F506" xr:uid="{D09A6D40-1E9C-40DD-A720-7F13D5DEB0A7}"/>
  <tableColumns count="6">
    <tableColumn id="1" xr3:uid="{6CE0D360-F7AF-4C11-BDAF-4A25402B5C6D}" name="AD"/>
    <tableColumn id="2" xr3:uid="{BBFC272F-D83E-4341-A3A5-340D098C5194}" name="Ausgeschlossenes Frame"/>
    <tableColumn id="3" xr3:uid="{C641A8F8-DE31-4697-AD6A-1CC2FA921822}" name="Age"/>
    <tableColumn id="4" xr3:uid="{8D7E489C-D060-40C9-90E3-9E1FCC6C9BF8}" name="Gender"/>
    <tableColumn id="5" xr3:uid="{403D5019-4286-4335-AD65-1B3F7CE92EB9}" name="Emotion"/>
    <tableColumn id="6" xr3:uid="{FC84C2E4-BDFF-4722-844D-60EF2C39D995}" name="Ethnicity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D7E7DF-ECDA-4A3F-989C-2D07C37BF594}" name="Tabelle101416" displayName="Tabelle101416" ref="H1:L6" totalsRowShown="0">
  <autoFilter ref="H1:L6" xr:uid="{03D7E7DF-ECDA-4A3F-989C-2D07C37BF594}"/>
  <tableColumns count="5">
    <tableColumn id="1" xr3:uid="{CA8EFBEA-3057-467B-97CE-1225DE7E9D3F}" name="Attribute"/>
    <tableColumn id="2" xr3:uid="{5DFED8A6-822C-4A72-A94B-A937D5DD0269}" name="true"/>
    <tableColumn id="5" xr3:uid="{EE57A40E-997D-4A1F-A8DA-40E793791718}" name="true_%">
      <calculatedColumnFormula>Tabelle101416[[#This Row],[true]]/Tabelle101416[[#This Row],[true]]+Tabelle101416[[#This Row],[false]]</calculatedColumnFormula>
    </tableColumn>
    <tableColumn id="3" xr3:uid="{CE7125E9-D426-4AA3-BC0F-197864343B2C}" name="false"/>
    <tableColumn id="6" xr3:uid="{F92B5143-F7BC-40CF-A01C-1937B7C9FDAB}" name="false_%">
      <calculatedColumnFormula>Tabelle101416[[#This Row],[false]]/(Tabelle101416[[#This Row],[false]]+Tabelle101416[[#This Row],[true]])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30A480-6F68-4897-99D4-CE84F1304BE8}" name="Tabelle4634" displayName="Tabelle4634" ref="A1:F255" totalsRowShown="0">
  <autoFilter ref="A1:F255" xr:uid="{0E30A480-6F68-4897-99D4-CE84F1304BE8}"/>
  <tableColumns count="6">
    <tableColumn id="1" xr3:uid="{6BF539E1-5F3A-47BF-B90F-E8139D52F822}" name="AD"/>
    <tableColumn id="2" xr3:uid="{BE677F24-FD37-4A85-8FE3-A38923FDF5BD}" name="Ausgeschlossenes Frame"/>
    <tableColumn id="3" xr3:uid="{5B7519D2-94E9-44A5-9741-7A101E4693F7}" name="Age"/>
    <tableColumn id="4" xr3:uid="{9C913D4B-EB63-4B46-A05C-C181F1A668AB}" name="Gender"/>
    <tableColumn id="5" xr3:uid="{BF9D2DC8-C000-4C5A-B61C-5800230F667A}" name="Emotion"/>
    <tableColumn id="6" xr3:uid="{A74417F0-E8C9-475B-BD6E-CCEF736A71E3}" name="Ethnicity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793B01-C5E7-4C0A-89CE-B4D50D7EEAA1}" name="Tabelle10141617" displayName="Tabelle10141617" ref="H1:L6" totalsRowShown="0">
  <autoFilter ref="H1:L6" xr:uid="{2B793B01-C5E7-4C0A-89CE-B4D50D7EEAA1}"/>
  <tableColumns count="5">
    <tableColumn id="1" xr3:uid="{CA73CCC6-98F3-488C-B4D5-7546AA539F25}" name="Attribute"/>
    <tableColumn id="2" xr3:uid="{38A53F9E-4E4D-4479-9D7D-9C5E0BE2595E}" name="true"/>
    <tableColumn id="5" xr3:uid="{E28BA556-1FA1-4649-A259-49FC9130AACF}" name="true_%">
      <calculatedColumnFormula>Tabelle10141617[[#This Row],[true]]/Tabelle10141617[[#This Row],[true]]+Tabelle10141617[[#This Row],[false]]</calculatedColumnFormula>
    </tableColumn>
    <tableColumn id="3" xr3:uid="{003030FC-F89F-4168-9437-68CA8D706100}" name="false"/>
    <tableColumn id="6" xr3:uid="{D2DE958A-10E7-415B-9A6D-92D5B15DA33E}" name="false_%">
      <calculatedColumnFormula>Tabelle10141617[[#This Row],[false]]/(Tabelle10141617[[#This Row],[false]]+Tabelle10141617[[#This Row],[true]])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57C5D6-9A91-4DEE-8DAA-4CB51D417B3D}" name="Tabelle1014161718" displayName="Tabelle1014161718" ref="H8:L13" totalsRowShown="0">
  <autoFilter ref="H8:L13" xr:uid="{F557C5D6-9A91-4DEE-8DAA-4CB51D417B3D}"/>
  <tableColumns count="5">
    <tableColumn id="1" xr3:uid="{DE6E5C2C-379F-4E1C-855F-E85E7827444A}" name="Attribute"/>
    <tableColumn id="2" xr3:uid="{BF4E7717-FE50-4A16-A766-8DA4056B2D06}" name="true"/>
    <tableColumn id="5" xr3:uid="{EF5C5061-08FC-485E-A030-F2FDFC7A06BB}" name="true_%">
      <calculatedColumnFormula>Tabelle1014161718[[#This Row],[true]]/Tabelle1014161718[[#This Row],[true]]+Tabelle1014161718[[#This Row],[false]]</calculatedColumnFormula>
    </tableColumn>
    <tableColumn id="3" xr3:uid="{2263C311-72AE-4E6B-857A-F6A50AB9FDA8}" name="false"/>
    <tableColumn id="6" xr3:uid="{6AA08D56-D517-4EEE-9B0D-DA92D4A879CF}" name="false_%">
      <calculatedColumnFormula>Tabelle1014161718[[#This Row],[false]]/(Tabelle1014161718[[#This Row],[false]]+Tabelle1014161718[[#This Row],[true]])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6685A-5F8D-46BC-9495-8352FBF246AD}" name="Tabelle46345" displayName="Tabelle46345" ref="A1:F162" totalsRowShown="0">
  <autoFilter ref="A1:F162" xr:uid="{0546685A-5F8D-46BC-9495-8352FBF246AD}"/>
  <tableColumns count="6">
    <tableColumn id="1" xr3:uid="{BE474D2F-EE5E-45A6-A020-206B73CE6B3F}" name="AD"/>
    <tableColumn id="2" xr3:uid="{1981E1B4-5B45-46E9-B676-EC537ACBE7A3}" name="Ausgeschlossenes Frame" dataDxfId="16"/>
    <tableColumn id="3" xr3:uid="{1BA0FEE3-A52C-415A-B7EC-955BDB85B98E}" name="Age"/>
    <tableColumn id="4" xr3:uid="{5750FE6F-0031-47AA-814A-706B062E2AA6}" name="Gender" dataDxfId="15"/>
    <tableColumn id="5" xr3:uid="{1C8B182E-8F7F-4FDD-AABB-438EE8C85144}" name="Emotion" dataDxfId="14"/>
    <tableColumn id="6" xr3:uid="{F1B65963-0278-458F-9D1F-CF77356D4F14}" name="Ethnicity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07EAC39-28BB-4A4B-A579-F48C62163748}" name="Tabelle1014161719" displayName="Tabelle1014161719" ref="H1:L6" totalsRowShown="0">
  <autoFilter ref="H1:L6" xr:uid="{307EAC39-28BB-4A4B-A579-F48C62163748}"/>
  <tableColumns count="5">
    <tableColumn id="1" xr3:uid="{C131B062-3281-441E-99A8-5C8B270CFAB2}" name="Attribute"/>
    <tableColumn id="2" xr3:uid="{00789E57-10EB-4C7F-AA75-DB39605531F8}" name="true"/>
    <tableColumn id="5" xr3:uid="{3B3205DB-DA03-446F-8895-21B02269CDBC}" name="true_%">
      <calculatedColumnFormula>Tabelle1014161719[[#This Row],[true]]/Tabelle1014161719[[#This Row],[true]]+Tabelle1014161719[[#This Row],[false]]</calculatedColumnFormula>
    </tableColumn>
    <tableColumn id="3" xr3:uid="{44AC4072-07E7-4EFE-A447-0E8654A17593}" name="false"/>
    <tableColumn id="6" xr3:uid="{D4342544-04BF-4A20-B41A-001B2199A9CA}" name="false_%">
      <calculatedColumnFormula>Tabelle1014161719[[#This Row],[false]]/(Tabelle1014161719[[#This Row],[false]]+Tabelle1014161719[[#This Row],[true]])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926013-68E7-4B63-AF7B-21DB8C0E49BB}" name="Tabelle101416171820" displayName="Tabelle101416171820" ref="H8:L13" totalsRowShown="0">
  <autoFilter ref="H8:L13" xr:uid="{29926013-68E7-4B63-AF7B-21DB8C0E49BB}"/>
  <tableColumns count="5">
    <tableColumn id="1" xr3:uid="{30B0831C-01EF-4438-9EF5-DFDA0CAE75D2}" name="Attribute"/>
    <tableColumn id="2" xr3:uid="{CAB84FE8-892A-4AA8-9FE0-72D6ADCA89EC}" name="true"/>
    <tableColumn id="5" xr3:uid="{E32AC977-22C9-4EB7-B832-5E43A9BF9DBD}" name="true_%">
      <calculatedColumnFormula>Tabelle101416171820[[#This Row],[true]]/Tabelle101416171820[[#This Row],[true]]+Tabelle101416171820[[#This Row],[false]]</calculatedColumnFormula>
    </tableColumn>
    <tableColumn id="3" xr3:uid="{A8A06E83-9A6B-4CF0-9B18-C071FB3BC48D}" name="false"/>
    <tableColumn id="6" xr3:uid="{540217F3-462F-4162-A27B-8C45A69B2C9A}" name="false_%">
      <calculatedColumnFormula>Tabelle101416171820[[#This Row],[false]]/(Tabelle101416171820[[#This Row],[false]]+Tabelle101416171820[[#This Row],[true]])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D0F71C3-1306-469C-9969-CA5FEC1C4EE4}" name="Table23" displayName="Table23" ref="A1:D824" totalsRowShown="0" headerRowDxfId="13" headerRowBorderDxfId="12" tableBorderDxfId="11">
  <autoFilter ref="A1:D824" xr:uid="{AD0F71C3-1306-469C-9969-CA5FEC1C4EE4}"/>
  <tableColumns count="4">
    <tableColumn id="1" xr3:uid="{6A980783-C0FE-4E28-89B9-680C017E09DC}" name="AD"/>
    <tableColumn id="2" xr3:uid="{14CEE5CB-61EE-47DB-8CE3-E92587A6AA82}" name="Ausgeschlossenes Frame"/>
    <tableColumn id="6" xr3:uid="{2E714669-CE6A-4E71-BCE2-B8DE808B871A}" name="class_name"/>
    <tableColumn id="3" xr3:uid="{103D5CAB-A2E5-484E-9797-1C621754767D}" name="Objekt_erkannt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3D4209E-4E69-4ADF-A0CA-796EB26F526A}" name="Tabelle511" displayName="Tabelle511" ref="F1:J2" totalsRowShown="0">
  <autoFilter ref="F1:J2" xr:uid="{23D4209E-4E69-4ADF-A0CA-796EB26F526A}"/>
  <tableColumns count="5">
    <tableColumn id="1" xr3:uid="{5AD8A551-11DD-47B0-903B-FEEC467B6DE6}" name="WAHR">
      <calculatedColumnFormula>COUNTIF(D:D, 1)</calculatedColumnFormula>
    </tableColumn>
    <tableColumn id="2" xr3:uid="{183A0DA9-DC27-4AD8-AE52-0E0C319DABBE}" name="WAHR_%">
      <calculatedColumnFormula>Tabelle511[[#This Row],[WAHR]]/Tabelle511[[#This Row],[SUMME]]</calculatedColumnFormula>
    </tableColumn>
    <tableColumn id="3" xr3:uid="{26F487EC-BF71-4DCB-8890-853A11870D21}" name="FALSCH">
      <calculatedColumnFormula>COUNTIF(D:D, 0)</calculatedColumnFormula>
    </tableColumn>
    <tableColumn id="4" xr3:uid="{C87A6741-8775-4E19-8FEF-3B73326082A1}" name="FALSCH_%">
      <calculatedColumnFormula>Tabelle511[[#This Row],[FALSCH]]/Tabelle511[[#This Row],[SUMME]]</calculatedColumnFormula>
    </tableColumn>
    <tableColumn id="5" xr3:uid="{923A03D6-A01D-4699-8931-51D9914E32DC}" name="SUMME">
      <calculatedColumnFormula>Tabelle511[[#This Row],[WAHR]]+Tabelle511[[#This Row],[FALSCH]]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9B5AEBC-7622-493E-92BB-F5918C2E0860}" name="Table2325" displayName="Table2325" ref="A1:D222" totalsRowShown="0" headerRowDxfId="10" headerRowBorderDxfId="9" tableBorderDxfId="8">
  <autoFilter ref="A1:D222" xr:uid="{79B5AEBC-7622-493E-92BB-F5918C2E0860}"/>
  <tableColumns count="4">
    <tableColumn id="1" xr3:uid="{134AB640-6D2D-4F7E-A013-5C1A81F38DEA}" name="AD"/>
    <tableColumn id="2" xr3:uid="{C259ACA6-9A7F-4F02-AEFA-19A2FAE2DEBD}" name="Ausgeschlossenes Frame"/>
    <tableColumn id="6" xr3:uid="{3250C71A-35EC-4F04-862F-872B304969D5}" name="class_name"/>
    <tableColumn id="3" xr3:uid="{ECD62E87-718E-4365-B283-851ED690FCE8}" name="Objekt_erkannt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55FAF60-484F-4A69-9780-5C46743E21C3}" name="Tabelle101" displayName="Tabelle101" ref="F1:J2" totalsRowShown="0">
  <autoFilter ref="F1:J2" xr:uid="{A55FAF60-484F-4A69-9780-5C46743E21C3}"/>
  <tableColumns count="5">
    <tableColumn id="1" xr3:uid="{4FBC9913-78F0-40F4-8903-8F506AB18C6D}" name="WAHR">
      <calculatedColumnFormula>COUNTIF(D:D, 1)</calculatedColumnFormula>
    </tableColumn>
    <tableColumn id="2" xr3:uid="{03FB7509-AA75-40EE-A0D1-D7A85A446595}" name="WAHR_%">
      <calculatedColumnFormula>Tabelle101[[#This Row],[WAHR]]/Tabelle101[[#This Row],[SUMME]]</calculatedColumnFormula>
    </tableColumn>
    <tableColumn id="3" xr3:uid="{4CC1D642-AFD4-4800-B94E-8DD92D1297EA}" name="FALSCH">
      <calculatedColumnFormula>COUNTIF(D:D, 0)</calculatedColumnFormula>
    </tableColumn>
    <tableColumn id="4" xr3:uid="{ECD770FC-F541-4CF4-A9D5-917851DCFDEA}" name="FALSCH_%">
      <calculatedColumnFormula>Tabelle101[[#This Row],[FALSCH]]/Tabelle101[[#This Row],[SUMME]]</calculatedColumnFormula>
    </tableColumn>
    <tableColumn id="5" xr3:uid="{EB71342D-BEEF-467D-8BFB-5F6A25DCA2C3}" name="SUMME">
      <calculatedColumnFormula>Tabelle101[[#This Row],[WAHR]]+Tabelle101[[#This Row],[FALSCH]]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1F90D19-41C9-4BC9-A7F7-9BC4E92502F1}" name="Tabelle10144" displayName="Tabelle10144" ref="F4:J5" totalsRowShown="0">
  <autoFilter ref="F4:J5" xr:uid="{D1F90D19-41C9-4BC9-A7F7-9BC4E92502F1}"/>
  <tableColumns count="5">
    <tableColumn id="1" xr3:uid="{3D81BF83-AA9B-4233-8BB7-3496A97ACFC7}" name="WAHR">
      <calculatedColumnFormula array="1">Tabelle101[WAHR]+Tabelle511[WAHR]</calculatedColumnFormula>
    </tableColumn>
    <tableColumn id="2" xr3:uid="{BD794747-5B58-419D-8417-82547E3EE0FA}" name="WAHR_%">
      <calculatedColumnFormula>Tabelle10144[[#This Row],[WAHR]]/Tabelle10144[[#This Row],[SUMME]]</calculatedColumnFormula>
    </tableColumn>
    <tableColumn id="3" xr3:uid="{7F65482C-C545-4669-B5D9-5CE6ED554B03}" name="FALSCH">
      <calculatedColumnFormula array="1">Tabelle101[FALSCH]+Tabelle511[FALSCH]</calculatedColumnFormula>
    </tableColumn>
    <tableColumn id="4" xr3:uid="{E9B4DDD8-EFBB-4CAB-AA01-37D4F968757C}" name="FALSCH_%">
      <calculatedColumnFormula>Tabelle10144[[#This Row],[FALSCH]]/Tabelle10144[[#This Row],[SUMME]]</calculatedColumnFormula>
    </tableColumn>
    <tableColumn id="5" xr3:uid="{D0D31341-6BA1-45FC-AE32-5BB0662B73A4}" name="SUMME">
      <calculatedColumnFormula>Tabelle10144[[#This Row],[WAHR]]+Tabelle10144[[#This Row],[FALSCH]]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4A0D45F-0CF4-4D8A-8DEB-9C8618C06453}" name="Table25" displayName="Table25" ref="A1:D77" totalsRowShown="0" headerRowDxfId="7" dataDxfId="5" headerRowBorderDxfId="6" tableBorderDxfId="4">
  <autoFilter ref="A1:D77" xr:uid="{24A0D45F-0CF4-4D8A-8DEB-9C8618C06453}"/>
  <tableColumns count="4">
    <tableColumn id="1" xr3:uid="{C39C3FA1-D235-4FC7-BF9D-DF4C53D83CAF}" name="AD" dataDxfId="3"/>
    <tableColumn id="2" xr3:uid="{9415C942-C194-4494-B6EF-ECE6B3EA0B5C}" name="Ausgeschlossenes Frame" dataDxfId="2"/>
    <tableColumn id="3" xr3:uid="{D31F8723-3C84-45E6-82D9-4FA791B0A9A1}" name="class_name" dataDxfId="1"/>
    <tableColumn id="4" xr3:uid="{C02577C1-821E-4079-A972-AA18F79E0123}" name="Objekt_erkannt" dataDxfId="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4B45EA7-9EA8-4F6D-9C65-49C9B459A643}" name="Tabelle151" displayName="Tabelle151" ref="F1:J2" totalsRowShown="0">
  <autoFilter ref="F1:J2" xr:uid="{84B45EA7-9EA8-4F6D-9C65-49C9B459A643}"/>
  <tableColumns count="5">
    <tableColumn id="1" xr3:uid="{E1A5196A-CDB7-4D41-8F93-9E48C409365F}" name="WAHR">
      <calculatedColumnFormula>COUNTIF(D:D, 1)</calculatedColumnFormula>
    </tableColumn>
    <tableColumn id="2" xr3:uid="{45F0AB67-A6B4-48B9-ACA9-64AA6491F576}" name="WAHR_%">
      <calculatedColumnFormula>Tabelle151[[#This Row],[WAHR]]/Tabelle151[[#This Row],[SUMME]]</calculatedColumnFormula>
    </tableColumn>
    <tableColumn id="3" xr3:uid="{C23A6165-4289-4780-90A7-63633CCF33EA}" name="FALSCH">
      <calculatedColumnFormula>COUNTIF(D:D, 0)</calculatedColumnFormula>
    </tableColumn>
    <tableColumn id="4" xr3:uid="{EACCCBA0-E71D-4E22-B282-834BB22BEE98}" name="FALSCH_%">
      <calculatedColumnFormula>Tabelle151[[#This Row],[FALSCH]]/Tabelle151[[#This Row],[SUMME]]</calculatedColumnFormula>
    </tableColumn>
    <tableColumn id="5" xr3:uid="{74793CC2-F614-469A-B6AE-6263AB3BEA62}" name="SUMME">
      <calculatedColumnFormula>Tabelle151[[#This Row],[WAHR]]+Tabelle151[[#This Row],[FALSCH]]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FEDCAC6-1823-4800-BBA3-57E38C8ADB31}" name="Tabelle1014446" displayName="Tabelle1014446" ref="F4:J5" totalsRowShown="0">
  <autoFilter ref="F4:J5" xr:uid="{1FEDCAC6-1823-4800-BBA3-57E38C8ADB31}"/>
  <tableColumns count="5">
    <tableColumn id="1" xr3:uid="{E19F3FDE-A45E-4CB4-9FFA-E70383E7E18E}" name="WAHR">
      <calculatedColumnFormula array="1">Tabelle151[WAHR]+Tabelle10144[[#This Row],[WAHR]]</calculatedColumnFormula>
    </tableColumn>
    <tableColumn id="2" xr3:uid="{CC6BEA1C-B84B-4B2B-8BA3-CFB3AAE5055D}" name="WAHR_%">
      <calculatedColumnFormula>Tabelle1014446[[#This Row],[WAHR]]/Tabelle1014446[[#This Row],[SUMME]]</calculatedColumnFormula>
    </tableColumn>
    <tableColumn id="3" xr3:uid="{ED8217D7-0880-4877-9F16-A11F95AF29BB}" name="FALSCH">
      <calculatedColumnFormula array="1">Tabelle151[FALSCH]+Tabelle10144[[#This Row],[FALSCH]]</calculatedColumnFormula>
    </tableColumn>
    <tableColumn id="4" xr3:uid="{A66D5250-85C4-4680-8BBC-053663EEACBA}" name="FALSCH_%">
      <calculatedColumnFormula>Tabelle1014446[[#This Row],[FALSCH]]/Tabelle1014446[[#This Row],[SUMME]]</calculatedColumnFormula>
    </tableColumn>
    <tableColumn id="5" xr3:uid="{094218ED-1EA2-48C6-8908-93A98A3772F7}" name="SUMME">
      <calculatedColumnFormula>Tabelle1014446[[#This Row],[WAHR]]+Tabelle1014446[[#This Row],[FALSCH]]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1-20T20:11:55.16" personId="{9649F467-5CB4-4F4F-A5BA-3801D1365594}" id="{02EB95CC-727E-4442-9013-BBBD7A6C0F95}">
    <text>Sehr schwer zu erkennen, daher vllt. Auch Zufall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85" zoomScaleNormal="85" workbookViewId="0">
      <selection activeCell="AB43" sqref="AB43"/>
    </sheetView>
  </sheetViews>
  <sheetFormatPr defaultColWidth="8.88671875" defaultRowHeight="14.4" x14ac:dyDescent="0.3"/>
  <cols>
    <col min="1" max="1" width="11.33203125" customWidth="1"/>
    <col min="2" max="2" width="24.44140625" customWidth="1"/>
    <col min="3" max="3" width="9.44140625" customWidth="1"/>
    <col min="4" max="4" width="14.33203125" customWidth="1"/>
    <col min="5" max="5" width="10.5546875" customWidth="1"/>
    <col min="6" max="6" width="15.6640625" customWidth="1"/>
    <col min="8" max="8" width="11.44140625" customWidth="1"/>
    <col min="10" max="10" width="11.5546875" customWidth="1"/>
    <col min="12" max="12" width="1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</row>
    <row r="2" spans="1:14" x14ac:dyDescent="0.3">
      <c r="A2" t="str">
        <f t="shared" ref="A2:A41" si="0">LEFT(B2,6)</f>
        <v>AD0268</v>
      </c>
      <c r="B2" t="s">
        <v>12</v>
      </c>
      <c r="C2" s="6"/>
      <c r="D2" s="6"/>
      <c r="E2" s="6"/>
      <c r="F2">
        <v>0</v>
      </c>
      <c r="H2" t="s">
        <v>2</v>
      </c>
      <c r="I2">
        <f>COUNTIF(Tabelle1[Age], 1)</f>
        <v>1</v>
      </c>
      <c r="J2" s="15">
        <f>Tabelle10[[#This Row],[true]]/(Tabelle10[[#This Row],[true]]+Tabelle10[[#This Row],[false]])</f>
        <v>0.25</v>
      </c>
      <c r="K2">
        <f>COUNTIF(Tabelle1[Age], 0)</f>
        <v>3</v>
      </c>
      <c r="L2" s="15">
        <f>Tabelle10[[#This Row],[false]]/(Tabelle10[[#This Row],[false]]+Tabelle10[[#This Row],[true]])</f>
        <v>0.75</v>
      </c>
    </row>
    <row r="3" spans="1:14" x14ac:dyDescent="0.3">
      <c r="A3" t="str">
        <f t="shared" si="0"/>
        <v>AD0268</v>
      </c>
      <c r="B3" t="s">
        <v>13</v>
      </c>
      <c r="C3" s="6"/>
      <c r="D3" s="6"/>
      <c r="E3" s="6"/>
      <c r="F3">
        <v>0</v>
      </c>
      <c r="H3" t="s">
        <v>3</v>
      </c>
      <c r="I3">
        <f>COUNTIF(Tabelle1[Gender], 1)</f>
        <v>0</v>
      </c>
      <c r="J3" s="15">
        <v>0</v>
      </c>
      <c r="K3">
        <f>COUNTIF(Tabelle1[Gender], 0)</f>
        <v>0</v>
      </c>
      <c r="L3" s="15">
        <v>0</v>
      </c>
    </row>
    <row r="4" spans="1:14" x14ac:dyDescent="0.3">
      <c r="A4" t="str">
        <f t="shared" si="0"/>
        <v>AD0268</v>
      </c>
      <c r="B4" t="s">
        <v>14</v>
      </c>
      <c r="C4">
        <v>0</v>
      </c>
      <c r="D4" s="6"/>
      <c r="E4" s="6"/>
      <c r="F4" s="6"/>
      <c r="H4" t="s">
        <v>4</v>
      </c>
      <c r="I4">
        <f>COUNTIF(Tabelle1[Emotion], 1)</f>
        <v>9</v>
      </c>
      <c r="J4" s="15">
        <f>Tabelle10[[#This Row],[true]]/(Tabelle10[[#This Row],[true]]+Tabelle10[[#This Row],[false]])</f>
        <v>0.47368421052631576</v>
      </c>
      <c r="K4">
        <f>COUNTIF(Tabelle1[Emotion], 0)</f>
        <v>10</v>
      </c>
      <c r="L4" s="15">
        <f>Tabelle10[[#This Row],[false]]/(Tabelle10[[#This Row],[false]]+Tabelle10[[#This Row],[true]])</f>
        <v>0.52631578947368418</v>
      </c>
    </row>
    <row r="5" spans="1:14" x14ac:dyDescent="0.3">
      <c r="A5" t="str">
        <f t="shared" si="0"/>
        <v>AD0268</v>
      </c>
      <c r="B5" t="s">
        <v>15</v>
      </c>
      <c r="C5" s="6"/>
      <c r="D5" s="6"/>
      <c r="E5">
        <v>1</v>
      </c>
      <c r="H5" t="s">
        <v>5</v>
      </c>
      <c r="I5">
        <f>COUNTIF(Tabelle1[Ethnicity], 1)</f>
        <v>4</v>
      </c>
      <c r="J5" s="15">
        <f>Tabelle10[[#This Row],[true]]/(Tabelle10[[#This Row],[true]]+Tabelle10[[#This Row],[false]])</f>
        <v>0.23529411764705882</v>
      </c>
      <c r="K5">
        <f>COUNTIF(Tabelle1[Ethnicity], 0)</f>
        <v>13</v>
      </c>
      <c r="L5" s="15">
        <f>Tabelle10[[#This Row],[false]]/(Tabelle10[[#This Row],[false]]+Tabelle10[[#This Row],[true]])</f>
        <v>0.76470588235294112</v>
      </c>
    </row>
    <row r="6" spans="1:14" x14ac:dyDescent="0.3">
      <c r="A6" t="str">
        <f>LEFT(B6,6)</f>
        <v>AD0268</v>
      </c>
      <c r="B6" t="s">
        <v>16</v>
      </c>
      <c r="C6" s="6"/>
      <c r="D6" s="6"/>
      <c r="F6">
        <v>0</v>
      </c>
      <c r="H6" s="16" t="s">
        <v>17</v>
      </c>
      <c r="I6" s="16">
        <f>SUM(I2:I5)</f>
        <v>14</v>
      </c>
      <c r="J6" s="17">
        <f>SUM(I2:I5)/(SUM(I2:I5)+SUM(K2:K5))</f>
        <v>0.35</v>
      </c>
      <c r="K6" s="16">
        <f t="shared" ref="K6" si="1">SUM(K2:K5)</f>
        <v>26</v>
      </c>
      <c r="L6" s="17">
        <f>SUM(K2:K5)/(SUM(I2:I5)+SUM(K2:K5))</f>
        <v>0.65</v>
      </c>
    </row>
    <row r="7" spans="1:14" x14ac:dyDescent="0.3">
      <c r="A7" t="str">
        <f>LEFT(B7,6)</f>
        <v>AD0268</v>
      </c>
      <c r="B7" t="s">
        <v>18</v>
      </c>
      <c r="C7" s="6"/>
      <c r="D7" s="6"/>
      <c r="F7">
        <v>0</v>
      </c>
    </row>
    <row r="8" spans="1:14" x14ac:dyDescent="0.3">
      <c r="A8" t="str">
        <f t="shared" si="0"/>
        <v>AD0268</v>
      </c>
      <c r="B8" t="s">
        <v>19</v>
      </c>
      <c r="C8" s="6"/>
      <c r="D8" s="6"/>
      <c r="E8">
        <v>1</v>
      </c>
    </row>
    <row r="9" spans="1:14" x14ac:dyDescent="0.3">
      <c r="A9" s="10" t="str">
        <f t="shared" si="0"/>
        <v>AD0288</v>
      </c>
      <c r="B9" s="10" t="s">
        <v>20</v>
      </c>
      <c r="C9" s="10"/>
      <c r="D9" s="10"/>
      <c r="E9" s="10"/>
      <c r="F9" s="10">
        <v>1</v>
      </c>
    </row>
    <row r="10" spans="1:14" x14ac:dyDescent="0.3">
      <c r="A10" t="str">
        <f t="shared" si="0"/>
        <v>AD0288</v>
      </c>
      <c r="B10" t="s">
        <v>21</v>
      </c>
      <c r="C10">
        <v>0</v>
      </c>
    </row>
    <row r="11" spans="1:14" x14ac:dyDescent="0.3">
      <c r="A11" t="str">
        <f t="shared" si="0"/>
        <v>AD0288</v>
      </c>
      <c r="B11" t="s">
        <v>22</v>
      </c>
      <c r="E11">
        <v>1</v>
      </c>
    </row>
    <row r="12" spans="1:14" x14ac:dyDescent="0.3">
      <c r="A12" t="str">
        <f t="shared" si="0"/>
        <v>AD0288</v>
      </c>
      <c r="B12" t="s">
        <v>20</v>
      </c>
      <c r="E12">
        <v>1</v>
      </c>
    </row>
    <row r="13" spans="1:14" x14ac:dyDescent="0.3">
      <c r="A13" t="str">
        <f>LEFT(B13,6)</f>
        <v>AD0288</v>
      </c>
      <c r="B13" t="s">
        <v>23</v>
      </c>
      <c r="F13">
        <v>1</v>
      </c>
    </row>
    <row r="14" spans="1:14" x14ac:dyDescent="0.3">
      <c r="A14" t="str">
        <f>LEFT(B14,6)</f>
        <v>AD0288</v>
      </c>
      <c r="B14" t="s">
        <v>20</v>
      </c>
      <c r="F14">
        <v>1</v>
      </c>
    </row>
    <row r="15" spans="1:14" x14ac:dyDescent="0.3">
      <c r="A15" s="10" t="str">
        <f t="shared" si="0"/>
        <v>AD0325</v>
      </c>
      <c r="B15" s="10" t="s">
        <v>24</v>
      </c>
      <c r="C15" s="10"/>
      <c r="D15" s="10"/>
      <c r="E15" s="10">
        <v>0</v>
      </c>
      <c r="F15" s="10"/>
    </row>
    <row r="16" spans="1:14" x14ac:dyDescent="0.3">
      <c r="A16" t="str">
        <f t="shared" si="0"/>
        <v>AD0325</v>
      </c>
      <c r="B16" t="s">
        <v>25</v>
      </c>
      <c r="E16">
        <v>0</v>
      </c>
    </row>
    <row r="17" spans="1:6" x14ac:dyDescent="0.3">
      <c r="A17" t="str">
        <f t="shared" si="0"/>
        <v>AD0325</v>
      </c>
      <c r="B17" t="s">
        <v>26</v>
      </c>
      <c r="E17">
        <v>0</v>
      </c>
    </row>
    <row r="18" spans="1:6" x14ac:dyDescent="0.3">
      <c r="A18" t="str">
        <f t="shared" si="0"/>
        <v>AD0325</v>
      </c>
      <c r="B18" t="s">
        <v>27</v>
      </c>
      <c r="E18">
        <v>0</v>
      </c>
    </row>
    <row r="19" spans="1:6" x14ac:dyDescent="0.3">
      <c r="A19" s="10" t="str">
        <f t="shared" si="0"/>
        <v>AD0338</v>
      </c>
      <c r="B19" s="10" t="s">
        <v>28</v>
      </c>
      <c r="C19" s="10">
        <v>0</v>
      </c>
      <c r="D19" s="10"/>
      <c r="E19" s="10"/>
      <c r="F19" s="10"/>
    </row>
    <row r="20" spans="1:6" x14ac:dyDescent="0.3">
      <c r="A20" t="str">
        <f t="shared" si="0"/>
        <v>AD0338</v>
      </c>
      <c r="B20" t="s">
        <v>29</v>
      </c>
      <c r="E20">
        <v>0</v>
      </c>
    </row>
    <row r="21" spans="1:6" x14ac:dyDescent="0.3">
      <c r="A21" t="str">
        <f t="shared" si="0"/>
        <v>AD0338</v>
      </c>
      <c r="B21" t="s">
        <v>30</v>
      </c>
      <c r="E21">
        <v>1</v>
      </c>
    </row>
    <row r="22" spans="1:6" x14ac:dyDescent="0.3">
      <c r="A22" t="str">
        <f t="shared" si="0"/>
        <v>AD0338</v>
      </c>
      <c r="B22" t="s">
        <v>31</v>
      </c>
      <c r="F22">
        <v>1</v>
      </c>
    </row>
    <row r="23" spans="1:6" x14ac:dyDescent="0.3">
      <c r="A23" t="str">
        <f t="shared" si="0"/>
        <v>AD0338</v>
      </c>
      <c r="B23" t="s">
        <v>32</v>
      </c>
      <c r="F23">
        <v>0</v>
      </c>
    </row>
    <row r="24" spans="1:6" x14ac:dyDescent="0.3">
      <c r="A24" s="10" t="str">
        <f t="shared" si="0"/>
        <v>AD0371</v>
      </c>
      <c r="B24" s="10" t="s">
        <v>33</v>
      </c>
      <c r="C24" s="10"/>
      <c r="D24" s="10"/>
      <c r="E24" s="10">
        <v>0</v>
      </c>
      <c r="F24" s="10"/>
    </row>
    <row r="25" spans="1:6" x14ac:dyDescent="0.3">
      <c r="A25" t="str">
        <f t="shared" si="0"/>
        <v>AD0371</v>
      </c>
      <c r="B25" t="s">
        <v>34</v>
      </c>
      <c r="F25">
        <v>0</v>
      </c>
    </row>
    <row r="26" spans="1:6" x14ac:dyDescent="0.3">
      <c r="A26" s="10" t="str">
        <f t="shared" si="0"/>
        <v>AD0399</v>
      </c>
      <c r="B26" s="10" t="s">
        <v>35</v>
      </c>
      <c r="C26" s="10"/>
      <c r="D26" s="10"/>
      <c r="E26" s="10">
        <v>0</v>
      </c>
      <c r="F26" s="10"/>
    </row>
    <row r="27" spans="1:6" x14ac:dyDescent="0.3">
      <c r="A27" t="str">
        <f t="shared" si="0"/>
        <v>AD0399</v>
      </c>
      <c r="B27" t="s">
        <v>36</v>
      </c>
      <c r="E27">
        <v>0</v>
      </c>
    </row>
    <row r="28" spans="1:6" x14ac:dyDescent="0.3">
      <c r="A28" t="str">
        <f t="shared" si="0"/>
        <v>AD0399</v>
      </c>
      <c r="B28" t="s">
        <v>37</v>
      </c>
      <c r="F28">
        <v>0</v>
      </c>
    </row>
    <row r="29" spans="1:6" x14ac:dyDescent="0.3">
      <c r="A29" t="str">
        <f t="shared" si="0"/>
        <v>AD0399</v>
      </c>
      <c r="B29" t="s">
        <v>38</v>
      </c>
      <c r="F29">
        <v>0</v>
      </c>
    </row>
    <row r="30" spans="1:6" x14ac:dyDescent="0.3">
      <c r="A30" s="10" t="str">
        <f t="shared" si="0"/>
        <v>AD0419</v>
      </c>
      <c r="B30" s="10" t="s">
        <v>39</v>
      </c>
      <c r="C30" s="10">
        <v>1</v>
      </c>
      <c r="D30" s="10"/>
      <c r="E30" s="10"/>
      <c r="F30" s="10"/>
    </row>
    <row r="31" spans="1:6" x14ac:dyDescent="0.3">
      <c r="A31" t="str">
        <f t="shared" si="0"/>
        <v>AD0419</v>
      </c>
      <c r="B31" t="s">
        <v>39</v>
      </c>
      <c r="E31">
        <v>1</v>
      </c>
    </row>
    <row r="32" spans="1:6" x14ac:dyDescent="0.3">
      <c r="A32" t="str">
        <f t="shared" si="0"/>
        <v>AD0419</v>
      </c>
      <c r="B32" t="s">
        <v>40</v>
      </c>
      <c r="E32">
        <v>1</v>
      </c>
    </row>
    <row r="33" spans="1:6" x14ac:dyDescent="0.3">
      <c r="A33" t="str">
        <f t="shared" si="0"/>
        <v>AD0419</v>
      </c>
      <c r="B33" t="s">
        <v>41</v>
      </c>
      <c r="F33">
        <v>0</v>
      </c>
    </row>
    <row r="34" spans="1:6" x14ac:dyDescent="0.3">
      <c r="A34" s="10" t="str">
        <f t="shared" si="0"/>
        <v>AD0431</v>
      </c>
      <c r="B34" s="10" t="s">
        <v>42</v>
      </c>
      <c r="C34" s="10"/>
      <c r="D34" s="10"/>
      <c r="E34" s="10">
        <v>1</v>
      </c>
      <c r="F34" s="10"/>
    </row>
    <row r="35" spans="1:6" x14ac:dyDescent="0.3">
      <c r="A35" t="str">
        <f t="shared" si="0"/>
        <v>AD0431</v>
      </c>
      <c r="B35" t="s">
        <v>43</v>
      </c>
      <c r="E35">
        <v>0</v>
      </c>
    </row>
    <row r="36" spans="1:6" x14ac:dyDescent="0.3">
      <c r="A36" t="str">
        <f t="shared" si="0"/>
        <v>AD0431</v>
      </c>
      <c r="B36" t="s">
        <v>44</v>
      </c>
      <c r="E36">
        <v>1</v>
      </c>
    </row>
    <row r="37" spans="1:6" x14ac:dyDescent="0.3">
      <c r="A37" t="str">
        <f t="shared" si="0"/>
        <v>AD0431</v>
      </c>
      <c r="B37" t="s">
        <v>45</v>
      </c>
      <c r="E37">
        <v>0</v>
      </c>
    </row>
    <row r="38" spans="1:6" x14ac:dyDescent="0.3">
      <c r="A38" t="str">
        <f t="shared" si="0"/>
        <v>AD0431</v>
      </c>
      <c r="B38" t="s">
        <v>46</v>
      </c>
      <c r="F38">
        <v>0</v>
      </c>
    </row>
    <row r="39" spans="1:6" x14ac:dyDescent="0.3">
      <c r="A39" t="str">
        <f t="shared" si="0"/>
        <v>AD0431</v>
      </c>
      <c r="B39" t="s">
        <v>43</v>
      </c>
      <c r="F39">
        <v>0</v>
      </c>
    </row>
    <row r="40" spans="1:6" x14ac:dyDescent="0.3">
      <c r="A40" s="10" t="str">
        <f t="shared" si="0"/>
        <v>AD0475</v>
      </c>
      <c r="B40" s="10" t="s">
        <v>47</v>
      </c>
      <c r="C40" s="10"/>
      <c r="D40" s="10"/>
      <c r="E40" s="10"/>
      <c r="F40" s="10">
        <v>0</v>
      </c>
    </row>
    <row r="41" spans="1:6" x14ac:dyDescent="0.3">
      <c r="A41" t="str">
        <f t="shared" si="0"/>
        <v>AD0475</v>
      </c>
      <c r="B41" t="s">
        <v>48</v>
      </c>
      <c r="F41"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6012-FE9D-4438-AEDA-653B3D7E367D}">
  <dimension ref="A1:N69"/>
  <sheetViews>
    <sheetView zoomScale="85" zoomScaleNormal="85" workbookViewId="0">
      <selection activeCell="N1" sqref="N1:N9"/>
    </sheetView>
  </sheetViews>
  <sheetFormatPr defaultColWidth="11.5546875" defaultRowHeight="14.4" x14ac:dyDescent="0.3"/>
  <cols>
    <col min="2" max="2" width="2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</row>
    <row r="2" spans="1:14" x14ac:dyDescent="0.3">
      <c r="A2" t="str">
        <f t="shared" ref="A2" si="0">LEFT(B2,6)</f>
        <v>AD0268</v>
      </c>
      <c r="B2" t="s">
        <v>50</v>
      </c>
      <c r="C2" s="6"/>
      <c r="D2" s="6"/>
      <c r="E2">
        <v>1</v>
      </c>
      <c r="H2" t="s">
        <v>2</v>
      </c>
      <c r="I2">
        <f>COUNTIF(Tabelle2[Age], 1)</f>
        <v>3</v>
      </c>
      <c r="J2" s="15">
        <f>Tabelle1014[[#This Row],[true]]/(Tabelle1014[[#This Row],[true]]+Tabelle1014[[#This Row],[false]])</f>
        <v>1</v>
      </c>
      <c r="K2">
        <f>COUNTIF(Tabelle2[Age], 0)</f>
        <v>0</v>
      </c>
      <c r="L2" s="15">
        <f>Tabelle1014[[#This Row],[false]]/(Tabelle1014[[#This Row],[false]]+Tabelle1014[[#This Row],[true]])</f>
        <v>0</v>
      </c>
    </row>
    <row r="3" spans="1:14" x14ac:dyDescent="0.3">
      <c r="A3" t="str">
        <f t="shared" ref="A3:A5" si="1">LEFT(B3,6)</f>
        <v>AD0268</v>
      </c>
      <c r="B3" t="s">
        <v>51</v>
      </c>
      <c r="E3">
        <v>0</v>
      </c>
      <c r="H3" t="s">
        <v>3</v>
      </c>
      <c r="I3">
        <f>COUNTIF(Tabelle2[Gender], 1)</f>
        <v>0</v>
      </c>
      <c r="J3" s="15">
        <v>0</v>
      </c>
      <c r="K3">
        <f>COUNTIF(Tabelle2[Gender], 0)</f>
        <v>0</v>
      </c>
      <c r="L3" s="15">
        <v>0</v>
      </c>
    </row>
    <row r="4" spans="1:14" x14ac:dyDescent="0.3">
      <c r="A4" t="str">
        <f t="shared" si="1"/>
        <v>AD0268</v>
      </c>
      <c r="B4" t="s">
        <v>52</v>
      </c>
      <c r="E4">
        <v>0</v>
      </c>
      <c r="H4" t="s">
        <v>4</v>
      </c>
      <c r="I4">
        <f>COUNTIF(Tabelle2[Emotion], 1)</f>
        <v>21</v>
      </c>
      <c r="J4" s="15">
        <f>Tabelle1014[[#This Row],[true]]/(Tabelle1014[[#This Row],[true]]+Tabelle1014[[#This Row],[false]])</f>
        <v>0.61764705882352944</v>
      </c>
      <c r="K4">
        <f>COUNTIF(Tabelle2[Emotion], 0)</f>
        <v>13</v>
      </c>
      <c r="L4" s="15">
        <f>Tabelle1014[[#This Row],[false]]/(Tabelle1014[[#This Row],[false]]+Tabelle1014[[#This Row],[true]])</f>
        <v>0.38235294117647056</v>
      </c>
    </row>
    <row r="5" spans="1:14" x14ac:dyDescent="0.3">
      <c r="A5" t="str">
        <f t="shared" si="1"/>
        <v>AD0268</v>
      </c>
      <c r="B5" t="s">
        <v>53</v>
      </c>
      <c r="E5">
        <v>1</v>
      </c>
      <c r="H5" t="s">
        <v>5</v>
      </c>
      <c r="I5">
        <f>COUNTIF(Tabelle2[Ethnicity], 1)</f>
        <v>12</v>
      </c>
      <c r="J5" s="15">
        <f>Tabelle1014[[#This Row],[true]]/(Tabelle1014[[#This Row],[true]]+Tabelle1014[[#This Row],[false]])</f>
        <v>0.38709677419354838</v>
      </c>
      <c r="K5">
        <f>COUNTIF(Tabelle2[Ethnicity], 0)</f>
        <v>19</v>
      </c>
      <c r="L5" s="15">
        <f>Tabelle1014[[#This Row],[false]]/(Tabelle1014[[#This Row],[false]]+Tabelle1014[[#This Row],[true]])</f>
        <v>0.61290322580645162</v>
      </c>
    </row>
    <row r="6" spans="1:14" x14ac:dyDescent="0.3">
      <c r="A6" t="str">
        <f t="shared" ref="A6:A45" si="2">LEFT(B6,6)</f>
        <v>AD0268</v>
      </c>
      <c r="B6" t="s">
        <v>54</v>
      </c>
      <c r="C6">
        <v>1</v>
      </c>
      <c r="D6" s="6"/>
      <c r="E6" s="6"/>
      <c r="F6" s="6"/>
      <c r="G6" s="6"/>
      <c r="H6" s="16" t="s">
        <v>17</v>
      </c>
      <c r="I6" s="16">
        <f>SUM(I2:I5)</f>
        <v>36</v>
      </c>
      <c r="J6" s="17">
        <f>SUM(I2:I5)/(SUM(I2:I5)+SUM(K2:K5))</f>
        <v>0.52941176470588236</v>
      </c>
      <c r="K6" s="16">
        <f t="shared" ref="K6" si="3">SUM(K2:K5)</f>
        <v>32</v>
      </c>
      <c r="L6" s="17">
        <f>SUM(K2:K5)/(SUM(I2:I5)+SUM(K2:K5))</f>
        <v>0.47058823529411764</v>
      </c>
    </row>
    <row r="7" spans="1:14" x14ac:dyDescent="0.3">
      <c r="A7" t="str">
        <f t="shared" si="2"/>
        <v>AD0268</v>
      </c>
      <c r="B7" t="s">
        <v>55</v>
      </c>
      <c r="C7">
        <v>1</v>
      </c>
      <c r="D7" s="6"/>
      <c r="E7" s="6"/>
      <c r="F7" s="6"/>
      <c r="G7" s="6"/>
    </row>
    <row r="8" spans="1:14" x14ac:dyDescent="0.3">
      <c r="A8" t="str">
        <f t="shared" si="2"/>
        <v>AD0268</v>
      </c>
      <c r="B8" t="s">
        <v>18</v>
      </c>
      <c r="C8">
        <v>1</v>
      </c>
      <c r="D8" s="6"/>
      <c r="E8" s="6"/>
      <c r="F8" s="6"/>
      <c r="G8" s="6"/>
    </row>
    <row r="9" spans="1:14" x14ac:dyDescent="0.3">
      <c r="A9" s="10" t="str">
        <f t="shared" si="2"/>
        <v>AD0288</v>
      </c>
      <c r="B9" s="10" t="s">
        <v>21</v>
      </c>
      <c r="C9" s="10"/>
      <c r="D9" s="10"/>
      <c r="E9" s="10">
        <v>1</v>
      </c>
      <c r="F9" s="10"/>
      <c r="H9" t="s">
        <v>6</v>
      </c>
      <c r="I9" t="s">
        <v>7</v>
      </c>
      <c r="J9" t="s">
        <v>8</v>
      </c>
      <c r="K9" t="s">
        <v>9</v>
      </c>
      <c r="L9" t="s">
        <v>10</v>
      </c>
      <c r="N9" t="s">
        <v>56</v>
      </c>
    </row>
    <row r="10" spans="1:14" x14ac:dyDescent="0.3">
      <c r="A10" t="str">
        <f t="shared" si="2"/>
        <v>AD0288</v>
      </c>
      <c r="B10" t="s">
        <v>57</v>
      </c>
      <c r="E10">
        <v>1</v>
      </c>
      <c r="H10" t="s">
        <v>2</v>
      </c>
      <c r="I10">
        <f>I2+human_frames_1_sec!I2</f>
        <v>4</v>
      </c>
      <c r="J10" s="15">
        <f>Tabelle101415[[#This Row],[true]]/(Tabelle101415[[#This Row],[true]]+Tabelle101415[[#This Row],[false]])</f>
        <v>0.5714285714285714</v>
      </c>
      <c r="K10">
        <f>K2+human_frames_1_sec!K2</f>
        <v>3</v>
      </c>
      <c r="L10" s="15">
        <f>Tabelle101415[[#This Row],[false]]/(Tabelle101415[[#This Row],[false]]+Tabelle101415[[#This Row],[true]])</f>
        <v>0.42857142857142855</v>
      </c>
    </row>
    <row r="11" spans="1:14" x14ac:dyDescent="0.3">
      <c r="A11" t="str">
        <f t="shared" si="2"/>
        <v>AD0288</v>
      </c>
      <c r="B11" t="s">
        <v>58</v>
      </c>
      <c r="E11">
        <v>1</v>
      </c>
      <c r="H11" t="s">
        <v>3</v>
      </c>
      <c r="I11">
        <f>I3+human_frames_1_sec!I3</f>
        <v>0</v>
      </c>
      <c r="J11" s="15">
        <v>0</v>
      </c>
      <c r="K11">
        <f>K3+human_frames_1_sec!K3</f>
        <v>0</v>
      </c>
      <c r="L11" s="15">
        <v>0</v>
      </c>
    </row>
    <row r="12" spans="1:14" x14ac:dyDescent="0.3">
      <c r="A12" t="str">
        <f t="shared" si="2"/>
        <v>AD0288</v>
      </c>
      <c r="B12" t="s">
        <v>59</v>
      </c>
      <c r="E12">
        <v>1</v>
      </c>
      <c r="H12" t="s">
        <v>4</v>
      </c>
      <c r="I12">
        <f>I4+human_frames_1_sec!I4</f>
        <v>30</v>
      </c>
      <c r="J12" s="15">
        <f>Tabelle101415[[#This Row],[true]]/(Tabelle101415[[#This Row],[true]]+Tabelle101415[[#This Row],[false]])</f>
        <v>0.56603773584905659</v>
      </c>
      <c r="K12">
        <f>K4+human_frames_1_sec!K4</f>
        <v>23</v>
      </c>
      <c r="L12" s="15">
        <f>Tabelle101415[[#This Row],[false]]/(Tabelle101415[[#This Row],[false]]+Tabelle101415[[#This Row],[true]])</f>
        <v>0.43396226415094341</v>
      </c>
    </row>
    <row r="13" spans="1:14" x14ac:dyDescent="0.3">
      <c r="A13" t="str">
        <f t="shared" si="2"/>
        <v>AD0288</v>
      </c>
      <c r="B13" t="s">
        <v>60</v>
      </c>
      <c r="F13">
        <v>1</v>
      </c>
      <c r="H13" t="s">
        <v>5</v>
      </c>
      <c r="I13">
        <f>I5+human_frames_1_sec!I5</f>
        <v>16</v>
      </c>
      <c r="J13" s="15">
        <f>Tabelle101415[[#This Row],[true]]/(Tabelle101415[[#This Row],[true]]+Tabelle101415[[#This Row],[false]])</f>
        <v>0.33333333333333331</v>
      </c>
      <c r="K13">
        <f>K5+human_frames_1_sec!K5</f>
        <v>32</v>
      </c>
      <c r="L13" s="15">
        <f>Tabelle101415[[#This Row],[false]]/(Tabelle101415[[#This Row],[false]]+Tabelle101415[[#This Row],[true]])</f>
        <v>0.66666666666666663</v>
      </c>
    </row>
    <row r="14" spans="1:14" x14ac:dyDescent="0.3">
      <c r="A14" t="str">
        <f t="shared" si="2"/>
        <v>AD0288</v>
      </c>
      <c r="B14" t="s">
        <v>57</v>
      </c>
      <c r="F14">
        <v>1</v>
      </c>
      <c r="H14" s="16" t="s">
        <v>17</v>
      </c>
      <c r="I14" s="16">
        <f>SUM(I10:I13)</f>
        <v>50</v>
      </c>
      <c r="J14" s="17">
        <f>SUM(I10:I13)/(SUM(I10:I13)+SUM(K10:K13))</f>
        <v>0.46296296296296297</v>
      </c>
      <c r="K14" s="16">
        <f t="shared" ref="K14" si="4">SUM(K10:K13)</f>
        <v>58</v>
      </c>
      <c r="L14" s="17">
        <f>SUM(K10:K13)/(SUM(I10:I13)+SUM(K10:K13))</f>
        <v>0.53703703703703709</v>
      </c>
    </row>
    <row r="15" spans="1:14" x14ac:dyDescent="0.3">
      <c r="A15" t="str">
        <f t="shared" si="2"/>
        <v>AD0288</v>
      </c>
      <c r="B15" t="s">
        <v>61</v>
      </c>
      <c r="F15">
        <v>1</v>
      </c>
    </row>
    <row r="16" spans="1:14" x14ac:dyDescent="0.3">
      <c r="A16" t="str">
        <f t="shared" si="2"/>
        <v>AD0288</v>
      </c>
      <c r="B16" t="s">
        <v>62</v>
      </c>
      <c r="F16">
        <v>1</v>
      </c>
    </row>
    <row r="17" spans="1:6" x14ac:dyDescent="0.3">
      <c r="A17" t="str">
        <f t="shared" si="2"/>
        <v>AD0288</v>
      </c>
      <c r="B17" t="s">
        <v>63</v>
      </c>
      <c r="F17">
        <v>0</v>
      </c>
    </row>
    <row r="18" spans="1:6" x14ac:dyDescent="0.3">
      <c r="A18" t="str">
        <f t="shared" si="2"/>
        <v>AD0288</v>
      </c>
      <c r="B18" t="s">
        <v>64</v>
      </c>
      <c r="F18">
        <v>1</v>
      </c>
    </row>
    <row r="19" spans="1:6" x14ac:dyDescent="0.3">
      <c r="A19" t="str">
        <f t="shared" si="2"/>
        <v>AD0288</v>
      </c>
      <c r="B19" t="s">
        <v>65</v>
      </c>
      <c r="F19">
        <v>0</v>
      </c>
    </row>
    <row r="20" spans="1:6" x14ac:dyDescent="0.3">
      <c r="A20" t="str">
        <f t="shared" si="2"/>
        <v>AD0288</v>
      </c>
      <c r="B20" t="s">
        <v>66</v>
      </c>
      <c r="F20">
        <v>1</v>
      </c>
    </row>
    <row r="21" spans="1:6" x14ac:dyDescent="0.3">
      <c r="A21" s="10" t="str">
        <f t="shared" si="2"/>
        <v>AD0325</v>
      </c>
      <c r="B21" s="10" t="s">
        <v>67</v>
      </c>
      <c r="C21" s="10"/>
      <c r="D21" s="10"/>
      <c r="E21" s="10">
        <v>1</v>
      </c>
      <c r="F21" s="10"/>
    </row>
    <row r="22" spans="1:6" x14ac:dyDescent="0.3">
      <c r="A22" t="str">
        <f t="shared" si="2"/>
        <v>AD0325</v>
      </c>
      <c r="B22" t="s">
        <v>68</v>
      </c>
      <c r="E22">
        <v>1</v>
      </c>
    </row>
    <row r="23" spans="1:6" x14ac:dyDescent="0.3">
      <c r="A23" t="str">
        <f t="shared" si="2"/>
        <v>AD0325</v>
      </c>
      <c r="B23" t="s">
        <v>69</v>
      </c>
      <c r="E23">
        <v>1</v>
      </c>
    </row>
    <row r="24" spans="1:6" x14ac:dyDescent="0.3">
      <c r="A24" t="str">
        <f t="shared" si="2"/>
        <v>AD0325</v>
      </c>
      <c r="B24" t="s">
        <v>70</v>
      </c>
      <c r="E24">
        <v>1</v>
      </c>
    </row>
    <row r="25" spans="1:6" x14ac:dyDescent="0.3">
      <c r="A25" t="str">
        <f t="shared" si="2"/>
        <v>AD0325</v>
      </c>
      <c r="B25" t="s">
        <v>71</v>
      </c>
      <c r="E25">
        <v>1</v>
      </c>
    </row>
    <row r="26" spans="1:6" x14ac:dyDescent="0.3">
      <c r="A26" s="10" t="str">
        <f t="shared" si="2"/>
        <v>AD0338</v>
      </c>
      <c r="B26" s="10" t="s">
        <v>72</v>
      </c>
      <c r="C26" s="10"/>
      <c r="D26" s="10"/>
      <c r="E26" s="10"/>
      <c r="F26" s="10">
        <v>0</v>
      </c>
    </row>
    <row r="27" spans="1:6" x14ac:dyDescent="0.3">
      <c r="A27" t="str">
        <f t="shared" si="2"/>
        <v>AD0338</v>
      </c>
      <c r="B27" t="s">
        <v>73</v>
      </c>
      <c r="F27">
        <v>0</v>
      </c>
    </row>
    <row r="28" spans="1:6" x14ac:dyDescent="0.3">
      <c r="A28" t="str">
        <f t="shared" si="2"/>
        <v>AD0338</v>
      </c>
      <c r="B28" t="s">
        <v>74</v>
      </c>
      <c r="F28">
        <v>0</v>
      </c>
    </row>
    <row r="29" spans="1:6" x14ac:dyDescent="0.3">
      <c r="A29" t="str">
        <f t="shared" si="2"/>
        <v>AD0338</v>
      </c>
      <c r="B29" t="s">
        <v>75</v>
      </c>
      <c r="F29">
        <v>0</v>
      </c>
    </row>
    <row r="30" spans="1:6" x14ac:dyDescent="0.3">
      <c r="A30" t="str">
        <f t="shared" si="2"/>
        <v>AD0338</v>
      </c>
      <c r="B30" t="s">
        <v>76</v>
      </c>
      <c r="F30">
        <v>0</v>
      </c>
    </row>
    <row r="31" spans="1:6" x14ac:dyDescent="0.3">
      <c r="A31" t="str">
        <f t="shared" si="2"/>
        <v>AD0338</v>
      </c>
      <c r="B31" t="s">
        <v>77</v>
      </c>
      <c r="F31">
        <v>0</v>
      </c>
    </row>
    <row r="32" spans="1:6" x14ac:dyDescent="0.3">
      <c r="A32" t="str">
        <f t="shared" si="2"/>
        <v>AD0338</v>
      </c>
      <c r="B32" t="s">
        <v>78</v>
      </c>
      <c r="F32">
        <v>0</v>
      </c>
    </row>
    <row r="33" spans="1:6" x14ac:dyDescent="0.3">
      <c r="A33" t="str">
        <f t="shared" si="2"/>
        <v>AD0338</v>
      </c>
      <c r="B33" t="s">
        <v>74</v>
      </c>
      <c r="F33">
        <v>0</v>
      </c>
    </row>
    <row r="34" spans="1:6" x14ac:dyDescent="0.3">
      <c r="A34" t="str">
        <f t="shared" si="2"/>
        <v>AD0338</v>
      </c>
      <c r="B34" t="s">
        <v>79</v>
      </c>
      <c r="F34">
        <v>0</v>
      </c>
    </row>
    <row r="35" spans="1:6" x14ac:dyDescent="0.3">
      <c r="A35" t="str">
        <f t="shared" si="2"/>
        <v>AD0338</v>
      </c>
      <c r="B35" t="s">
        <v>29</v>
      </c>
      <c r="F35">
        <v>0</v>
      </c>
    </row>
    <row r="36" spans="1:6" x14ac:dyDescent="0.3">
      <c r="A36" t="str">
        <f t="shared" si="2"/>
        <v>AD0338</v>
      </c>
      <c r="B36" t="s">
        <v>80</v>
      </c>
      <c r="F36">
        <v>0</v>
      </c>
    </row>
    <row r="37" spans="1:6" x14ac:dyDescent="0.3">
      <c r="A37" t="str">
        <f t="shared" si="2"/>
        <v>AD0338</v>
      </c>
      <c r="B37" t="s">
        <v>81</v>
      </c>
      <c r="F37">
        <v>0</v>
      </c>
    </row>
    <row r="38" spans="1:6" x14ac:dyDescent="0.3">
      <c r="A38" t="str">
        <f t="shared" si="2"/>
        <v>AD0338</v>
      </c>
      <c r="B38" t="s">
        <v>82</v>
      </c>
      <c r="F38">
        <v>1</v>
      </c>
    </row>
    <row r="39" spans="1:6" x14ac:dyDescent="0.3">
      <c r="A39" s="10" t="str">
        <f t="shared" si="2"/>
        <v>AD0371</v>
      </c>
      <c r="B39" s="10" t="s">
        <v>83</v>
      </c>
      <c r="C39" s="10"/>
      <c r="D39" s="10"/>
      <c r="E39" s="10">
        <v>1</v>
      </c>
      <c r="F39" s="10"/>
    </row>
    <row r="40" spans="1:6" x14ac:dyDescent="0.3">
      <c r="A40" t="str">
        <f t="shared" si="2"/>
        <v>AD0371</v>
      </c>
      <c r="B40" t="s">
        <v>84</v>
      </c>
      <c r="E40">
        <v>0</v>
      </c>
    </row>
    <row r="41" spans="1:6" x14ac:dyDescent="0.3">
      <c r="A41" t="str">
        <f t="shared" si="2"/>
        <v>AD0371</v>
      </c>
      <c r="B41" t="s">
        <v>85</v>
      </c>
      <c r="E41">
        <v>0</v>
      </c>
    </row>
    <row r="42" spans="1:6" x14ac:dyDescent="0.3">
      <c r="A42" t="str">
        <f t="shared" si="2"/>
        <v>AD0371</v>
      </c>
      <c r="B42" t="s">
        <v>86</v>
      </c>
      <c r="E42">
        <v>0</v>
      </c>
    </row>
    <row r="43" spans="1:6" x14ac:dyDescent="0.3">
      <c r="A43" t="str">
        <f t="shared" si="2"/>
        <v>AD0371</v>
      </c>
      <c r="B43" t="s">
        <v>87</v>
      </c>
      <c r="E43">
        <v>0</v>
      </c>
    </row>
    <row r="44" spans="1:6" x14ac:dyDescent="0.3">
      <c r="A44" t="str">
        <f t="shared" si="2"/>
        <v>AD0371</v>
      </c>
      <c r="B44" t="s">
        <v>88</v>
      </c>
      <c r="E44">
        <v>0</v>
      </c>
    </row>
    <row r="45" spans="1:6" x14ac:dyDescent="0.3">
      <c r="A45" t="str">
        <f t="shared" si="2"/>
        <v>AD0371</v>
      </c>
      <c r="B45" t="s">
        <v>89</v>
      </c>
      <c r="E45">
        <v>0</v>
      </c>
    </row>
    <row r="46" spans="1:6" x14ac:dyDescent="0.3">
      <c r="A46" t="str">
        <f t="shared" ref="A46:A47" si="5">LEFT(B46,6)</f>
        <v>AD0371</v>
      </c>
      <c r="B46" t="s">
        <v>90</v>
      </c>
      <c r="E46">
        <v>1</v>
      </c>
    </row>
    <row r="47" spans="1:6" x14ac:dyDescent="0.3">
      <c r="A47" t="str">
        <f t="shared" si="5"/>
        <v>AD0371</v>
      </c>
      <c r="B47" t="s">
        <v>91</v>
      </c>
      <c r="E47">
        <v>1</v>
      </c>
    </row>
    <row r="48" spans="1:6" x14ac:dyDescent="0.3">
      <c r="A48" s="10" t="str">
        <f>LEFT(B48,6)</f>
        <v>AD0399</v>
      </c>
      <c r="B48" s="10" t="s">
        <v>92</v>
      </c>
      <c r="C48" s="10"/>
      <c r="D48" s="10"/>
      <c r="E48" s="10">
        <v>1</v>
      </c>
      <c r="F48" s="10"/>
    </row>
    <row r="49" spans="1:6" x14ac:dyDescent="0.3">
      <c r="A49" t="str">
        <f t="shared" ref="A49:A50" si="6">LEFT(B49,6)</f>
        <v>AD0399</v>
      </c>
      <c r="B49" t="s">
        <v>93</v>
      </c>
      <c r="E49">
        <v>1</v>
      </c>
    </row>
    <row r="50" spans="1:6" x14ac:dyDescent="0.3">
      <c r="A50" t="str">
        <f t="shared" si="6"/>
        <v>AD0399</v>
      </c>
      <c r="B50" t="s">
        <v>94</v>
      </c>
      <c r="E50">
        <v>1</v>
      </c>
    </row>
    <row r="51" spans="1:6" x14ac:dyDescent="0.3">
      <c r="A51" t="str">
        <f t="shared" ref="A51:A69" si="7">LEFT(B51,6)</f>
        <v>AD0399</v>
      </c>
      <c r="B51" t="s">
        <v>95</v>
      </c>
      <c r="E51">
        <v>1</v>
      </c>
    </row>
    <row r="52" spans="1:6" x14ac:dyDescent="0.3">
      <c r="A52" t="str">
        <f t="shared" si="7"/>
        <v>AD0399</v>
      </c>
      <c r="B52" t="s">
        <v>96</v>
      </c>
      <c r="E52">
        <v>0</v>
      </c>
    </row>
    <row r="53" spans="1:6" x14ac:dyDescent="0.3">
      <c r="A53" t="str">
        <f t="shared" si="7"/>
        <v>AD0399</v>
      </c>
      <c r="B53" t="s">
        <v>97</v>
      </c>
      <c r="F53">
        <v>1</v>
      </c>
    </row>
    <row r="54" spans="1:6" x14ac:dyDescent="0.3">
      <c r="A54" t="str">
        <f t="shared" si="7"/>
        <v>AD0399</v>
      </c>
      <c r="B54" t="s">
        <v>98</v>
      </c>
      <c r="F54">
        <v>1</v>
      </c>
    </row>
    <row r="55" spans="1:6" x14ac:dyDescent="0.3">
      <c r="A55" t="str">
        <f t="shared" si="7"/>
        <v>AD0399</v>
      </c>
      <c r="B55" t="s">
        <v>99</v>
      </c>
      <c r="F55">
        <v>1</v>
      </c>
    </row>
    <row r="56" spans="1:6" x14ac:dyDescent="0.3">
      <c r="A56" t="str">
        <f t="shared" si="7"/>
        <v>AD0399</v>
      </c>
      <c r="B56" t="s">
        <v>100</v>
      </c>
      <c r="F56">
        <v>1</v>
      </c>
    </row>
    <row r="57" spans="1:6" x14ac:dyDescent="0.3">
      <c r="A57" t="str">
        <f t="shared" si="7"/>
        <v>AD0399</v>
      </c>
      <c r="B57" t="s">
        <v>95</v>
      </c>
      <c r="F57">
        <v>1</v>
      </c>
    </row>
    <row r="58" spans="1:6" x14ac:dyDescent="0.3">
      <c r="A58" s="10" t="str">
        <f t="shared" si="7"/>
        <v>AD0419</v>
      </c>
      <c r="B58" s="10" t="s">
        <v>101</v>
      </c>
      <c r="C58" s="10"/>
      <c r="D58" s="10"/>
      <c r="E58" s="10">
        <v>1</v>
      </c>
      <c r="F58" s="10"/>
    </row>
    <row r="59" spans="1:6" x14ac:dyDescent="0.3">
      <c r="A59" t="str">
        <f t="shared" si="7"/>
        <v>AD0419</v>
      </c>
      <c r="B59" t="s">
        <v>102</v>
      </c>
      <c r="E59">
        <v>1</v>
      </c>
    </row>
    <row r="60" spans="1:6" x14ac:dyDescent="0.3">
      <c r="A60" t="str">
        <f t="shared" si="7"/>
        <v>AD0419</v>
      </c>
      <c r="B60" t="s">
        <v>103</v>
      </c>
      <c r="E60">
        <v>0</v>
      </c>
    </row>
    <row r="61" spans="1:6" x14ac:dyDescent="0.3">
      <c r="A61" s="10" t="str">
        <f t="shared" si="7"/>
        <v>AD0432</v>
      </c>
      <c r="B61" s="10" t="s">
        <v>104</v>
      </c>
      <c r="C61" s="10"/>
      <c r="D61" s="10"/>
      <c r="E61" s="10">
        <v>0</v>
      </c>
      <c r="F61" s="10"/>
    </row>
    <row r="62" spans="1:6" x14ac:dyDescent="0.3">
      <c r="A62" t="str">
        <f t="shared" si="7"/>
        <v>AD0432</v>
      </c>
      <c r="B62" t="s">
        <v>105</v>
      </c>
      <c r="E62">
        <v>0</v>
      </c>
    </row>
    <row r="63" spans="1:6" x14ac:dyDescent="0.3">
      <c r="A63" t="str">
        <f t="shared" si="7"/>
        <v>AD0432</v>
      </c>
      <c r="B63" t="s">
        <v>106</v>
      </c>
      <c r="E63">
        <v>0</v>
      </c>
    </row>
    <row r="64" spans="1:6" x14ac:dyDescent="0.3">
      <c r="A64" t="str">
        <f t="shared" si="7"/>
        <v>AD0432</v>
      </c>
      <c r="B64" t="s">
        <v>107</v>
      </c>
      <c r="E64">
        <v>1</v>
      </c>
    </row>
    <row r="65" spans="1:6" x14ac:dyDescent="0.3">
      <c r="A65" s="10" t="str">
        <f t="shared" si="7"/>
        <v>AD0475</v>
      </c>
      <c r="B65" s="10" t="s">
        <v>108</v>
      </c>
      <c r="C65" s="10"/>
      <c r="D65" s="10"/>
      <c r="E65" s="10"/>
      <c r="F65" s="10">
        <v>0</v>
      </c>
    </row>
    <row r="66" spans="1:6" x14ac:dyDescent="0.3">
      <c r="A66" t="str">
        <f t="shared" si="7"/>
        <v>AD0475</v>
      </c>
      <c r="B66" t="s">
        <v>109</v>
      </c>
      <c r="F66">
        <v>0</v>
      </c>
    </row>
    <row r="67" spans="1:6" x14ac:dyDescent="0.3">
      <c r="A67" t="str">
        <f t="shared" si="7"/>
        <v>AD0475</v>
      </c>
      <c r="B67" t="s">
        <v>110</v>
      </c>
      <c r="F67">
        <v>0</v>
      </c>
    </row>
    <row r="68" spans="1:6" x14ac:dyDescent="0.3">
      <c r="A68" t="str">
        <f t="shared" si="7"/>
        <v>AD0475</v>
      </c>
      <c r="B68" t="s">
        <v>111</v>
      </c>
      <c r="F68">
        <v>0</v>
      </c>
    </row>
    <row r="69" spans="1:6" x14ac:dyDescent="0.3">
      <c r="A69" t="str">
        <f t="shared" si="7"/>
        <v>AD0475</v>
      </c>
      <c r="B69" t="s">
        <v>112</v>
      </c>
      <c r="F69">
        <v>0</v>
      </c>
    </row>
  </sheetData>
  <pageMargins left="0.7" right="0.7" top="0.78740157499999996" bottom="0.78740157499999996" header="0.3" footer="0.3"/>
  <ignoredErrors>
    <ignoredError sqref="J11:L14 J2:L6 J10 L10" calculatedColumn="1"/>
  </ignoredErrors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CB23-CEB6-4191-8F2B-D036DC15948A}">
  <dimension ref="A1:N101"/>
  <sheetViews>
    <sheetView zoomScale="85" zoomScaleNormal="85" workbookViewId="0">
      <selection activeCell="N9" activeCellId="1" sqref="N1 N9"/>
    </sheetView>
  </sheetViews>
  <sheetFormatPr defaultColWidth="11.5546875" defaultRowHeight="14.4" x14ac:dyDescent="0.3"/>
  <cols>
    <col min="2" max="2" width="2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113</v>
      </c>
    </row>
    <row r="2" spans="1:14" x14ac:dyDescent="0.3">
      <c r="A2" t="str">
        <f t="shared" ref="A2:A9" si="0">LEFT(B2,6)</f>
        <v>AD0268</v>
      </c>
      <c r="B2" t="s">
        <v>114</v>
      </c>
      <c r="C2" s="6"/>
      <c r="D2" s="6"/>
      <c r="E2">
        <v>1</v>
      </c>
      <c r="H2" t="s">
        <v>2</v>
      </c>
      <c r="I2">
        <f>COUNTIF(Tabelle3[Age], 1)</f>
        <v>0</v>
      </c>
      <c r="J2" s="15">
        <v>0</v>
      </c>
      <c r="K2">
        <f>COUNTIF(Tabelle3[Age], 0)</f>
        <v>0</v>
      </c>
      <c r="L2" s="15">
        <v>0</v>
      </c>
    </row>
    <row r="3" spans="1:14" x14ac:dyDescent="0.3">
      <c r="A3" t="str">
        <f t="shared" si="0"/>
        <v>AD0268</v>
      </c>
      <c r="B3" t="s">
        <v>115</v>
      </c>
      <c r="E3">
        <v>1</v>
      </c>
      <c r="H3" t="s">
        <v>3</v>
      </c>
      <c r="I3">
        <f>COUNTIF(Tabelle3[Gender], 1)</f>
        <v>9</v>
      </c>
      <c r="J3" s="15">
        <f>Tabelle101422[[#This Row],[true]]/(Tabelle101422[[#This Row],[true]]+Tabelle101422[[#This Row],[false]])</f>
        <v>0.6428571428571429</v>
      </c>
      <c r="K3">
        <f>COUNTIF(Tabelle3[Gender], 0)</f>
        <v>5</v>
      </c>
      <c r="L3" s="15">
        <f>Tabelle101422[[#This Row],[false]]/(Tabelle101422[[#This Row],[false]]+Tabelle101422[[#This Row],[true]])</f>
        <v>0.35714285714285715</v>
      </c>
    </row>
    <row r="4" spans="1:14" x14ac:dyDescent="0.3">
      <c r="A4" t="str">
        <f t="shared" si="0"/>
        <v>AD0268</v>
      </c>
      <c r="B4" t="s">
        <v>116</v>
      </c>
      <c r="E4">
        <v>0</v>
      </c>
      <c r="H4" t="s">
        <v>4</v>
      </c>
      <c r="I4">
        <f>COUNTIF(Tabelle3[Emotion], 1)</f>
        <v>34</v>
      </c>
      <c r="J4" s="15">
        <f>Tabelle101422[[#This Row],[true]]/(Tabelle101422[[#This Row],[true]]+Tabelle101422[[#This Row],[false]])</f>
        <v>0.51515151515151514</v>
      </c>
      <c r="K4">
        <f>COUNTIF(Tabelle3[Emotion], 0)</f>
        <v>32</v>
      </c>
      <c r="L4" s="15">
        <f>Tabelle101422[[#This Row],[false]]/(Tabelle101422[[#This Row],[false]]+Tabelle101422[[#This Row],[true]])</f>
        <v>0.48484848484848486</v>
      </c>
    </row>
    <row r="5" spans="1:14" x14ac:dyDescent="0.3">
      <c r="A5" t="str">
        <f t="shared" si="0"/>
        <v>AD0268</v>
      </c>
      <c r="B5" t="s">
        <v>117</v>
      </c>
      <c r="E5">
        <v>1</v>
      </c>
      <c r="H5" t="s">
        <v>5</v>
      </c>
      <c r="I5">
        <f>COUNTIF(Tabelle3[Ethnicity], 1)</f>
        <v>5</v>
      </c>
      <c r="J5" s="15">
        <f>Tabelle101422[[#This Row],[true]]/(Tabelle101422[[#This Row],[true]]+Tabelle101422[[#This Row],[false]])</f>
        <v>0.25</v>
      </c>
      <c r="K5">
        <f>COUNTIF(Tabelle3[Ethnicity], 0)</f>
        <v>15</v>
      </c>
      <c r="L5" s="15">
        <f>Tabelle101422[[#This Row],[false]]/(Tabelle101422[[#This Row],[false]]+Tabelle101422[[#This Row],[true]])</f>
        <v>0.75</v>
      </c>
    </row>
    <row r="6" spans="1:14" x14ac:dyDescent="0.3">
      <c r="A6" t="str">
        <f t="shared" si="0"/>
        <v>AD0268</v>
      </c>
      <c r="B6" t="s">
        <v>118</v>
      </c>
      <c r="E6">
        <v>0</v>
      </c>
      <c r="G6" s="6"/>
      <c r="H6" s="16" t="s">
        <v>17</v>
      </c>
      <c r="I6" s="16">
        <f>SUM(I2:I5)</f>
        <v>48</v>
      </c>
      <c r="J6" s="17">
        <f>SUM(I2:I5)/(SUM(I2:I5)+SUM(K2:K5))</f>
        <v>0.48</v>
      </c>
      <c r="K6" s="16">
        <f t="shared" ref="K6" si="1">SUM(K2:K5)</f>
        <v>52</v>
      </c>
      <c r="L6" s="17">
        <f>SUM(K2:K5)/(SUM(I2:I5)+SUM(K2:K5))</f>
        <v>0.52</v>
      </c>
    </row>
    <row r="7" spans="1:14" x14ac:dyDescent="0.3">
      <c r="A7" t="str">
        <f t="shared" si="0"/>
        <v>AD0268</v>
      </c>
      <c r="B7" t="s">
        <v>119</v>
      </c>
      <c r="E7">
        <v>0</v>
      </c>
      <c r="G7" s="6"/>
    </row>
    <row r="8" spans="1:14" x14ac:dyDescent="0.3">
      <c r="A8" t="str">
        <f t="shared" si="0"/>
        <v>AD0268</v>
      </c>
      <c r="B8" t="s">
        <v>120</v>
      </c>
      <c r="E8">
        <v>0</v>
      </c>
      <c r="G8" s="6"/>
    </row>
    <row r="9" spans="1:14" x14ac:dyDescent="0.3">
      <c r="A9" t="str">
        <f t="shared" si="0"/>
        <v>AD0268</v>
      </c>
      <c r="B9" t="s">
        <v>121</v>
      </c>
      <c r="E9">
        <v>0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N9" t="s">
        <v>122</v>
      </c>
    </row>
    <row r="10" spans="1:14" x14ac:dyDescent="0.3">
      <c r="A10" s="10" t="str">
        <f t="shared" ref="A10:A41" si="2">LEFT(B10,6)</f>
        <v>AD0288</v>
      </c>
      <c r="B10" s="10" t="s">
        <v>123</v>
      </c>
      <c r="C10" s="10"/>
      <c r="D10" s="10"/>
      <c r="E10" s="10">
        <v>0</v>
      </c>
      <c r="F10" s="10"/>
      <c r="H10" t="s">
        <v>2</v>
      </c>
      <c r="I10">
        <f>I2+human_frames_2_sec!I10</f>
        <v>4</v>
      </c>
      <c r="J10" s="15">
        <f>Tabelle10141523[[#This Row],[true]]/(Tabelle10141523[[#This Row],[true]]+Tabelle10141523[[#This Row],[false]])</f>
        <v>0.5714285714285714</v>
      </c>
      <c r="K10">
        <f>K2+human_frames_2_sec!K10</f>
        <v>3</v>
      </c>
      <c r="L10" s="15">
        <f>Tabelle10141523[[#This Row],[true]]/(Tabelle10141523[[#This Row],[true]]+Tabelle10141523[[#This Row],[false]])</f>
        <v>0.5714285714285714</v>
      </c>
    </row>
    <row r="11" spans="1:14" x14ac:dyDescent="0.3">
      <c r="A11" t="str">
        <f t="shared" si="2"/>
        <v>AD0288</v>
      </c>
      <c r="B11" t="s">
        <v>124</v>
      </c>
      <c r="E11">
        <v>0</v>
      </c>
      <c r="H11" t="s">
        <v>3</v>
      </c>
      <c r="I11">
        <f>I3+human_frames_2_sec!I11</f>
        <v>9</v>
      </c>
      <c r="J11" s="15">
        <f>Tabelle10141523[[#This Row],[true]]/(Tabelle10141523[[#This Row],[true]]+Tabelle10141523[[#This Row],[false]])</f>
        <v>0.6428571428571429</v>
      </c>
      <c r="K11">
        <f>K3+human_frames_2_sec!K11</f>
        <v>5</v>
      </c>
      <c r="L11" s="15">
        <f>Tabelle10141523[[#This Row],[true]]/(Tabelle10141523[[#This Row],[true]]+Tabelle10141523[[#This Row],[false]])</f>
        <v>0.6428571428571429</v>
      </c>
    </row>
    <row r="12" spans="1:14" x14ac:dyDescent="0.3">
      <c r="A12" t="str">
        <f t="shared" si="2"/>
        <v>AD0288</v>
      </c>
      <c r="B12" t="s">
        <v>125</v>
      </c>
      <c r="E12">
        <v>0</v>
      </c>
      <c r="H12" t="s">
        <v>4</v>
      </c>
      <c r="I12">
        <f>I4+human_frames_2_sec!I12</f>
        <v>64</v>
      </c>
      <c r="J12" s="15">
        <f>Tabelle10141523[[#This Row],[true]]/(Tabelle10141523[[#This Row],[true]]+Tabelle10141523[[#This Row],[false]])</f>
        <v>0.53781512605042014</v>
      </c>
      <c r="K12">
        <f>K4+human_frames_2_sec!K12</f>
        <v>55</v>
      </c>
      <c r="L12" s="15">
        <f>Tabelle10141523[[#This Row],[true]]/(Tabelle10141523[[#This Row],[true]]+Tabelle10141523[[#This Row],[false]])</f>
        <v>0.53781512605042014</v>
      </c>
    </row>
    <row r="13" spans="1:14" x14ac:dyDescent="0.3">
      <c r="A13" t="str">
        <f t="shared" si="2"/>
        <v>AD0288</v>
      </c>
      <c r="B13" t="s">
        <v>64</v>
      </c>
      <c r="E13">
        <v>0</v>
      </c>
      <c r="H13" t="s">
        <v>5</v>
      </c>
      <c r="I13">
        <f>I5+human_frames_2_sec!I13</f>
        <v>21</v>
      </c>
      <c r="J13" s="15">
        <f>Tabelle10141523[[#This Row],[true]]/(Tabelle10141523[[#This Row],[true]]+Tabelle10141523[[#This Row],[false]])</f>
        <v>0.30882352941176472</v>
      </c>
      <c r="K13">
        <f>K5+human_frames_2_sec!K13</f>
        <v>47</v>
      </c>
      <c r="L13" s="15">
        <f>Tabelle10141523[[#This Row],[true]]/(Tabelle10141523[[#This Row],[true]]+Tabelle10141523[[#This Row],[false]])</f>
        <v>0.30882352941176472</v>
      </c>
    </row>
    <row r="14" spans="1:14" x14ac:dyDescent="0.3">
      <c r="A14" t="str">
        <f t="shared" si="2"/>
        <v>AD0288</v>
      </c>
      <c r="B14" t="s">
        <v>20</v>
      </c>
      <c r="E14">
        <v>0</v>
      </c>
      <c r="H14" s="16" t="s">
        <v>17</v>
      </c>
      <c r="I14" s="16">
        <f>SUM(I10:I13)</f>
        <v>98</v>
      </c>
      <c r="J14" s="17">
        <f>SUM(I10:I13)/(SUM(I10:I13)+SUM(K10:K13))</f>
        <v>0.47115384615384615</v>
      </c>
      <c r="K14" s="16">
        <f t="shared" ref="K14" si="3">SUM(K10:K13)</f>
        <v>110</v>
      </c>
      <c r="L14" s="17">
        <f>SUM(K10:K13)/(SUM(I10:I13)+SUM(K10:K13))</f>
        <v>0.52884615384615385</v>
      </c>
    </row>
    <row r="15" spans="1:14" x14ac:dyDescent="0.3">
      <c r="A15" t="str">
        <f t="shared" si="2"/>
        <v>AD0288</v>
      </c>
      <c r="B15" t="s">
        <v>126</v>
      </c>
      <c r="E15">
        <v>0</v>
      </c>
    </row>
    <row r="16" spans="1:14" x14ac:dyDescent="0.3">
      <c r="A16" t="str">
        <f t="shared" si="2"/>
        <v>AD0288</v>
      </c>
      <c r="B16" t="s">
        <v>127</v>
      </c>
      <c r="E16">
        <v>0</v>
      </c>
    </row>
    <row r="17" spans="1:6" x14ac:dyDescent="0.3">
      <c r="A17" t="str">
        <f t="shared" si="2"/>
        <v>AD0288</v>
      </c>
      <c r="B17" t="s">
        <v>128</v>
      </c>
      <c r="E17">
        <v>0</v>
      </c>
    </row>
    <row r="18" spans="1:6" x14ac:dyDescent="0.3">
      <c r="A18" t="str">
        <f t="shared" si="2"/>
        <v>AD0288</v>
      </c>
      <c r="B18" t="s">
        <v>129</v>
      </c>
      <c r="E18">
        <v>0</v>
      </c>
    </row>
    <row r="19" spans="1:6" x14ac:dyDescent="0.3">
      <c r="A19" t="str">
        <f t="shared" si="2"/>
        <v>AD0288</v>
      </c>
      <c r="B19" t="s">
        <v>130</v>
      </c>
      <c r="E19">
        <v>0</v>
      </c>
    </row>
    <row r="20" spans="1:6" x14ac:dyDescent="0.3">
      <c r="A20" t="str">
        <f t="shared" si="2"/>
        <v>AD0288</v>
      </c>
      <c r="B20" t="s">
        <v>131</v>
      </c>
      <c r="E20">
        <v>0</v>
      </c>
    </row>
    <row r="21" spans="1:6" x14ac:dyDescent="0.3">
      <c r="A21" t="str">
        <f t="shared" si="2"/>
        <v>AD0288</v>
      </c>
      <c r="B21" t="s">
        <v>126</v>
      </c>
      <c r="E21">
        <v>0</v>
      </c>
    </row>
    <row r="22" spans="1:6" x14ac:dyDescent="0.3">
      <c r="A22" t="str">
        <f t="shared" si="2"/>
        <v>AD0288</v>
      </c>
      <c r="B22" t="s">
        <v>132</v>
      </c>
      <c r="F22">
        <v>1</v>
      </c>
    </row>
    <row r="23" spans="1:6" x14ac:dyDescent="0.3">
      <c r="A23" t="str">
        <f t="shared" si="2"/>
        <v>AD0288</v>
      </c>
      <c r="B23" t="s">
        <v>133</v>
      </c>
      <c r="F23">
        <v>1</v>
      </c>
    </row>
    <row r="24" spans="1:6" x14ac:dyDescent="0.3">
      <c r="A24" t="str">
        <f t="shared" si="2"/>
        <v>AD0288</v>
      </c>
      <c r="B24" t="s">
        <v>125</v>
      </c>
      <c r="F24">
        <v>1</v>
      </c>
    </row>
    <row r="25" spans="1:6" x14ac:dyDescent="0.3">
      <c r="A25" t="str">
        <f t="shared" si="2"/>
        <v>AD0288</v>
      </c>
      <c r="B25" t="s">
        <v>129</v>
      </c>
      <c r="F25">
        <v>1</v>
      </c>
    </row>
    <row r="26" spans="1:6" x14ac:dyDescent="0.3">
      <c r="A26" t="str">
        <f t="shared" si="2"/>
        <v>AD0288</v>
      </c>
      <c r="B26" t="s">
        <v>130</v>
      </c>
      <c r="F26">
        <v>0</v>
      </c>
    </row>
    <row r="27" spans="1:6" x14ac:dyDescent="0.3">
      <c r="A27" t="str">
        <f t="shared" si="2"/>
        <v>AD0288</v>
      </c>
      <c r="B27" t="s">
        <v>20</v>
      </c>
      <c r="F27">
        <v>1</v>
      </c>
    </row>
    <row r="28" spans="1:6" x14ac:dyDescent="0.3">
      <c r="A28" s="10" t="str">
        <f t="shared" si="2"/>
        <v>AD0338</v>
      </c>
      <c r="B28" s="10" t="s">
        <v>134</v>
      </c>
      <c r="C28" s="10"/>
      <c r="D28" s="10"/>
      <c r="E28" s="10">
        <v>1</v>
      </c>
      <c r="F28" s="10"/>
    </row>
    <row r="29" spans="1:6" x14ac:dyDescent="0.3">
      <c r="A29" t="str">
        <f t="shared" si="2"/>
        <v>AD0338</v>
      </c>
      <c r="B29" t="s">
        <v>135</v>
      </c>
      <c r="E29">
        <v>1</v>
      </c>
    </row>
    <row r="30" spans="1:6" x14ac:dyDescent="0.3">
      <c r="A30" t="str">
        <f t="shared" si="2"/>
        <v>AD0338</v>
      </c>
      <c r="B30" t="s">
        <v>136</v>
      </c>
      <c r="E30">
        <v>1</v>
      </c>
    </row>
    <row r="31" spans="1:6" x14ac:dyDescent="0.3">
      <c r="A31" t="str">
        <f t="shared" si="2"/>
        <v>AD0338</v>
      </c>
      <c r="B31" t="s">
        <v>137</v>
      </c>
      <c r="E31">
        <v>1</v>
      </c>
    </row>
    <row r="32" spans="1:6" x14ac:dyDescent="0.3">
      <c r="A32" t="str">
        <f t="shared" si="2"/>
        <v>AD0338</v>
      </c>
      <c r="B32" t="s">
        <v>138</v>
      </c>
      <c r="E32">
        <v>1</v>
      </c>
    </row>
    <row r="33" spans="1:6" x14ac:dyDescent="0.3">
      <c r="A33" t="str">
        <f t="shared" si="2"/>
        <v>AD0338</v>
      </c>
      <c r="B33" t="s">
        <v>139</v>
      </c>
      <c r="E33">
        <v>1</v>
      </c>
    </row>
    <row r="34" spans="1:6" x14ac:dyDescent="0.3">
      <c r="A34" t="str">
        <f t="shared" si="2"/>
        <v>AD0338</v>
      </c>
      <c r="B34" t="s">
        <v>30</v>
      </c>
      <c r="E34">
        <v>0</v>
      </c>
    </row>
    <row r="35" spans="1:6" x14ac:dyDescent="0.3">
      <c r="A35" t="str">
        <f t="shared" si="2"/>
        <v>AD0338</v>
      </c>
      <c r="B35" t="s">
        <v>140</v>
      </c>
      <c r="E35">
        <v>1</v>
      </c>
    </row>
    <row r="36" spans="1:6" x14ac:dyDescent="0.3">
      <c r="A36" t="str">
        <f t="shared" si="2"/>
        <v>AD0338</v>
      </c>
      <c r="B36" t="s">
        <v>141</v>
      </c>
      <c r="E36">
        <v>1</v>
      </c>
    </row>
    <row r="37" spans="1:6" x14ac:dyDescent="0.3">
      <c r="A37" t="str">
        <f t="shared" si="2"/>
        <v>AD0338</v>
      </c>
      <c r="B37" t="s">
        <v>28</v>
      </c>
      <c r="E37">
        <v>1</v>
      </c>
    </row>
    <row r="38" spans="1:6" x14ac:dyDescent="0.3">
      <c r="A38" t="str">
        <f t="shared" si="2"/>
        <v>AD0338</v>
      </c>
      <c r="B38" t="s">
        <v>142</v>
      </c>
      <c r="E38">
        <v>1</v>
      </c>
    </row>
    <row r="39" spans="1:6" x14ac:dyDescent="0.3">
      <c r="A39" t="str">
        <f t="shared" si="2"/>
        <v>AD0338</v>
      </c>
      <c r="B39" t="s">
        <v>143</v>
      </c>
      <c r="E39">
        <v>1</v>
      </c>
    </row>
    <row r="40" spans="1:6" x14ac:dyDescent="0.3">
      <c r="A40" t="str">
        <f t="shared" si="2"/>
        <v>AD0338</v>
      </c>
      <c r="B40" t="s">
        <v>144</v>
      </c>
      <c r="E40">
        <v>1</v>
      </c>
    </row>
    <row r="41" spans="1:6" x14ac:dyDescent="0.3">
      <c r="A41" t="str">
        <f t="shared" si="2"/>
        <v>AD0338</v>
      </c>
      <c r="B41" t="s">
        <v>145</v>
      </c>
      <c r="E41">
        <v>1</v>
      </c>
    </row>
    <row r="42" spans="1:6" x14ac:dyDescent="0.3">
      <c r="A42" t="str">
        <f t="shared" ref="A42:A65" si="4">LEFT(B42,6)</f>
        <v>AD0338</v>
      </c>
      <c r="B42" t="s">
        <v>80</v>
      </c>
      <c r="E42">
        <v>1</v>
      </c>
    </row>
    <row r="43" spans="1:6" x14ac:dyDescent="0.3">
      <c r="A43" t="str">
        <f t="shared" si="4"/>
        <v>AD0338</v>
      </c>
      <c r="B43" t="s">
        <v>146</v>
      </c>
      <c r="E43">
        <v>1</v>
      </c>
    </row>
    <row r="44" spans="1:6" x14ac:dyDescent="0.3">
      <c r="A44" s="10" t="str">
        <f t="shared" si="4"/>
        <v>AD0371</v>
      </c>
      <c r="B44" s="10" t="s">
        <v>147</v>
      </c>
      <c r="C44" s="10"/>
      <c r="D44" s="10"/>
      <c r="E44" s="10">
        <v>1</v>
      </c>
      <c r="F44" s="10"/>
    </row>
    <row r="45" spans="1:6" x14ac:dyDescent="0.3">
      <c r="A45" t="str">
        <f t="shared" si="4"/>
        <v>AD0371</v>
      </c>
      <c r="B45" t="s">
        <v>148</v>
      </c>
      <c r="E45">
        <v>1</v>
      </c>
    </row>
    <row r="46" spans="1:6" x14ac:dyDescent="0.3">
      <c r="A46" t="str">
        <f t="shared" si="4"/>
        <v>AD0371</v>
      </c>
      <c r="B46" t="s">
        <v>149</v>
      </c>
      <c r="E46">
        <v>1</v>
      </c>
    </row>
    <row r="47" spans="1:6" x14ac:dyDescent="0.3">
      <c r="A47" t="str">
        <f t="shared" si="4"/>
        <v>AD0371</v>
      </c>
      <c r="B47" t="s">
        <v>150</v>
      </c>
      <c r="E47">
        <v>1</v>
      </c>
    </row>
    <row r="48" spans="1:6" x14ac:dyDescent="0.3">
      <c r="A48" t="str">
        <f t="shared" si="4"/>
        <v>AD0371</v>
      </c>
      <c r="B48" t="s">
        <v>151</v>
      </c>
      <c r="E48">
        <v>0</v>
      </c>
    </row>
    <row r="49" spans="1:6" x14ac:dyDescent="0.3">
      <c r="A49" t="str">
        <f t="shared" si="4"/>
        <v>AD0371</v>
      </c>
      <c r="B49" t="s">
        <v>152</v>
      </c>
      <c r="E49">
        <v>0</v>
      </c>
    </row>
    <row r="50" spans="1:6" x14ac:dyDescent="0.3">
      <c r="A50" t="str">
        <f t="shared" si="4"/>
        <v>AD0371</v>
      </c>
      <c r="B50" t="s">
        <v>153</v>
      </c>
      <c r="E50">
        <v>0</v>
      </c>
    </row>
    <row r="51" spans="1:6" x14ac:dyDescent="0.3">
      <c r="A51" t="str">
        <f t="shared" si="4"/>
        <v>AD0371</v>
      </c>
      <c r="B51" t="s">
        <v>154</v>
      </c>
      <c r="E51">
        <v>0</v>
      </c>
    </row>
    <row r="52" spans="1:6" x14ac:dyDescent="0.3">
      <c r="A52" t="str">
        <f t="shared" si="4"/>
        <v>AD0371</v>
      </c>
      <c r="B52" t="s">
        <v>155</v>
      </c>
      <c r="F52">
        <v>0</v>
      </c>
    </row>
    <row r="53" spans="1:6" x14ac:dyDescent="0.3">
      <c r="A53" t="str">
        <f t="shared" si="4"/>
        <v>AD0371</v>
      </c>
      <c r="B53" t="s">
        <v>156</v>
      </c>
      <c r="F53">
        <v>0</v>
      </c>
    </row>
    <row r="54" spans="1:6" x14ac:dyDescent="0.3">
      <c r="A54" t="str">
        <f t="shared" si="4"/>
        <v>AD0371</v>
      </c>
      <c r="B54" t="s">
        <v>86</v>
      </c>
      <c r="F54">
        <v>0</v>
      </c>
    </row>
    <row r="55" spans="1:6" x14ac:dyDescent="0.3">
      <c r="A55" t="str">
        <f t="shared" si="4"/>
        <v>AD0371</v>
      </c>
      <c r="B55" t="s">
        <v>157</v>
      </c>
      <c r="F55">
        <v>0</v>
      </c>
    </row>
    <row r="56" spans="1:6" x14ac:dyDescent="0.3">
      <c r="A56" t="str">
        <f t="shared" si="4"/>
        <v>AD0371</v>
      </c>
      <c r="B56" t="s">
        <v>158</v>
      </c>
      <c r="F56">
        <v>0</v>
      </c>
    </row>
    <row r="57" spans="1:6" x14ac:dyDescent="0.3">
      <c r="A57" t="str">
        <f t="shared" si="4"/>
        <v>AD0371</v>
      </c>
      <c r="B57" t="s">
        <v>159</v>
      </c>
      <c r="F57">
        <v>0</v>
      </c>
    </row>
    <row r="58" spans="1:6" x14ac:dyDescent="0.3">
      <c r="A58" t="str">
        <f t="shared" si="4"/>
        <v>AD0371</v>
      </c>
      <c r="B58" t="s">
        <v>160</v>
      </c>
      <c r="F58">
        <v>0</v>
      </c>
    </row>
    <row r="59" spans="1:6" x14ac:dyDescent="0.3">
      <c r="A59" s="10" t="str">
        <f t="shared" si="4"/>
        <v>AD0399</v>
      </c>
      <c r="B59" s="10" t="s">
        <v>161</v>
      </c>
      <c r="C59" s="10"/>
      <c r="D59" s="10">
        <v>0</v>
      </c>
      <c r="E59" s="10"/>
      <c r="F59" s="10"/>
    </row>
    <row r="60" spans="1:6" x14ac:dyDescent="0.3">
      <c r="A60" t="str">
        <f t="shared" si="4"/>
        <v>AD0399</v>
      </c>
      <c r="B60" t="s">
        <v>162</v>
      </c>
      <c r="D60">
        <v>0</v>
      </c>
    </row>
    <row r="61" spans="1:6" x14ac:dyDescent="0.3">
      <c r="A61" t="str">
        <f t="shared" si="4"/>
        <v>AD0399</v>
      </c>
      <c r="B61" t="s">
        <v>163</v>
      </c>
      <c r="D61">
        <v>0</v>
      </c>
    </row>
    <row r="62" spans="1:6" x14ac:dyDescent="0.3">
      <c r="A62" t="str">
        <f t="shared" si="4"/>
        <v>AD0399</v>
      </c>
      <c r="B62" t="s">
        <v>36</v>
      </c>
      <c r="D62">
        <v>0</v>
      </c>
    </row>
    <row r="63" spans="1:6" x14ac:dyDescent="0.3">
      <c r="A63" t="str">
        <f t="shared" si="4"/>
        <v>AD0399</v>
      </c>
      <c r="B63" t="s">
        <v>164</v>
      </c>
      <c r="D63">
        <v>1</v>
      </c>
    </row>
    <row r="64" spans="1:6" x14ac:dyDescent="0.3">
      <c r="A64" t="str">
        <f t="shared" si="4"/>
        <v>AD0399</v>
      </c>
      <c r="B64" t="s">
        <v>165</v>
      </c>
      <c r="D64">
        <v>1</v>
      </c>
    </row>
    <row r="65" spans="1:6" x14ac:dyDescent="0.3">
      <c r="A65" s="10" t="str">
        <f t="shared" si="4"/>
        <v>AD0419</v>
      </c>
      <c r="B65" s="43" t="s">
        <v>166</v>
      </c>
      <c r="C65" s="10"/>
      <c r="D65" s="10"/>
      <c r="E65" s="43">
        <v>1</v>
      </c>
      <c r="F65" s="10"/>
    </row>
    <row r="66" spans="1:6" x14ac:dyDescent="0.3">
      <c r="A66" t="str">
        <f t="shared" ref="A66:A79" si="5">LEFT(B66,6)</f>
        <v>AD0419</v>
      </c>
      <c r="B66" s="41" t="s">
        <v>167</v>
      </c>
      <c r="E66" s="41">
        <v>0</v>
      </c>
    </row>
    <row r="67" spans="1:6" x14ac:dyDescent="0.3">
      <c r="A67" t="str">
        <f t="shared" si="5"/>
        <v>AD0419</v>
      </c>
      <c r="B67" s="41" t="s">
        <v>168</v>
      </c>
      <c r="E67" s="41">
        <v>0</v>
      </c>
    </row>
    <row r="68" spans="1:6" x14ac:dyDescent="0.3">
      <c r="A68" t="str">
        <f t="shared" si="5"/>
        <v>AD0419</v>
      </c>
      <c r="B68" s="41" t="s">
        <v>169</v>
      </c>
      <c r="E68" s="41">
        <v>1</v>
      </c>
    </row>
    <row r="69" spans="1:6" x14ac:dyDescent="0.3">
      <c r="A69" t="str">
        <f t="shared" si="5"/>
        <v>AD0419</v>
      </c>
      <c r="B69" s="41" t="s">
        <v>170</v>
      </c>
      <c r="E69" s="41">
        <v>0</v>
      </c>
    </row>
    <row r="70" spans="1:6" x14ac:dyDescent="0.3">
      <c r="A70" t="str">
        <f t="shared" si="5"/>
        <v>AD0419</v>
      </c>
      <c r="B70" s="41" t="s">
        <v>171</v>
      </c>
      <c r="E70" s="41">
        <v>0</v>
      </c>
    </row>
    <row r="71" spans="1:6" x14ac:dyDescent="0.3">
      <c r="A71" t="str">
        <f t="shared" si="5"/>
        <v>AD0419</v>
      </c>
      <c r="B71" s="41" t="s">
        <v>172</v>
      </c>
      <c r="E71" s="41">
        <v>0</v>
      </c>
    </row>
    <row r="72" spans="1:6" x14ac:dyDescent="0.3">
      <c r="A72" t="str">
        <f t="shared" si="5"/>
        <v>AD0419</v>
      </c>
      <c r="B72" s="41" t="s">
        <v>173</v>
      </c>
      <c r="E72" s="41">
        <v>1</v>
      </c>
    </row>
    <row r="73" spans="1:6" x14ac:dyDescent="0.3">
      <c r="A73" t="str">
        <f t="shared" si="5"/>
        <v>AD0419</v>
      </c>
      <c r="B73" s="41" t="s">
        <v>167</v>
      </c>
      <c r="E73" s="41">
        <v>1</v>
      </c>
    </row>
    <row r="74" spans="1:6" x14ac:dyDescent="0.3">
      <c r="A74" t="str">
        <f t="shared" si="5"/>
        <v>AD0419</v>
      </c>
      <c r="B74" s="41" t="s">
        <v>169</v>
      </c>
      <c r="E74" s="41">
        <v>1</v>
      </c>
    </row>
    <row r="75" spans="1:6" x14ac:dyDescent="0.3">
      <c r="A75" t="str">
        <f t="shared" si="5"/>
        <v>AD0419</v>
      </c>
      <c r="B75" s="41" t="s">
        <v>170</v>
      </c>
      <c r="E75" s="41">
        <v>1</v>
      </c>
    </row>
    <row r="76" spans="1:6" x14ac:dyDescent="0.3">
      <c r="A76" t="str">
        <f t="shared" si="5"/>
        <v>AD0419</v>
      </c>
      <c r="B76" s="41" t="s">
        <v>174</v>
      </c>
      <c r="E76" s="41">
        <v>0</v>
      </c>
    </row>
    <row r="77" spans="1:6" x14ac:dyDescent="0.3">
      <c r="A77" t="str">
        <f t="shared" si="5"/>
        <v>AD0419</v>
      </c>
      <c r="B77" s="41" t="s">
        <v>175</v>
      </c>
      <c r="E77" s="41">
        <v>0</v>
      </c>
    </row>
    <row r="78" spans="1:6" x14ac:dyDescent="0.3">
      <c r="A78" t="str">
        <f t="shared" si="5"/>
        <v>AD0419</v>
      </c>
      <c r="B78" s="41" t="s">
        <v>176</v>
      </c>
      <c r="E78" s="41">
        <v>1</v>
      </c>
    </row>
    <row r="79" spans="1:6" x14ac:dyDescent="0.3">
      <c r="A79" t="str">
        <f t="shared" si="5"/>
        <v>AD0419</v>
      </c>
      <c r="B79" s="41" t="s">
        <v>177</v>
      </c>
      <c r="E79" s="41">
        <v>1</v>
      </c>
    </row>
    <row r="80" spans="1:6" x14ac:dyDescent="0.3">
      <c r="A80" s="10" t="str">
        <f t="shared" ref="A80:A101" si="6">LEFT(B80,6)</f>
        <v>AD0431</v>
      </c>
      <c r="B80" s="10" t="s">
        <v>178</v>
      </c>
      <c r="C80" s="10"/>
      <c r="D80" s="10"/>
      <c r="E80" s="10">
        <v>1</v>
      </c>
      <c r="F80" s="10"/>
    </row>
    <row r="81" spans="1:6" x14ac:dyDescent="0.3">
      <c r="A81" t="str">
        <f t="shared" si="6"/>
        <v>AD0431</v>
      </c>
      <c r="B81" t="s">
        <v>179</v>
      </c>
      <c r="E81">
        <v>0</v>
      </c>
    </row>
    <row r="82" spans="1:6" x14ac:dyDescent="0.3">
      <c r="A82" t="str">
        <f t="shared" si="6"/>
        <v>AD0431</v>
      </c>
      <c r="B82" t="s">
        <v>180</v>
      </c>
      <c r="E82">
        <v>0</v>
      </c>
    </row>
    <row r="83" spans="1:6" x14ac:dyDescent="0.3">
      <c r="A83" t="str">
        <f t="shared" si="6"/>
        <v>AD0431</v>
      </c>
      <c r="B83" t="s">
        <v>181</v>
      </c>
      <c r="E83">
        <v>0</v>
      </c>
    </row>
    <row r="84" spans="1:6" x14ac:dyDescent="0.3">
      <c r="A84" t="str">
        <f t="shared" si="6"/>
        <v>AD0431</v>
      </c>
      <c r="B84" t="s">
        <v>182</v>
      </c>
      <c r="E84">
        <v>1</v>
      </c>
    </row>
    <row r="85" spans="1:6" x14ac:dyDescent="0.3">
      <c r="A85" t="str">
        <f t="shared" si="6"/>
        <v>AD0431</v>
      </c>
      <c r="B85" t="s">
        <v>183</v>
      </c>
      <c r="E85">
        <v>1</v>
      </c>
    </row>
    <row r="86" spans="1:6" x14ac:dyDescent="0.3">
      <c r="A86" t="str">
        <f t="shared" si="6"/>
        <v>AD0431</v>
      </c>
      <c r="B86" t="s">
        <v>184</v>
      </c>
      <c r="E86">
        <v>1</v>
      </c>
    </row>
    <row r="87" spans="1:6" x14ac:dyDescent="0.3">
      <c r="A87" s="10" t="str">
        <f t="shared" si="6"/>
        <v>AD0432</v>
      </c>
      <c r="B87" s="10" t="s">
        <v>185</v>
      </c>
      <c r="C87" s="10"/>
      <c r="D87" s="10"/>
      <c r="E87" s="10"/>
      <c r="F87" s="10">
        <v>0</v>
      </c>
    </row>
    <row r="88" spans="1:6" x14ac:dyDescent="0.3">
      <c r="A88" t="str">
        <f t="shared" si="6"/>
        <v>AD0432</v>
      </c>
      <c r="B88" t="s">
        <v>186</v>
      </c>
      <c r="F88">
        <v>0</v>
      </c>
    </row>
    <row r="89" spans="1:6" x14ac:dyDescent="0.3">
      <c r="A89" t="str">
        <f t="shared" si="6"/>
        <v>AD0432</v>
      </c>
      <c r="B89" t="s">
        <v>187</v>
      </c>
      <c r="F89">
        <v>0</v>
      </c>
    </row>
    <row r="90" spans="1:6" x14ac:dyDescent="0.3">
      <c r="A90" t="str">
        <f t="shared" si="6"/>
        <v>AD0432</v>
      </c>
      <c r="B90" t="s">
        <v>188</v>
      </c>
      <c r="F90">
        <v>0</v>
      </c>
    </row>
    <row r="91" spans="1:6" x14ac:dyDescent="0.3">
      <c r="A91" t="str">
        <f t="shared" si="6"/>
        <v>AD0432</v>
      </c>
      <c r="B91" t="s">
        <v>189</v>
      </c>
      <c r="F91">
        <v>0</v>
      </c>
    </row>
    <row r="92" spans="1:6" x14ac:dyDescent="0.3">
      <c r="A92" t="str">
        <f t="shared" si="6"/>
        <v>AD0432</v>
      </c>
      <c r="B92" t="s">
        <v>190</v>
      </c>
      <c r="F92">
        <v>0</v>
      </c>
    </row>
    <row r="93" spans="1:6" x14ac:dyDescent="0.3">
      <c r="A93" t="str">
        <f t="shared" si="6"/>
        <v>AD0432</v>
      </c>
      <c r="B93" t="s">
        <v>191</v>
      </c>
      <c r="F93">
        <v>0</v>
      </c>
    </row>
    <row r="94" spans="1:6" x14ac:dyDescent="0.3">
      <c r="A94" t="str">
        <f t="shared" si="6"/>
        <v>AD0432</v>
      </c>
      <c r="B94" s="41" t="s">
        <v>192</v>
      </c>
      <c r="D94" s="41">
        <v>1</v>
      </c>
    </row>
    <row r="95" spans="1:6" x14ac:dyDescent="0.3">
      <c r="A95" t="str">
        <f t="shared" si="6"/>
        <v>AD0432</v>
      </c>
      <c r="B95" s="41" t="s">
        <v>193</v>
      </c>
      <c r="D95" s="41">
        <v>1</v>
      </c>
    </row>
    <row r="96" spans="1:6" x14ac:dyDescent="0.3">
      <c r="A96" t="str">
        <f t="shared" si="6"/>
        <v>AD0432</v>
      </c>
      <c r="B96" s="41" t="s">
        <v>194</v>
      </c>
      <c r="D96" s="41">
        <v>1</v>
      </c>
    </row>
    <row r="97" spans="1:4" x14ac:dyDescent="0.3">
      <c r="A97" t="str">
        <f t="shared" si="6"/>
        <v>AD0432</v>
      </c>
      <c r="B97" s="41" t="s">
        <v>195</v>
      </c>
      <c r="D97" s="41">
        <v>1</v>
      </c>
    </row>
    <row r="98" spans="1:4" x14ac:dyDescent="0.3">
      <c r="A98" t="str">
        <f t="shared" si="6"/>
        <v>AD0432</v>
      </c>
      <c r="B98" s="41" t="s">
        <v>196</v>
      </c>
      <c r="D98" s="41">
        <v>0</v>
      </c>
    </row>
    <row r="99" spans="1:4" x14ac:dyDescent="0.3">
      <c r="A99" t="str">
        <f t="shared" si="6"/>
        <v>AD0432</v>
      </c>
      <c r="B99" s="41" t="s">
        <v>197</v>
      </c>
      <c r="D99" s="41">
        <v>1</v>
      </c>
    </row>
    <row r="100" spans="1:4" x14ac:dyDescent="0.3">
      <c r="A100" t="str">
        <f t="shared" si="6"/>
        <v>AD0432</v>
      </c>
      <c r="B100" s="41" t="s">
        <v>198</v>
      </c>
      <c r="D100" s="41">
        <v>1</v>
      </c>
    </row>
    <row r="101" spans="1:4" x14ac:dyDescent="0.3">
      <c r="A101" t="str">
        <f t="shared" si="6"/>
        <v>AD0432</v>
      </c>
      <c r="B101" s="41" t="s">
        <v>199</v>
      </c>
      <c r="D101" s="41">
        <v>1</v>
      </c>
    </row>
  </sheetData>
  <pageMargins left="0.7" right="0.7" top="0.78740157499999996" bottom="0.78740157499999996" header="0.3" footer="0.3"/>
  <ignoredErrors>
    <ignoredError sqref="J2:L6 J10:J13 L10:L13 J14:L14" calculatedColumn="1"/>
    <ignoredError sqref="K10:K13" formula="1" calculatedColumn="1"/>
  </ignoredErrors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E2A8-82B0-4A98-AFD0-80C9970CF29C}">
  <dimension ref="A1:N133"/>
  <sheetViews>
    <sheetView zoomScale="85" zoomScaleNormal="85" workbookViewId="0">
      <selection activeCell="L36" sqref="L36"/>
    </sheetView>
  </sheetViews>
  <sheetFormatPr defaultColWidth="11.5546875" defaultRowHeight="14.4" x14ac:dyDescent="0.3"/>
  <cols>
    <col min="2" max="2" width="2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200</v>
      </c>
    </row>
    <row r="2" spans="1:14" x14ac:dyDescent="0.3">
      <c r="A2" t="str">
        <f t="shared" ref="A2:A32" si="0">LEFT(B2,6)</f>
        <v>AD0268</v>
      </c>
      <c r="B2" t="s">
        <v>201</v>
      </c>
      <c r="C2" s="6"/>
      <c r="D2" s="6"/>
      <c r="E2">
        <v>1</v>
      </c>
      <c r="H2" t="s">
        <v>2</v>
      </c>
      <c r="I2">
        <f>COUNTIF(Tabelle4[Age], 1)</f>
        <v>37</v>
      </c>
      <c r="J2" s="15">
        <f>Tabelle10142212[[#This Row],[true]]/(Tabelle10142212[[#This Row],[true]]+Tabelle10142212[[#This Row],[false]])</f>
        <v>0.92500000000000004</v>
      </c>
      <c r="K2">
        <f>COUNTIF(Tabelle4[Age], 0)</f>
        <v>3</v>
      </c>
      <c r="L2" s="15">
        <f>Tabelle10142212[[#This Row],[false]]/(Tabelle10142212[[#This Row],[false]]+Tabelle10142212[[#This Row],[true]])</f>
        <v>7.4999999999999997E-2</v>
      </c>
    </row>
    <row r="3" spans="1:14" x14ac:dyDescent="0.3">
      <c r="A3" t="str">
        <f t="shared" si="0"/>
        <v>AD0268</v>
      </c>
      <c r="B3" t="s">
        <v>202</v>
      </c>
      <c r="C3" s="6"/>
      <c r="D3" s="6"/>
      <c r="E3">
        <v>1</v>
      </c>
      <c r="H3" t="s">
        <v>3</v>
      </c>
      <c r="I3">
        <f>COUNTIF(Tabelle4[Gender], 1)</f>
        <v>11</v>
      </c>
      <c r="J3" s="15">
        <f>Tabelle10142212[[#This Row],[true]]/(Tabelle10142212[[#This Row],[true]]+Tabelle10142212[[#This Row],[false]])</f>
        <v>1</v>
      </c>
      <c r="K3">
        <f>COUNTIF(Tabelle4[Gender], 0)</f>
        <v>0</v>
      </c>
      <c r="L3" s="15">
        <f>Tabelle10142212[[#This Row],[false]]/(Tabelle10142212[[#This Row],[false]]+Tabelle10142212[[#This Row],[true]])</f>
        <v>0</v>
      </c>
    </row>
    <row r="4" spans="1:14" x14ac:dyDescent="0.3">
      <c r="A4" t="str">
        <f t="shared" si="0"/>
        <v>AD0268</v>
      </c>
      <c r="B4" t="s">
        <v>203</v>
      </c>
      <c r="C4" s="6"/>
      <c r="D4" s="6"/>
      <c r="E4">
        <v>1</v>
      </c>
      <c r="H4" t="s">
        <v>4</v>
      </c>
      <c r="I4">
        <f>COUNTIF(Tabelle4[Emotion], 1)</f>
        <v>48</v>
      </c>
      <c r="J4" s="15">
        <f>Tabelle10142212[[#This Row],[true]]/(Tabelle10142212[[#This Row],[true]]+Tabelle10142212[[#This Row],[false]])</f>
        <v>0.68571428571428572</v>
      </c>
      <c r="K4">
        <f>COUNTIF(Tabelle4[Emotion], 0)</f>
        <v>22</v>
      </c>
      <c r="L4" s="15">
        <f>Tabelle10142212[[#This Row],[false]]/(Tabelle10142212[[#This Row],[false]]+Tabelle10142212[[#This Row],[true]])</f>
        <v>0.31428571428571428</v>
      </c>
    </row>
    <row r="5" spans="1:14" x14ac:dyDescent="0.3">
      <c r="A5" t="str">
        <f t="shared" si="0"/>
        <v>AD0268</v>
      </c>
      <c r="B5" t="s">
        <v>204</v>
      </c>
      <c r="C5" s="6"/>
      <c r="D5" s="6"/>
      <c r="E5">
        <v>1</v>
      </c>
      <c r="H5" t="s">
        <v>5</v>
      </c>
      <c r="I5">
        <f>COUNTIF(Tabelle4[Ethnicity], 1)</f>
        <v>0</v>
      </c>
      <c r="J5" s="15">
        <f>Tabelle10142212[[#This Row],[true]]/(Tabelle10142212[[#This Row],[true]]+Tabelle10142212[[#This Row],[false]])</f>
        <v>0</v>
      </c>
      <c r="K5">
        <f>COUNTIF(Tabelle4[Ethnicity], 0)</f>
        <v>11</v>
      </c>
      <c r="L5" s="15">
        <f>Tabelle10142212[[#This Row],[false]]/(Tabelle10142212[[#This Row],[false]]+Tabelle10142212[[#This Row],[true]])</f>
        <v>1</v>
      </c>
    </row>
    <row r="6" spans="1:14" x14ac:dyDescent="0.3">
      <c r="A6" t="str">
        <f t="shared" si="0"/>
        <v>AD0268</v>
      </c>
      <c r="B6" t="s">
        <v>205</v>
      </c>
      <c r="C6" s="6"/>
      <c r="D6" s="6"/>
      <c r="E6">
        <v>1</v>
      </c>
      <c r="G6" s="6"/>
      <c r="H6" s="16" t="s">
        <v>17</v>
      </c>
      <c r="I6" s="16">
        <f>SUM(I2:I5)</f>
        <v>96</v>
      </c>
      <c r="J6" s="17">
        <f>SUM(I2:I5)/(SUM(I2:I5)+SUM(K2:K5))</f>
        <v>0.72727272727272729</v>
      </c>
      <c r="K6" s="16">
        <f t="shared" ref="K6" si="1">SUM(K2:K5)</f>
        <v>36</v>
      </c>
      <c r="L6" s="17">
        <f>SUM(K2:K5)/(SUM(I2:I5)+SUM(K2:K5))</f>
        <v>0.27272727272727271</v>
      </c>
    </row>
    <row r="7" spans="1:14" x14ac:dyDescent="0.3">
      <c r="A7" t="str">
        <f t="shared" si="0"/>
        <v>AD0268</v>
      </c>
      <c r="B7" t="s">
        <v>14</v>
      </c>
      <c r="C7" s="6"/>
      <c r="D7" s="6"/>
      <c r="E7">
        <v>1</v>
      </c>
      <c r="G7" s="6"/>
    </row>
    <row r="8" spans="1:14" x14ac:dyDescent="0.3">
      <c r="A8" t="str">
        <f t="shared" si="0"/>
        <v>AD0268</v>
      </c>
      <c r="B8" t="s">
        <v>206</v>
      </c>
      <c r="C8" s="6"/>
      <c r="D8" s="6"/>
      <c r="E8">
        <v>1</v>
      </c>
      <c r="G8" s="6"/>
      <c r="N8" t="s">
        <v>207</v>
      </c>
    </row>
    <row r="9" spans="1:14" x14ac:dyDescent="0.3">
      <c r="A9" t="str">
        <f t="shared" si="0"/>
        <v>AD0268</v>
      </c>
      <c r="B9" t="s">
        <v>12</v>
      </c>
      <c r="C9" s="6"/>
      <c r="D9" s="6"/>
      <c r="E9">
        <v>1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4" x14ac:dyDescent="0.3">
      <c r="A10" t="str">
        <f t="shared" si="0"/>
        <v>AD0268</v>
      </c>
      <c r="B10" t="s">
        <v>13</v>
      </c>
      <c r="C10" s="6"/>
      <c r="D10" s="6"/>
      <c r="E10">
        <v>1</v>
      </c>
      <c r="H10" t="s">
        <v>2</v>
      </c>
      <c r="I10">
        <f>I2+human_frames_3_sec!I10</f>
        <v>41</v>
      </c>
      <c r="J10" s="15">
        <f>(I10)/(I10+K10)</f>
        <v>0.87234042553191493</v>
      </c>
      <c r="K10">
        <f>K2+human_frames_3_sec!K10</f>
        <v>6</v>
      </c>
      <c r="L10" s="15">
        <f>(K10)/(K10+I10)</f>
        <v>0.1276595744680851</v>
      </c>
    </row>
    <row r="11" spans="1:14" x14ac:dyDescent="0.3">
      <c r="A11" s="20" t="str">
        <f t="shared" si="0"/>
        <v>AD0268</v>
      </c>
      <c r="B11" s="20" t="s">
        <v>208</v>
      </c>
      <c r="C11" s="21"/>
      <c r="D11" s="21"/>
      <c r="E11" s="20">
        <v>1</v>
      </c>
      <c r="F11" s="20"/>
      <c r="H11" t="s">
        <v>3</v>
      </c>
      <c r="I11">
        <f>I3+human_frames_3_sec!I11</f>
        <v>20</v>
      </c>
      <c r="J11" s="15">
        <f t="shared" ref="J11:J13" si="2">(I11)/(I11+K11)</f>
        <v>0.8</v>
      </c>
      <c r="K11">
        <f>K3+human_frames_3_sec!K11</f>
        <v>5</v>
      </c>
      <c r="L11" s="15">
        <f t="shared" ref="L11:L13" si="3">(K11)/(K11+I11)</f>
        <v>0.2</v>
      </c>
    </row>
    <row r="12" spans="1:14" x14ac:dyDescent="0.3">
      <c r="A12" t="str">
        <f t="shared" si="0"/>
        <v>AD0288</v>
      </c>
      <c r="B12" s="41" t="s">
        <v>125</v>
      </c>
      <c r="C12" s="41">
        <v>1</v>
      </c>
      <c r="D12" s="6"/>
      <c r="H12" t="s">
        <v>4</v>
      </c>
      <c r="I12">
        <f>I4+human_frames_3_sec!I12</f>
        <v>112</v>
      </c>
      <c r="J12" s="15">
        <f t="shared" si="2"/>
        <v>0.59259259259259256</v>
      </c>
      <c r="K12">
        <f>K4+human_frames_3_sec!K12</f>
        <v>77</v>
      </c>
      <c r="L12" s="15">
        <f t="shared" si="3"/>
        <v>0.40740740740740738</v>
      </c>
    </row>
    <row r="13" spans="1:14" x14ac:dyDescent="0.3">
      <c r="A13" t="str">
        <f t="shared" si="0"/>
        <v>AD0288</v>
      </c>
      <c r="B13" s="41" t="s">
        <v>23</v>
      </c>
      <c r="C13" s="41">
        <v>1</v>
      </c>
      <c r="D13" s="6"/>
      <c r="H13" t="s">
        <v>5</v>
      </c>
      <c r="I13">
        <f>I5+human_frames_3_sec!I13</f>
        <v>21</v>
      </c>
      <c r="J13" s="15">
        <f t="shared" si="2"/>
        <v>0.26582278481012656</v>
      </c>
      <c r="K13">
        <f>K5+human_frames_3_sec!K13</f>
        <v>58</v>
      </c>
      <c r="L13" s="15">
        <f t="shared" si="3"/>
        <v>0.73417721518987344</v>
      </c>
    </row>
    <row r="14" spans="1:14" x14ac:dyDescent="0.3">
      <c r="A14" t="str">
        <f t="shared" si="0"/>
        <v>AD0288</v>
      </c>
      <c r="B14" s="41" t="s">
        <v>209</v>
      </c>
      <c r="C14" s="41">
        <v>1</v>
      </c>
      <c r="D14" s="6"/>
      <c r="H14" s="16" t="s">
        <v>17</v>
      </c>
      <c r="I14" s="16">
        <f>SUM(I10:I13)</f>
        <v>194</v>
      </c>
      <c r="J14" s="17">
        <f>SUM(I10:I13)/(SUM(I10:I13)+SUM(K10:K13))</f>
        <v>0.57058823529411762</v>
      </c>
      <c r="K14" s="16">
        <f t="shared" ref="K14" si="4">SUM(K10:K13)</f>
        <v>146</v>
      </c>
      <c r="L14" s="17">
        <f>SUM(K10:K13)/(SUM(I10:I13)+SUM(K10:K13))</f>
        <v>0.42941176470588233</v>
      </c>
    </row>
    <row r="15" spans="1:14" x14ac:dyDescent="0.3">
      <c r="A15" t="str">
        <f t="shared" si="0"/>
        <v>AD0288</v>
      </c>
      <c r="B15" s="41" t="s">
        <v>64</v>
      </c>
      <c r="C15" s="41">
        <v>1</v>
      </c>
      <c r="D15" s="6"/>
    </row>
    <row r="16" spans="1:14" x14ac:dyDescent="0.3">
      <c r="A16" t="str">
        <f t="shared" si="0"/>
        <v>AD0288</v>
      </c>
      <c r="B16" s="41" t="s">
        <v>210</v>
      </c>
      <c r="C16" s="41">
        <v>1</v>
      </c>
      <c r="D16" s="6"/>
    </row>
    <row r="17" spans="1:6" x14ac:dyDescent="0.3">
      <c r="A17" t="str">
        <f t="shared" si="0"/>
        <v>AD0288</v>
      </c>
      <c r="B17" s="41" t="s">
        <v>62</v>
      </c>
      <c r="C17" s="41">
        <v>1</v>
      </c>
      <c r="D17" s="6"/>
    </row>
    <row r="18" spans="1:6" x14ac:dyDescent="0.3">
      <c r="A18" t="str">
        <f t="shared" si="0"/>
        <v>AD0288</v>
      </c>
      <c r="B18" s="41" t="s">
        <v>130</v>
      </c>
      <c r="C18" s="41">
        <v>1</v>
      </c>
      <c r="D18" s="6"/>
    </row>
    <row r="19" spans="1:6" x14ac:dyDescent="0.3">
      <c r="A19" t="str">
        <f t="shared" si="0"/>
        <v>AD0288</v>
      </c>
      <c r="B19" s="41" t="s">
        <v>20</v>
      </c>
      <c r="C19" s="41">
        <v>1</v>
      </c>
      <c r="D19" s="6"/>
    </row>
    <row r="20" spans="1:6" x14ac:dyDescent="0.3">
      <c r="A20" t="str">
        <f>LEFT(B20,6)</f>
        <v>AD0288</v>
      </c>
      <c r="B20" s="41" t="s">
        <v>66</v>
      </c>
      <c r="C20" s="41">
        <v>1</v>
      </c>
      <c r="D20" s="6"/>
    </row>
    <row r="21" spans="1:6" x14ac:dyDescent="0.3">
      <c r="A21" t="str">
        <f>LEFT(B21,6)</f>
        <v>AD0288</v>
      </c>
      <c r="B21" s="41" t="s">
        <v>211</v>
      </c>
      <c r="C21" s="41">
        <v>1</v>
      </c>
      <c r="D21" s="6"/>
    </row>
    <row r="22" spans="1:6" x14ac:dyDescent="0.3">
      <c r="A22" t="str">
        <f t="shared" si="0"/>
        <v>AD0288</v>
      </c>
      <c r="B22" s="41" t="s">
        <v>21</v>
      </c>
      <c r="C22" s="6"/>
      <c r="D22" s="41">
        <v>1</v>
      </c>
    </row>
    <row r="23" spans="1:6" x14ac:dyDescent="0.3">
      <c r="A23" t="str">
        <f t="shared" si="0"/>
        <v>AD0288</v>
      </c>
      <c r="B23" s="41" t="s">
        <v>60</v>
      </c>
      <c r="C23" s="6"/>
      <c r="D23" s="41">
        <v>1</v>
      </c>
    </row>
    <row r="24" spans="1:6" x14ac:dyDescent="0.3">
      <c r="A24" t="str">
        <f t="shared" si="0"/>
        <v>AD0288</v>
      </c>
      <c r="B24" s="41" t="s">
        <v>212</v>
      </c>
      <c r="C24" s="6"/>
      <c r="D24" s="41">
        <v>1</v>
      </c>
    </row>
    <row r="25" spans="1:6" x14ac:dyDescent="0.3">
      <c r="A25" t="str">
        <f t="shared" si="0"/>
        <v>AD0288</v>
      </c>
      <c r="B25" s="41" t="s">
        <v>132</v>
      </c>
      <c r="C25" s="6"/>
      <c r="D25" s="41">
        <v>1</v>
      </c>
    </row>
    <row r="26" spans="1:6" x14ac:dyDescent="0.3">
      <c r="A26" t="str">
        <f t="shared" si="0"/>
        <v>AD0288</v>
      </c>
      <c r="B26" s="41" t="s">
        <v>133</v>
      </c>
      <c r="C26" s="6"/>
      <c r="D26" s="41">
        <v>1</v>
      </c>
    </row>
    <row r="27" spans="1:6" x14ac:dyDescent="0.3">
      <c r="A27" t="str">
        <f t="shared" si="0"/>
        <v>AD0288</v>
      </c>
      <c r="B27" s="41" t="s">
        <v>63</v>
      </c>
      <c r="C27" s="6"/>
      <c r="D27" s="41">
        <v>1</v>
      </c>
    </row>
    <row r="28" spans="1:6" x14ac:dyDescent="0.3">
      <c r="A28" t="str">
        <f t="shared" si="0"/>
        <v>AD0288</v>
      </c>
      <c r="B28" s="41" t="s">
        <v>209</v>
      </c>
      <c r="C28" s="6"/>
      <c r="D28" s="41">
        <v>1</v>
      </c>
    </row>
    <row r="29" spans="1:6" x14ac:dyDescent="0.3">
      <c r="A29" t="str">
        <f t="shared" si="0"/>
        <v>AD0288</v>
      </c>
      <c r="B29" s="41" t="s">
        <v>129</v>
      </c>
      <c r="C29" s="6"/>
      <c r="D29" s="41">
        <v>1</v>
      </c>
    </row>
    <row r="30" spans="1:6" x14ac:dyDescent="0.3">
      <c r="A30" t="str">
        <f t="shared" si="0"/>
        <v>AD0288</v>
      </c>
      <c r="B30" s="41" t="s">
        <v>65</v>
      </c>
      <c r="C30" s="6"/>
      <c r="D30" s="41">
        <v>1</v>
      </c>
    </row>
    <row r="31" spans="1:6" x14ac:dyDescent="0.3">
      <c r="A31" t="str">
        <f t="shared" si="0"/>
        <v>AD0288</v>
      </c>
      <c r="B31" s="41" t="s">
        <v>20</v>
      </c>
      <c r="C31" s="6"/>
      <c r="D31" s="41">
        <v>1</v>
      </c>
    </row>
    <row r="32" spans="1:6" x14ac:dyDescent="0.3">
      <c r="A32" s="20" t="str">
        <f t="shared" si="0"/>
        <v>AD0288</v>
      </c>
      <c r="B32" s="45" t="s">
        <v>131</v>
      </c>
      <c r="C32" s="21"/>
      <c r="D32" s="45">
        <v>1</v>
      </c>
      <c r="E32" s="20"/>
      <c r="F32" s="20"/>
    </row>
    <row r="33" spans="1:6" x14ac:dyDescent="0.3">
      <c r="A33" t="str">
        <f t="shared" ref="A33:A62" si="5">LEFT(B33,6)</f>
        <v>AD0338</v>
      </c>
      <c r="B33" s="41" t="s">
        <v>213</v>
      </c>
      <c r="C33" s="6"/>
      <c r="D33" s="6"/>
      <c r="E33" s="41">
        <v>1</v>
      </c>
    </row>
    <row r="34" spans="1:6" x14ac:dyDescent="0.3">
      <c r="A34" t="str">
        <f t="shared" si="5"/>
        <v>AD0338</v>
      </c>
      <c r="B34" s="41" t="s">
        <v>32</v>
      </c>
      <c r="C34" s="6"/>
      <c r="D34" s="6"/>
      <c r="E34" s="41">
        <v>1</v>
      </c>
    </row>
    <row r="35" spans="1:6" x14ac:dyDescent="0.3">
      <c r="A35" t="str">
        <f t="shared" si="5"/>
        <v>AD0338</v>
      </c>
      <c r="B35" s="41" t="s">
        <v>214</v>
      </c>
      <c r="C35" s="6"/>
      <c r="D35" s="6"/>
      <c r="E35" s="41">
        <v>1</v>
      </c>
    </row>
    <row r="36" spans="1:6" x14ac:dyDescent="0.3">
      <c r="A36" t="str">
        <f t="shared" si="5"/>
        <v>AD0338</v>
      </c>
      <c r="B36" s="41" t="s">
        <v>215</v>
      </c>
      <c r="C36" s="6"/>
      <c r="D36" s="6"/>
      <c r="E36" s="41">
        <v>1</v>
      </c>
    </row>
    <row r="37" spans="1:6" x14ac:dyDescent="0.3">
      <c r="A37" t="str">
        <f t="shared" si="5"/>
        <v>AD0338</v>
      </c>
      <c r="B37" s="41" t="s">
        <v>216</v>
      </c>
      <c r="C37" s="6"/>
      <c r="D37" s="6"/>
      <c r="E37" s="41">
        <v>1</v>
      </c>
    </row>
    <row r="38" spans="1:6" x14ac:dyDescent="0.3">
      <c r="A38" t="str">
        <f t="shared" si="5"/>
        <v>AD0338</v>
      </c>
      <c r="B38" s="41" t="s">
        <v>138</v>
      </c>
      <c r="C38" s="6"/>
      <c r="D38" s="6"/>
      <c r="E38" s="41">
        <v>1</v>
      </c>
    </row>
    <row r="39" spans="1:6" x14ac:dyDescent="0.3">
      <c r="A39" t="str">
        <f t="shared" si="5"/>
        <v>AD0338</v>
      </c>
      <c r="B39" s="41" t="s">
        <v>139</v>
      </c>
      <c r="C39" s="6"/>
      <c r="D39" s="6"/>
      <c r="E39" s="41">
        <v>1</v>
      </c>
    </row>
    <row r="40" spans="1:6" x14ac:dyDescent="0.3">
      <c r="A40" t="str">
        <f t="shared" si="5"/>
        <v>AD0338</v>
      </c>
      <c r="B40" s="41" t="s">
        <v>217</v>
      </c>
      <c r="C40" s="6"/>
      <c r="D40" s="6"/>
      <c r="E40" s="41">
        <v>0</v>
      </c>
    </row>
    <row r="41" spans="1:6" x14ac:dyDescent="0.3">
      <c r="A41" t="str">
        <f t="shared" si="5"/>
        <v>AD0338</v>
      </c>
      <c r="B41" s="41" t="s">
        <v>82</v>
      </c>
      <c r="C41" s="6"/>
      <c r="D41" s="6"/>
      <c r="E41" s="41">
        <v>1</v>
      </c>
    </row>
    <row r="42" spans="1:6" x14ac:dyDescent="0.3">
      <c r="A42" s="10" t="str">
        <f t="shared" si="5"/>
        <v>AD0399</v>
      </c>
      <c r="B42" s="43" t="s">
        <v>218</v>
      </c>
      <c r="C42" s="43">
        <v>1</v>
      </c>
      <c r="D42" s="22"/>
      <c r="E42" s="10"/>
      <c r="F42" s="10"/>
    </row>
    <row r="43" spans="1:6" x14ac:dyDescent="0.3">
      <c r="A43" t="str">
        <f t="shared" si="5"/>
        <v>AD0399</v>
      </c>
      <c r="B43" s="41" t="s">
        <v>98</v>
      </c>
      <c r="C43" s="41">
        <v>1</v>
      </c>
      <c r="D43" s="6"/>
    </row>
    <row r="44" spans="1:6" x14ac:dyDescent="0.3">
      <c r="A44" t="str">
        <f t="shared" si="5"/>
        <v>AD0399</v>
      </c>
      <c r="B44" s="41" t="s">
        <v>219</v>
      </c>
      <c r="C44" s="41">
        <v>1</v>
      </c>
      <c r="D44" s="6"/>
    </row>
    <row r="45" spans="1:6" x14ac:dyDescent="0.3">
      <c r="A45" t="str">
        <f t="shared" si="5"/>
        <v>AD0399</v>
      </c>
      <c r="B45" s="41" t="s">
        <v>99</v>
      </c>
      <c r="C45" s="41">
        <v>1</v>
      </c>
      <c r="D45" s="6"/>
    </row>
    <row r="46" spans="1:6" x14ac:dyDescent="0.3">
      <c r="A46" t="str">
        <f t="shared" si="5"/>
        <v>AD0399</v>
      </c>
      <c r="B46" s="41" t="s">
        <v>162</v>
      </c>
      <c r="C46" s="41">
        <v>1</v>
      </c>
      <c r="D46" s="6"/>
    </row>
    <row r="47" spans="1:6" x14ac:dyDescent="0.3">
      <c r="A47" t="str">
        <f t="shared" si="5"/>
        <v>AD0399</v>
      </c>
      <c r="B47" s="41" t="s">
        <v>95</v>
      </c>
      <c r="C47" s="41">
        <v>1</v>
      </c>
      <c r="D47" s="6"/>
    </row>
    <row r="48" spans="1:6" x14ac:dyDescent="0.3">
      <c r="A48" t="str">
        <f t="shared" si="5"/>
        <v>AD0399</v>
      </c>
      <c r="B48" s="41" t="s">
        <v>163</v>
      </c>
      <c r="C48" s="41">
        <v>1</v>
      </c>
      <c r="D48" s="6"/>
    </row>
    <row r="49" spans="1:5" x14ac:dyDescent="0.3">
      <c r="A49" t="str">
        <f t="shared" si="5"/>
        <v>AD0399</v>
      </c>
      <c r="B49" s="41" t="s">
        <v>164</v>
      </c>
      <c r="C49" s="41">
        <v>1</v>
      </c>
      <c r="D49" s="6"/>
    </row>
    <row r="50" spans="1:5" x14ac:dyDescent="0.3">
      <c r="A50" t="str">
        <f t="shared" si="5"/>
        <v>AD0399</v>
      </c>
      <c r="B50" s="41" t="s">
        <v>96</v>
      </c>
      <c r="C50" s="41">
        <v>1</v>
      </c>
      <c r="D50" s="6"/>
    </row>
    <row r="51" spans="1:5" x14ac:dyDescent="0.3">
      <c r="A51" t="str">
        <f t="shared" si="5"/>
        <v>AD0399</v>
      </c>
      <c r="B51" s="41" t="s">
        <v>165</v>
      </c>
      <c r="C51" s="41">
        <v>1</v>
      </c>
      <c r="D51" s="6"/>
    </row>
    <row r="52" spans="1:5" x14ac:dyDescent="0.3">
      <c r="A52" t="str">
        <f t="shared" si="5"/>
        <v>AD0399</v>
      </c>
      <c r="B52" s="41" t="s">
        <v>220</v>
      </c>
      <c r="C52" s="6"/>
      <c r="D52" s="6"/>
      <c r="E52" s="41">
        <v>0</v>
      </c>
    </row>
    <row r="53" spans="1:5" x14ac:dyDescent="0.3">
      <c r="A53" t="str">
        <f t="shared" si="5"/>
        <v>AD0399</v>
      </c>
      <c r="B53" s="41" t="s">
        <v>221</v>
      </c>
      <c r="C53" s="6"/>
      <c r="D53" s="6"/>
      <c r="E53" s="41">
        <v>0</v>
      </c>
    </row>
    <row r="54" spans="1:5" x14ac:dyDescent="0.3">
      <c r="A54" t="str">
        <f t="shared" si="5"/>
        <v>AD0399</v>
      </c>
      <c r="B54" s="41" t="s">
        <v>222</v>
      </c>
      <c r="C54" s="6"/>
      <c r="D54" s="6"/>
      <c r="E54" s="41">
        <v>0</v>
      </c>
    </row>
    <row r="55" spans="1:5" x14ac:dyDescent="0.3">
      <c r="A55" t="str">
        <f t="shared" si="5"/>
        <v>AD0399</v>
      </c>
      <c r="B55" s="41" t="s">
        <v>36</v>
      </c>
      <c r="C55" s="6"/>
      <c r="D55" s="6"/>
      <c r="E55" s="41">
        <v>0</v>
      </c>
    </row>
    <row r="56" spans="1:5" x14ac:dyDescent="0.3">
      <c r="A56" t="str">
        <f t="shared" si="5"/>
        <v>AD0399</v>
      </c>
      <c r="B56" s="41" t="s">
        <v>223</v>
      </c>
      <c r="C56" s="6"/>
      <c r="D56" s="6"/>
      <c r="E56" s="41">
        <v>0</v>
      </c>
    </row>
    <row r="57" spans="1:5" x14ac:dyDescent="0.3">
      <c r="A57" t="str">
        <f t="shared" si="5"/>
        <v>AD0399</v>
      </c>
      <c r="B57" s="41" t="s">
        <v>224</v>
      </c>
      <c r="C57" s="6"/>
      <c r="D57" s="6"/>
      <c r="E57" s="41">
        <v>0</v>
      </c>
    </row>
    <row r="58" spans="1:5" x14ac:dyDescent="0.3">
      <c r="A58" t="str">
        <f t="shared" si="5"/>
        <v>AD0399</v>
      </c>
      <c r="B58" s="41" t="s">
        <v>225</v>
      </c>
      <c r="C58" s="6"/>
      <c r="D58" s="6"/>
      <c r="E58" s="41">
        <v>0</v>
      </c>
    </row>
    <row r="59" spans="1:5" x14ac:dyDescent="0.3">
      <c r="A59" t="str">
        <f t="shared" si="5"/>
        <v>AD0399</v>
      </c>
      <c r="B59" s="41" t="s">
        <v>226</v>
      </c>
      <c r="C59" s="6"/>
      <c r="D59" s="6"/>
      <c r="E59" s="41">
        <v>0</v>
      </c>
    </row>
    <row r="60" spans="1:5" x14ac:dyDescent="0.3">
      <c r="A60" t="str">
        <f t="shared" si="5"/>
        <v>AD0399</v>
      </c>
      <c r="B60" s="41" t="s">
        <v>227</v>
      </c>
      <c r="C60" s="6"/>
      <c r="D60" s="6"/>
      <c r="E60" s="41">
        <v>0</v>
      </c>
    </row>
    <row r="61" spans="1:5" x14ac:dyDescent="0.3">
      <c r="A61" t="str">
        <f t="shared" si="5"/>
        <v>AD0399</v>
      </c>
      <c r="B61" s="41" t="s">
        <v>98</v>
      </c>
      <c r="C61" s="6"/>
      <c r="D61" s="6"/>
      <c r="E61" s="41">
        <v>1</v>
      </c>
    </row>
    <row r="62" spans="1:5" x14ac:dyDescent="0.3">
      <c r="A62" t="str">
        <f t="shared" si="5"/>
        <v>AD0399</v>
      </c>
      <c r="B62" s="41" t="s">
        <v>219</v>
      </c>
      <c r="C62" s="6"/>
      <c r="D62" s="6"/>
      <c r="E62" s="41">
        <v>1</v>
      </c>
    </row>
    <row r="63" spans="1:5" x14ac:dyDescent="0.3">
      <c r="A63" t="str">
        <f t="shared" ref="A63:A73" si="6">LEFT(B63,6)</f>
        <v>AD0399</v>
      </c>
      <c r="B63" s="41" t="s">
        <v>99</v>
      </c>
      <c r="C63" s="6"/>
      <c r="D63" s="6"/>
      <c r="E63" s="41">
        <v>1</v>
      </c>
    </row>
    <row r="64" spans="1:5" x14ac:dyDescent="0.3">
      <c r="A64" t="str">
        <f t="shared" si="6"/>
        <v>AD0399</v>
      </c>
      <c r="B64" s="41" t="s">
        <v>228</v>
      </c>
      <c r="C64" s="6"/>
      <c r="D64" s="6"/>
      <c r="E64" s="41">
        <v>1</v>
      </c>
    </row>
    <row r="65" spans="1:6" x14ac:dyDescent="0.3">
      <c r="A65" t="str">
        <f t="shared" si="6"/>
        <v>AD0399</v>
      </c>
      <c r="B65" s="41" t="s">
        <v>229</v>
      </c>
      <c r="C65" s="6"/>
      <c r="D65" s="6"/>
      <c r="E65" s="41">
        <v>1</v>
      </c>
    </row>
    <row r="66" spans="1:6" x14ac:dyDescent="0.3">
      <c r="A66" t="str">
        <f t="shared" si="6"/>
        <v>AD0399</v>
      </c>
      <c r="B66" s="41" t="s">
        <v>230</v>
      </c>
      <c r="C66" s="6"/>
      <c r="D66" s="6"/>
      <c r="E66" s="41">
        <v>1</v>
      </c>
    </row>
    <row r="67" spans="1:6" x14ac:dyDescent="0.3">
      <c r="A67" t="str">
        <f t="shared" si="6"/>
        <v>AD0399</v>
      </c>
      <c r="B67" s="41" t="s">
        <v>225</v>
      </c>
      <c r="C67" s="6"/>
      <c r="D67" s="6"/>
      <c r="E67" s="41">
        <v>1</v>
      </c>
    </row>
    <row r="68" spans="1:6" x14ac:dyDescent="0.3">
      <c r="A68" t="str">
        <f t="shared" si="6"/>
        <v>AD0399</v>
      </c>
      <c r="B68" s="41" t="s">
        <v>226</v>
      </c>
      <c r="C68" s="6"/>
      <c r="D68" s="6"/>
      <c r="E68" s="41">
        <v>1</v>
      </c>
    </row>
    <row r="69" spans="1:6" x14ac:dyDescent="0.3">
      <c r="A69" t="str">
        <f t="shared" si="6"/>
        <v>AD0399</v>
      </c>
      <c r="B69" s="41" t="s">
        <v>227</v>
      </c>
      <c r="C69" s="6"/>
      <c r="D69" s="6"/>
      <c r="E69" s="41">
        <v>1</v>
      </c>
    </row>
    <row r="70" spans="1:6" x14ac:dyDescent="0.3">
      <c r="A70" t="str">
        <f t="shared" si="6"/>
        <v>AD0399</v>
      </c>
      <c r="B70" s="41" t="s">
        <v>37</v>
      </c>
      <c r="C70" s="6"/>
      <c r="D70" s="6"/>
      <c r="E70" s="41">
        <v>1</v>
      </c>
    </row>
    <row r="71" spans="1:6" x14ac:dyDescent="0.3">
      <c r="A71" t="str">
        <f t="shared" si="6"/>
        <v>AD0399</v>
      </c>
      <c r="B71" s="41" t="s">
        <v>165</v>
      </c>
      <c r="C71" s="21"/>
      <c r="D71" s="6"/>
      <c r="E71" s="41">
        <v>1</v>
      </c>
    </row>
    <row r="72" spans="1:6" x14ac:dyDescent="0.3">
      <c r="A72" s="10" t="str">
        <f t="shared" si="6"/>
        <v>AD0431</v>
      </c>
      <c r="B72" s="43" t="s">
        <v>231</v>
      </c>
      <c r="C72" s="41">
        <v>0</v>
      </c>
      <c r="D72" s="22"/>
      <c r="E72" s="10"/>
      <c r="F72" s="10"/>
    </row>
    <row r="73" spans="1:6" x14ac:dyDescent="0.3">
      <c r="A73" t="str">
        <f t="shared" si="6"/>
        <v>AD0431</v>
      </c>
      <c r="B73" s="41" t="s">
        <v>232</v>
      </c>
      <c r="C73" s="41">
        <v>0</v>
      </c>
      <c r="D73" s="6"/>
    </row>
    <row r="74" spans="1:6" x14ac:dyDescent="0.3">
      <c r="A74" t="str">
        <f t="shared" ref="A74:A88" si="7">LEFT(B74,6)</f>
        <v>AD0431</v>
      </c>
      <c r="B74" s="41" t="s">
        <v>233</v>
      </c>
      <c r="C74" s="41">
        <v>0</v>
      </c>
    </row>
    <row r="75" spans="1:6" x14ac:dyDescent="0.3">
      <c r="A75" t="str">
        <f t="shared" si="7"/>
        <v>AD0431</v>
      </c>
      <c r="B75" s="41" t="s">
        <v>179</v>
      </c>
      <c r="C75" s="41">
        <v>1</v>
      </c>
    </row>
    <row r="76" spans="1:6" x14ac:dyDescent="0.3">
      <c r="A76" t="str">
        <f t="shared" si="7"/>
        <v>AD0431</v>
      </c>
      <c r="B76" s="41" t="s">
        <v>234</v>
      </c>
      <c r="C76" s="41">
        <v>1</v>
      </c>
    </row>
    <row r="77" spans="1:6" x14ac:dyDescent="0.3">
      <c r="A77" t="str">
        <f t="shared" si="7"/>
        <v>AD0431</v>
      </c>
      <c r="B77" s="41" t="s">
        <v>235</v>
      </c>
      <c r="C77" s="41">
        <v>1</v>
      </c>
    </row>
    <row r="78" spans="1:6" x14ac:dyDescent="0.3">
      <c r="A78" t="str">
        <f t="shared" si="7"/>
        <v>AD0431</v>
      </c>
      <c r="B78" s="41" t="s">
        <v>43</v>
      </c>
      <c r="C78" s="41">
        <v>1</v>
      </c>
    </row>
    <row r="79" spans="1:6" x14ac:dyDescent="0.3">
      <c r="A79" t="str">
        <f t="shared" si="7"/>
        <v>AD0431</v>
      </c>
      <c r="B79" s="41" t="s">
        <v>236</v>
      </c>
      <c r="C79" s="41">
        <v>1</v>
      </c>
    </row>
    <row r="80" spans="1:6" x14ac:dyDescent="0.3">
      <c r="A80" t="str">
        <f t="shared" si="7"/>
        <v>AD0431</v>
      </c>
      <c r="B80" s="41" t="s">
        <v>237</v>
      </c>
      <c r="C80" s="41">
        <v>1</v>
      </c>
    </row>
    <row r="81" spans="1:6" x14ac:dyDescent="0.3">
      <c r="A81" t="str">
        <f t="shared" si="7"/>
        <v>AD0431</v>
      </c>
      <c r="B81" s="41" t="s">
        <v>238</v>
      </c>
      <c r="C81" s="41">
        <v>1</v>
      </c>
    </row>
    <row r="82" spans="1:6" x14ac:dyDescent="0.3">
      <c r="A82" t="str">
        <f t="shared" si="7"/>
        <v>AD0431</v>
      </c>
      <c r="B82" s="41" t="s">
        <v>239</v>
      </c>
      <c r="C82" s="41">
        <v>1</v>
      </c>
    </row>
    <row r="83" spans="1:6" x14ac:dyDescent="0.3">
      <c r="A83" s="10" t="str">
        <f t="shared" si="7"/>
        <v>AD0432</v>
      </c>
      <c r="B83" s="43" t="s">
        <v>240</v>
      </c>
      <c r="C83" s="10"/>
      <c r="D83" s="10"/>
      <c r="E83" s="43">
        <v>1</v>
      </c>
      <c r="F83" s="10"/>
    </row>
    <row r="84" spans="1:6" x14ac:dyDescent="0.3">
      <c r="A84" t="str">
        <f t="shared" si="7"/>
        <v>AD0432</v>
      </c>
      <c r="B84" s="41" t="s">
        <v>241</v>
      </c>
      <c r="E84" s="41">
        <v>1</v>
      </c>
    </row>
    <row r="85" spans="1:6" x14ac:dyDescent="0.3">
      <c r="A85" t="str">
        <f t="shared" si="7"/>
        <v>AD0432</v>
      </c>
      <c r="B85" s="41" t="s">
        <v>185</v>
      </c>
      <c r="E85" s="41">
        <v>1</v>
      </c>
    </row>
    <row r="86" spans="1:6" x14ac:dyDescent="0.3">
      <c r="A86" t="str">
        <f t="shared" si="7"/>
        <v>AD0432</v>
      </c>
      <c r="B86" s="41" t="s">
        <v>187</v>
      </c>
      <c r="E86" s="41">
        <v>0</v>
      </c>
    </row>
    <row r="87" spans="1:6" x14ac:dyDescent="0.3">
      <c r="A87" t="str">
        <f t="shared" si="7"/>
        <v>AD0432</v>
      </c>
      <c r="B87" s="41" t="s">
        <v>242</v>
      </c>
      <c r="E87" s="41">
        <v>0</v>
      </c>
    </row>
    <row r="88" spans="1:6" x14ac:dyDescent="0.3">
      <c r="A88" t="str">
        <f t="shared" si="7"/>
        <v>AD0432</v>
      </c>
      <c r="B88" s="41" t="s">
        <v>243</v>
      </c>
      <c r="E88" s="41">
        <v>1</v>
      </c>
    </row>
    <row r="89" spans="1:6" x14ac:dyDescent="0.3">
      <c r="A89" t="str">
        <f t="shared" ref="A89:A90" si="8">LEFT(B89,6)</f>
        <v>AD0432</v>
      </c>
      <c r="B89" s="41" t="s">
        <v>244</v>
      </c>
      <c r="E89" s="41">
        <v>1</v>
      </c>
    </row>
    <row r="90" spans="1:6" x14ac:dyDescent="0.3">
      <c r="A90" t="str">
        <f t="shared" si="8"/>
        <v>AD0432</v>
      </c>
      <c r="B90" s="41" t="s">
        <v>196</v>
      </c>
      <c r="E90" s="41">
        <v>1</v>
      </c>
    </row>
    <row r="91" spans="1:6" x14ac:dyDescent="0.3">
      <c r="A91" t="str">
        <f t="shared" ref="A91:A92" si="9">LEFT(B91,6)</f>
        <v>AD0432</v>
      </c>
      <c r="B91" s="41" t="s">
        <v>190</v>
      </c>
      <c r="E91" s="41">
        <v>1</v>
      </c>
    </row>
    <row r="92" spans="1:6" x14ac:dyDescent="0.3">
      <c r="A92" t="str">
        <f t="shared" si="9"/>
        <v>AD0432</v>
      </c>
      <c r="B92" s="41" t="s">
        <v>191</v>
      </c>
      <c r="E92" s="41">
        <v>1</v>
      </c>
    </row>
    <row r="93" spans="1:6" x14ac:dyDescent="0.3">
      <c r="A93" t="str">
        <f t="shared" ref="A93:A100" si="10">LEFT(B93,6)</f>
        <v>AD0432</v>
      </c>
      <c r="B93" s="41" t="s">
        <v>245</v>
      </c>
      <c r="E93" s="41">
        <v>0</v>
      </c>
    </row>
    <row r="94" spans="1:6" x14ac:dyDescent="0.3">
      <c r="A94" t="str">
        <f t="shared" si="10"/>
        <v>AD0432</v>
      </c>
      <c r="B94" s="41" t="s">
        <v>246</v>
      </c>
      <c r="E94" s="41">
        <v>1</v>
      </c>
    </row>
    <row r="95" spans="1:6" x14ac:dyDescent="0.3">
      <c r="A95" t="str">
        <f t="shared" si="10"/>
        <v>AD0432</v>
      </c>
      <c r="B95" s="41" t="s">
        <v>247</v>
      </c>
      <c r="E95" s="41">
        <v>1</v>
      </c>
    </row>
    <row r="96" spans="1:6" x14ac:dyDescent="0.3">
      <c r="A96" t="str">
        <f t="shared" si="10"/>
        <v>AD0432</v>
      </c>
      <c r="B96" s="41" t="s">
        <v>248</v>
      </c>
      <c r="E96" s="41">
        <v>1</v>
      </c>
    </row>
    <row r="97" spans="1:6" x14ac:dyDescent="0.3">
      <c r="A97" t="str">
        <f t="shared" si="10"/>
        <v>AD0432</v>
      </c>
      <c r="B97" s="41" t="s">
        <v>249</v>
      </c>
      <c r="E97" s="41">
        <v>1</v>
      </c>
    </row>
    <row r="98" spans="1:6" x14ac:dyDescent="0.3">
      <c r="A98" t="str">
        <f t="shared" si="10"/>
        <v>AD0432</v>
      </c>
      <c r="B98" s="41" t="s">
        <v>250</v>
      </c>
      <c r="E98" s="41">
        <v>1</v>
      </c>
    </row>
    <row r="99" spans="1:6" x14ac:dyDescent="0.3">
      <c r="A99" t="str">
        <f t="shared" si="10"/>
        <v>AD0432</v>
      </c>
      <c r="B99" s="41" t="s">
        <v>251</v>
      </c>
      <c r="E99" s="41">
        <v>1</v>
      </c>
    </row>
    <row r="100" spans="1:6" x14ac:dyDescent="0.3">
      <c r="A100" t="str">
        <f t="shared" si="10"/>
        <v>AD0432</v>
      </c>
      <c r="B100" s="41" t="s">
        <v>188</v>
      </c>
      <c r="E100" s="41">
        <v>1</v>
      </c>
    </row>
    <row r="101" spans="1:6" x14ac:dyDescent="0.3">
      <c r="A101" t="str">
        <f t="shared" ref="A101:A102" si="11">LEFT(B101,6)</f>
        <v>AD0432</v>
      </c>
      <c r="B101" s="41" t="s">
        <v>189</v>
      </c>
      <c r="E101" s="41">
        <v>1</v>
      </c>
    </row>
    <row r="102" spans="1:6" x14ac:dyDescent="0.3">
      <c r="A102" t="str">
        <f t="shared" si="11"/>
        <v>AD0432</v>
      </c>
      <c r="B102" s="41" t="s">
        <v>252</v>
      </c>
      <c r="E102" s="41">
        <v>1</v>
      </c>
    </row>
    <row r="103" spans="1:6" x14ac:dyDescent="0.3">
      <c r="A103" t="str">
        <f t="shared" ref="A103:A126" si="12">LEFT(B103,6)</f>
        <v>AD0432</v>
      </c>
      <c r="B103" s="41" t="s">
        <v>253</v>
      </c>
      <c r="E103" s="41">
        <v>1</v>
      </c>
    </row>
    <row r="104" spans="1:6" x14ac:dyDescent="0.3">
      <c r="A104" t="str">
        <f t="shared" si="12"/>
        <v>AD0432</v>
      </c>
      <c r="B104" s="41" t="s">
        <v>197</v>
      </c>
      <c r="E104" s="41">
        <v>1</v>
      </c>
    </row>
    <row r="105" spans="1:6" x14ac:dyDescent="0.3">
      <c r="A105" t="str">
        <f t="shared" si="12"/>
        <v>AD0432</v>
      </c>
      <c r="B105" s="41" t="s">
        <v>192</v>
      </c>
      <c r="F105" s="41">
        <v>0</v>
      </c>
    </row>
    <row r="106" spans="1:6" x14ac:dyDescent="0.3">
      <c r="A106" t="str">
        <f t="shared" si="12"/>
        <v>AD0432</v>
      </c>
      <c r="B106" s="41" t="s">
        <v>193</v>
      </c>
      <c r="F106" s="41">
        <v>0</v>
      </c>
    </row>
    <row r="107" spans="1:6" x14ac:dyDescent="0.3">
      <c r="A107" t="str">
        <f t="shared" si="12"/>
        <v>AD0432</v>
      </c>
      <c r="B107" s="41" t="s">
        <v>194</v>
      </c>
      <c r="F107" s="41">
        <v>0</v>
      </c>
    </row>
    <row r="108" spans="1:6" x14ac:dyDescent="0.3">
      <c r="A108" t="str">
        <f t="shared" si="12"/>
        <v>AD0432</v>
      </c>
      <c r="B108" s="41" t="s">
        <v>195</v>
      </c>
      <c r="F108" s="41">
        <v>0</v>
      </c>
    </row>
    <row r="109" spans="1:6" x14ac:dyDescent="0.3">
      <c r="A109" t="str">
        <f t="shared" si="12"/>
        <v>AD0432</v>
      </c>
      <c r="B109" s="41" t="s">
        <v>251</v>
      </c>
      <c r="F109" s="41">
        <v>0</v>
      </c>
    </row>
    <row r="110" spans="1:6" x14ac:dyDescent="0.3">
      <c r="A110" t="str">
        <f t="shared" si="12"/>
        <v>AD0432</v>
      </c>
      <c r="B110" s="41" t="s">
        <v>254</v>
      </c>
      <c r="F110" s="41">
        <v>0</v>
      </c>
    </row>
    <row r="111" spans="1:6" x14ac:dyDescent="0.3">
      <c r="A111" t="str">
        <f t="shared" si="12"/>
        <v>AD0432</v>
      </c>
      <c r="B111" s="41" t="s">
        <v>106</v>
      </c>
      <c r="F111" s="41">
        <v>0</v>
      </c>
    </row>
    <row r="112" spans="1:6" x14ac:dyDescent="0.3">
      <c r="A112" t="str">
        <f t="shared" si="12"/>
        <v>AD0432</v>
      </c>
      <c r="B112" s="41" t="s">
        <v>198</v>
      </c>
      <c r="F112" s="41">
        <v>0</v>
      </c>
    </row>
    <row r="113" spans="1:6" x14ac:dyDescent="0.3">
      <c r="A113" t="str">
        <f t="shared" si="12"/>
        <v>AD0432</v>
      </c>
      <c r="B113" s="41" t="s">
        <v>199</v>
      </c>
      <c r="F113" s="41">
        <v>0</v>
      </c>
    </row>
    <row r="114" spans="1:6" x14ac:dyDescent="0.3">
      <c r="A114" t="str">
        <f t="shared" si="12"/>
        <v>AD0432</v>
      </c>
      <c r="B114" s="41" t="s">
        <v>255</v>
      </c>
      <c r="F114" s="41">
        <v>0</v>
      </c>
    </row>
    <row r="115" spans="1:6" x14ac:dyDescent="0.3">
      <c r="A115" t="str">
        <f t="shared" si="12"/>
        <v>AD0432</v>
      </c>
      <c r="B115" s="41" t="s">
        <v>256</v>
      </c>
      <c r="F115" s="41">
        <v>0</v>
      </c>
    </row>
    <row r="116" spans="1:6" x14ac:dyDescent="0.3">
      <c r="A116" s="10" t="str">
        <f t="shared" si="12"/>
        <v>AD0475</v>
      </c>
      <c r="B116" s="43" t="s">
        <v>257</v>
      </c>
      <c r="C116" s="43">
        <v>1</v>
      </c>
      <c r="D116" s="10"/>
      <c r="E116" s="10"/>
      <c r="F116" s="10"/>
    </row>
    <row r="117" spans="1:6" x14ac:dyDescent="0.3">
      <c r="A117" t="str">
        <f t="shared" si="12"/>
        <v>AD0475</v>
      </c>
      <c r="B117" s="41" t="s">
        <v>258</v>
      </c>
      <c r="C117" s="41">
        <v>1</v>
      </c>
    </row>
    <row r="118" spans="1:6" x14ac:dyDescent="0.3">
      <c r="A118" t="str">
        <f t="shared" si="12"/>
        <v>AD0475</v>
      </c>
      <c r="B118" s="41" t="s">
        <v>109</v>
      </c>
      <c r="C118" s="41">
        <v>1</v>
      </c>
    </row>
    <row r="119" spans="1:6" x14ac:dyDescent="0.3">
      <c r="A119" t="str">
        <f t="shared" si="12"/>
        <v>AD0475</v>
      </c>
      <c r="B119" s="41" t="s">
        <v>110</v>
      </c>
      <c r="C119" s="41">
        <v>1</v>
      </c>
    </row>
    <row r="120" spans="1:6" x14ac:dyDescent="0.3">
      <c r="A120" t="str">
        <f t="shared" si="12"/>
        <v>AD0475</v>
      </c>
      <c r="B120" s="41" t="s">
        <v>111</v>
      </c>
      <c r="C120" s="41">
        <v>1</v>
      </c>
    </row>
    <row r="121" spans="1:6" x14ac:dyDescent="0.3">
      <c r="A121" t="str">
        <f t="shared" si="12"/>
        <v>AD0475</v>
      </c>
      <c r="B121" s="41" t="s">
        <v>112</v>
      </c>
      <c r="C121" s="41">
        <v>1</v>
      </c>
    </row>
    <row r="122" spans="1:6" x14ac:dyDescent="0.3">
      <c r="A122" t="str">
        <f t="shared" si="12"/>
        <v>AD0475</v>
      </c>
      <c r="B122" s="41" t="s">
        <v>259</v>
      </c>
      <c r="C122" s="41">
        <v>1</v>
      </c>
    </row>
    <row r="123" spans="1:6" x14ac:dyDescent="0.3">
      <c r="A123" t="str">
        <f t="shared" si="12"/>
        <v>AD0475</v>
      </c>
      <c r="B123" s="41" t="s">
        <v>260</v>
      </c>
      <c r="C123" s="41">
        <v>1</v>
      </c>
    </row>
    <row r="124" spans="1:6" x14ac:dyDescent="0.3">
      <c r="A124" t="str">
        <f t="shared" si="12"/>
        <v>AD0475</v>
      </c>
      <c r="B124" s="41" t="s">
        <v>261</v>
      </c>
      <c r="C124" s="41">
        <v>1</v>
      </c>
    </row>
    <row r="125" spans="1:6" x14ac:dyDescent="0.3">
      <c r="A125" t="str">
        <f t="shared" si="12"/>
        <v>AD0475</v>
      </c>
      <c r="B125" s="41" t="s">
        <v>262</v>
      </c>
      <c r="E125" s="41">
        <v>0</v>
      </c>
    </row>
    <row r="126" spans="1:6" x14ac:dyDescent="0.3">
      <c r="A126" t="str">
        <f t="shared" si="12"/>
        <v>AD0475</v>
      </c>
      <c r="B126" s="41" t="s">
        <v>263</v>
      </c>
      <c r="E126" s="41">
        <v>0</v>
      </c>
    </row>
    <row r="127" spans="1:6" x14ac:dyDescent="0.3">
      <c r="A127" t="str">
        <f t="shared" ref="A127:A128" si="13">LEFT(B127,6)</f>
        <v>AD0475</v>
      </c>
      <c r="B127" s="41" t="s">
        <v>264</v>
      </c>
      <c r="E127" s="41">
        <v>0</v>
      </c>
    </row>
    <row r="128" spans="1:6" x14ac:dyDescent="0.3">
      <c r="A128" t="str">
        <f t="shared" si="13"/>
        <v>AD0475</v>
      </c>
      <c r="B128" s="41" t="s">
        <v>265</v>
      </c>
      <c r="E128" s="41">
        <v>0</v>
      </c>
    </row>
    <row r="129" spans="1:5" x14ac:dyDescent="0.3">
      <c r="A129" t="str">
        <f>LEFT(B129,6)</f>
        <v>AD0475</v>
      </c>
      <c r="B129" s="41" t="s">
        <v>266</v>
      </c>
      <c r="E129" s="41">
        <v>0</v>
      </c>
    </row>
    <row r="130" spans="1:5" x14ac:dyDescent="0.3">
      <c r="A130" t="str">
        <f>LEFT(B130,6)</f>
        <v>AD0475</v>
      </c>
      <c r="B130" s="41" t="s">
        <v>267</v>
      </c>
      <c r="E130" s="41">
        <v>0</v>
      </c>
    </row>
    <row r="131" spans="1:5" x14ac:dyDescent="0.3">
      <c r="A131" t="str">
        <f>LEFT(B131,6)</f>
        <v>AD0475</v>
      </c>
      <c r="B131" s="41" t="s">
        <v>268</v>
      </c>
      <c r="E131" s="41">
        <v>0</v>
      </c>
    </row>
    <row r="132" spans="1:5" x14ac:dyDescent="0.3">
      <c r="A132" t="str">
        <f>LEFT(B132,6)</f>
        <v>AD0475</v>
      </c>
      <c r="B132" s="41" t="s">
        <v>269</v>
      </c>
      <c r="E132" s="41">
        <v>0</v>
      </c>
    </row>
    <row r="133" spans="1:5" x14ac:dyDescent="0.3">
      <c r="A133" t="str">
        <f>LEFT(B133,6)</f>
        <v>AD0475</v>
      </c>
      <c r="B133" s="41" t="s">
        <v>270</v>
      </c>
      <c r="E133" s="41">
        <v>0</v>
      </c>
    </row>
  </sheetData>
  <pageMargins left="0.7" right="0.7" top="0.78740157499999996" bottom="0.78740157499999996" header="0.3" footer="0.3"/>
  <ignoredErrors>
    <ignoredError sqref="J2:L4 J6:L6 J10:L14" calculatedColumn="1"/>
    <ignoredError sqref="J5:L5" evalError="1" calculatedColumn="1"/>
  </ignoredErrors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FC2-A70F-4D6E-B3F8-5AC96AC4C69A}">
  <dimension ref="A1:N78"/>
  <sheetViews>
    <sheetView zoomScale="85" zoomScaleNormal="85" workbookViewId="0">
      <selection activeCell="L27" sqref="L27"/>
    </sheetView>
  </sheetViews>
  <sheetFormatPr defaultColWidth="11.5546875" defaultRowHeight="14.4" x14ac:dyDescent="0.3"/>
  <cols>
    <col min="2" max="2" width="2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271</v>
      </c>
    </row>
    <row r="2" spans="1:14" x14ac:dyDescent="0.3">
      <c r="A2" t="str">
        <f t="shared" ref="A2:A14" si="0">LEFT(B2,6)</f>
        <v>AD0268</v>
      </c>
      <c r="B2" t="s">
        <v>272</v>
      </c>
      <c r="C2" s="6"/>
      <c r="D2" s="6"/>
      <c r="E2">
        <v>1</v>
      </c>
      <c r="H2" t="s">
        <v>2</v>
      </c>
      <c r="I2">
        <f>COUNTIF(Tabelle5[Age], 1)</f>
        <v>26</v>
      </c>
      <c r="J2" s="15">
        <f>Tabelle1014221222[[#This Row],[true]]/(Tabelle1014221222[[#This Row],[true]]+Tabelle1014221222[[#This Row],[false]])</f>
        <v>1</v>
      </c>
      <c r="K2">
        <f>COUNTIF(Tabelle5[Age], 0)</f>
        <v>0</v>
      </c>
      <c r="L2" s="15">
        <f>Tabelle1014221222[[#This Row],[false]]/(Tabelle1014221222[[#This Row],[false]]+Tabelle1014221222[[#This Row],[true]])</f>
        <v>0</v>
      </c>
    </row>
    <row r="3" spans="1:14" x14ac:dyDescent="0.3">
      <c r="A3" t="str">
        <f t="shared" si="0"/>
        <v>AD0268</v>
      </c>
      <c r="B3" t="s">
        <v>54</v>
      </c>
      <c r="C3" s="6"/>
      <c r="D3" s="6"/>
      <c r="E3">
        <v>1</v>
      </c>
      <c r="H3" t="s">
        <v>3</v>
      </c>
      <c r="I3">
        <f>COUNTIF(Tabelle5[Gender], 1)</f>
        <v>0</v>
      </c>
      <c r="J3" s="15">
        <v>0</v>
      </c>
      <c r="K3">
        <f>COUNTIF(Tabelle5[Gender], 0)</f>
        <v>0</v>
      </c>
      <c r="L3" s="15">
        <v>0</v>
      </c>
    </row>
    <row r="4" spans="1:14" x14ac:dyDescent="0.3">
      <c r="A4" t="str">
        <f t="shared" si="0"/>
        <v>AD0268</v>
      </c>
      <c r="B4" t="s">
        <v>273</v>
      </c>
      <c r="C4" s="6"/>
      <c r="D4" s="6"/>
      <c r="E4">
        <v>1</v>
      </c>
      <c r="H4" t="s">
        <v>4</v>
      </c>
      <c r="I4">
        <f>COUNTIF(Tabelle5[Emotion], 1)</f>
        <v>11</v>
      </c>
      <c r="J4" s="15">
        <f>Tabelle1014221222[[#This Row],[true]]/(Tabelle1014221222[[#This Row],[true]]+Tabelle1014221222[[#This Row],[false]])</f>
        <v>0.44</v>
      </c>
      <c r="K4">
        <f>COUNTIF(Tabelle5[Emotion], 0)</f>
        <v>14</v>
      </c>
      <c r="L4" s="15">
        <f>Tabelle1014221222[[#This Row],[false]]/(Tabelle1014221222[[#This Row],[false]]+Tabelle1014221222[[#This Row],[true]])</f>
        <v>0.56000000000000005</v>
      </c>
    </row>
    <row r="5" spans="1:14" x14ac:dyDescent="0.3">
      <c r="A5" t="str">
        <f t="shared" si="0"/>
        <v>AD0268</v>
      </c>
      <c r="B5" t="s">
        <v>116</v>
      </c>
      <c r="C5" s="6"/>
      <c r="D5" s="6"/>
      <c r="E5">
        <v>1</v>
      </c>
      <c r="H5" t="s">
        <v>5</v>
      </c>
      <c r="I5">
        <f>COUNTIF(Tabelle5[Ethnicity], 1)</f>
        <v>3</v>
      </c>
      <c r="J5" s="15">
        <f>Tabelle1014221222[[#This Row],[true]]/(Tabelle1014221222[[#This Row],[true]]+Tabelle1014221222[[#This Row],[false]])</f>
        <v>0.25</v>
      </c>
      <c r="K5">
        <f>COUNTIF(Tabelle5[Ethnicity], 0)</f>
        <v>9</v>
      </c>
      <c r="L5" s="15">
        <f>Tabelle1014221222[[#This Row],[false]]/(Tabelle1014221222[[#This Row],[false]]+Tabelle1014221222[[#This Row],[true]])</f>
        <v>0.75</v>
      </c>
    </row>
    <row r="6" spans="1:14" x14ac:dyDescent="0.3">
      <c r="A6" t="str">
        <f t="shared" si="0"/>
        <v>AD0268</v>
      </c>
      <c r="B6" t="s">
        <v>274</v>
      </c>
      <c r="C6" s="6"/>
      <c r="D6" s="6"/>
      <c r="E6">
        <v>1</v>
      </c>
      <c r="G6" s="6"/>
      <c r="H6" s="16" t="s">
        <v>17</v>
      </c>
      <c r="I6" s="16">
        <f>SUM(I2:I5)</f>
        <v>40</v>
      </c>
      <c r="J6" s="17">
        <f>SUM(I2:I5)/(SUM(I2:I5)+SUM(K2:K5))</f>
        <v>0.63492063492063489</v>
      </c>
      <c r="K6" s="16">
        <f t="shared" ref="K6" si="1">SUM(K2:K5)</f>
        <v>23</v>
      </c>
      <c r="L6" s="17">
        <f>SUM(K2:K5)/(SUM(I2:I5)+SUM(K2:K5))</f>
        <v>0.36507936507936506</v>
      </c>
    </row>
    <row r="7" spans="1:14" x14ac:dyDescent="0.3">
      <c r="A7" t="str">
        <f t="shared" si="0"/>
        <v>AD0268</v>
      </c>
      <c r="B7" t="s">
        <v>55</v>
      </c>
      <c r="C7" s="6"/>
      <c r="D7" s="6"/>
      <c r="E7">
        <v>1</v>
      </c>
      <c r="G7" s="6"/>
    </row>
    <row r="8" spans="1:14" x14ac:dyDescent="0.3">
      <c r="A8" t="str">
        <f t="shared" si="0"/>
        <v>AD0268</v>
      </c>
      <c r="B8" t="s">
        <v>275</v>
      </c>
      <c r="C8" s="6"/>
      <c r="D8" s="6"/>
      <c r="E8">
        <v>1</v>
      </c>
      <c r="G8" s="6"/>
      <c r="N8" t="s">
        <v>276</v>
      </c>
    </row>
    <row r="9" spans="1:14" x14ac:dyDescent="0.3">
      <c r="A9" t="str">
        <f t="shared" si="0"/>
        <v>AD0268</v>
      </c>
      <c r="B9" t="s">
        <v>16</v>
      </c>
      <c r="C9" s="6"/>
      <c r="D9" s="6"/>
      <c r="E9">
        <v>1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4" x14ac:dyDescent="0.3">
      <c r="A10" t="str">
        <f t="shared" si="0"/>
        <v>AD0268</v>
      </c>
      <c r="B10" t="s">
        <v>277</v>
      </c>
      <c r="C10" s="6"/>
      <c r="D10" s="6"/>
      <c r="E10">
        <v>1</v>
      </c>
      <c r="H10" t="s">
        <v>2</v>
      </c>
      <c r="I10">
        <f>I2+human_frames_4_sec!I10</f>
        <v>67</v>
      </c>
      <c r="J10" s="15">
        <f>Tabelle101415231323[[#This Row],[true]]/(Tabelle101415231323[[#This Row],[true]]+Tabelle101415231323[[#This Row],[false]])</f>
        <v>0.9178082191780822</v>
      </c>
      <c r="K10">
        <f>K2+human_frames_4_sec!K10</f>
        <v>6</v>
      </c>
      <c r="L10" s="15">
        <f>Tabelle101415231323[[#This Row],[false]]/(Tabelle101415231323[[#This Row],[true]]+Tabelle101415231323[[#This Row],[false]])</f>
        <v>8.2191780821917804E-2</v>
      </c>
    </row>
    <row r="11" spans="1:14" x14ac:dyDescent="0.3">
      <c r="A11" t="str">
        <f t="shared" si="0"/>
        <v>AD0268</v>
      </c>
      <c r="B11" t="s">
        <v>278</v>
      </c>
      <c r="C11" s="6"/>
      <c r="D11" s="6"/>
      <c r="E11">
        <v>1</v>
      </c>
      <c r="H11" t="s">
        <v>3</v>
      </c>
      <c r="I11">
        <f>I3+human_frames_4_sec!I11</f>
        <v>20</v>
      </c>
      <c r="J11" s="15">
        <f>Tabelle101415231323[[#This Row],[true]]/(Tabelle101415231323[[#This Row],[true]]+Tabelle101415231323[[#This Row],[false]])</f>
        <v>0.8</v>
      </c>
      <c r="K11">
        <f>K3+human_frames_4_sec!K11</f>
        <v>5</v>
      </c>
      <c r="L11" s="15">
        <f>Tabelle101415231323[[#This Row],[false]]/(Tabelle101415231323[[#This Row],[true]]+Tabelle101415231323[[#This Row],[false]])</f>
        <v>0.2</v>
      </c>
    </row>
    <row r="12" spans="1:14" x14ac:dyDescent="0.3">
      <c r="A12" t="str">
        <f t="shared" si="0"/>
        <v>AD0268</v>
      </c>
      <c r="B12" t="s">
        <v>18</v>
      </c>
      <c r="C12" s="6"/>
      <c r="D12" s="6"/>
      <c r="E12">
        <v>1</v>
      </c>
      <c r="H12" t="s">
        <v>4</v>
      </c>
      <c r="I12">
        <f>I4+human_frames_4_sec!I12</f>
        <v>123</v>
      </c>
      <c r="J12" s="15">
        <f>Tabelle101415231323[[#This Row],[true]]/(Tabelle101415231323[[#This Row],[true]]+Tabelle101415231323[[#This Row],[false]])</f>
        <v>0.57476635514018692</v>
      </c>
      <c r="K12">
        <f>K4+human_frames_4_sec!K12</f>
        <v>91</v>
      </c>
      <c r="L12" s="15">
        <f>Tabelle101415231323[[#This Row],[false]]/(Tabelle101415231323[[#This Row],[true]]+Tabelle101415231323[[#This Row],[false]])</f>
        <v>0.42523364485981308</v>
      </c>
    </row>
    <row r="13" spans="1:14" x14ac:dyDescent="0.3">
      <c r="A13" t="str">
        <f t="shared" si="0"/>
        <v>AD0268</v>
      </c>
      <c r="B13" t="s">
        <v>279</v>
      </c>
      <c r="C13" s="6"/>
      <c r="D13" s="6"/>
      <c r="E13">
        <v>0</v>
      </c>
      <c r="H13" t="s">
        <v>5</v>
      </c>
      <c r="I13">
        <f>I5+human_frames_4_sec!I13</f>
        <v>24</v>
      </c>
      <c r="J13" s="15">
        <f>Tabelle101415231323[[#This Row],[true]]/(Tabelle101415231323[[#This Row],[true]]+Tabelle101415231323[[#This Row],[false]])</f>
        <v>0.26373626373626374</v>
      </c>
      <c r="K13">
        <f>K5+human_frames_4_sec!K13</f>
        <v>67</v>
      </c>
      <c r="L13" s="15">
        <f>Tabelle101415231323[[#This Row],[false]]/(Tabelle101415231323[[#This Row],[true]]+Tabelle101415231323[[#This Row],[false]])</f>
        <v>0.73626373626373631</v>
      </c>
    </row>
    <row r="14" spans="1:14" x14ac:dyDescent="0.3">
      <c r="A14" t="str">
        <f t="shared" si="0"/>
        <v>AD0268</v>
      </c>
      <c r="B14" t="s">
        <v>280</v>
      </c>
      <c r="C14" s="6"/>
      <c r="D14" s="6"/>
      <c r="E14">
        <v>0</v>
      </c>
      <c r="H14" s="16" t="s">
        <v>17</v>
      </c>
      <c r="I14" s="16">
        <f>SUM(I10:I13)</f>
        <v>234</v>
      </c>
      <c r="J14" s="17">
        <f>SUM(I10:I13)/(SUM(I10:I13)+SUM(K10:K13))</f>
        <v>0.58064516129032262</v>
      </c>
      <c r="K14" s="16">
        <f t="shared" ref="K14" si="2">SUM(K10:K13)</f>
        <v>169</v>
      </c>
      <c r="L14" s="17">
        <f>SUM(K10:K13)/(SUM(I10:I13)+SUM(K10:K13))</f>
        <v>0.41935483870967744</v>
      </c>
    </row>
    <row r="15" spans="1:14" x14ac:dyDescent="0.3">
      <c r="A15" s="10" t="str">
        <f t="shared" ref="A15:A46" si="3">LEFT(B15,6)</f>
        <v>AD0288</v>
      </c>
      <c r="B15" s="43" t="s">
        <v>60</v>
      </c>
      <c r="C15" s="43">
        <v>1</v>
      </c>
      <c r="D15" s="22"/>
      <c r="E15" s="10"/>
      <c r="F15" s="10"/>
    </row>
    <row r="16" spans="1:14" x14ac:dyDescent="0.3">
      <c r="A16" t="str">
        <f t="shared" si="3"/>
        <v>AD0288</v>
      </c>
      <c r="B16" s="41" t="s">
        <v>212</v>
      </c>
      <c r="C16" s="41">
        <v>1</v>
      </c>
      <c r="D16" s="6"/>
    </row>
    <row r="17" spans="1:6" x14ac:dyDescent="0.3">
      <c r="A17" t="str">
        <f t="shared" si="3"/>
        <v>AD0288</v>
      </c>
      <c r="B17" s="41" t="s">
        <v>281</v>
      </c>
      <c r="C17" s="41">
        <v>1</v>
      </c>
      <c r="D17" s="6"/>
    </row>
    <row r="18" spans="1:6" x14ac:dyDescent="0.3">
      <c r="A18" t="str">
        <f t="shared" si="3"/>
        <v>AD0288</v>
      </c>
      <c r="B18" s="41" t="s">
        <v>57</v>
      </c>
      <c r="C18" s="41">
        <v>1</v>
      </c>
      <c r="D18" s="6"/>
    </row>
    <row r="19" spans="1:6" x14ac:dyDescent="0.3">
      <c r="A19" t="str">
        <f t="shared" si="3"/>
        <v>AD0288</v>
      </c>
      <c r="B19" s="41" t="s">
        <v>282</v>
      </c>
      <c r="C19" s="41">
        <v>1</v>
      </c>
      <c r="D19" s="6"/>
    </row>
    <row r="20" spans="1:6" x14ac:dyDescent="0.3">
      <c r="A20" t="str">
        <f t="shared" si="3"/>
        <v>AD0288</v>
      </c>
      <c r="B20" s="41" t="s">
        <v>132</v>
      </c>
      <c r="C20" s="41">
        <v>1</v>
      </c>
      <c r="D20" s="6"/>
    </row>
    <row r="21" spans="1:6" x14ac:dyDescent="0.3">
      <c r="A21" t="str">
        <f t="shared" si="3"/>
        <v>AD0288</v>
      </c>
      <c r="B21" s="41" t="s">
        <v>133</v>
      </c>
      <c r="C21" s="41">
        <v>1</v>
      </c>
      <c r="D21" s="6"/>
    </row>
    <row r="22" spans="1:6" x14ac:dyDescent="0.3">
      <c r="A22" t="str">
        <f t="shared" si="3"/>
        <v>AD0288</v>
      </c>
      <c r="B22" s="41" t="s">
        <v>63</v>
      </c>
      <c r="C22" s="41">
        <v>1</v>
      </c>
      <c r="D22" s="6"/>
    </row>
    <row r="23" spans="1:6" x14ac:dyDescent="0.3">
      <c r="A23" t="str">
        <f t="shared" si="3"/>
        <v>AD0288</v>
      </c>
      <c r="B23" s="41" t="s">
        <v>283</v>
      </c>
      <c r="C23" s="41">
        <v>1</v>
      </c>
      <c r="D23" s="6"/>
    </row>
    <row r="24" spans="1:6" x14ac:dyDescent="0.3">
      <c r="A24" t="str">
        <f t="shared" si="3"/>
        <v>AD0288</v>
      </c>
      <c r="B24" s="41" t="s">
        <v>22</v>
      </c>
      <c r="C24" s="41">
        <v>1</v>
      </c>
      <c r="D24" s="6"/>
    </row>
    <row r="25" spans="1:6" x14ac:dyDescent="0.3">
      <c r="A25" t="str">
        <f t="shared" si="3"/>
        <v>AD0288</v>
      </c>
      <c r="B25" s="41" t="s">
        <v>129</v>
      </c>
      <c r="C25" s="41">
        <v>1</v>
      </c>
      <c r="D25" s="6"/>
    </row>
    <row r="26" spans="1:6" x14ac:dyDescent="0.3">
      <c r="A26" t="str">
        <f t="shared" si="3"/>
        <v>AD0288</v>
      </c>
      <c r="B26" s="41" t="s">
        <v>65</v>
      </c>
      <c r="C26" s="41">
        <v>1</v>
      </c>
      <c r="D26" s="6"/>
    </row>
    <row r="27" spans="1:6" x14ac:dyDescent="0.3">
      <c r="A27" t="str">
        <f t="shared" si="3"/>
        <v>AD0288</v>
      </c>
      <c r="B27" s="41" t="s">
        <v>284</v>
      </c>
      <c r="C27" s="41">
        <v>1</v>
      </c>
      <c r="D27" s="6"/>
    </row>
    <row r="28" spans="1:6" x14ac:dyDescent="0.3">
      <c r="A28" s="20" t="str">
        <f t="shared" si="3"/>
        <v>AD0288</v>
      </c>
      <c r="B28" s="45" t="s">
        <v>131</v>
      </c>
      <c r="C28" s="45">
        <v>1</v>
      </c>
      <c r="D28" s="21"/>
      <c r="E28" s="20"/>
      <c r="F28" s="20"/>
    </row>
    <row r="29" spans="1:6" x14ac:dyDescent="0.3">
      <c r="A29" t="str">
        <f t="shared" si="3"/>
        <v>AD0399</v>
      </c>
      <c r="B29" s="41" t="s">
        <v>97</v>
      </c>
      <c r="C29" s="41">
        <v>1</v>
      </c>
      <c r="D29" s="6"/>
    </row>
    <row r="30" spans="1:6" x14ac:dyDescent="0.3">
      <c r="A30" t="str">
        <f t="shared" si="3"/>
        <v>AD0399</v>
      </c>
      <c r="B30" s="41" t="s">
        <v>285</v>
      </c>
      <c r="C30" s="41">
        <v>1</v>
      </c>
      <c r="D30" s="6"/>
    </row>
    <row r="31" spans="1:6" x14ac:dyDescent="0.3">
      <c r="A31" t="str">
        <f t="shared" si="3"/>
        <v>AD0399</v>
      </c>
      <c r="B31" s="41" t="s">
        <v>161</v>
      </c>
      <c r="C31" s="41">
        <v>1</v>
      </c>
      <c r="D31" s="6"/>
    </row>
    <row r="32" spans="1:6" x14ac:dyDescent="0.3">
      <c r="A32" t="str">
        <f t="shared" si="3"/>
        <v>AD0399</v>
      </c>
      <c r="B32" s="41" t="s">
        <v>286</v>
      </c>
      <c r="C32" s="41">
        <v>1</v>
      </c>
      <c r="D32" s="6"/>
    </row>
    <row r="33" spans="1:5" x14ac:dyDescent="0.3">
      <c r="A33" t="str">
        <f t="shared" si="3"/>
        <v>AD0399</v>
      </c>
      <c r="B33" s="41" t="s">
        <v>222</v>
      </c>
      <c r="C33" s="41">
        <v>1</v>
      </c>
      <c r="D33" s="6"/>
    </row>
    <row r="34" spans="1:5" x14ac:dyDescent="0.3">
      <c r="A34" t="str">
        <f t="shared" si="3"/>
        <v>AD0399</v>
      </c>
      <c r="B34" s="41" t="s">
        <v>38</v>
      </c>
      <c r="C34" s="41">
        <v>1</v>
      </c>
      <c r="D34" s="6"/>
    </row>
    <row r="35" spans="1:5" x14ac:dyDescent="0.3">
      <c r="A35" t="str">
        <f t="shared" si="3"/>
        <v>AD0399</v>
      </c>
      <c r="B35" s="41" t="s">
        <v>287</v>
      </c>
      <c r="C35" s="41">
        <v>1</v>
      </c>
      <c r="D35" s="6"/>
    </row>
    <row r="36" spans="1:5" x14ac:dyDescent="0.3">
      <c r="A36" t="str">
        <f t="shared" si="3"/>
        <v>AD0399</v>
      </c>
      <c r="B36" s="41" t="s">
        <v>288</v>
      </c>
      <c r="C36" s="41">
        <v>1</v>
      </c>
      <c r="D36" s="6"/>
    </row>
    <row r="37" spans="1:5" x14ac:dyDescent="0.3">
      <c r="A37" t="str">
        <f t="shared" si="3"/>
        <v>AD0399</v>
      </c>
      <c r="B37" s="41" t="s">
        <v>36</v>
      </c>
      <c r="C37" s="41">
        <v>1</v>
      </c>
      <c r="D37" s="6"/>
    </row>
    <row r="38" spans="1:5" x14ac:dyDescent="0.3">
      <c r="A38" t="str">
        <f t="shared" si="3"/>
        <v>AD0399</v>
      </c>
      <c r="B38" s="41" t="s">
        <v>224</v>
      </c>
      <c r="C38" s="41">
        <v>1</v>
      </c>
      <c r="D38" s="6"/>
    </row>
    <row r="39" spans="1:5" x14ac:dyDescent="0.3">
      <c r="A39" t="str">
        <f t="shared" si="3"/>
        <v>AD0399</v>
      </c>
      <c r="B39" s="41" t="s">
        <v>225</v>
      </c>
      <c r="C39" s="41">
        <v>1</v>
      </c>
      <c r="D39" s="6"/>
    </row>
    <row r="40" spans="1:5" x14ac:dyDescent="0.3">
      <c r="A40" t="str">
        <f t="shared" si="3"/>
        <v>AD0399</v>
      </c>
      <c r="B40" s="41" t="s">
        <v>226</v>
      </c>
      <c r="C40" s="41">
        <v>1</v>
      </c>
      <c r="D40" s="6"/>
    </row>
    <row r="41" spans="1:5" x14ac:dyDescent="0.3">
      <c r="A41" t="str">
        <f t="shared" si="3"/>
        <v>AD0399</v>
      </c>
      <c r="B41" s="41" t="s">
        <v>289</v>
      </c>
      <c r="C41" s="6"/>
      <c r="D41" s="6"/>
      <c r="E41" s="41">
        <v>0</v>
      </c>
    </row>
    <row r="42" spans="1:5" x14ac:dyDescent="0.3">
      <c r="A42" t="str">
        <f t="shared" si="3"/>
        <v>AD0399</v>
      </c>
      <c r="B42" s="41" t="s">
        <v>218</v>
      </c>
      <c r="C42" s="6"/>
      <c r="D42" s="6"/>
      <c r="E42" s="41">
        <v>0</v>
      </c>
    </row>
    <row r="43" spans="1:5" x14ac:dyDescent="0.3">
      <c r="A43" t="str">
        <f t="shared" si="3"/>
        <v>AD0399</v>
      </c>
      <c r="B43" s="41" t="s">
        <v>286</v>
      </c>
      <c r="C43" s="6"/>
      <c r="D43" s="6"/>
      <c r="E43" s="41">
        <v>0</v>
      </c>
    </row>
    <row r="44" spans="1:5" x14ac:dyDescent="0.3">
      <c r="A44" t="str">
        <f t="shared" si="3"/>
        <v>AD0399</v>
      </c>
      <c r="B44" s="41" t="s">
        <v>290</v>
      </c>
      <c r="C44" s="6"/>
      <c r="D44" s="6"/>
      <c r="E44" s="41">
        <v>0</v>
      </c>
    </row>
    <row r="45" spans="1:5" x14ac:dyDescent="0.3">
      <c r="A45" t="str">
        <f t="shared" si="3"/>
        <v>AD0399</v>
      </c>
      <c r="B45" s="41" t="s">
        <v>291</v>
      </c>
      <c r="C45" s="6"/>
      <c r="D45" s="6"/>
      <c r="E45" s="41">
        <v>0</v>
      </c>
    </row>
    <row r="46" spans="1:5" x14ac:dyDescent="0.3">
      <c r="A46" t="str">
        <f t="shared" si="3"/>
        <v>AD0399</v>
      </c>
      <c r="B46" s="41" t="s">
        <v>292</v>
      </c>
      <c r="C46" s="6"/>
      <c r="D46" s="6"/>
      <c r="E46" s="41">
        <v>0</v>
      </c>
    </row>
    <row r="47" spans="1:5" x14ac:dyDescent="0.3">
      <c r="A47" t="str">
        <f t="shared" ref="A47:A64" si="4">LEFT(B47,6)</f>
        <v>AD0399</v>
      </c>
      <c r="B47" s="41" t="s">
        <v>293</v>
      </c>
      <c r="C47" s="6"/>
      <c r="D47" s="6"/>
      <c r="E47" s="41">
        <v>0</v>
      </c>
    </row>
    <row r="48" spans="1:5" x14ac:dyDescent="0.3">
      <c r="A48" t="str">
        <f t="shared" si="4"/>
        <v>AD0399</v>
      </c>
      <c r="B48" s="41" t="s">
        <v>294</v>
      </c>
      <c r="C48" s="6"/>
      <c r="D48" s="6"/>
      <c r="E48" s="41">
        <v>0</v>
      </c>
    </row>
    <row r="49" spans="1:6" x14ac:dyDescent="0.3">
      <c r="A49" t="str">
        <f t="shared" si="4"/>
        <v>AD0399</v>
      </c>
      <c r="B49" s="41" t="s">
        <v>295</v>
      </c>
      <c r="C49" s="6"/>
      <c r="D49" s="6"/>
      <c r="E49" s="41">
        <v>0</v>
      </c>
    </row>
    <row r="50" spans="1:6" x14ac:dyDescent="0.3">
      <c r="A50" t="str">
        <f t="shared" si="4"/>
        <v>AD0399</v>
      </c>
      <c r="B50" s="41" t="s">
        <v>296</v>
      </c>
      <c r="C50" s="6"/>
      <c r="D50" s="6"/>
      <c r="E50" s="41">
        <v>0</v>
      </c>
    </row>
    <row r="51" spans="1:6" x14ac:dyDescent="0.3">
      <c r="A51" t="str">
        <f t="shared" si="4"/>
        <v>AD0399</v>
      </c>
      <c r="B51" s="41" t="s">
        <v>297</v>
      </c>
      <c r="C51" s="6"/>
      <c r="D51" s="6"/>
      <c r="E51" s="41">
        <v>0</v>
      </c>
    </row>
    <row r="52" spans="1:6" x14ac:dyDescent="0.3">
      <c r="A52" t="str">
        <f t="shared" si="4"/>
        <v>AD0399</v>
      </c>
      <c r="B52" s="41" t="s">
        <v>223</v>
      </c>
      <c r="C52" s="6"/>
      <c r="D52" s="6"/>
      <c r="E52" s="41">
        <v>0</v>
      </c>
    </row>
    <row r="53" spans="1:6" x14ac:dyDescent="0.3">
      <c r="A53" s="10" t="str">
        <f t="shared" si="4"/>
        <v>AD0431</v>
      </c>
      <c r="B53" s="43" t="s">
        <v>231</v>
      </c>
      <c r="C53" s="22"/>
      <c r="D53" s="22"/>
      <c r="E53" s="10"/>
      <c r="F53" s="43">
        <v>0</v>
      </c>
    </row>
    <row r="54" spans="1:6" x14ac:dyDescent="0.3">
      <c r="A54" t="str">
        <f t="shared" si="4"/>
        <v>AD0431</v>
      </c>
      <c r="B54" s="41" t="s">
        <v>179</v>
      </c>
      <c r="C54" s="6"/>
      <c r="D54" s="6"/>
      <c r="F54" s="41">
        <v>1</v>
      </c>
    </row>
    <row r="55" spans="1:6" x14ac:dyDescent="0.3">
      <c r="A55" t="str">
        <f t="shared" si="4"/>
        <v>AD0431</v>
      </c>
      <c r="B55" s="41" t="s">
        <v>234</v>
      </c>
      <c r="C55" s="6"/>
      <c r="D55" s="6"/>
      <c r="F55" s="41">
        <v>0</v>
      </c>
    </row>
    <row r="56" spans="1:6" x14ac:dyDescent="0.3">
      <c r="A56" t="str">
        <f t="shared" si="4"/>
        <v>AD0431</v>
      </c>
      <c r="B56" s="41" t="s">
        <v>298</v>
      </c>
      <c r="C56" s="6"/>
      <c r="D56" s="6"/>
      <c r="F56" s="41">
        <v>0</v>
      </c>
    </row>
    <row r="57" spans="1:6" x14ac:dyDescent="0.3">
      <c r="A57" t="str">
        <f t="shared" si="4"/>
        <v>AD0431</v>
      </c>
      <c r="B57" s="41" t="s">
        <v>299</v>
      </c>
      <c r="C57" s="6"/>
      <c r="D57" s="6"/>
      <c r="F57" s="41">
        <v>0</v>
      </c>
    </row>
    <row r="58" spans="1:6" x14ac:dyDescent="0.3">
      <c r="A58" t="str">
        <f t="shared" si="4"/>
        <v>AD0431</v>
      </c>
      <c r="B58" s="41" t="s">
        <v>300</v>
      </c>
      <c r="C58" s="6"/>
      <c r="D58" s="6"/>
      <c r="F58" s="41">
        <v>0</v>
      </c>
    </row>
    <row r="59" spans="1:6" x14ac:dyDescent="0.3">
      <c r="A59" t="str">
        <f t="shared" si="4"/>
        <v>AD0431</v>
      </c>
      <c r="B59" s="41" t="s">
        <v>46</v>
      </c>
      <c r="C59" s="6"/>
      <c r="D59" s="6"/>
      <c r="F59" s="41">
        <v>1</v>
      </c>
    </row>
    <row r="60" spans="1:6" x14ac:dyDescent="0.3">
      <c r="A60" t="str">
        <f t="shared" si="4"/>
        <v>AD0431</v>
      </c>
      <c r="B60" s="41" t="s">
        <v>43</v>
      </c>
      <c r="C60" s="6"/>
      <c r="D60" s="6"/>
      <c r="F60" s="41">
        <v>0</v>
      </c>
    </row>
    <row r="61" spans="1:6" x14ac:dyDescent="0.3">
      <c r="A61" t="str">
        <f t="shared" si="4"/>
        <v>AD0431</v>
      </c>
      <c r="B61" s="41" t="s">
        <v>236</v>
      </c>
      <c r="C61" s="6"/>
      <c r="D61" s="6"/>
      <c r="F61" s="41">
        <v>1</v>
      </c>
    </row>
    <row r="62" spans="1:6" x14ac:dyDescent="0.3">
      <c r="A62" t="str">
        <f t="shared" si="4"/>
        <v>AD0431</v>
      </c>
      <c r="B62" s="41" t="s">
        <v>301</v>
      </c>
      <c r="C62" s="6"/>
      <c r="D62" s="6"/>
      <c r="F62" s="41">
        <v>0</v>
      </c>
    </row>
    <row r="63" spans="1:6" x14ac:dyDescent="0.3">
      <c r="A63" t="str">
        <f t="shared" si="4"/>
        <v>AD0431</v>
      </c>
      <c r="B63" s="41" t="s">
        <v>302</v>
      </c>
      <c r="C63" s="6"/>
      <c r="D63" s="6"/>
      <c r="F63" s="41">
        <v>0</v>
      </c>
    </row>
    <row r="64" spans="1:6" x14ac:dyDescent="0.3">
      <c r="A64" t="str">
        <f t="shared" si="4"/>
        <v>AD0431</v>
      </c>
      <c r="B64" s="41" t="s">
        <v>303</v>
      </c>
      <c r="C64" s="6"/>
      <c r="D64" s="6"/>
      <c r="F64" s="41">
        <v>0</v>
      </c>
    </row>
    <row r="65" spans="1:4" x14ac:dyDescent="0.3">
      <c r="A65" t="str">
        <f t="shared" ref="A65" si="5">LEFT(B65,6)</f>
        <v/>
      </c>
      <c r="C65" s="6"/>
      <c r="D65" s="6"/>
    </row>
    <row r="66" spans="1:4" x14ac:dyDescent="0.3">
      <c r="A66" t="str">
        <f t="shared" ref="A66:A78" si="6">LEFT(B66,6)</f>
        <v/>
      </c>
      <c r="C66" s="6"/>
      <c r="D66" s="6"/>
    </row>
    <row r="67" spans="1:4" x14ac:dyDescent="0.3">
      <c r="A67" t="str">
        <f t="shared" si="6"/>
        <v/>
      </c>
      <c r="C67" s="6"/>
      <c r="D67" s="6"/>
    </row>
    <row r="68" spans="1:4" x14ac:dyDescent="0.3">
      <c r="A68" t="str">
        <f t="shared" si="6"/>
        <v/>
      </c>
      <c r="C68" s="6"/>
      <c r="D68" s="6"/>
    </row>
    <row r="69" spans="1:4" x14ac:dyDescent="0.3">
      <c r="A69" t="str">
        <f t="shared" si="6"/>
        <v/>
      </c>
      <c r="C69" s="6"/>
      <c r="D69" s="6"/>
    </row>
    <row r="70" spans="1:4" x14ac:dyDescent="0.3">
      <c r="A70" t="str">
        <f t="shared" si="6"/>
        <v/>
      </c>
      <c r="C70" s="6"/>
      <c r="D70" s="6"/>
    </row>
    <row r="71" spans="1:4" x14ac:dyDescent="0.3">
      <c r="A71" t="str">
        <f t="shared" si="6"/>
        <v/>
      </c>
      <c r="C71" s="6"/>
      <c r="D71" s="6"/>
    </row>
    <row r="72" spans="1:4" x14ac:dyDescent="0.3">
      <c r="A72" t="str">
        <f t="shared" si="6"/>
        <v/>
      </c>
      <c r="C72" s="6"/>
      <c r="D72" s="6"/>
    </row>
    <row r="73" spans="1:4" x14ac:dyDescent="0.3">
      <c r="A73" t="str">
        <f t="shared" si="6"/>
        <v/>
      </c>
      <c r="C73" s="6"/>
      <c r="D73" s="6"/>
    </row>
    <row r="74" spans="1:4" x14ac:dyDescent="0.3">
      <c r="A74" t="str">
        <f t="shared" si="6"/>
        <v/>
      </c>
      <c r="C74" s="6"/>
      <c r="D74" s="6"/>
    </row>
    <row r="75" spans="1:4" x14ac:dyDescent="0.3">
      <c r="A75" t="str">
        <f t="shared" si="6"/>
        <v/>
      </c>
      <c r="C75" s="6"/>
      <c r="D75" s="6"/>
    </row>
    <row r="76" spans="1:4" x14ac:dyDescent="0.3">
      <c r="A76" t="str">
        <f t="shared" si="6"/>
        <v/>
      </c>
      <c r="C76" s="6"/>
      <c r="D76" s="6"/>
    </row>
    <row r="77" spans="1:4" x14ac:dyDescent="0.3">
      <c r="A77" t="str">
        <f t="shared" si="6"/>
        <v/>
      </c>
      <c r="C77" s="6"/>
      <c r="D77" s="6"/>
    </row>
    <row r="78" spans="1:4" x14ac:dyDescent="0.3">
      <c r="A78" t="str">
        <f t="shared" si="6"/>
        <v/>
      </c>
      <c r="C78" s="6"/>
      <c r="D78" s="6"/>
    </row>
  </sheetData>
  <pageMargins left="0.7" right="0.7" top="0.78740157499999996" bottom="0.78740157499999996" header="0.3" footer="0.3"/>
  <ignoredErrors>
    <ignoredError sqref="J4:L4 J6:L6 K3:L3 K2 J2:J3 J14:L15 J10 L10 J11:J13 L11:L13" calculatedColumn="1"/>
    <ignoredError sqref="J5:L5" evalError="1" calculatedColumn="1"/>
  </ignoredErrors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645C-C076-48D8-96EB-2C8E30980129}">
  <dimension ref="A1:L100"/>
  <sheetViews>
    <sheetView workbookViewId="0">
      <selection activeCell="I9" sqref="I9"/>
    </sheetView>
  </sheetViews>
  <sheetFormatPr defaultColWidth="11.44140625" defaultRowHeight="14.4" x14ac:dyDescent="0.3"/>
  <cols>
    <col min="2" max="2" width="23.44140625" customWidth="1"/>
    <col min="3" max="3" width="12.5546875" customWidth="1"/>
    <col min="4" max="4" width="16.109375" customWidth="1"/>
  </cols>
  <sheetData>
    <row r="1" spans="1:12" x14ac:dyDescent="0.3">
      <c r="A1" s="37" t="s">
        <v>0</v>
      </c>
      <c r="B1" s="38" t="s">
        <v>1</v>
      </c>
      <c r="C1" s="38" t="s">
        <v>304</v>
      </c>
      <c r="D1" s="39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11</v>
      </c>
    </row>
    <row r="2" spans="1:12" x14ac:dyDescent="0.3">
      <c r="A2" s="35" t="str">
        <f t="shared" ref="A2:A16" si="0">LEFT(B2,6)</f>
        <v>AD0268</v>
      </c>
      <c r="B2" s="31" t="s">
        <v>311</v>
      </c>
      <c r="C2" s="32" t="s">
        <v>312</v>
      </c>
      <c r="D2">
        <v>0</v>
      </c>
      <c r="F2">
        <f>COUNTIF(Tabelle11[Objekt_erkannt], 1)</f>
        <v>14</v>
      </c>
      <c r="G2" s="15">
        <f>Tabelle27[[#This Row],[WAHR]]/(Tabelle27[[#This Row],[WAHR]]+Tabelle27[ [#This Row],[FALSCH] ])</f>
        <v>0.14141414141414141</v>
      </c>
      <c r="H2">
        <f>COUNTIF(Tabelle11[Objekt_erkannt], 0)</f>
        <v>85</v>
      </c>
      <c r="I2" s="15">
        <f>Tabelle27[[#This Row],[FALSCH]]/(Tabelle27[[#This Row],[WAHR]]+Tabelle27[ [#This Row],[FALSCH] ])</f>
        <v>0.85858585858585856</v>
      </c>
      <c r="J2">
        <f>SUM(F2+H2)</f>
        <v>99</v>
      </c>
    </row>
    <row r="3" spans="1:12" x14ac:dyDescent="0.3">
      <c r="A3" s="36" t="str">
        <f t="shared" si="0"/>
        <v>AD0268</v>
      </c>
      <c r="B3" s="33" t="s">
        <v>313</v>
      </c>
      <c r="C3" s="34" t="s">
        <v>314</v>
      </c>
      <c r="D3">
        <v>0</v>
      </c>
    </row>
    <row r="4" spans="1:12" x14ac:dyDescent="0.3">
      <c r="A4" t="str">
        <f t="shared" si="0"/>
        <v>AD0268</v>
      </c>
      <c r="B4" t="s">
        <v>315</v>
      </c>
      <c r="C4" t="s">
        <v>316</v>
      </c>
      <c r="D4">
        <v>1</v>
      </c>
    </row>
    <row r="5" spans="1:12" x14ac:dyDescent="0.3">
      <c r="A5" t="str">
        <f t="shared" si="0"/>
        <v>AD0268</v>
      </c>
      <c r="B5" t="s">
        <v>317</v>
      </c>
      <c r="C5" t="s">
        <v>318</v>
      </c>
      <c r="D5">
        <v>0</v>
      </c>
    </row>
    <row r="6" spans="1:12" x14ac:dyDescent="0.3">
      <c r="A6" t="str">
        <f t="shared" si="0"/>
        <v>AD0268</v>
      </c>
      <c r="B6" t="s">
        <v>319</v>
      </c>
      <c r="C6" t="s">
        <v>318</v>
      </c>
      <c r="D6">
        <v>0</v>
      </c>
    </row>
    <row r="7" spans="1:12" x14ac:dyDescent="0.3">
      <c r="A7" t="str">
        <f t="shared" si="0"/>
        <v>AD0268</v>
      </c>
      <c r="B7" t="s">
        <v>208</v>
      </c>
      <c r="C7" t="s">
        <v>320</v>
      </c>
      <c r="D7">
        <v>0</v>
      </c>
    </row>
    <row r="8" spans="1:12" x14ac:dyDescent="0.3">
      <c r="A8" t="str">
        <f t="shared" si="0"/>
        <v>AD0268</v>
      </c>
      <c r="B8" t="s">
        <v>54</v>
      </c>
      <c r="C8" t="s">
        <v>321</v>
      </c>
      <c r="D8">
        <v>0</v>
      </c>
    </row>
    <row r="9" spans="1:12" x14ac:dyDescent="0.3">
      <c r="A9" t="str">
        <f t="shared" si="0"/>
        <v>AD0268</v>
      </c>
      <c r="B9" t="s">
        <v>51</v>
      </c>
      <c r="C9" t="s">
        <v>322</v>
      </c>
      <c r="D9">
        <v>0</v>
      </c>
    </row>
    <row r="10" spans="1:12" x14ac:dyDescent="0.3">
      <c r="A10" t="str">
        <f t="shared" si="0"/>
        <v>AD0268</v>
      </c>
      <c r="B10" t="s">
        <v>323</v>
      </c>
      <c r="C10" t="s">
        <v>324</v>
      </c>
      <c r="D10">
        <v>0</v>
      </c>
    </row>
    <row r="11" spans="1:12" x14ac:dyDescent="0.3">
      <c r="A11" t="str">
        <f t="shared" si="0"/>
        <v>AD0268</v>
      </c>
      <c r="B11" t="s">
        <v>15</v>
      </c>
      <c r="C11" t="s">
        <v>325</v>
      </c>
      <c r="D11">
        <v>0</v>
      </c>
    </row>
    <row r="12" spans="1:12" x14ac:dyDescent="0.3">
      <c r="A12" t="str">
        <f t="shared" si="0"/>
        <v>AD0268</v>
      </c>
      <c r="B12" t="s">
        <v>121</v>
      </c>
      <c r="C12" t="s">
        <v>325</v>
      </c>
      <c r="D12">
        <v>0</v>
      </c>
    </row>
    <row r="13" spans="1:12" x14ac:dyDescent="0.3">
      <c r="A13" t="str">
        <f t="shared" si="0"/>
        <v>AD0268</v>
      </c>
      <c r="B13" t="s">
        <v>116</v>
      </c>
      <c r="C13" t="s">
        <v>326</v>
      </c>
      <c r="D13">
        <v>0</v>
      </c>
    </row>
    <row r="14" spans="1:12" x14ac:dyDescent="0.3">
      <c r="A14" t="str">
        <f t="shared" si="0"/>
        <v>AD0268</v>
      </c>
      <c r="B14" t="s">
        <v>274</v>
      </c>
      <c r="C14" t="s">
        <v>326</v>
      </c>
      <c r="D14">
        <v>0</v>
      </c>
    </row>
    <row r="15" spans="1:12" x14ac:dyDescent="0.3">
      <c r="A15" t="str">
        <f t="shared" si="0"/>
        <v>AD0268</v>
      </c>
      <c r="B15" t="s">
        <v>114</v>
      </c>
      <c r="C15" t="s">
        <v>327</v>
      </c>
      <c r="D15">
        <v>1</v>
      </c>
    </row>
    <row r="16" spans="1:12" x14ac:dyDescent="0.3">
      <c r="A16" t="str">
        <f t="shared" si="0"/>
        <v>AD0268</v>
      </c>
      <c r="B16" t="s">
        <v>115</v>
      </c>
      <c r="C16" t="s">
        <v>327</v>
      </c>
      <c r="D16">
        <v>1</v>
      </c>
    </row>
    <row r="17" spans="1:4" x14ac:dyDescent="0.3">
      <c r="A17" s="10" t="str">
        <f t="shared" ref="A17:A32" si="1">LEFT(B17,6)</f>
        <v>AD0288</v>
      </c>
      <c r="B17" s="43" t="s">
        <v>123</v>
      </c>
      <c r="C17" s="43" t="s">
        <v>328</v>
      </c>
      <c r="D17" s="10">
        <v>0</v>
      </c>
    </row>
    <row r="18" spans="1:4" x14ac:dyDescent="0.3">
      <c r="A18" t="str">
        <f t="shared" si="1"/>
        <v>AD0288</v>
      </c>
      <c r="B18" s="41" t="s">
        <v>329</v>
      </c>
      <c r="C18" t="s">
        <v>330</v>
      </c>
      <c r="D18">
        <v>0</v>
      </c>
    </row>
    <row r="19" spans="1:4" x14ac:dyDescent="0.3">
      <c r="A19" t="str">
        <f t="shared" si="1"/>
        <v>AD0288</v>
      </c>
      <c r="B19" s="41" t="s">
        <v>331</v>
      </c>
      <c r="C19" t="s">
        <v>332</v>
      </c>
      <c r="D19">
        <v>0</v>
      </c>
    </row>
    <row r="20" spans="1:4" x14ac:dyDescent="0.3">
      <c r="A20" t="str">
        <f t="shared" si="1"/>
        <v>AD0288</v>
      </c>
      <c r="B20" s="41" t="s">
        <v>333</v>
      </c>
      <c r="C20" t="s">
        <v>334</v>
      </c>
      <c r="D20">
        <v>0</v>
      </c>
    </row>
    <row r="21" spans="1:4" x14ac:dyDescent="0.3">
      <c r="A21" t="str">
        <f t="shared" si="1"/>
        <v>AD0288</v>
      </c>
      <c r="B21" s="41" t="s">
        <v>128</v>
      </c>
      <c r="C21" t="s">
        <v>320</v>
      </c>
      <c r="D21">
        <v>0</v>
      </c>
    </row>
    <row r="22" spans="1:4" x14ac:dyDescent="0.3">
      <c r="A22" t="str">
        <f t="shared" si="1"/>
        <v>AD0288</v>
      </c>
      <c r="B22" s="41" t="s">
        <v>335</v>
      </c>
      <c r="C22" t="s">
        <v>320</v>
      </c>
      <c r="D22">
        <v>0</v>
      </c>
    </row>
    <row r="23" spans="1:4" x14ac:dyDescent="0.3">
      <c r="A23" t="str">
        <f t="shared" si="1"/>
        <v>AD0288</v>
      </c>
      <c r="B23" s="41" t="s">
        <v>333</v>
      </c>
      <c r="C23" s="41" t="s">
        <v>336</v>
      </c>
      <c r="D23">
        <v>0</v>
      </c>
    </row>
    <row r="24" spans="1:4" x14ac:dyDescent="0.3">
      <c r="A24" t="str">
        <f t="shared" si="1"/>
        <v>AD0288</v>
      </c>
      <c r="B24" s="41" t="s">
        <v>337</v>
      </c>
      <c r="C24" t="s">
        <v>338</v>
      </c>
      <c r="D24">
        <v>0</v>
      </c>
    </row>
    <row r="25" spans="1:4" x14ac:dyDescent="0.3">
      <c r="A25" t="str">
        <f t="shared" si="1"/>
        <v>AD0288</v>
      </c>
      <c r="B25" s="41" t="s">
        <v>339</v>
      </c>
      <c r="C25" s="41" t="s">
        <v>340</v>
      </c>
      <c r="D25">
        <v>0</v>
      </c>
    </row>
    <row r="26" spans="1:4" x14ac:dyDescent="0.3">
      <c r="A26" t="str">
        <f t="shared" si="1"/>
        <v>AD0288</v>
      </c>
      <c r="B26" s="41" t="s">
        <v>341</v>
      </c>
      <c r="C26" s="41" t="s">
        <v>324</v>
      </c>
      <c r="D26">
        <v>0</v>
      </c>
    </row>
    <row r="27" spans="1:4" x14ac:dyDescent="0.3">
      <c r="A27" t="str">
        <f t="shared" si="1"/>
        <v>AD0288</v>
      </c>
      <c r="B27" s="41" t="s">
        <v>342</v>
      </c>
      <c r="C27" s="41" t="s">
        <v>324</v>
      </c>
      <c r="D27">
        <v>0</v>
      </c>
    </row>
    <row r="28" spans="1:4" x14ac:dyDescent="0.3">
      <c r="A28" t="str">
        <f t="shared" si="1"/>
        <v>AD0288</v>
      </c>
      <c r="B28" s="41" t="s">
        <v>343</v>
      </c>
      <c r="C28" t="s">
        <v>344</v>
      </c>
      <c r="D28">
        <v>0</v>
      </c>
    </row>
    <row r="29" spans="1:4" x14ac:dyDescent="0.3">
      <c r="A29" t="str">
        <f t="shared" si="1"/>
        <v>AD0288</v>
      </c>
      <c r="B29" s="41" t="s">
        <v>345</v>
      </c>
      <c r="C29" t="s">
        <v>346</v>
      </c>
      <c r="D29">
        <v>0</v>
      </c>
    </row>
    <row r="30" spans="1:4" x14ac:dyDescent="0.3">
      <c r="A30" t="str">
        <f t="shared" si="1"/>
        <v>AD0288</v>
      </c>
      <c r="B30" s="41" t="s">
        <v>347</v>
      </c>
      <c r="C30" t="s">
        <v>348</v>
      </c>
      <c r="D30">
        <v>0</v>
      </c>
    </row>
    <row r="31" spans="1:4" x14ac:dyDescent="0.3">
      <c r="A31" t="str">
        <f t="shared" si="1"/>
        <v>AD0288</v>
      </c>
      <c r="B31" s="41" t="s">
        <v>349</v>
      </c>
      <c r="C31" t="s">
        <v>350</v>
      </c>
      <c r="D31">
        <v>0</v>
      </c>
    </row>
    <row r="32" spans="1:4" x14ac:dyDescent="0.3">
      <c r="A32" s="20" t="str">
        <f t="shared" si="1"/>
        <v>AD0288</v>
      </c>
      <c r="B32" s="45" t="s">
        <v>211</v>
      </c>
      <c r="C32" s="20" t="s">
        <v>350</v>
      </c>
      <c r="D32" s="20">
        <v>1</v>
      </c>
    </row>
    <row r="33" spans="1:4" x14ac:dyDescent="0.3">
      <c r="A33" t="str">
        <f>LEFT(B33,6)</f>
        <v>AD0325</v>
      </c>
      <c r="B33" t="s">
        <v>351</v>
      </c>
      <c r="C33" t="s">
        <v>352</v>
      </c>
      <c r="D33">
        <v>0</v>
      </c>
    </row>
    <row r="34" spans="1:4" x14ac:dyDescent="0.3">
      <c r="A34" t="str">
        <f>LEFT(B34,6)</f>
        <v>AD0325</v>
      </c>
      <c r="B34" t="s">
        <v>353</v>
      </c>
      <c r="C34" t="s">
        <v>312</v>
      </c>
      <c r="D34">
        <v>0</v>
      </c>
    </row>
    <row r="35" spans="1:4" x14ac:dyDescent="0.3">
      <c r="A35" t="str">
        <f t="shared" ref="A35:A36" si="2">LEFT(B35,6)</f>
        <v>AD0325</v>
      </c>
      <c r="B35" t="s">
        <v>354</v>
      </c>
      <c r="C35" t="s">
        <v>355</v>
      </c>
      <c r="D35">
        <v>1</v>
      </c>
    </row>
    <row r="36" spans="1:4" x14ac:dyDescent="0.3">
      <c r="A36" t="str">
        <f t="shared" si="2"/>
        <v>AD0325</v>
      </c>
      <c r="B36" t="s">
        <v>24</v>
      </c>
      <c r="C36" t="s">
        <v>355</v>
      </c>
      <c r="D36">
        <v>1</v>
      </c>
    </row>
    <row r="37" spans="1:4" x14ac:dyDescent="0.3">
      <c r="A37" t="str">
        <f>LEFT(B37,6)</f>
        <v>AD0325</v>
      </c>
      <c r="B37" t="s">
        <v>356</v>
      </c>
      <c r="C37" t="s">
        <v>357</v>
      </c>
      <c r="D37">
        <v>0</v>
      </c>
    </row>
    <row r="38" spans="1:4" x14ac:dyDescent="0.3">
      <c r="A38" t="str">
        <f t="shared" ref="A38:A39" si="3">LEFT(B38,6)</f>
        <v>AD0325</v>
      </c>
      <c r="B38" t="s">
        <v>358</v>
      </c>
      <c r="C38" t="s">
        <v>359</v>
      </c>
      <c r="D38">
        <v>0</v>
      </c>
    </row>
    <row r="39" spans="1:4" x14ac:dyDescent="0.3">
      <c r="A39" t="str">
        <f t="shared" si="3"/>
        <v>AD0325</v>
      </c>
      <c r="B39" t="s">
        <v>360</v>
      </c>
      <c r="C39" t="s">
        <v>359</v>
      </c>
      <c r="D39">
        <v>0</v>
      </c>
    </row>
    <row r="40" spans="1:4" x14ac:dyDescent="0.3">
      <c r="A40" t="str">
        <f t="shared" ref="A40:A41" si="4">LEFT(B40,6)</f>
        <v>AD0325</v>
      </c>
      <c r="B40" t="s">
        <v>361</v>
      </c>
      <c r="C40" t="s">
        <v>320</v>
      </c>
      <c r="D40">
        <v>0</v>
      </c>
    </row>
    <row r="41" spans="1:4" x14ac:dyDescent="0.3">
      <c r="A41" s="20" t="str">
        <f t="shared" si="4"/>
        <v>AD0325</v>
      </c>
      <c r="B41" s="20" t="s">
        <v>362</v>
      </c>
      <c r="C41" s="20" t="s">
        <v>320</v>
      </c>
      <c r="D41" s="20">
        <v>0</v>
      </c>
    </row>
    <row r="42" spans="1:4" x14ac:dyDescent="0.3">
      <c r="A42" t="str">
        <f t="shared" ref="A42:A43" si="5">LEFT(B42,6)</f>
        <v>AD0338</v>
      </c>
      <c r="B42" t="s">
        <v>363</v>
      </c>
      <c r="C42" t="s">
        <v>312</v>
      </c>
      <c r="D42">
        <v>0</v>
      </c>
    </row>
    <row r="43" spans="1:4" x14ac:dyDescent="0.3">
      <c r="A43" t="str">
        <f t="shared" si="5"/>
        <v>AD0338</v>
      </c>
      <c r="B43" t="s">
        <v>364</v>
      </c>
      <c r="C43" t="s">
        <v>312</v>
      </c>
      <c r="D43">
        <v>0</v>
      </c>
    </row>
    <row r="44" spans="1:4" x14ac:dyDescent="0.3">
      <c r="A44" t="str">
        <f>LEFT(B44,6)</f>
        <v>AD0338</v>
      </c>
      <c r="B44" t="s">
        <v>365</v>
      </c>
      <c r="C44" t="s">
        <v>330</v>
      </c>
      <c r="D44">
        <v>0</v>
      </c>
    </row>
    <row r="45" spans="1:4" x14ac:dyDescent="0.3">
      <c r="A45" t="str">
        <f>LEFT(B45,6)</f>
        <v>AD0338</v>
      </c>
      <c r="B45" t="s">
        <v>366</v>
      </c>
      <c r="C45" t="s">
        <v>367</v>
      </c>
      <c r="D45">
        <v>1</v>
      </c>
    </row>
    <row r="46" spans="1:4" x14ac:dyDescent="0.3">
      <c r="A46" t="str">
        <f t="shared" ref="A46:A47" si="6">LEFT(B46,6)</f>
        <v>AD0338</v>
      </c>
      <c r="B46" t="s">
        <v>75</v>
      </c>
      <c r="C46" t="s">
        <v>320</v>
      </c>
      <c r="D46">
        <v>0</v>
      </c>
    </row>
    <row r="47" spans="1:4" x14ac:dyDescent="0.3">
      <c r="A47" t="str">
        <f t="shared" si="6"/>
        <v>AD0338</v>
      </c>
      <c r="B47" t="s">
        <v>363</v>
      </c>
      <c r="C47" t="s">
        <v>320</v>
      </c>
      <c r="D47">
        <v>0</v>
      </c>
    </row>
    <row r="48" spans="1:4" x14ac:dyDescent="0.3">
      <c r="A48" t="str">
        <f>LEFT(B48,6)</f>
        <v>AD0338</v>
      </c>
      <c r="B48" t="s">
        <v>363</v>
      </c>
      <c r="C48" t="s">
        <v>338</v>
      </c>
      <c r="D48">
        <v>0</v>
      </c>
    </row>
    <row r="49" spans="1:4" x14ac:dyDescent="0.3">
      <c r="A49" t="str">
        <f t="shared" ref="A49:A50" si="7">LEFT(B49,6)</f>
        <v>AD0338</v>
      </c>
      <c r="B49" t="s">
        <v>363</v>
      </c>
      <c r="C49" t="s">
        <v>368</v>
      </c>
      <c r="D49">
        <v>0</v>
      </c>
    </row>
    <row r="50" spans="1:4" x14ac:dyDescent="0.3">
      <c r="A50" t="str">
        <f t="shared" si="7"/>
        <v>AD0338</v>
      </c>
      <c r="B50" t="s">
        <v>364</v>
      </c>
      <c r="C50" t="s">
        <v>368</v>
      </c>
      <c r="D50">
        <v>0</v>
      </c>
    </row>
    <row r="51" spans="1:4" x14ac:dyDescent="0.3">
      <c r="A51" t="str">
        <f>LEFT(B51,6)</f>
        <v>AD0338</v>
      </c>
      <c r="B51" t="s">
        <v>364</v>
      </c>
      <c r="C51" t="s">
        <v>369</v>
      </c>
      <c r="D51">
        <v>0</v>
      </c>
    </row>
    <row r="52" spans="1:4" x14ac:dyDescent="0.3">
      <c r="A52" s="20" t="str">
        <f>LEFT(B52,6)</f>
        <v>AD0338</v>
      </c>
      <c r="B52" s="20" t="s">
        <v>363</v>
      </c>
      <c r="C52" s="20" t="s">
        <v>370</v>
      </c>
      <c r="D52" s="20">
        <v>0</v>
      </c>
    </row>
    <row r="53" spans="1:4" x14ac:dyDescent="0.3">
      <c r="A53" t="str">
        <f>LEFT(B53,6)</f>
        <v>AD0371</v>
      </c>
      <c r="B53" t="s">
        <v>371</v>
      </c>
      <c r="C53" t="s">
        <v>357</v>
      </c>
      <c r="D53">
        <v>0</v>
      </c>
    </row>
    <row r="54" spans="1:4" x14ac:dyDescent="0.3">
      <c r="A54" t="str">
        <f>LEFT(B54,6)</f>
        <v>AD0371</v>
      </c>
      <c r="B54" t="s">
        <v>83</v>
      </c>
      <c r="C54" t="s">
        <v>367</v>
      </c>
      <c r="D54">
        <v>1</v>
      </c>
    </row>
    <row r="55" spans="1:4" x14ac:dyDescent="0.3">
      <c r="A55" s="20" t="str">
        <f>LEFT(B55,6)</f>
        <v>AD0371</v>
      </c>
      <c r="B55" s="20" t="s">
        <v>372</v>
      </c>
      <c r="C55" s="20" t="s">
        <v>370</v>
      </c>
      <c r="D55" s="20">
        <v>0</v>
      </c>
    </row>
    <row r="56" spans="1:4" x14ac:dyDescent="0.3">
      <c r="A56" t="str">
        <f t="shared" ref="A56:A57" si="8">LEFT(B56,6)</f>
        <v>AD0399</v>
      </c>
      <c r="B56" t="s">
        <v>373</v>
      </c>
      <c r="C56" t="s">
        <v>374</v>
      </c>
      <c r="D56">
        <v>0</v>
      </c>
    </row>
    <row r="57" spans="1:4" x14ac:dyDescent="0.3">
      <c r="A57" t="str">
        <f t="shared" si="8"/>
        <v>AD0399</v>
      </c>
      <c r="B57" t="s">
        <v>375</v>
      </c>
      <c r="C57" t="s">
        <v>374</v>
      </c>
      <c r="D57">
        <v>0</v>
      </c>
    </row>
    <row r="58" spans="1:4" x14ac:dyDescent="0.3">
      <c r="A58" t="str">
        <f>LEFT(B58,6)</f>
        <v>AD0399</v>
      </c>
      <c r="B58" t="s">
        <v>97</v>
      </c>
      <c r="C58" t="s">
        <v>376</v>
      </c>
      <c r="D58">
        <v>0</v>
      </c>
    </row>
    <row r="59" spans="1:4" x14ac:dyDescent="0.3">
      <c r="A59" t="str">
        <f t="shared" ref="A59:A60" si="9">LEFT(B59,6)</f>
        <v>AD0399</v>
      </c>
      <c r="B59" t="s">
        <v>229</v>
      </c>
      <c r="C59" t="s">
        <v>377</v>
      </c>
      <c r="D59">
        <v>0</v>
      </c>
    </row>
    <row r="60" spans="1:4" x14ac:dyDescent="0.3">
      <c r="A60" t="str">
        <f t="shared" si="9"/>
        <v>AD0399</v>
      </c>
      <c r="B60" t="s">
        <v>230</v>
      </c>
      <c r="C60" t="s">
        <v>377</v>
      </c>
      <c r="D60">
        <v>0</v>
      </c>
    </row>
    <row r="61" spans="1:4" x14ac:dyDescent="0.3">
      <c r="A61" s="20" t="str">
        <f>LEFT(B61,6)</f>
        <v>AD0399</v>
      </c>
      <c r="B61" s="20" t="s">
        <v>96</v>
      </c>
      <c r="C61" s="20" t="s">
        <v>327</v>
      </c>
      <c r="D61" s="20">
        <v>0</v>
      </c>
    </row>
    <row r="62" spans="1:4" x14ac:dyDescent="0.3">
      <c r="A62" t="str">
        <f>LEFT(B62,6)</f>
        <v>AD0419</v>
      </c>
      <c r="B62" t="s">
        <v>378</v>
      </c>
      <c r="C62" t="s">
        <v>312</v>
      </c>
      <c r="D62">
        <v>0</v>
      </c>
    </row>
    <row r="63" spans="1:4" x14ac:dyDescent="0.3">
      <c r="A63" t="str">
        <f t="shared" ref="A63:A68" si="10">LEFT(B63,6)</f>
        <v>AD0419</v>
      </c>
      <c r="B63" t="s">
        <v>379</v>
      </c>
      <c r="C63" t="s">
        <v>324</v>
      </c>
      <c r="D63">
        <v>0</v>
      </c>
    </row>
    <row r="64" spans="1:4" x14ac:dyDescent="0.3">
      <c r="A64" t="str">
        <f t="shared" si="10"/>
        <v>AD0419</v>
      </c>
      <c r="B64" t="s">
        <v>380</v>
      </c>
      <c r="C64" t="s">
        <v>381</v>
      </c>
      <c r="D64">
        <v>0</v>
      </c>
    </row>
    <row r="65" spans="1:4" x14ac:dyDescent="0.3">
      <c r="A65" t="str">
        <f t="shared" si="10"/>
        <v>AD0419</v>
      </c>
      <c r="B65" t="s">
        <v>382</v>
      </c>
      <c r="C65" t="s">
        <v>359</v>
      </c>
      <c r="D65">
        <v>1</v>
      </c>
    </row>
    <row r="66" spans="1:4" x14ac:dyDescent="0.3">
      <c r="A66" t="str">
        <f t="shared" si="10"/>
        <v>AD0419</v>
      </c>
      <c r="B66" t="s">
        <v>383</v>
      </c>
      <c r="C66" t="s">
        <v>334</v>
      </c>
      <c r="D66">
        <v>0</v>
      </c>
    </row>
    <row r="67" spans="1:4" x14ac:dyDescent="0.3">
      <c r="A67" t="str">
        <f t="shared" si="10"/>
        <v>AD0419</v>
      </c>
      <c r="B67" t="s">
        <v>172</v>
      </c>
      <c r="C67" t="s">
        <v>384</v>
      </c>
      <c r="D67">
        <v>0</v>
      </c>
    </row>
    <row r="68" spans="1:4" x14ac:dyDescent="0.3">
      <c r="A68" s="20" t="str">
        <f t="shared" si="10"/>
        <v>AD0419</v>
      </c>
      <c r="B68" s="20" t="s">
        <v>385</v>
      </c>
      <c r="C68" s="20" t="s">
        <v>384</v>
      </c>
      <c r="D68" s="20">
        <v>0</v>
      </c>
    </row>
    <row r="69" spans="1:4" x14ac:dyDescent="0.3">
      <c r="A69" t="str">
        <f t="shared" ref="A69:A75" si="11">LEFT(B69,6)</f>
        <v>AD0431</v>
      </c>
      <c r="B69" t="s">
        <v>44</v>
      </c>
      <c r="C69" t="s">
        <v>386</v>
      </c>
      <c r="D69">
        <v>0</v>
      </c>
    </row>
    <row r="70" spans="1:4" x14ac:dyDescent="0.3">
      <c r="A70" t="str">
        <f t="shared" si="11"/>
        <v>AD0431</v>
      </c>
      <c r="B70" t="s">
        <v>387</v>
      </c>
      <c r="C70" t="s">
        <v>388</v>
      </c>
      <c r="D70">
        <v>0</v>
      </c>
    </row>
    <row r="71" spans="1:4" x14ac:dyDescent="0.3">
      <c r="A71" t="str">
        <f t="shared" si="11"/>
        <v>AD0431</v>
      </c>
      <c r="B71" t="s">
        <v>180</v>
      </c>
      <c r="C71" t="s">
        <v>328</v>
      </c>
      <c r="D71">
        <v>0</v>
      </c>
    </row>
    <row r="72" spans="1:4" x14ac:dyDescent="0.3">
      <c r="A72" t="str">
        <f t="shared" si="11"/>
        <v>AD0431</v>
      </c>
      <c r="B72" t="s">
        <v>389</v>
      </c>
      <c r="C72" t="s">
        <v>390</v>
      </c>
      <c r="D72">
        <v>0</v>
      </c>
    </row>
    <row r="73" spans="1:4" x14ac:dyDescent="0.3">
      <c r="A73" t="str">
        <f t="shared" si="11"/>
        <v>AD0431</v>
      </c>
      <c r="B73" t="s">
        <v>303</v>
      </c>
      <c r="C73" t="s">
        <v>390</v>
      </c>
      <c r="D73">
        <v>0</v>
      </c>
    </row>
    <row r="74" spans="1:4" x14ac:dyDescent="0.3">
      <c r="A74" t="str">
        <f t="shared" si="11"/>
        <v>AD0431</v>
      </c>
      <c r="B74" t="s">
        <v>391</v>
      </c>
      <c r="C74" t="s">
        <v>392</v>
      </c>
      <c r="D74">
        <v>0</v>
      </c>
    </row>
    <row r="75" spans="1:4" x14ac:dyDescent="0.3">
      <c r="A75" t="str">
        <f t="shared" si="11"/>
        <v>AD0431</v>
      </c>
      <c r="B75" t="s">
        <v>393</v>
      </c>
      <c r="C75" t="s">
        <v>392</v>
      </c>
      <c r="D75">
        <v>0</v>
      </c>
    </row>
    <row r="76" spans="1:4" x14ac:dyDescent="0.3">
      <c r="A76" t="str">
        <f t="shared" ref="A76:A82" si="12">LEFT(B76,6)</f>
        <v>AD0431</v>
      </c>
      <c r="B76" t="s">
        <v>394</v>
      </c>
      <c r="C76" t="s">
        <v>395</v>
      </c>
      <c r="D76">
        <v>0</v>
      </c>
    </row>
    <row r="77" spans="1:4" x14ac:dyDescent="0.3">
      <c r="A77" t="str">
        <f t="shared" si="12"/>
        <v>AD0431</v>
      </c>
      <c r="B77" t="s">
        <v>396</v>
      </c>
      <c r="C77" t="s">
        <v>395</v>
      </c>
      <c r="D77">
        <v>0</v>
      </c>
    </row>
    <row r="78" spans="1:4" x14ac:dyDescent="0.3">
      <c r="A78" t="str">
        <f t="shared" si="12"/>
        <v>AD0431</v>
      </c>
      <c r="B78" t="s">
        <v>299</v>
      </c>
      <c r="C78" t="s">
        <v>355</v>
      </c>
      <c r="D78">
        <v>0</v>
      </c>
    </row>
    <row r="79" spans="1:4" x14ac:dyDescent="0.3">
      <c r="A79" t="str">
        <f t="shared" si="12"/>
        <v>AD0431</v>
      </c>
      <c r="B79" t="s">
        <v>300</v>
      </c>
      <c r="C79" t="s">
        <v>355</v>
      </c>
      <c r="D79">
        <v>0</v>
      </c>
    </row>
    <row r="80" spans="1:4" x14ac:dyDescent="0.3">
      <c r="A80" t="str">
        <f t="shared" si="12"/>
        <v>AD0431</v>
      </c>
      <c r="B80" t="s">
        <v>397</v>
      </c>
      <c r="C80" t="s">
        <v>398</v>
      </c>
      <c r="D80">
        <v>0</v>
      </c>
    </row>
    <row r="81" spans="1:4" x14ac:dyDescent="0.3">
      <c r="A81" t="str">
        <f t="shared" si="12"/>
        <v>AD0431</v>
      </c>
      <c r="B81" t="s">
        <v>399</v>
      </c>
      <c r="C81" t="s">
        <v>357</v>
      </c>
      <c r="D81">
        <v>0</v>
      </c>
    </row>
    <row r="82" spans="1:4" x14ac:dyDescent="0.3">
      <c r="A82" t="str">
        <f t="shared" si="12"/>
        <v>AD0431</v>
      </c>
      <c r="B82" t="s">
        <v>400</v>
      </c>
      <c r="C82" t="s">
        <v>357</v>
      </c>
      <c r="D82">
        <v>0</v>
      </c>
    </row>
    <row r="83" spans="1:4" x14ac:dyDescent="0.3">
      <c r="A83" t="str">
        <f>LEFT(B83,6)</f>
        <v>AD0431</v>
      </c>
      <c r="B83" t="s">
        <v>234</v>
      </c>
      <c r="C83" t="s">
        <v>316</v>
      </c>
      <c r="D83">
        <v>0</v>
      </c>
    </row>
    <row r="84" spans="1:4" x14ac:dyDescent="0.3">
      <c r="A84" t="str">
        <f>LEFT(B84,6)</f>
        <v>AD0431</v>
      </c>
      <c r="B84" t="s">
        <v>401</v>
      </c>
      <c r="C84" t="s">
        <v>402</v>
      </c>
      <c r="D84">
        <v>1</v>
      </c>
    </row>
    <row r="85" spans="1:4" x14ac:dyDescent="0.3">
      <c r="A85" t="str">
        <f>LEFT(B85,6)</f>
        <v>AD0431</v>
      </c>
      <c r="B85" t="s">
        <v>403</v>
      </c>
      <c r="C85" t="s">
        <v>348</v>
      </c>
      <c r="D85">
        <v>0</v>
      </c>
    </row>
    <row r="86" spans="1:4" x14ac:dyDescent="0.3">
      <c r="A86" s="20" t="str">
        <f>LEFT(B86,6)</f>
        <v>AD0431</v>
      </c>
      <c r="B86" s="20" t="s">
        <v>404</v>
      </c>
      <c r="C86" s="20" t="s">
        <v>405</v>
      </c>
      <c r="D86" s="20">
        <v>0</v>
      </c>
    </row>
    <row r="87" spans="1:4" x14ac:dyDescent="0.3">
      <c r="A87" t="str">
        <f t="shared" ref="A87:A90" si="13">LEFT(B87,6)</f>
        <v>AD0432</v>
      </c>
      <c r="B87" t="s">
        <v>105</v>
      </c>
      <c r="C87" t="s">
        <v>406</v>
      </c>
      <c r="D87">
        <v>0</v>
      </c>
    </row>
    <row r="88" spans="1:4" x14ac:dyDescent="0.3">
      <c r="A88" t="str">
        <f t="shared" si="13"/>
        <v>AD0432</v>
      </c>
      <c r="B88" t="s">
        <v>105</v>
      </c>
      <c r="C88" t="s">
        <v>328</v>
      </c>
      <c r="D88">
        <v>0</v>
      </c>
    </row>
    <row r="89" spans="1:4" x14ac:dyDescent="0.3">
      <c r="A89" t="str">
        <f t="shared" si="13"/>
        <v>AD0432</v>
      </c>
      <c r="B89" t="s">
        <v>246</v>
      </c>
      <c r="C89" t="s">
        <v>407</v>
      </c>
      <c r="D89">
        <v>1</v>
      </c>
    </row>
    <row r="90" spans="1:4" x14ac:dyDescent="0.3">
      <c r="A90" t="str">
        <f t="shared" si="13"/>
        <v>AD0432</v>
      </c>
      <c r="B90" t="s">
        <v>240</v>
      </c>
      <c r="C90" t="s">
        <v>407</v>
      </c>
      <c r="D90">
        <v>1</v>
      </c>
    </row>
    <row r="91" spans="1:4" x14ac:dyDescent="0.3">
      <c r="A91" t="str">
        <f>LEFT(B91,6)</f>
        <v>AD0432</v>
      </c>
      <c r="B91" t="s">
        <v>408</v>
      </c>
      <c r="C91" t="s">
        <v>409</v>
      </c>
      <c r="D91">
        <v>0</v>
      </c>
    </row>
    <row r="92" spans="1:4" x14ac:dyDescent="0.3">
      <c r="A92" t="str">
        <f>LEFT(B92,6)</f>
        <v>AD0432</v>
      </c>
      <c r="B92" t="s">
        <v>410</v>
      </c>
      <c r="C92" t="s">
        <v>320</v>
      </c>
      <c r="D92">
        <v>0</v>
      </c>
    </row>
    <row r="93" spans="1:4" x14ac:dyDescent="0.3">
      <c r="A93" t="str">
        <f t="shared" ref="A93:A94" si="14">LEFT(B93,6)</f>
        <v>AD0432</v>
      </c>
      <c r="B93" t="s">
        <v>246</v>
      </c>
      <c r="C93" t="s">
        <v>376</v>
      </c>
      <c r="D93">
        <v>1</v>
      </c>
    </row>
    <row r="94" spans="1:4" x14ac:dyDescent="0.3">
      <c r="A94" t="str">
        <f t="shared" si="14"/>
        <v>AD0432</v>
      </c>
      <c r="B94" t="s">
        <v>411</v>
      </c>
      <c r="C94" t="s">
        <v>376</v>
      </c>
      <c r="D94">
        <v>0</v>
      </c>
    </row>
    <row r="95" spans="1:4" x14ac:dyDescent="0.3">
      <c r="A95" t="str">
        <f t="shared" ref="A95:A97" si="15">LEFT(B95,6)</f>
        <v>AD0432</v>
      </c>
      <c r="B95" t="s">
        <v>197</v>
      </c>
      <c r="C95" t="s">
        <v>412</v>
      </c>
      <c r="D95">
        <v>0</v>
      </c>
    </row>
    <row r="96" spans="1:4" x14ac:dyDescent="0.3">
      <c r="A96" t="str">
        <f t="shared" si="15"/>
        <v>AD0432</v>
      </c>
      <c r="B96" t="s">
        <v>198</v>
      </c>
      <c r="C96" t="s">
        <v>412</v>
      </c>
      <c r="D96">
        <v>0</v>
      </c>
    </row>
    <row r="97" spans="1:4" x14ac:dyDescent="0.3">
      <c r="A97" t="str">
        <f t="shared" si="15"/>
        <v>AD0432</v>
      </c>
      <c r="B97" t="s">
        <v>241</v>
      </c>
      <c r="C97" t="s">
        <v>413</v>
      </c>
      <c r="D97">
        <v>0</v>
      </c>
    </row>
    <row r="98" spans="1:4" x14ac:dyDescent="0.3">
      <c r="A98" t="str">
        <f>LEFT(B98,6)</f>
        <v>AD0432</v>
      </c>
      <c r="B98" t="s">
        <v>243</v>
      </c>
      <c r="C98" t="s">
        <v>402</v>
      </c>
      <c r="D98">
        <v>1</v>
      </c>
    </row>
    <row r="99" spans="1:4" x14ac:dyDescent="0.3">
      <c r="A99" t="str">
        <f t="shared" ref="A99:A100" si="16">LEFT(B99,6)</f>
        <v>AD0432</v>
      </c>
      <c r="B99" t="s">
        <v>414</v>
      </c>
      <c r="C99" t="s">
        <v>346</v>
      </c>
      <c r="D99">
        <v>0</v>
      </c>
    </row>
    <row r="100" spans="1:4" x14ac:dyDescent="0.3">
      <c r="A100" t="str">
        <f t="shared" si="16"/>
        <v>AD0432</v>
      </c>
      <c r="B100" t="s">
        <v>247</v>
      </c>
      <c r="C100" t="s">
        <v>346</v>
      </c>
      <c r="D100">
        <v>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5510-DFCD-405C-81FA-E9091CB44D28}">
  <dimension ref="A1:L130"/>
  <sheetViews>
    <sheetView workbookViewId="0">
      <selection activeCell="J18" sqref="J18"/>
    </sheetView>
  </sheetViews>
  <sheetFormatPr defaultColWidth="11.44140625" defaultRowHeight="14.4" x14ac:dyDescent="0.3"/>
  <cols>
    <col min="2" max="2" width="23.44140625" customWidth="1"/>
    <col min="3" max="3" width="12.5546875" customWidth="1"/>
    <col min="4" max="4" width="16.109375" customWidth="1"/>
  </cols>
  <sheetData>
    <row r="1" spans="1:12" x14ac:dyDescent="0.3">
      <c r="A1" t="s">
        <v>0</v>
      </c>
      <c r="B1" t="s">
        <v>1</v>
      </c>
      <c r="C1" t="s">
        <v>304</v>
      </c>
      <c r="D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49</v>
      </c>
    </row>
    <row r="2" spans="1:12" x14ac:dyDescent="0.3">
      <c r="A2" t="str">
        <f>LEFT(B2,6)</f>
        <v>AD0268</v>
      </c>
      <c r="B2" t="s">
        <v>273</v>
      </c>
      <c r="C2" t="s">
        <v>328</v>
      </c>
      <c r="D2">
        <v>0</v>
      </c>
      <c r="F2">
        <f>COUNTIF(Tabelle21[Objekt_erkannt], 1)</f>
        <v>55</v>
      </c>
      <c r="G2" s="15">
        <f>Tabelle2729[[#This Row],[WAHR]]/(Tabelle2729[[#This Row],[WAHR]]+Tabelle2729[[#This Row],[FALSCH]])</f>
        <v>0.4263565891472868</v>
      </c>
      <c r="H2">
        <f>COUNTIF(Tabelle21[Objekt_erkannt], 0)</f>
        <v>74</v>
      </c>
      <c r="I2" s="15">
        <f>Tabelle2729[[#This Row],[FALSCH]]/(Tabelle2729[[#This Row],[WAHR]]+Tabelle2729[[#This Row],[FALSCH]])</f>
        <v>0.5736434108527132</v>
      </c>
      <c r="J2">
        <f>SUM(F2+H2)</f>
        <v>129</v>
      </c>
    </row>
    <row r="3" spans="1:12" x14ac:dyDescent="0.3">
      <c r="A3" t="str">
        <f>LEFT(B3,6)</f>
        <v>AD0268</v>
      </c>
      <c r="B3" t="s">
        <v>116</v>
      </c>
      <c r="C3" t="s">
        <v>328</v>
      </c>
      <c r="D3">
        <v>0</v>
      </c>
    </row>
    <row r="4" spans="1:12" x14ac:dyDescent="0.3">
      <c r="A4" t="str">
        <f t="shared" ref="A4:A13" si="0">LEFT(B4,6)</f>
        <v>AD0268</v>
      </c>
      <c r="B4" t="s">
        <v>274</v>
      </c>
      <c r="C4" t="s">
        <v>328</v>
      </c>
      <c r="D4">
        <v>0</v>
      </c>
    </row>
    <row r="5" spans="1:12" x14ac:dyDescent="0.3">
      <c r="A5" t="str">
        <f t="shared" si="0"/>
        <v>AD0268</v>
      </c>
      <c r="B5" t="s">
        <v>55</v>
      </c>
      <c r="C5" t="s">
        <v>328</v>
      </c>
      <c r="D5">
        <v>0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L5" t="s">
        <v>56</v>
      </c>
    </row>
    <row r="6" spans="1:12" x14ac:dyDescent="0.3">
      <c r="A6" t="str">
        <f t="shared" si="0"/>
        <v>AD0268</v>
      </c>
      <c r="B6" t="s">
        <v>114</v>
      </c>
      <c r="C6" t="s">
        <v>392</v>
      </c>
      <c r="D6">
        <v>1</v>
      </c>
      <c r="F6" cm="1">
        <f t="array" ref="F6">Tabelle2729[WAHR]+Tabelle27[WAHR]</f>
        <v>69</v>
      </c>
      <c r="G6" s="15">
        <f>Tabelle272931[[#This Row],[WAHR]]/(Tabelle272931[[#This Row],[WAHR]]+Tabelle272931[[#This Row],[FALSCH]])</f>
        <v>0.30263157894736842</v>
      </c>
      <c r="H6" cm="1">
        <f t="array" ref="H6">Tabelle2729[FALSCH]+Tabelle27[FALSCH]</f>
        <v>159</v>
      </c>
      <c r="I6" s="15">
        <f>Tabelle272931[[#This Row],[FALSCH]]/(Tabelle272931[[#This Row],[WAHR]]+Tabelle272931[[#This Row],[FALSCH]])</f>
        <v>0.69736842105263153</v>
      </c>
      <c r="J6">
        <f>SUM(F6+H6)</f>
        <v>228</v>
      </c>
    </row>
    <row r="7" spans="1:12" x14ac:dyDescent="0.3">
      <c r="A7" t="str">
        <f t="shared" si="0"/>
        <v>AD0268</v>
      </c>
      <c r="B7" t="s">
        <v>415</v>
      </c>
      <c r="C7" t="s">
        <v>392</v>
      </c>
      <c r="D7">
        <v>0</v>
      </c>
    </row>
    <row r="8" spans="1:12" x14ac:dyDescent="0.3">
      <c r="A8" t="str">
        <f t="shared" si="0"/>
        <v>AD0268</v>
      </c>
      <c r="B8" t="s">
        <v>416</v>
      </c>
      <c r="C8" t="s">
        <v>392</v>
      </c>
      <c r="D8">
        <v>0</v>
      </c>
    </row>
    <row r="9" spans="1:12" x14ac:dyDescent="0.3">
      <c r="A9" t="str">
        <f t="shared" si="0"/>
        <v>AD0268</v>
      </c>
      <c r="B9" t="s">
        <v>275</v>
      </c>
      <c r="C9" t="s">
        <v>357</v>
      </c>
      <c r="D9">
        <v>0</v>
      </c>
    </row>
    <row r="10" spans="1:12" x14ac:dyDescent="0.3">
      <c r="A10" t="str">
        <f t="shared" si="0"/>
        <v>AD0268</v>
      </c>
      <c r="B10" t="s">
        <v>117</v>
      </c>
      <c r="C10" t="s">
        <v>357</v>
      </c>
      <c r="D10">
        <v>0</v>
      </c>
    </row>
    <row r="11" spans="1:12" x14ac:dyDescent="0.3">
      <c r="A11" t="str">
        <f t="shared" si="0"/>
        <v>AD0268</v>
      </c>
      <c r="B11" t="s">
        <v>118</v>
      </c>
      <c r="C11" t="s">
        <v>357</v>
      </c>
      <c r="D11">
        <v>0</v>
      </c>
    </row>
    <row r="12" spans="1:12" x14ac:dyDescent="0.3">
      <c r="A12" t="str">
        <f t="shared" si="0"/>
        <v>AD0268</v>
      </c>
      <c r="B12" t="s">
        <v>119</v>
      </c>
      <c r="C12" t="s">
        <v>357</v>
      </c>
      <c r="D12">
        <v>0</v>
      </c>
    </row>
    <row r="13" spans="1:12" x14ac:dyDescent="0.3">
      <c r="A13" t="str">
        <f t="shared" si="0"/>
        <v>AD0268</v>
      </c>
      <c r="B13" t="s">
        <v>16</v>
      </c>
      <c r="C13" t="s">
        <v>357</v>
      </c>
      <c r="D13">
        <v>0</v>
      </c>
    </row>
    <row r="14" spans="1:12" x14ac:dyDescent="0.3">
      <c r="A14" t="str">
        <f t="shared" ref="A14:A30" si="1">LEFT(B14,6)</f>
        <v>AD0268</v>
      </c>
      <c r="B14" t="s">
        <v>275</v>
      </c>
      <c r="C14" t="s">
        <v>367</v>
      </c>
      <c r="D14">
        <v>1</v>
      </c>
    </row>
    <row r="15" spans="1:12" x14ac:dyDescent="0.3">
      <c r="A15" t="str">
        <f t="shared" si="1"/>
        <v>AD0268</v>
      </c>
      <c r="B15" t="s">
        <v>117</v>
      </c>
      <c r="C15" t="s">
        <v>367</v>
      </c>
      <c r="D15">
        <v>1</v>
      </c>
    </row>
    <row r="16" spans="1:12" x14ac:dyDescent="0.3">
      <c r="A16" t="str">
        <f t="shared" si="1"/>
        <v>AD0268</v>
      </c>
      <c r="B16" t="s">
        <v>118</v>
      </c>
      <c r="C16" t="s">
        <v>367</v>
      </c>
      <c r="D16">
        <v>1</v>
      </c>
    </row>
    <row r="17" spans="1:4" x14ac:dyDescent="0.3">
      <c r="A17" t="str">
        <f t="shared" si="1"/>
        <v>AD0268</v>
      </c>
      <c r="B17" t="s">
        <v>119</v>
      </c>
      <c r="C17" t="s">
        <v>367</v>
      </c>
      <c r="D17">
        <v>1</v>
      </c>
    </row>
    <row r="18" spans="1:4" x14ac:dyDescent="0.3">
      <c r="A18" t="str">
        <f t="shared" si="1"/>
        <v>AD0268</v>
      </c>
      <c r="B18" t="s">
        <v>16</v>
      </c>
      <c r="C18" t="s">
        <v>367</v>
      </c>
      <c r="D18">
        <v>1</v>
      </c>
    </row>
    <row r="19" spans="1:4" x14ac:dyDescent="0.3">
      <c r="A19" t="str">
        <f t="shared" si="1"/>
        <v>AD0268</v>
      </c>
      <c r="B19" t="s">
        <v>417</v>
      </c>
      <c r="C19" t="s">
        <v>376</v>
      </c>
      <c r="D19">
        <v>0</v>
      </c>
    </row>
    <row r="20" spans="1:4" x14ac:dyDescent="0.3">
      <c r="A20" t="str">
        <f t="shared" si="1"/>
        <v>AD0268</v>
      </c>
      <c r="B20" t="s">
        <v>418</v>
      </c>
      <c r="C20" t="s">
        <v>376</v>
      </c>
      <c r="D20">
        <v>0</v>
      </c>
    </row>
    <row r="21" spans="1:4" x14ac:dyDescent="0.3">
      <c r="A21" t="str">
        <f t="shared" si="1"/>
        <v>AD0268</v>
      </c>
      <c r="B21" t="s">
        <v>419</v>
      </c>
      <c r="C21" t="s">
        <v>376</v>
      </c>
      <c r="D21">
        <v>0</v>
      </c>
    </row>
    <row r="22" spans="1:4" x14ac:dyDescent="0.3">
      <c r="A22" t="str">
        <f t="shared" si="1"/>
        <v>AD0268</v>
      </c>
      <c r="B22" t="s">
        <v>420</v>
      </c>
      <c r="C22" t="s">
        <v>376</v>
      </c>
      <c r="D22">
        <v>0</v>
      </c>
    </row>
    <row r="23" spans="1:4" x14ac:dyDescent="0.3">
      <c r="A23" t="str">
        <f t="shared" si="1"/>
        <v>AD0268</v>
      </c>
      <c r="B23" t="s">
        <v>275</v>
      </c>
      <c r="C23" t="s">
        <v>421</v>
      </c>
      <c r="D23">
        <v>1</v>
      </c>
    </row>
    <row r="24" spans="1:4" x14ac:dyDescent="0.3">
      <c r="A24" t="str">
        <f t="shared" si="1"/>
        <v>AD0268</v>
      </c>
      <c r="B24" t="s">
        <v>117</v>
      </c>
      <c r="C24" t="s">
        <v>421</v>
      </c>
      <c r="D24">
        <v>1</v>
      </c>
    </row>
    <row r="25" spans="1:4" x14ac:dyDescent="0.3">
      <c r="A25" t="str">
        <f t="shared" si="1"/>
        <v>AD0268</v>
      </c>
      <c r="B25" t="s">
        <v>118</v>
      </c>
      <c r="C25" t="s">
        <v>421</v>
      </c>
      <c r="D25">
        <v>1</v>
      </c>
    </row>
    <row r="26" spans="1:4" x14ac:dyDescent="0.3">
      <c r="A26" t="str">
        <f t="shared" si="1"/>
        <v>AD0268</v>
      </c>
      <c r="B26" t="s">
        <v>119</v>
      </c>
      <c r="C26" t="s">
        <v>421</v>
      </c>
      <c r="D26">
        <v>1</v>
      </c>
    </row>
    <row r="27" spans="1:4" x14ac:dyDescent="0.3">
      <c r="A27" t="str">
        <f t="shared" si="1"/>
        <v>AD0268</v>
      </c>
      <c r="B27" t="s">
        <v>16</v>
      </c>
      <c r="C27" t="s">
        <v>421</v>
      </c>
      <c r="D27">
        <v>1</v>
      </c>
    </row>
    <row r="28" spans="1:4" x14ac:dyDescent="0.3">
      <c r="A28" t="str">
        <f t="shared" si="1"/>
        <v>AD0268</v>
      </c>
      <c r="B28" t="s">
        <v>323</v>
      </c>
      <c r="C28" t="s">
        <v>422</v>
      </c>
      <c r="D28">
        <v>0</v>
      </c>
    </row>
    <row r="29" spans="1:4" x14ac:dyDescent="0.3">
      <c r="A29" t="str">
        <f t="shared" si="1"/>
        <v>AD0268</v>
      </c>
      <c r="B29" t="s">
        <v>423</v>
      </c>
      <c r="C29" t="s">
        <v>422</v>
      </c>
      <c r="D29">
        <v>0</v>
      </c>
    </row>
    <row r="30" spans="1:4" x14ac:dyDescent="0.3">
      <c r="A30" t="str">
        <f t="shared" si="1"/>
        <v>AD0268</v>
      </c>
      <c r="B30" t="s">
        <v>424</v>
      </c>
      <c r="C30" t="s">
        <v>422</v>
      </c>
      <c r="D30">
        <v>0</v>
      </c>
    </row>
    <row r="31" spans="1:4" x14ac:dyDescent="0.3">
      <c r="A31" s="10" t="str">
        <f>LEFT(B31,6)</f>
        <v>AD0288</v>
      </c>
      <c r="B31" s="43" t="s">
        <v>21</v>
      </c>
      <c r="C31" s="10" t="s">
        <v>318</v>
      </c>
      <c r="D31" s="10">
        <v>0</v>
      </c>
    </row>
    <row r="32" spans="1:4" x14ac:dyDescent="0.3">
      <c r="A32" t="str">
        <f t="shared" ref="A32:A33" si="2">LEFT(B32,6)</f>
        <v>AD0288</v>
      </c>
      <c r="B32" s="41" t="s">
        <v>425</v>
      </c>
      <c r="C32" s="41" t="s">
        <v>318</v>
      </c>
      <c r="D32">
        <v>0</v>
      </c>
    </row>
    <row r="33" spans="1:4" x14ac:dyDescent="0.3">
      <c r="A33" t="str">
        <f t="shared" si="2"/>
        <v>AD0288</v>
      </c>
      <c r="B33" s="41" t="s">
        <v>426</v>
      </c>
      <c r="C33" s="41" t="s">
        <v>318</v>
      </c>
      <c r="D33">
        <v>0</v>
      </c>
    </row>
    <row r="34" spans="1:4" x14ac:dyDescent="0.3">
      <c r="A34" s="20" t="str">
        <f>LEFT(B34,6)</f>
        <v>AD0288</v>
      </c>
      <c r="B34" s="45" t="s">
        <v>131</v>
      </c>
      <c r="C34" s="45" t="s">
        <v>318</v>
      </c>
      <c r="D34" s="20">
        <v>0</v>
      </c>
    </row>
    <row r="35" spans="1:4" x14ac:dyDescent="0.3">
      <c r="A35" t="str">
        <f t="shared" ref="A35:A36" si="3">LEFT(B35,6)</f>
        <v>AD0325</v>
      </c>
      <c r="B35" t="s">
        <v>427</v>
      </c>
      <c r="C35" t="s">
        <v>314</v>
      </c>
      <c r="D35">
        <v>1</v>
      </c>
    </row>
    <row r="36" spans="1:4" x14ac:dyDescent="0.3">
      <c r="A36" t="str">
        <f t="shared" si="3"/>
        <v>AD0325</v>
      </c>
      <c r="B36" t="s">
        <v>428</v>
      </c>
      <c r="C36" t="s">
        <v>314</v>
      </c>
      <c r="D36">
        <v>1</v>
      </c>
    </row>
    <row r="37" spans="1:4" x14ac:dyDescent="0.3">
      <c r="A37" t="str">
        <f t="shared" ref="A37:A38" si="4">LEFT(B37,6)</f>
        <v>AD0325</v>
      </c>
      <c r="B37" t="s">
        <v>429</v>
      </c>
      <c r="C37" t="s">
        <v>314</v>
      </c>
      <c r="D37">
        <v>1</v>
      </c>
    </row>
    <row r="38" spans="1:4" x14ac:dyDescent="0.3">
      <c r="A38" t="str">
        <f t="shared" si="4"/>
        <v>AD0325</v>
      </c>
      <c r="B38" t="s">
        <v>430</v>
      </c>
      <c r="C38" t="s">
        <v>314</v>
      </c>
      <c r="D38">
        <v>1</v>
      </c>
    </row>
    <row r="39" spans="1:4" x14ac:dyDescent="0.3">
      <c r="A39" t="str">
        <f t="shared" ref="A39:A40" si="5">LEFT(B39,6)</f>
        <v>AD0325</v>
      </c>
      <c r="B39" t="s">
        <v>431</v>
      </c>
      <c r="C39" t="s">
        <v>367</v>
      </c>
      <c r="D39">
        <v>1</v>
      </c>
    </row>
    <row r="40" spans="1:4" x14ac:dyDescent="0.3">
      <c r="A40" t="str">
        <f t="shared" si="5"/>
        <v>AD0325</v>
      </c>
      <c r="B40" t="s">
        <v>432</v>
      </c>
      <c r="C40" t="s">
        <v>367</v>
      </c>
      <c r="D40">
        <v>1</v>
      </c>
    </row>
    <row r="41" spans="1:4" x14ac:dyDescent="0.3">
      <c r="A41" t="str">
        <f>LEFT(B41,6)</f>
        <v>AD0325</v>
      </c>
      <c r="B41" t="s">
        <v>433</v>
      </c>
      <c r="C41" t="s">
        <v>367</v>
      </c>
      <c r="D41">
        <v>1</v>
      </c>
    </row>
    <row r="42" spans="1:4" x14ac:dyDescent="0.3">
      <c r="A42" t="str">
        <f t="shared" ref="A42:A43" si="6">LEFT(B42,6)</f>
        <v>AD0325</v>
      </c>
      <c r="B42" t="s">
        <v>354</v>
      </c>
      <c r="C42" t="s">
        <v>367</v>
      </c>
      <c r="D42">
        <v>1</v>
      </c>
    </row>
    <row r="43" spans="1:4" x14ac:dyDescent="0.3">
      <c r="A43" t="str">
        <f t="shared" si="6"/>
        <v>AD0325</v>
      </c>
      <c r="B43" t="s">
        <v>24</v>
      </c>
      <c r="C43" t="s">
        <v>367</v>
      </c>
      <c r="D43">
        <v>1</v>
      </c>
    </row>
    <row r="44" spans="1:4" x14ac:dyDescent="0.3">
      <c r="A44" t="str">
        <f t="shared" ref="A44:A47" si="7">LEFT(B44,6)</f>
        <v>AD0325</v>
      </c>
      <c r="B44" t="s">
        <v>427</v>
      </c>
      <c r="C44" t="s">
        <v>334</v>
      </c>
      <c r="D44">
        <v>0</v>
      </c>
    </row>
    <row r="45" spans="1:4" x14ac:dyDescent="0.3">
      <c r="A45" t="str">
        <f t="shared" si="7"/>
        <v>AD0325</v>
      </c>
      <c r="B45" t="s">
        <v>430</v>
      </c>
      <c r="C45" t="s">
        <v>334</v>
      </c>
      <c r="D45">
        <v>0</v>
      </c>
    </row>
    <row r="46" spans="1:4" x14ac:dyDescent="0.3">
      <c r="A46" t="str">
        <f t="shared" si="7"/>
        <v>AD0325</v>
      </c>
      <c r="B46" t="s">
        <v>361</v>
      </c>
      <c r="C46" t="s">
        <v>334</v>
      </c>
      <c r="D46">
        <v>0</v>
      </c>
    </row>
    <row r="47" spans="1:4" x14ac:dyDescent="0.3">
      <c r="A47" s="20" t="str">
        <f t="shared" si="7"/>
        <v>AD0325</v>
      </c>
      <c r="B47" s="20" t="s">
        <v>434</v>
      </c>
      <c r="C47" s="20" t="s">
        <v>334</v>
      </c>
      <c r="D47" s="20">
        <v>0</v>
      </c>
    </row>
    <row r="48" spans="1:4" x14ac:dyDescent="0.3">
      <c r="A48" t="str">
        <f t="shared" ref="A48:A50" si="8">LEFT(B48,6)</f>
        <v>AD0338</v>
      </c>
      <c r="B48" t="s">
        <v>363</v>
      </c>
      <c r="C48" t="s">
        <v>357</v>
      </c>
      <c r="D48">
        <v>1</v>
      </c>
    </row>
    <row r="49" spans="1:4" x14ac:dyDescent="0.3">
      <c r="A49" t="str">
        <f t="shared" si="8"/>
        <v>AD0338</v>
      </c>
      <c r="B49" t="s">
        <v>365</v>
      </c>
      <c r="C49" t="s">
        <v>357</v>
      </c>
      <c r="D49">
        <v>1</v>
      </c>
    </row>
    <row r="50" spans="1:4" x14ac:dyDescent="0.3">
      <c r="A50" t="str">
        <f t="shared" si="8"/>
        <v>AD0338</v>
      </c>
      <c r="B50" t="s">
        <v>435</v>
      </c>
      <c r="C50" t="s">
        <v>357</v>
      </c>
      <c r="D50">
        <v>1</v>
      </c>
    </row>
    <row r="51" spans="1:4" x14ac:dyDescent="0.3">
      <c r="A51" t="str">
        <f t="shared" ref="A51:A52" si="9">LEFT(B51,6)</f>
        <v>AD0338</v>
      </c>
      <c r="B51" t="s">
        <v>436</v>
      </c>
      <c r="C51" t="s">
        <v>357</v>
      </c>
      <c r="D51">
        <v>1</v>
      </c>
    </row>
    <row r="52" spans="1:4" x14ac:dyDescent="0.3">
      <c r="A52" t="str">
        <f t="shared" si="9"/>
        <v>AD0338</v>
      </c>
      <c r="B52" t="s">
        <v>437</v>
      </c>
      <c r="C52" t="s">
        <v>357</v>
      </c>
      <c r="D52">
        <v>1</v>
      </c>
    </row>
    <row r="53" spans="1:4" x14ac:dyDescent="0.3">
      <c r="A53" t="str">
        <f t="shared" ref="A53:A56" si="10">LEFT(B53,6)</f>
        <v>AD0338</v>
      </c>
      <c r="B53" t="s">
        <v>366</v>
      </c>
      <c r="C53" t="s">
        <v>402</v>
      </c>
      <c r="D53">
        <v>1</v>
      </c>
    </row>
    <row r="54" spans="1:4" x14ac:dyDescent="0.3">
      <c r="A54" t="str">
        <f t="shared" si="10"/>
        <v>AD0338</v>
      </c>
      <c r="B54" t="s">
        <v>136</v>
      </c>
      <c r="C54" t="s">
        <v>402</v>
      </c>
      <c r="D54">
        <v>1</v>
      </c>
    </row>
    <row r="55" spans="1:4" x14ac:dyDescent="0.3">
      <c r="A55" t="str">
        <f t="shared" si="10"/>
        <v>AD0338</v>
      </c>
      <c r="B55" t="s">
        <v>213</v>
      </c>
      <c r="C55" t="s">
        <v>402</v>
      </c>
      <c r="D55">
        <v>1</v>
      </c>
    </row>
    <row r="56" spans="1:4" x14ac:dyDescent="0.3">
      <c r="A56" s="20" t="str">
        <f t="shared" si="10"/>
        <v>AD0338</v>
      </c>
      <c r="B56" s="20" t="s">
        <v>438</v>
      </c>
      <c r="C56" s="20" t="s">
        <v>402</v>
      </c>
      <c r="D56" s="20">
        <v>1</v>
      </c>
    </row>
    <row r="57" spans="1:4" x14ac:dyDescent="0.3">
      <c r="A57" t="str">
        <f t="shared" ref="A57:A59" si="11">LEFT(B57,6)</f>
        <v>AD0371</v>
      </c>
      <c r="B57" t="s">
        <v>439</v>
      </c>
      <c r="C57" t="s">
        <v>359</v>
      </c>
      <c r="D57">
        <v>0</v>
      </c>
    </row>
    <row r="58" spans="1:4" x14ac:dyDescent="0.3">
      <c r="A58" t="str">
        <f t="shared" si="11"/>
        <v>AD0371</v>
      </c>
      <c r="B58" t="s">
        <v>440</v>
      </c>
      <c r="C58" t="s">
        <v>359</v>
      </c>
      <c r="D58">
        <v>0</v>
      </c>
    </row>
    <row r="59" spans="1:4" x14ac:dyDescent="0.3">
      <c r="A59" t="str">
        <f t="shared" si="11"/>
        <v>AD0371</v>
      </c>
      <c r="B59" t="s">
        <v>151</v>
      </c>
      <c r="C59" t="s">
        <v>359</v>
      </c>
      <c r="D59">
        <v>0</v>
      </c>
    </row>
    <row r="60" spans="1:4" x14ac:dyDescent="0.3">
      <c r="A60" t="str">
        <f t="shared" ref="A60:A64" si="12">LEFT(B60,6)</f>
        <v>AD0371</v>
      </c>
      <c r="B60" t="s">
        <v>147</v>
      </c>
      <c r="C60" t="s">
        <v>441</v>
      </c>
      <c r="D60">
        <v>0</v>
      </c>
    </row>
    <row r="61" spans="1:4" x14ac:dyDescent="0.3">
      <c r="A61" t="str">
        <f t="shared" si="12"/>
        <v>AD0371</v>
      </c>
      <c r="B61" t="s">
        <v>152</v>
      </c>
      <c r="C61" t="s">
        <v>441</v>
      </c>
      <c r="D61">
        <v>0</v>
      </c>
    </row>
    <row r="62" spans="1:4" x14ac:dyDescent="0.3">
      <c r="A62" t="str">
        <f t="shared" si="12"/>
        <v>AD0371</v>
      </c>
      <c r="B62" t="s">
        <v>442</v>
      </c>
      <c r="C62" t="s">
        <v>441</v>
      </c>
      <c r="D62">
        <v>0</v>
      </c>
    </row>
    <row r="63" spans="1:4" x14ac:dyDescent="0.3">
      <c r="A63" t="str">
        <f t="shared" si="12"/>
        <v>AD0371</v>
      </c>
      <c r="B63" t="s">
        <v>155</v>
      </c>
      <c r="C63" t="s">
        <v>441</v>
      </c>
      <c r="D63">
        <v>0</v>
      </c>
    </row>
    <row r="64" spans="1:4" x14ac:dyDescent="0.3">
      <c r="A64" s="20" t="str">
        <f t="shared" si="12"/>
        <v>AD0371</v>
      </c>
      <c r="B64" s="20" t="s">
        <v>443</v>
      </c>
      <c r="C64" s="20" t="s">
        <v>441</v>
      </c>
      <c r="D64" s="20">
        <v>0</v>
      </c>
    </row>
    <row r="65" spans="1:4" x14ac:dyDescent="0.3">
      <c r="A65" t="str">
        <f t="shared" ref="A65:A68" si="13">LEFT(B65,6)</f>
        <v>AD0399</v>
      </c>
      <c r="B65" t="s">
        <v>444</v>
      </c>
      <c r="C65" t="s">
        <v>390</v>
      </c>
      <c r="D65">
        <v>0</v>
      </c>
    </row>
    <row r="66" spans="1:4" x14ac:dyDescent="0.3">
      <c r="A66" t="str">
        <f t="shared" si="13"/>
        <v>AD0399</v>
      </c>
      <c r="B66" t="s">
        <v>297</v>
      </c>
      <c r="C66" t="s">
        <v>390</v>
      </c>
      <c r="D66">
        <v>0</v>
      </c>
    </row>
    <row r="67" spans="1:4" x14ac:dyDescent="0.3">
      <c r="A67" t="str">
        <f t="shared" si="13"/>
        <v>AD0399</v>
      </c>
      <c r="B67" t="s">
        <v>163</v>
      </c>
      <c r="C67" t="s">
        <v>390</v>
      </c>
      <c r="D67">
        <v>0</v>
      </c>
    </row>
    <row r="68" spans="1:4" x14ac:dyDescent="0.3">
      <c r="A68" t="str">
        <f t="shared" si="13"/>
        <v>AD0399</v>
      </c>
      <c r="B68" t="s">
        <v>445</v>
      </c>
      <c r="C68" t="s">
        <v>390</v>
      </c>
      <c r="D68">
        <v>0</v>
      </c>
    </row>
    <row r="69" spans="1:4" x14ac:dyDescent="0.3">
      <c r="A69" t="str">
        <f>LEFT(B69,6)</f>
        <v>AD0399</v>
      </c>
      <c r="B69" t="s">
        <v>446</v>
      </c>
      <c r="C69" t="s">
        <v>409</v>
      </c>
      <c r="D69">
        <v>0</v>
      </c>
    </row>
    <row r="70" spans="1:4" x14ac:dyDescent="0.3">
      <c r="A70" t="str">
        <f>LEFT(B70,6)</f>
        <v>AD0399</v>
      </c>
      <c r="B70" t="s">
        <v>228</v>
      </c>
      <c r="C70" t="s">
        <v>409</v>
      </c>
      <c r="D70">
        <v>0</v>
      </c>
    </row>
    <row r="71" spans="1:4" x14ac:dyDescent="0.3">
      <c r="A71" t="str">
        <f>LEFT(B71,6)</f>
        <v>AD0399</v>
      </c>
      <c r="B71" t="s">
        <v>229</v>
      </c>
      <c r="C71" t="s">
        <v>409</v>
      </c>
      <c r="D71">
        <v>0</v>
      </c>
    </row>
    <row r="72" spans="1:4" x14ac:dyDescent="0.3">
      <c r="A72" t="str">
        <f>LEFT(B72,6)</f>
        <v>AD0399</v>
      </c>
      <c r="B72" t="s">
        <v>447</v>
      </c>
      <c r="C72" t="s">
        <v>409</v>
      </c>
      <c r="D72">
        <v>0</v>
      </c>
    </row>
    <row r="73" spans="1:4" x14ac:dyDescent="0.3">
      <c r="A73" t="str">
        <f>LEFT(B73,6)</f>
        <v>AD0399</v>
      </c>
      <c r="B73" t="s">
        <v>230</v>
      </c>
      <c r="C73" t="s">
        <v>409</v>
      </c>
      <c r="D73">
        <v>0</v>
      </c>
    </row>
    <row r="74" spans="1:4" x14ac:dyDescent="0.3">
      <c r="A74" t="str">
        <f t="shared" ref="A74:A86" si="14">LEFT(B74,6)</f>
        <v>AD0399</v>
      </c>
      <c r="B74" t="s">
        <v>223</v>
      </c>
      <c r="C74" t="s">
        <v>324</v>
      </c>
      <c r="D74">
        <v>0</v>
      </c>
    </row>
    <row r="75" spans="1:4" x14ac:dyDescent="0.3">
      <c r="A75" t="str">
        <f t="shared" si="14"/>
        <v>AD0399</v>
      </c>
      <c r="B75" t="s">
        <v>224</v>
      </c>
      <c r="C75" t="s">
        <v>324</v>
      </c>
      <c r="D75">
        <v>0</v>
      </c>
    </row>
    <row r="76" spans="1:4" x14ac:dyDescent="0.3">
      <c r="A76" t="str">
        <f t="shared" si="14"/>
        <v>AD0399</v>
      </c>
      <c r="B76" t="s">
        <v>225</v>
      </c>
      <c r="C76" t="s">
        <v>324</v>
      </c>
      <c r="D76">
        <v>0</v>
      </c>
    </row>
    <row r="77" spans="1:4" x14ac:dyDescent="0.3">
      <c r="A77" t="str">
        <f t="shared" si="14"/>
        <v>AD0399</v>
      </c>
      <c r="B77" t="s">
        <v>226</v>
      </c>
      <c r="C77" t="s">
        <v>324</v>
      </c>
      <c r="D77">
        <v>0</v>
      </c>
    </row>
    <row r="78" spans="1:4" x14ac:dyDescent="0.3">
      <c r="A78" t="str">
        <f t="shared" si="14"/>
        <v>AD0399</v>
      </c>
      <c r="B78" t="s">
        <v>164</v>
      </c>
      <c r="C78" t="s">
        <v>324</v>
      </c>
      <c r="D78">
        <v>0</v>
      </c>
    </row>
    <row r="79" spans="1:4" x14ac:dyDescent="0.3">
      <c r="A79" s="18" t="str">
        <f t="shared" si="14"/>
        <v>AD0399</v>
      </c>
      <c r="B79" s="18" t="s">
        <v>97</v>
      </c>
      <c r="C79" t="s">
        <v>359</v>
      </c>
      <c r="D79">
        <v>1</v>
      </c>
    </row>
    <row r="80" spans="1:4" x14ac:dyDescent="0.3">
      <c r="A80" s="18" t="str">
        <f t="shared" si="14"/>
        <v>AD0399</v>
      </c>
      <c r="B80" s="18" t="s">
        <v>285</v>
      </c>
      <c r="C80" t="s">
        <v>359</v>
      </c>
      <c r="D80">
        <v>1</v>
      </c>
    </row>
    <row r="81" spans="1:4" x14ac:dyDescent="0.3">
      <c r="A81" s="28" t="str">
        <f t="shared" si="14"/>
        <v>AD0399</v>
      </c>
      <c r="B81" s="28" t="s">
        <v>161</v>
      </c>
      <c r="C81" t="s">
        <v>359</v>
      </c>
      <c r="D81">
        <v>1</v>
      </c>
    </row>
    <row r="82" spans="1:4" x14ac:dyDescent="0.3">
      <c r="A82" s="18" t="str">
        <f t="shared" si="14"/>
        <v>AD0399</v>
      </c>
      <c r="B82" s="18" t="s">
        <v>446</v>
      </c>
      <c r="C82" t="s">
        <v>326</v>
      </c>
      <c r="D82">
        <v>1</v>
      </c>
    </row>
    <row r="83" spans="1:4" x14ac:dyDescent="0.3">
      <c r="A83" s="18" t="str">
        <f t="shared" si="14"/>
        <v>AD0399</v>
      </c>
      <c r="B83" s="18" t="s">
        <v>229</v>
      </c>
      <c r="C83" t="s">
        <v>326</v>
      </c>
      <c r="D83">
        <v>1</v>
      </c>
    </row>
    <row r="84" spans="1:4" x14ac:dyDescent="0.3">
      <c r="A84" s="18" t="str">
        <f t="shared" si="14"/>
        <v>AD0399</v>
      </c>
      <c r="B84" s="18" t="s">
        <v>447</v>
      </c>
      <c r="C84" t="s">
        <v>326</v>
      </c>
      <c r="D84">
        <v>1</v>
      </c>
    </row>
    <row r="85" spans="1:4" x14ac:dyDescent="0.3">
      <c r="A85" s="18" t="str">
        <f t="shared" si="14"/>
        <v>AD0399</v>
      </c>
      <c r="B85" s="18" t="s">
        <v>447</v>
      </c>
      <c r="C85" t="s">
        <v>326</v>
      </c>
      <c r="D85">
        <v>1</v>
      </c>
    </row>
    <row r="86" spans="1:4" x14ac:dyDescent="0.3">
      <c r="A86" s="26" t="str">
        <f t="shared" si="14"/>
        <v>AD0399</v>
      </c>
      <c r="B86" s="26" t="s">
        <v>230</v>
      </c>
      <c r="C86" s="20" t="s">
        <v>326</v>
      </c>
      <c r="D86" s="20">
        <v>1</v>
      </c>
    </row>
    <row r="87" spans="1:4" x14ac:dyDescent="0.3">
      <c r="A87" t="str">
        <f t="shared" ref="A87:A89" si="15">LEFT(B87,6)</f>
        <v>AD0419</v>
      </c>
      <c r="B87" t="s">
        <v>172</v>
      </c>
      <c r="C87" t="s">
        <v>332</v>
      </c>
      <c r="D87">
        <v>0</v>
      </c>
    </row>
    <row r="88" spans="1:4" x14ac:dyDescent="0.3">
      <c r="A88" t="str">
        <f t="shared" si="15"/>
        <v>AD0419</v>
      </c>
      <c r="B88" t="s">
        <v>385</v>
      </c>
      <c r="C88" t="s">
        <v>332</v>
      </c>
      <c r="D88">
        <v>0</v>
      </c>
    </row>
    <row r="89" spans="1:4" x14ac:dyDescent="0.3">
      <c r="A89" s="20" t="str">
        <f t="shared" si="15"/>
        <v>AD0419</v>
      </c>
      <c r="B89" s="20" t="s">
        <v>176</v>
      </c>
      <c r="C89" s="20" t="s">
        <v>332</v>
      </c>
      <c r="D89" s="20">
        <v>0</v>
      </c>
    </row>
    <row r="90" spans="1:4" x14ac:dyDescent="0.3">
      <c r="A90" t="str">
        <f t="shared" ref="A90:A92" si="16">LEFT(B90,6)</f>
        <v>AD0431</v>
      </c>
      <c r="B90" t="s">
        <v>448</v>
      </c>
      <c r="C90" t="s">
        <v>312</v>
      </c>
      <c r="D90">
        <v>0</v>
      </c>
    </row>
    <row r="91" spans="1:4" x14ac:dyDescent="0.3">
      <c r="A91" t="str">
        <f t="shared" si="16"/>
        <v>AD0431</v>
      </c>
      <c r="B91" t="s">
        <v>449</v>
      </c>
      <c r="C91" t="s">
        <v>312</v>
      </c>
      <c r="D91">
        <v>0</v>
      </c>
    </row>
    <row r="92" spans="1:4" x14ac:dyDescent="0.3">
      <c r="A92" t="str">
        <f t="shared" si="16"/>
        <v>AD0431</v>
      </c>
      <c r="B92" t="s">
        <v>397</v>
      </c>
      <c r="C92" t="s">
        <v>312</v>
      </c>
      <c r="D92">
        <v>0</v>
      </c>
    </row>
    <row r="93" spans="1:4" x14ac:dyDescent="0.3">
      <c r="A93" t="str">
        <f t="shared" ref="A93:A95" si="17">LEFT(B93,6)</f>
        <v>AD0431</v>
      </c>
      <c r="B93" t="s">
        <v>450</v>
      </c>
      <c r="C93" t="s">
        <v>318</v>
      </c>
      <c r="D93">
        <v>0</v>
      </c>
    </row>
    <row r="94" spans="1:4" x14ac:dyDescent="0.3">
      <c r="A94" t="str">
        <f t="shared" si="17"/>
        <v>AD0431</v>
      </c>
      <c r="B94" t="s">
        <v>300</v>
      </c>
      <c r="C94" t="s">
        <v>318</v>
      </c>
      <c r="D94">
        <v>1</v>
      </c>
    </row>
    <row r="95" spans="1:4" x14ac:dyDescent="0.3">
      <c r="A95" t="str">
        <f t="shared" si="17"/>
        <v>AD0431</v>
      </c>
      <c r="B95" t="s">
        <v>181</v>
      </c>
      <c r="C95" t="s">
        <v>318</v>
      </c>
      <c r="D95">
        <v>1</v>
      </c>
    </row>
    <row r="96" spans="1:4" x14ac:dyDescent="0.3">
      <c r="A96" t="str">
        <f t="shared" ref="A96:A99" si="18">LEFT(B96,6)</f>
        <v>AD0431</v>
      </c>
      <c r="B96" t="s">
        <v>181</v>
      </c>
      <c r="C96" t="s">
        <v>324</v>
      </c>
      <c r="D96">
        <v>0</v>
      </c>
    </row>
    <row r="97" spans="1:4" x14ac:dyDescent="0.3">
      <c r="A97" t="str">
        <f t="shared" si="18"/>
        <v>AD0431</v>
      </c>
      <c r="B97" t="s">
        <v>451</v>
      </c>
      <c r="C97" t="s">
        <v>324</v>
      </c>
      <c r="D97">
        <v>0</v>
      </c>
    </row>
    <row r="98" spans="1:4" x14ac:dyDescent="0.3">
      <c r="A98" t="str">
        <f t="shared" si="18"/>
        <v>AD0431</v>
      </c>
      <c r="B98" t="s">
        <v>452</v>
      </c>
      <c r="C98" t="s">
        <v>324</v>
      </c>
      <c r="D98">
        <v>0</v>
      </c>
    </row>
    <row r="99" spans="1:4" x14ac:dyDescent="0.3">
      <c r="A99" t="str">
        <f t="shared" si="18"/>
        <v>AD0431</v>
      </c>
      <c r="B99" t="s">
        <v>453</v>
      </c>
      <c r="C99" t="s">
        <v>324</v>
      </c>
      <c r="D99">
        <v>0</v>
      </c>
    </row>
    <row r="100" spans="1:4" x14ac:dyDescent="0.3">
      <c r="A100" t="str">
        <f t="shared" ref="A100:A102" si="19">LEFT(B100,6)</f>
        <v>AD0431</v>
      </c>
      <c r="B100" t="s">
        <v>46</v>
      </c>
      <c r="C100" t="s">
        <v>369</v>
      </c>
      <c r="D100">
        <v>1</v>
      </c>
    </row>
    <row r="101" spans="1:4" x14ac:dyDescent="0.3">
      <c r="A101" t="str">
        <f t="shared" si="19"/>
        <v>AD0431</v>
      </c>
      <c r="B101" t="s">
        <v>180</v>
      </c>
      <c r="C101" t="s">
        <v>369</v>
      </c>
      <c r="D101">
        <v>1</v>
      </c>
    </row>
    <row r="102" spans="1:4" x14ac:dyDescent="0.3">
      <c r="A102" t="str">
        <f t="shared" si="19"/>
        <v>AD0431</v>
      </c>
      <c r="B102" t="s">
        <v>454</v>
      </c>
      <c r="C102" t="s">
        <v>381</v>
      </c>
      <c r="D102">
        <v>0</v>
      </c>
    </row>
    <row r="103" spans="1:4" x14ac:dyDescent="0.3">
      <c r="A103" t="str">
        <f t="shared" ref="A103:A106" si="20">LEFT(B103,6)</f>
        <v>AD0431</v>
      </c>
      <c r="B103" t="s">
        <v>455</v>
      </c>
      <c r="C103" t="s">
        <v>327</v>
      </c>
      <c r="D103">
        <v>0</v>
      </c>
    </row>
    <row r="104" spans="1:4" x14ac:dyDescent="0.3">
      <c r="A104" t="str">
        <f t="shared" si="20"/>
        <v>AD0431</v>
      </c>
      <c r="B104" t="s">
        <v>456</v>
      </c>
      <c r="C104" t="s">
        <v>327</v>
      </c>
      <c r="D104">
        <v>0</v>
      </c>
    </row>
    <row r="105" spans="1:4" x14ac:dyDescent="0.3">
      <c r="A105" t="str">
        <f t="shared" si="20"/>
        <v>AD0431</v>
      </c>
      <c r="B105" t="s">
        <v>182</v>
      </c>
      <c r="C105" t="s">
        <v>327</v>
      </c>
      <c r="D105">
        <v>0</v>
      </c>
    </row>
    <row r="106" spans="1:4" x14ac:dyDescent="0.3">
      <c r="A106" t="str">
        <f t="shared" si="20"/>
        <v>AD0431</v>
      </c>
      <c r="B106" t="s">
        <v>457</v>
      </c>
      <c r="C106" t="s">
        <v>327</v>
      </c>
      <c r="D106">
        <v>0</v>
      </c>
    </row>
    <row r="107" spans="1:4" x14ac:dyDescent="0.3">
      <c r="A107" t="str">
        <f t="shared" ref="A107:A110" si="21">LEFT(B107,6)</f>
        <v>AD0431</v>
      </c>
      <c r="B107" t="s">
        <v>458</v>
      </c>
      <c r="C107" t="s">
        <v>370</v>
      </c>
      <c r="D107">
        <v>0</v>
      </c>
    </row>
    <row r="108" spans="1:4" x14ac:dyDescent="0.3">
      <c r="A108" t="str">
        <f t="shared" si="21"/>
        <v>AD0431</v>
      </c>
      <c r="B108" t="s">
        <v>459</v>
      </c>
      <c r="C108" t="s">
        <v>370</v>
      </c>
      <c r="D108">
        <v>0</v>
      </c>
    </row>
    <row r="109" spans="1:4" x14ac:dyDescent="0.3">
      <c r="A109" t="str">
        <f t="shared" si="21"/>
        <v>AD0431</v>
      </c>
      <c r="B109" t="s">
        <v>460</v>
      </c>
      <c r="C109" t="s">
        <v>370</v>
      </c>
      <c r="D109">
        <v>0</v>
      </c>
    </row>
    <row r="110" spans="1:4" x14ac:dyDescent="0.3">
      <c r="A110" t="str">
        <f t="shared" si="21"/>
        <v>AD0431</v>
      </c>
      <c r="B110" t="s">
        <v>461</v>
      </c>
      <c r="C110" t="s">
        <v>370</v>
      </c>
      <c r="D110">
        <v>0</v>
      </c>
    </row>
    <row r="111" spans="1:4" x14ac:dyDescent="0.3">
      <c r="A111" t="str">
        <f t="shared" ref="A111:A115" si="22">LEFT(B111,6)</f>
        <v>AD0431</v>
      </c>
      <c r="B111" s="18" t="s">
        <v>393</v>
      </c>
      <c r="C111" t="s">
        <v>462</v>
      </c>
      <c r="D111">
        <v>0</v>
      </c>
    </row>
    <row r="112" spans="1:4" x14ac:dyDescent="0.3">
      <c r="A112" t="str">
        <f t="shared" si="22"/>
        <v>AD0431</v>
      </c>
      <c r="B112" s="18" t="s">
        <v>463</v>
      </c>
      <c r="C112" t="s">
        <v>462</v>
      </c>
      <c r="D112">
        <v>0</v>
      </c>
    </row>
    <row r="113" spans="1:4" x14ac:dyDescent="0.3">
      <c r="A113" t="str">
        <f t="shared" si="22"/>
        <v>AD0431</v>
      </c>
      <c r="B113" s="18" t="s">
        <v>464</v>
      </c>
      <c r="C113" t="s">
        <v>462</v>
      </c>
      <c r="D113">
        <v>0</v>
      </c>
    </row>
    <row r="114" spans="1:4" x14ac:dyDescent="0.3">
      <c r="A114" t="str">
        <f t="shared" si="22"/>
        <v>AD0431</v>
      </c>
      <c r="B114" s="18" t="s">
        <v>448</v>
      </c>
      <c r="C114" t="s">
        <v>462</v>
      </c>
      <c r="D114">
        <v>0</v>
      </c>
    </row>
    <row r="115" spans="1:4" x14ac:dyDescent="0.3">
      <c r="A115" s="20" t="str">
        <f t="shared" si="22"/>
        <v>AD0431</v>
      </c>
      <c r="B115" s="26" t="s">
        <v>449</v>
      </c>
      <c r="C115" s="20" t="s">
        <v>462</v>
      </c>
      <c r="D115" s="20">
        <v>0</v>
      </c>
    </row>
    <row r="116" spans="1:4" x14ac:dyDescent="0.3">
      <c r="A116" t="str">
        <f t="shared" ref="A116:A119" si="23">LEFT(B116,6)</f>
        <v>AD0432</v>
      </c>
      <c r="B116" t="s">
        <v>241</v>
      </c>
      <c r="C116" t="s">
        <v>314</v>
      </c>
      <c r="D116">
        <v>1</v>
      </c>
    </row>
    <row r="117" spans="1:4" x14ac:dyDescent="0.3">
      <c r="A117" t="str">
        <f t="shared" si="23"/>
        <v>AD0432</v>
      </c>
      <c r="B117" t="s">
        <v>185</v>
      </c>
      <c r="C117" t="s">
        <v>314</v>
      </c>
      <c r="D117">
        <v>1</v>
      </c>
    </row>
    <row r="118" spans="1:4" x14ac:dyDescent="0.3">
      <c r="A118" t="str">
        <f t="shared" si="23"/>
        <v>AD0432</v>
      </c>
      <c r="B118" t="s">
        <v>186</v>
      </c>
      <c r="C118" t="s">
        <v>314</v>
      </c>
      <c r="D118">
        <v>1</v>
      </c>
    </row>
    <row r="119" spans="1:4" x14ac:dyDescent="0.3">
      <c r="A119" t="str">
        <f t="shared" si="23"/>
        <v>AD0432</v>
      </c>
      <c r="B119" t="s">
        <v>187</v>
      </c>
      <c r="C119" t="s">
        <v>314</v>
      </c>
      <c r="D119">
        <v>1</v>
      </c>
    </row>
    <row r="120" spans="1:4" x14ac:dyDescent="0.3">
      <c r="A120" t="str">
        <f t="shared" ref="A120:A123" si="24">LEFT(B120,6)</f>
        <v>AD0432</v>
      </c>
      <c r="B120" t="s">
        <v>240</v>
      </c>
      <c r="C120" t="s">
        <v>465</v>
      </c>
      <c r="D120">
        <v>0</v>
      </c>
    </row>
    <row r="121" spans="1:4" x14ac:dyDescent="0.3">
      <c r="A121" t="str">
        <f t="shared" si="24"/>
        <v>AD0432</v>
      </c>
      <c r="B121" t="s">
        <v>466</v>
      </c>
      <c r="C121" t="s">
        <v>465</v>
      </c>
      <c r="D121">
        <v>1</v>
      </c>
    </row>
    <row r="122" spans="1:4" x14ac:dyDescent="0.3">
      <c r="A122" t="str">
        <f t="shared" si="24"/>
        <v>AD0432</v>
      </c>
      <c r="B122" t="s">
        <v>467</v>
      </c>
      <c r="C122" t="s">
        <v>465</v>
      </c>
      <c r="D122">
        <v>1</v>
      </c>
    </row>
    <row r="123" spans="1:4" x14ac:dyDescent="0.3">
      <c r="A123" t="str">
        <f t="shared" si="24"/>
        <v>AD0432</v>
      </c>
      <c r="B123" t="s">
        <v>468</v>
      </c>
      <c r="C123" t="s">
        <v>465</v>
      </c>
      <c r="D123">
        <v>1</v>
      </c>
    </row>
    <row r="124" spans="1:4" x14ac:dyDescent="0.3">
      <c r="A124" t="str">
        <f t="shared" ref="A124:A126" si="25">LEFT(B124,6)</f>
        <v>AD0432</v>
      </c>
      <c r="B124" t="s">
        <v>469</v>
      </c>
      <c r="C124" t="s">
        <v>369</v>
      </c>
      <c r="D124">
        <v>1</v>
      </c>
    </row>
    <row r="125" spans="1:4" x14ac:dyDescent="0.3">
      <c r="A125" t="str">
        <f t="shared" si="25"/>
        <v>AD0432</v>
      </c>
      <c r="B125" t="s">
        <v>106</v>
      </c>
      <c r="C125" t="s">
        <v>369</v>
      </c>
      <c r="D125">
        <v>1</v>
      </c>
    </row>
    <row r="126" spans="1:4" x14ac:dyDescent="0.3">
      <c r="A126" s="20" t="str">
        <f t="shared" si="25"/>
        <v>AD0432</v>
      </c>
      <c r="B126" s="20" t="s">
        <v>470</v>
      </c>
      <c r="C126" s="20" t="s">
        <v>369</v>
      </c>
      <c r="D126" s="20">
        <v>1</v>
      </c>
    </row>
    <row r="127" spans="1:4" x14ac:dyDescent="0.3">
      <c r="A127" t="str">
        <f t="shared" ref="A127:A130" si="26">LEFT(B127,6)</f>
        <v>AD0475</v>
      </c>
      <c r="B127" t="s">
        <v>471</v>
      </c>
      <c r="C127" t="s">
        <v>367</v>
      </c>
      <c r="D127">
        <v>1</v>
      </c>
    </row>
    <row r="128" spans="1:4" x14ac:dyDescent="0.3">
      <c r="A128" t="str">
        <f t="shared" si="26"/>
        <v>AD0475</v>
      </c>
      <c r="B128" t="s">
        <v>110</v>
      </c>
      <c r="C128" t="s">
        <v>367</v>
      </c>
      <c r="D128">
        <v>1</v>
      </c>
    </row>
    <row r="129" spans="1:4" x14ac:dyDescent="0.3">
      <c r="A129" t="str">
        <f t="shared" si="26"/>
        <v>AD0475</v>
      </c>
      <c r="B129" t="s">
        <v>111</v>
      </c>
      <c r="C129" t="s">
        <v>367</v>
      </c>
      <c r="D129">
        <v>1</v>
      </c>
    </row>
    <row r="130" spans="1:4" x14ac:dyDescent="0.3">
      <c r="A130" t="str">
        <f t="shared" si="26"/>
        <v>AD0475</v>
      </c>
      <c r="B130" t="s">
        <v>112</v>
      </c>
      <c r="C130" t="s">
        <v>367</v>
      </c>
      <c r="D130">
        <v>1</v>
      </c>
    </row>
  </sheetData>
  <phoneticPr fontId="1" type="noConversion"/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CFB3-2827-4204-A76D-3B43A99CCA99}">
  <dimension ref="A1:L135"/>
  <sheetViews>
    <sheetView workbookViewId="0">
      <selection activeCell="D50" sqref="D50"/>
    </sheetView>
  </sheetViews>
  <sheetFormatPr defaultColWidth="11.44140625" defaultRowHeight="14.4" x14ac:dyDescent="0.3"/>
  <cols>
    <col min="2" max="2" width="23.44140625" customWidth="1"/>
    <col min="3" max="3" width="12.5546875" customWidth="1"/>
  </cols>
  <sheetData>
    <row r="1" spans="1:12" x14ac:dyDescent="0.3">
      <c r="A1" s="25" t="s">
        <v>0</v>
      </c>
      <c r="B1" s="25" t="s">
        <v>1</v>
      </c>
      <c r="C1" s="25" t="s">
        <v>304</v>
      </c>
      <c r="D1" s="40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113</v>
      </c>
    </row>
    <row r="2" spans="1:12" x14ac:dyDescent="0.3">
      <c r="A2" s="35" t="str">
        <f>LEFT(B2,6)</f>
        <v>AD0268</v>
      </c>
      <c r="B2" t="s">
        <v>275</v>
      </c>
      <c r="C2" t="s">
        <v>395</v>
      </c>
      <c r="D2">
        <v>1</v>
      </c>
      <c r="F2">
        <f>COUNTIF(Tabelle31[Objekt_erkannt], 1)</f>
        <v>79</v>
      </c>
      <c r="G2" s="15">
        <f>Tabelle272934[[#This Row],[WAHR]]/(Tabelle272934[[#This Row],[FALSCH]]+Tabelle272934[[#This Row],[WAHR]])</f>
        <v>0.58955223880597019</v>
      </c>
      <c r="H2">
        <f>COUNTIF(Tabelle31[Objekt_erkannt], 0)</f>
        <v>55</v>
      </c>
      <c r="I2" s="15">
        <f>Tabelle272934[[#This Row],[FALSCH]]/(Tabelle272934[[#This Row],[FALSCH]]+Tabelle272934[[#This Row],[WAHR]])</f>
        <v>0.41044776119402987</v>
      </c>
      <c r="J2">
        <f>SUM(F2, H2)</f>
        <v>134</v>
      </c>
    </row>
    <row r="3" spans="1:12" x14ac:dyDescent="0.3">
      <c r="A3" t="str">
        <f>LEFT(B3,6)</f>
        <v>AD0268</v>
      </c>
      <c r="B3" t="s">
        <v>117</v>
      </c>
      <c r="C3" t="s">
        <v>395</v>
      </c>
      <c r="D3">
        <v>1</v>
      </c>
    </row>
    <row r="4" spans="1:12" x14ac:dyDescent="0.3">
      <c r="A4" t="str">
        <f t="shared" ref="A4:A15" si="0">LEFT(B4,6)</f>
        <v>AD0268</v>
      </c>
      <c r="B4" t="s">
        <v>118</v>
      </c>
      <c r="C4" t="s">
        <v>395</v>
      </c>
      <c r="D4">
        <v>1</v>
      </c>
    </row>
    <row r="5" spans="1:12" x14ac:dyDescent="0.3">
      <c r="A5" t="str">
        <f t="shared" si="0"/>
        <v>AD0268</v>
      </c>
      <c r="B5" t="s">
        <v>119</v>
      </c>
      <c r="C5" t="s">
        <v>395</v>
      </c>
      <c r="D5">
        <v>1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L5" t="s">
        <v>122</v>
      </c>
    </row>
    <row r="6" spans="1:12" x14ac:dyDescent="0.3">
      <c r="A6" t="str">
        <f t="shared" si="0"/>
        <v>AD0268</v>
      </c>
      <c r="B6" t="s">
        <v>16</v>
      </c>
      <c r="C6" t="s">
        <v>395</v>
      </c>
      <c r="D6">
        <v>1</v>
      </c>
      <c r="F6" cm="1">
        <f t="array" ref="F6">Tabelle272934[WAHR] + Tabelle272931[[#This Row],[WAHR]]</f>
        <v>148</v>
      </c>
      <c r="G6" s="15">
        <f>Tabelle27293436[[#This Row],[WAHR]]/(Tabelle27293436[[#This Row],[FALSCH]]+Tabelle27293436[[#This Row],[WAHR]])</f>
        <v>0.40883977900552487</v>
      </c>
      <c r="H6" cm="1">
        <f t="array" ref="H6">Tabelle272934[FALSCH] + Tabelle272931[[#This Row],[FALSCH]]</f>
        <v>214</v>
      </c>
      <c r="I6" s="15">
        <f>Tabelle27293436[[#This Row],[FALSCH]]/(Tabelle27293436[[#This Row],[FALSCH]]+Tabelle27293436[[#This Row],[WAHR]])</f>
        <v>0.59116022099447518</v>
      </c>
      <c r="J6">
        <f>SUM(F6, H6)</f>
        <v>362</v>
      </c>
    </row>
    <row r="7" spans="1:12" x14ac:dyDescent="0.3">
      <c r="A7" t="str">
        <f t="shared" si="0"/>
        <v>AD0268</v>
      </c>
      <c r="B7" t="s">
        <v>323</v>
      </c>
      <c r="C7" t="s">
        <v>395</v>
      </c>
      <c r="D7">
        <v>0</v>
      </c>
    </row>
    <row r="8" spans="1:12" x14ac:dyDescent="0.3">
      <c r="A8" t="str">
        <f t="shared" si="0"/>
        <v>AD0268</v>
      </c>
      <c r="B8" t="s">
        <v>423</v>
      </c>
      <c r="C8" t="s">
        <v>395</v>
      </c>
      <c r="D8">
        <v>0</v>
      </c>
    </row>
    <row r="9" spans="1:12" x14ac:dyDescent="0.3">
      <c r="A9" t="str">
        <f t="shared" si="0"/>
        <v>AD0268</v>
      </c>
      <c r="B9" t="s">
        <v>424</v>
      </c>
      <c r="C9" t="s">
        <v>395</v>
      </c>
      <c r="D9">
        <v>0</v>
      </c>
    </row>
    <row r="10" spans="1:12" x14ac:dyDescent="0.3">
      <c r="A10" s="28" t="str">
        <f>LEFT(B10,6)</f>
        <v>AD0268</v>
      </c>
      <c r="B10" s="28" t="s">
        <v>278</v>
      </c>
      <c r="C10" t="s">
        <v>472</v>
      </c>
      <c r="D10">
        <v>0</v>
      </c>
    </row>
    <row r="11" spans="1:12" x14ac:dyDescent="0.3">
      <c r="A11" t="str">
        <f t="shared" si="0"/>
        <v>AD0268</v>
      </c>
      <c r="B11" t="s">
        <v>473</v>
      </c>
      <c r="C11" t="s">
        <v>472</v>
      </c>
      <c r="D11">
        <v>0</v>
      </c>
    </row>
    <row r="12" spans="1:12" x14ac:dyDescent="0.3">
      <c r="A12" t="str">
        <f t="shared" si="0"/>
        <v>AD0268</v>
      </c>
      <c r="B12" s="28" t="s">
        <v>474</v>
      </c>
      <c r="C12" t="s">
        <v>472</v>
      </c>
      <c r="D12">
        <v>0</v>
      </c>
    </row>
    <row r="13" spans="1:12" x14ac:dyDescent="0.3">
      <c r="A13" t="str">
        <f t="shared" si="0"/>
        <v>AD0268</v>
      </c>
      <c r="B13" t="s">
        <v>418</v>
      </c>
      <c r="C13" t="s">
        <v>472</v>
      </c>
      <c r="D13">
        <v>0</v>
      </c>
    </row>
    <row r="14" spans="1:12" x14ac:dyDescent="0.3">
      <c r="A14" t="str">
        <f t="shared" si="0"/>
        <v>AD0268</v>
      </c>
      <c r="B14" s="28" t="s">
        <v>419</v>
      </c>
      <c r="C14" t="s">
        <v>472</v>
      </c>
      <c r="D14">
        <v>0</v>
      </c>
    </row>
    <row r="15" spans="1:12" x14ac:dyDescent="0.3">
      <c r="A15" t="str">
        <f t="shared" si="0"/>
        <v>AD0268</v>
      </c>
      <c r="B15" t="s">
        <v>420</v>
      </c>
      <c r="C15" t="s">
        <v>472</v>
      </c>
      <c r="D15">
        <v>0</v>
      </c>
    </row>
    <row r="16" spans="1:12" x14ac:dyDescent="0.3">
      <c r="A16" s="28" t="str">
        <f>LEFT(B16,6)</f>
        <v>AD0268</v>
      </c>
      <c r="B16" s="28" t="s">
        <v>475</v>
      </c>
      <c r="C16" t="s">
        <v>377</v>
      </c>
      <c r="D16">
        <v>0</v>
      </c>
    </row>
    <row r="17" spans="1:4" x14ac:dyDescent="0.3">
      <c r="A17" t="str">
        <f t="shared" ref="A17:A18" si="1">LEFT(B17,6)</f>
        <v>AD0268</v>
      </c>
      <c r="B17" t="s">
        <v>476</v>
      </c>
      <c r="C17" t="s">
        <v>377</v>
      </c>
      <c r="D17">
        <v>0</v>
      </c>
    </row>
    <row r="18" spans="1:4" x14ac:dyDescent="0.3">
      <c r="A18" s="28" t="str">
        <f t="shared" si="1"/>
        <v>AD0268</v>
      </c>
      <c r="B18" s="28" t="s">
        <v>477</v>
      </c>
      <c r="C18" t="s">
        <v>377</v>
      </c>
      <c r="D18">
        <v>0</v>
      </c>
    </row>
    <row r="19" spans="1:4" x14ac:dyDescent="0.3">
      <c r="A19" t="str">
        <f t="shared" ref="A19:A35" si="2">LEFT(B19,6)</f>
        <v>AD0268</v>
      </c>
      <c r="B19" t="s">
        <v>272</v>
      </c>
      <c r="C19" t="s">
        <v>377</v>
      </c>
      <c r="D19">
        <v>0</v>
      </c>
    </row>
    <row r="20" spans="1:4" x14ac:dyDescent="0.3">
      <c r="A20" s="28" t="str">
        <f t="shared" si="2"/>
        <v>AD0268</v>
      </c>
      <c r="B20" s="28" t="s">
        <v>54</v>
      </c>
      <c r="C20" t="s">
        <v>377</v>
      </c>
      <c r="D20">
        <v>0</v>
      </c>
    </row>
    <row r="21" spans="1:4" x14ac:dyDescent="0.3">
      <c r="A21" t="str">
        <f t="shared" si="2"/>
        <v>AD0268</v>
      </c>
      <c r="B21" t="s">
        <v>55</v>
      </c>
      <c r="C21" t="s">
        <v>377</v>
      </c>
      <c r="D21">
        <v>0</v>
      </c>
    </row>
    <row r="22" spans="1:4" x14ac:dyDescent="0.3">
      <c r="A22" s="28" t="str">
        <f t="shared" si="2"/>
        <v>AD0268</v>
      </c>
      <c r="B22" s="28" t="s">
        <v>478</v>
      </c>
      <c r="C22" t="s">
        <v>377</v>
      </c>
      <c r="D22">
        <v>0</v>
      </c>
    </row>
    <row r="23" spans="1:4" x14ac:dyDescent="0.3">
      <c r="A23" t="str">
        <f t="shared" si="2"/>
        <v>AD0268</v>
      </c>
      <c r="B23" t="s">
        <v>272</v>
      </c>
      <c r="C23" t="s">
        <v>402</v>
      </c>
      <c r="D23">
        <v>1</v>
      </c>
    </row>
    <row r="24" spans="1:4" x14ac:dyDescent="0.3">
      <c r="A24" s="28" t="str">
        <f t="shared" si="2"/>
        <v>AD0268</v>
      </c>
      <c r="B24" s="28" t="s">
        <v>54</v>
      </c>
      <c r="C24" t="s">
        <v>402</v>
      </c>
      <c r="D24">
        <v>1</v>
      </c>
    </row>
    <row r="25" spans="1:4" x14ac:dyDescent="0.3">
      <c r="A25" t="str">
        <f t="shared" si="2"/>
        <v>AD0268</v>
      </c>
      <c r="B25" t="s">
        <v>273</v>
      </c>
      <c r="C25" t="s">
        <v>402</v>
      </c>
      <c r="D25">
        <v>1</v>
      </c>
    </row>
    <row r="26" spans="1:4" x14ac:dyDescent="0.3">
      <c r="A26" s="28" t="str">
        <f t="shared" si="2"/>
        <v>AD0268</v>
      </c>
      <c r="B26" s="28" t="s">
        <v>116</v>
      </c>
      <c r="C26" t="s">
        <v>402</v>
      </c>
      <c r="D26">
        <v>1</v>
      </c>
    </row>
    <row r="27" spans="1:4" x14ac:dyDescent="0.3">
      <c r="A27" t="str">
        <f t="shared" si="2"/>
        <v>AD0268</v>
      </c>
      <c r="B27" t="s">
        <v>274</v>
      </c>
      <c r="C27" t="s">
        <v>402</v>
      </c>
      <c r="D27">
        <v>1</v>
      </c>
    </row>
    <row r="28" spans="1:4" x14ac:dyDescent="0.3">
      <c r="A28" s="28" t="str">
        <f t="shared" si="2"/>
        <v>AD0268</v>
      </c>
      <c r="B28" s="28" t="s">
        <v>55</v>
      </c>
      <c r="C28" t="s">
        <v>402</v>
      </c>
      <c r="D28">
        <v>1</v>
      </c>
    </row>
    <row r="29" spans="1:4" x14ac:dyDescent="0.3">
      <c r="A29" t="str">
        <f t="shared" si="2"/>
        <v>AD0268</v>
      </c>
      <c r="B29" t="s">
        <v>51</v>
      </c>
      <c r="C29" t="s">
        <v>340</v>
      </c>
      <c r="D29">
        <v>1</v>
      </c>
    </row>
    <row r="30" spans="1:4" x14ac:dyDescent="0.3">
      <c r="A30" s="28" t="str">
        <f t="shared" si="2"/>
        <v>AD0268</v>
      </c>
      <c r="B30" s="28" t="s">
        <v>277</v>
      </c>
      <c r="C30" t="s">
        <v>340</v>
      </c>
      <c r="D30">
        <v>1</v>
      </c>
    </row>
    <row r="31" spans="1:4" x14ac:dyDescent="0.3">
      <c r="A31" t="str">
        <f t="shared" si="2"/>
        <v>AD0268</v>
      </c>
      <c r="B31" t="s">
        <v>52</v>
      </c>
      <c r="C31" t="s">
        <v>340</v>
      </c>
      <c r="D31">
        <v>0</v>
      </c>
    </row>
    <row r="32" spans="1:4" x14ac:dyDescent="0.3">
      <c r="A32" s="28" t="str">
        <f t="shared" si="2"/>
        <v>AD0268</v>
      </c>
      <c r="B32" s="28" t="s">
        <v>479</v>
      </c>
      <c r="C32" t="s">
        <v>340</v>
      </c>
      <c r="D32">
        <v>0</v>
      </c>
    </row>
    <row r="33" spans="1:4" x14ac:dyDescent="0.3">
      <c r="A33" t="str">
        <f t="shared" si="2"/>
        <v>AD0268</v>
      </c>
      <c r="B33" t="s">
        <v>278</v>
      </c>
      <c r="C33" t="s">
        <v>340</v>
      </c>
      <c r="D33">
        <v>0</v>
      </c>
    </row>
    <row r="34" spans="1:4" x14ac:dyDescent="0.3">
      <c r="A34" s="28" t="str">
        <f t="shared" si="2"/>
        <v>AD0268</v>
      </c>
      <c r="B34" s="28" t="s">
        <v>480</v>
      </c>
      <c r="C34" t="s">
        <v>340</v>
      </c>
      <c r="D34">
        <v>0</v>
      </c>
    </row>
    <row r="35" spans="1:4" x14ac:dyDescent="0.3">
      <c r="A35" t="str">
        <f t="shared" si="2"/>
        <v>AD0268</v>
      </c>
      <c r="B35" t="s">
        <v>478</v>
      </c>
      <c r="C35" s="20" t="s">
        <v>340</v>
      </c>
      <c r="D35">
        <v>0</v>
      </c>
    </row>
    <row r="36" spans="1:4" x14ac:dyDescent="0.3">
      <c r="A36" s="42" t="str">
        <f t="shared" ref="A36:A49" si="3">LEFT(B36,6)</f>
        <v>AD0288</v>
      </c>
      <c r="B36" s="42" t="s">
        <v>124</v>
      </c>
      <c r="C36" s="41" t="s">
        <v>395</v>
      </c>
      <c r="D36" s="10">
        <v>0</v>
      </c>
    </row>
    <row r="37" spans="1:4" x14ac:dyDescent="0.3">
      <c r="A37" t="str">
        <f t="shared" si="3"/>
        <v>AD0288</v>
      </c>
      <c r="B37" t="s">
        <v>481</v>
      </c>
      <c r="C37" s="41" t="s">
        <v>395</v>
      </c>
      <c r="D37">
        <v>0</v>
      </c>
    </row>
    <row r="38" spans="1:4" x14ac:dyDescent="0.3">
      <c r="A38" s="28" t="str">
        <f t="shared" si="3"/>
        <v>AD0288</v>
      </c>
      <c r="B38" s="28" t="s">
        <v>347</v>
      </c>
      <c r="C38" s="41" t="s">
        <v>395</v>
      </c>
      <c r="D38">
        <v>0</v>
      </c>
    </row>
    <row r="39" spans="1:4" x14ac:dyDescent="0.3">
      <c r="A39" t="str">
        <f t="shared" si="3"/>
        <v>AD0288</v>
      </c>
      <c r="B39" t="s">
        <v>482</v>
      </c>
      <c r="C39" s="41" t="s">
        <v>395</v>
      </c>
      <c r="D39">
        <v>0</v>
      </c>
    </row>
    <row r="40" spans="1:4" x14ac:dyDescent="0.3">
      <c r="A40" s="28" t="str">
        <f t="shared" si="3"/>
        <v>AD0288</v>
      </c>
      <c r="B40" s="28" t="s">
        <v>426</v>
      </c>
      <c r="C40" s="41" t="s">
        <v>395</v>
      </c>
      <c r="D40">
        <v>0</v>
      </c>
    </row>
    <row r="41" spans="1:4" x14ac:dyDescent="0.3">
      <c r="A41" t="str">
        <f t="shared" si="3"/>
        <v>AD0288</v>
      </c>
      <c r="B41" t="s">
        <v>483</v>
      </c>
      <c r="C41" s="41" t="s">
        <v>395</v>
      </c>
      <c r="D41">
        <v>1</v>
      </c>
    </row>
    <row r="42" spans="1:4" x14ac:dyDescent="0.3">
      <c r="A42" s="28" t="str">
        <f t="shared" si="3"/>
        <v>AD0288</v>
      </c>
      <c r="B42" s="28" t="s">
        <v>339</v>
      </c>
      <c r="C42" s="41" t="s">
        <v>395</v>
      </c>
      <c r="D42">
        <v>1</v>
      </c>
    </row>
    <row r="43" spans="1:4" x14ac:dyDescent="0.3">
      <c r="A43" t="str">
        <f t="shared" si="3"/>
        <v>AD0288</v>
      </c>
      <c r="B43" t="s">
        <v>66</v>
      </c>
      <c r="C43" s="41" t="s">
        <v>395</v>
      </c>
      <c r="D43">
        <v>1</v>
      </c>
    </row>
    <row r="44" spans="1:4" x14ac:dyDescent="0.3">
      <c r="A44" s="28" t="str">
        <f t="shared" si="3"/>
        <v>AD0288</v>
      </c>
      <c r="B44" s="28" t="s">
        <v>484</v>
      </c>
      <c r="C44" s="41" t="s">
        <v>462</v>
      </c>
      <c r="D44">
        <v>0</v>
      </c>
    </row>
    <row r="45" spans="1:4" x14ac:dyDescent="0.3">
      <c r="A45" s="28" t="str">
        <f t="shared" si="3"/>
        <v>AD0288</v>
      </c>
      <c r="B45" s="28" t="s">
        <v>343</v>
      </c>
      <c r="C45" s="41" t="s">
        <v>462</v>
      </c>
      <c r="D45">
        <v>0</v>
      </c>
    </row>
    <row r="46" spans="1:4" x14ac:dyDescent="0.3">
      <c r="A46" s="28" t="str">
        <f t="shared" si="3"/>
        <v>AD0288</v>
      </c>
      <c r="B46" s="28" t="s">
        <v>482</v>
      </c>
      <c r="C46" s="41" t="s">
        <v>462</v>
      </c>
      <c r="D46">
        <v>0</v>
      </c>
    </row>
    <row r="47" spans="1:4" x14ac:dyDescent="0.3">
      <c r="A47" s="28" t="str">
        <f t="shared" si="3"/>
        <v>AD0288</v>
      </c>
      <c r="B47" s="28" t="s">
        <v>485</v>
      </c>
      <c r="C47" s="41" t="s">
        <v>462</v>
      </c>
      <c r="D47">
        <v>0</v>
      </c>
    </row>
    <row r="48" spans="1:4" x14ac:dyDescent="0.3">
      <c r="A48" s="28" t="str">
        <f t="shared" si="3"/>
        <v>AD0288</v>
      </c>
      <c r="B48" s="28" t="s">
        <v>130</v>
      </c>
      <c r="C48" s="41" t="s">
        <v>462</v>
      </c>
      <c r="D48">
        <v>0</v>
      </c>
    </row>
    <row r="49" spans="1:4" x14ac:dyDescent="0.3">
      <c r="A49" s="26" t="str">
        <f t="shared" si="3"/>
        <v>AD0288</v>
      </c>
      <c r="B49" s="26" t="s">
        <v>20</v>
      </c>
      <c r="C49" s="45" t="s">
        <v>462</v>
      </c>
      <c r="D49" s="20">
        <v>1</v>
      </c>
    </row>
    <row r="50" spans="1:4" x14ac:dyDescent="0.3">
      <c r="A50" s="18" t="str">
        <f t="shared" ref="A50:A56" si="4">LEFT(B50,6)</f>
        <v>AD0325</v>
      </c>
      <c r="B50" s="18" t="s">
        <v>486</v>
      </c>
      <c r="C50" t="s">
        <v>395</v>
      </c>
      <c r="D50">
        <v>0</v>
      </c>
    </row>
    <row r="51" spans="1:4" x14ac:dyDescent="0.3">
      <c r="A51" s="18" t="str">
        <f t="shared" si="4"/>
        <v>AD0325</v>
      </c>
      <c r="B51" s="18" t="s">
        <v>487</v>
      </c>
      <c r="C51" t="s">
        <v>395</v>
      </c>
      <c r="D51">
        <v>0</v>
      </c>
    </row>
    <row r="52" spans="1:4" x14ac:dyDescent="0.3">
      <c r="A52" s="18" t="str">
        <f t="shared" si="4"/>
        <v>AD0325</v>
      </c>
      <c r="B52" s="18" t="s">
        <v>488</v>
      </c>
      <c r="C52" t="s">
        <v>395</v>
      </c>
      <c r="D52">
        <v>0</v>
      </c>
    </row>
    <row r="53" spans="1:4" x14ac:dyDescent="0.3">
      <c r="A53" s="18" t="str">
        <f t="shared" si="4"/>
        <v>AD0325</v>
      </c>
      <c r="B53" s="18" t="s">
        <v>25</v>
      </c>
      <c r="C53" t="s">
        <v>395</v>
      </c>
      <c r="D53">
        <v>0</v>
      </c>
    </row>
    <row r="54" spans="1:4" x14ac:dyDescent="0.3">
      <c r="A54" s="18" t="str">
        <f t="shared" si="4"/>
        <v>AD0325</v>
      </c>
      <c r="B54" s="18" t="s">
        <v>489</v>
      </c>
      <c r="C54" t="s">
        <v>395</v>
      </c>
      <c r="D54">
        <v>0</v>
      </c>
    </row>
    <row r="55" spans="1:4" x14ac:dyDescent="0.3">
      <c r="A55" s="18" t="str">
        <f t="shared" si="4"/>
        <v>AD0325</v>
      </c>
      <c r="B55" s="18" t="s">
        <v>490</v>
      </c>
      <c r="C55" t="s">
        <v>395</v>
      </c>
      <c r="D55">
        <v>1</v>
      </c>
    </row>
    <row r="56" spans="1:4" x14ac:dyDescent="0.3">
      <c r="A56" s="28" t="str">
        <f t="shared" si="4"/>
        <v>AD0325</v>
      </c>
      <c r="B56" s="28" t="s">
        <v>491</v>
      </c>
      <c r="C56" t="s">
        <v>395</v>
      </c>
      <c r="D56">
        <v>1</v>
      </c>
    </row>
    <row r="57" spans="1:4" x14ac:dyDescent="0.3">
      <c r="A57" s="18" t="str">
        <f t="shared" ref="A57:A62" si="5">LEFT(B57,6)</f>
        <v>AD0325</v>
      </c>
      <c r="B57" s="18" t="s">
        <v>489</v>
      </c>
      <c r="C57" s="44" t="s">
        <v>472</v>
      </c>
      <c r="D57">
        <v>0</v>
      </c>
    </row>
    <row r="58" spans="1:4" x14ac:dyDescent="0.3">
      <c r="A58" s="18" t="str">
        <f t="shared" si="5"/>
        <v>AD0325</v>
      </c>
      <c r="B58" s="18" t="s">
        <v>492</v>
      </c>
      <c r="C58" s="44" t="s">
        <v>472</v>
      </c>
      <c r="D58">
        <v>0</v>
      </c>
    </row>
    <row r="59" spans="1:4" x14ac:dyDescent="0.3">
      <c r="A59" s="18" t="str">
        <f t="shared" si="5"/>
        <v>AD0325</v>
      </c>
      <c r="B59" s="18" t="s">
        <v>493</v>
      </c>
      <c r="C59" s="44" t="s">
        <v>472</v>
      </c>
      <c r="D59">
        <v>0</v>
      </c>
    </row>
    <row r="60" spans="1:4" x14ac:dyDescent="0.3">
      <c r="A60" s="18" t="str">
        <f t="shared" si="5"/>
        <v>AD0325</v>
      </c>
      <c r="B60" s="18" t="s">
        <v>494</v>
      </c>
      <c r="C60" s="44" t="s">
        <v>472</v>
      </c>
      <c r="D60">
        <v>0</v>
      </c>
    </row>
    <row r="61" spans="1:4" x14ac:dyDescent="0.3">
      <c r="A61" s="18" t="str">
        <f t="shared" si="5"/>
        <v>AD0325</v>
      </c>
      <c r="B61" s="18" t="s">
        <v>490</v>
      </c>
      <c r="C61" s="44" t="s">
        <v>472</v>
      </c>
      <c r="D61">
        <v>0</v>
      </c>
    </row>
    <row r="62" spans="1:4" x14ac:dyDescent="0.3">
      <c r="A62" s="28" t="str">
        <f t="shared" si="5"/>
        <v>AD0325</v>
      </c>
      <c r="B62" s="28" t="s">
        <v>353</v>
      </c>
      <c r="C62" s="44" t="s">
        <v>472</v>
      </c>
      <c r="D62">
        <v>0</v>
      </c>
    </row>
    <row r="63" spans="1:4" x14ac:dyDescent="0.3">
      <c r="A63" s="18" t="str">
        <f t="shared" ref="A63:A68" si="6">LEFT(B63,6)</f>
        <v>AD0325</v>
      </c>
      <c r="B63" s="18" t="s">
        <v>495</v>
      </c>
      <c r="C63" t="s">
        <v>332</v>
      </c>
      <c r="D63">
        <v>0</v>
      </c>
    </row>
    <row r="64" spans="1:4" x14ac:dyDescent="0.3">
      <c r="A64" s="18" t="str">
        <f t="shared" si="6"/>
        <v>AD0325</v>
      </c>
      <c r="B64" s="18" t="s">
        <v>358</v>
      </c>
      <c r="C64" t="s">
        <v>332</v>
      </c>
      <c r="D64">
        <v>1</v>
      </c>
    </row>
    <row r="65" spans="1:4" x14ac:dyDescent="0.3">
      <c r="A65" s="18" t="str">
        <f t="shared" si="6"/>
        <v>AD0325</v>
      </c>
      <c r="B65" s="18" t="s">
        <v>360</v>
      </c>
      <c r="C65" t="s">
        <v>332</v>
      </c>
      <c r="D65">
        <v>1</v>
      </c>
    </row>
    <row r="66" spans="1:4" x14ac:dyDescent="0.3">
      <c r="A66" s="18" t="str">
        <f t="shared" si="6"/>
        <v>AD0325</v>
      </c>
      <c r="B66" s="18" t="s">
        <v>496</v>
      </c>
      <c r="C66" t="s">
        <v>332</v>
      </c>
      <c r="D66">
        <v>0</v>
      </c>
    </row>
    <row r="67" spans="1:4" x14ac:dyDescent="0.3">
      <c r="A67" s="18" t="str">
        <f t="shared" si="6"/>
        <v>AD0325</v>
      </c>
      <c r="B67" s="18" t="s">
        <v>497</v>
      </c>
      <c r="C67" t="s">
        <v>332</v>
      </c>
      <c r="D67">
        <v>0</v>
      </c>
    </row>
    <row r="68" spans="1:4" x14ac:dyDescent="0.3">
      <c r="A68" s="28" t="str">
        <f t="shared" si="6"/>
        <v>AD0325</v>
      </c>
      <c r="B68" s="28" t="s">
        <v>498</v>
      </c>
      <c r="C68" t="s">
        <v>332</v>
      </c>
      <c r="D68">
        <v>1</v>
      </c>
    </row>
    <row r="69" spans="1:4" x14ac:dyDescent="0.3">
      <c r="A69" s="18" t="str">
        <f t="shared" ref="A69:A74" si="7">LEFT(B69,6)</f>
        <v>AD0325</v>
      </c>
      <c r="B69" s="18" t="s">
        <v>69</v>
      </c>
      <c r="C69" t="s">
        <v>318</v>
      </c>
      <c r="D69">
        <v>1</v>
      </c>
    </row>
    <row r="70" spans="1:4" x14ac:dyDescent="0.3">
      <c r="A70" s="18" t="str">
        <f t="shared" si="7"/>
        <v>AD0325</v>
      </c>
      <c r="B70" s="18" t="s">
        <v>499</v>
      </c>
      <c r="C70" t="s">
        <v>318</v>
      </c>
      <c r="D70">
        <v>1</v>
      </c>
    </row>
    <row r="71" spans="1:4" x14ac:dyDescent="0.3">
      <c r="A71" s="18" t="str">
        <f t="shared" si="7"/>
        <v>AD0325</v>
      </c>
      <c r="B71" s="18" t="s">
        <v>432</v>
      </c>
      <c r="C71" t="s">
        <v>318</v>
      </c>
      <c r="D71">
        <v>1</v>
      </c>
    </row>
    <row r="72" spans="1:4" x14ac:dyDescent="0.3">
      <c r="A72" s="18" t="str">
        <f t="shared" si="7"/>
        <v>AD0325</v>
      </c>
      <c r="B72" s="18" t="s">
        <v>433</v>
      </c>
      <c r="C72" t="s">
        <v>318</v>
      </c>
      <c r="D72">
        <v>1</v>
      </c>
    </row>
    <row r="73" spans="1:4" x14ac:dyDescent="0.3">
      <c r="A73" s="18" t="str">
        <f t="shared" si="7"/>
        <v>AD0325</v>
      </c>
      <c r="B73" s="18" t="s">
        <v>354</v>
      </c>
      <c r="C73" t="s">
        <v>318</v>
      </c>
      <c r="D73">
        <v>1</v>
      </c>
    </row>
    <row r="74" spans="1:4" x14ac:dyDescent="0.3">
      <c r="A74" s="26" t="str">
        <f t="shared" si="7"/>
        <v>AD0325</v>
      </c>
      <c r="B74" s="26" t="s">
        <v>498</v>
      </c>
      <c r="C74" s="20" t="s">
        <v>318</v>
      </c>
      <c r="D74" s="20">
        <v>1</v>
      </c>
    </row>
    <row r="75" spans="1:4" x14ac:dyDescent="0.3">
      <c r="A75" s="47" t="str">
        <f t="shared" ref="A75:A82" si="8">LEFT(B75,6)</f>
        <v>AD0399</v>
      </c>
      <c r="B75" s="47" t="s">
        <v>500</v>
      </c>
      <c r="C75" s="48" t="s">
        <v>314</v>
      </c>
      <c r="D75">
        <v>1</v>
      </c>
    </row>
    <row r="76" spans="1:4" x14ac:dyDescent="0.3">
      <c r="A76" s="28" t="str">
        <f t="shared" si="8"/>
        <v>AD0399</v>
      </c>
      <c r="B76" s="28" t="s">
        <v>501</v>
      </c>
      <c r="C76" s="46" t="s">
        <v>314</v>
      </c>
      <c r="D76">
        <v>1</v>
      </c>
    </row>
    <row r="77" spans="1:4" x14ac:dyDescent="0.3">
      <c r="A77" s="28" t="str">
        <f t="shared" si="8"/>
        <v>AD0399</v>
      </c>
      <c r="B77" s="28" t="s">
        <v>502</v>
      </c>
      <c r="C77" s="46" t="s">
        <v>314</v>
      </c>
      <c r="D77">
        <v>1</v>
      </c>
    </row>
    <row r="78" spans="1:4" x14ac:dyDescent="0.3">
      <c r="A78" s="28" t="str">
        <f t="shared" si="8"/>
        <v>AD0399</v>
      </c>
      <c r="B78" s="28" t="s">
        <v>503</v>
      </c>
      <c r="C78" s="46" t="s">
        <v>314</v>
      </c>
      <c r="D78">
        <v>1</v>
      </c>
    </row>
    <row r="79" spans="1:4" x14ac:dyDescent="0.3">
      <c r="A79" s="28" t="str">
        <f t="shared" si="8"/>
        <v>AD0399</v>
      </c>
      <c r="B79" s="28" t="s">
        <v>504</v>
      </c>
      <c r="C79" s="46" t="s">
        <v>314</v>
      </c>
      <c r="D79">
        <v>1</v>
      </c>
    </row>
    <row r="80" spans="1:4" x14ac:dyDescent="0.3">
      <c r="A80" s="28" t="str">
        <f t="shared" si="8"/>
        <v>AD0399</v>
      </c>
      <c r="B80" s="28" t="s">
        <v>35</v>
      </c>
      <c r="C80" s="46" t="s">
        <v>314</v>
      </c>
      <c r="D80">
        <v>1</v>
      </c>
    </row>
    <row r="81" spans="1:4" x14ac:dyDescent="0.3">
      <c r="A81" s="28" t="str">
        <f t="shared" si="8"/>
        <v>AD0399</v>
      </c>
      <c r="B81" s="28" t="s">
        <v>220</v>
      </c>
      <c r="C81" s="46" t="s">
        <v>314</v>
      </c>
      <c r="D81">
        <v>1</v>
      </c>
    </row>
    <row r="82" spans="1:4" x14ac:dyDescent="0.3">
      <c r="A82" s="28" t="str">
        <f t="shared" si="8"/>
        <v>AD0399</v>
      </c>
      <c r="B82" s="28" t="s">
        <v>221</v>
      </c>
      <c r="C82" s="46" t="s">
        <v>314</v>
      </c>
      <c r="D82">
        <v>1</v>
      </c>
    </row>
    <row r="83" spans="1:4" x14ac:dyDescent="0.3">
      <c r="A83" s="18" t="str">
        <f t="shared" ref="A83:A89" si="9">LEFT(B83,6)</f>
        <v>AD0399</v>
      </c>
      <c r="B83" s="18" t="s">
        <v>92</v>
      </c>
      <c r="C83" s="44" t="s">
        <v>395</v>
      </c>
      <c r="D83">
        <v>0</v>
      </c>
    </row>
    <row r="84" spans="1:4" x14ac:dyDescent="0.3">
      <c r="A84" s="18" t="str">
        <f t="shared" si="9"/>
        <v>AD0399</v>
      </c>
      <c r="B84" s="18" t="s">
        <v>444</v>
      </c>
      <c r="C84" s="44" t="s">
        <v>395</v>
      </c>
      <c r="D84">
        <v>1</v>
      </c>
    </row>
    <row r="85" spans="1:4" x14ac:dyDescent="0.3">
      <c r="A85" s="18" t="str">
        <f t="shared" si="9"/>
        <v>AD0399</v>
      </c>
      <c r="B85" s="18" t="s">
        <v>505</v>
      </c>
      <c r="C85" s="44" t="s">
        <v>395</v>
      </c>
      <c r="D85">
        <v>1</v>
      </c>
    </row>
    <row r="86" spans="1:4" x14ac:dyDescent="0.3">
      <c r="A86" s="18" t="str">
        <f t="shared" si="9"/>
        <v>AD0399</v>
      </c>
      <c r="B86" s="18" t="s">
        <v>297</v>
      </c>
      <c r="C86" s="44" t="s">
        <v>395</v>
      </c>
      <c r="D86">
        <v>1</v>
      </c>
    </row>
    <row r="87" spans="1:4" x14ac:dyDescent="0.3">
      <c r="A87" s="18" t="str">
        <f t="shared" si="9"/>
        <v>AD0399</v>
      </c>
      <c r="B87" s="18" t="s">
        <v>506</v>
      </c>
      <c r="C87" s="44" t="s">
        <v>395</v>
      </c>
      <c r="D87">
        <v>1</v>
      </c>
    </row>
    <row r="88" spans="1:4" x14ac:dyDescent="0.3">
      <c r="A88" s="18" t="str">
        <f t="shared" si="9"/>
        <v>AD0399</v>
      </c>
      <c r="B88" s="18" t="s">
        <v>163</v>
      </c>
      <c r="C88" s="44" t="s">
        <v>395</v>
      </c>
      <c r="D88">
        <v>1</v>
      </c>
    </row>
    <row r="89" spans="1:4" x14ac:dyDescent="0.3">
      <c r="A89" s="28" t="str">
        <f t="shared" si="9"/>
        <v>AD0399</v>
      </c>
      <c r="B89" s="28" t="s">
        <v>445</v>
      </c>
      <c r="C89" s="44" t="s">
        <v>395</v>
      </c>
      <c r="D89">
        <v>1</v>
      </c>
    </row>
    <row r="90" spans="1:4" x14ac:dyDescent="0.3">
      <c r="A90" s="18" t="str">
        <f t="shared" ref="A90:A97" si="10">LEFT(B90,6)</f>
        <v>AD0399</v>
      </c>
      <c r="B90" s="18" t="s">
        <v>500</v>
      </c>
      <c r="C90" t="s">
        <v>367</v>
      </c>
      <c r="D90">
        <v>1</v>
      </c>
    </row>
    <row r="91" spans="1:4" x14ac:dyDescent="0.3">
      <c r="A91" s="18" t="str">
        <f t="shared" si="10"/>
        <v>AD0399</v>
      </c>
      <c r="B91" s="18" t="s">
        <v>501</v>
      </c>
      <c r="C91" t="s">
        <v>367</v>
      </c>
      <c r="D91">
        <v>1</v>
      </c>
    </row>
    <row r="92" spans="1:4" x14ac:dyDescent="0.3">
      <c r="A92" s="18" t="str">
        <f t="shared" si="10"/>
        <v>AD0399</v>
      </c>
      <c r="B92" s="18" t="s">
        <v>502</v>
      </c>
      <c r="C92" t="s">
        <v>367</v>
      </c>
      <c r="D92">
        <v>1</v>
      </c>
    </row>
    <row r="93" spans="1:4" x14ac:dyDescent="0.3">
      <c r="A93" s="18" t="str">
        <f t="shared" si="10"/>
        <v>AD0399</v>
      </c>
      <c r="B93" s="18" t="s">
        <v>503</v>
      </c>
      <c r="C93" t="s">
        <v>367</v>
      </c>
      <c r="D93">
        <v>1</v>
      </c>
    </row>
    <row r="94" spans="1:4" x14ac:dyDescent="0.3">
      <c r="A94" s="18" t="str">
        <f t="shared" si="10"/>
        <v>AD0399</v>
      </c>
      <c r="B94" s="18" t="s">
        <v>504</v>
      </c>
      <c r="C94" t="s">
        <v>367</v>
      </c>
      <c r="D94">
        <v>1</v>
      </c>
    </row>
    <row r="95" spans="1:4" x14ac:dyDescent="0.3">
      <c r="A95" s="18" t="str">
        <f t="shared" si="10"/>
        <v>AD0399</v>
      </c>
      <c r="B95" s="18" t="s">
        <v>35</v>
      </c>
      <c r="C95" t="s">
        <v>367</v>
      </c>
      <c r="D95">
        <v>1</v>
      </c>
    </row>
    <row r="96" spans="1:4" x14ac:dyDescent="0.3">
      <c r="A96" s="18" t="str">
        <f t="shared" si="10"/>
        <v>AD0399</v>
      </c>
      <c r="B96" s="18" t="s">
        <v>220</v>
      </c>
      <c r="C96" t="s">
        <v>367</v>
      </c>
      <c r="D96">
        <v>1</v>
      </c>
    </row>
    <row r="97" spans="1:4" x14ac:dyDescent="0.3">
      <c r="A97" s="28" t="str">
        <f t="shared" si="10"/>
        <v>AD0399</v>
      </c>
      <c r="B97" s="28" t="s">
        <v>221</v>
      </c>
      <c r="C97" t="s">
        <v>367</v>
      </c>
      <c r="D97">
        <v>1</v>
      </c>
    </row>
    <row r="98" spans="1:4" x14ac:dyDescent="0.3">
      <c r="A98" s="18" t="str">
        <f t="shared" ref="A98:A103" si="11">LEFT(B98,6)</f>
        <v>AD0399</v>
      </c>
      <c r="B98" s="18" t="s">
        <v>446</v>
      </c>
      <c r="C98" t="s">
        <v>334</v>
      </c>
      <c r="D98">
        <v>0</v>
      </c>
    </row>
    <row r="99" spans="1:4" x14ac:dyDescent="0.3">
      <c r="A99" s="18" t="str">
        <f t="shared" si="11"/>
        <v>AD0399</v>
      </c>
      <c r="B99" s="18" t="s">
        <v>228</v>
      </c>
      <c r="C99" t="s">
        <v>334</v>
      </c>
      <c r="D99">
        <v>0</v>
      </c>
    </row>
    <row r="100" spans="1:4" x14ac:dyDescent="0.3">
      <c r="A100" s="18" t="str">
        <f t="shared" si="11"/>
        <v>AD0399</v>
      </c>
      <c r="B100" s="18" t="s">
        <v>229</v>
      </c>
      <c r="C100" t="s">
        <v>334</v>
      </c>
      <c r="D100">
        <v>0</v>
      </c>
    </row>
    <row r="101" spans="1:4" x14ac:dyDescent="0.3">
      <c r="A101" s="18" t="str">
        <f t="shared" si="11"/>
        <v>AD0399</v>
      </c>
      <c r="B101" s="18" t="s">
        <v>447</v>
      </c>
      <c r="C101" t="s">
        <v>334</v>
      </c>
      <c r="D101">
        <v>0</v>
      </c>
    </row>
    <row r="102" spans="1:4" x14ac:dyDescent="0.3">
      <c r="A102" s="18" t="str">
        <f t="shared" si="11"/>
        <v>AD0399</v>
      </c>
      <c r="B102" s="18" t="s">
        <v>230</v>
      </c>
      <c r="C102" t="s">
        <v>334</v>
      </c>
      <c r="D102">
        <v>0</v>
      </c>
    </row>
    <row r="103" spans="1:4" x14ac:dyDescent="0.3">
      <c r="A103" s="28" t="str">
        <f t="shared" si="11"/>
        <v>AD0399</v>
      </c>
      <c r="B103" s="28" t="s">
        <v>507</v>
      </c>
      <c r="C103" t="s">
        <v>334</v>
      </c>
      <c r="D103">
        <v>0</v>
      </c>
    </row>
    <row r="104" spans="1:4" x14ac:dyDescent="0.3">
      <c r="A104" s="18" t="str">
        <f t="shared" ref="A104:A111" si="12">LEFT(B104,6)</f>
        <v>AD0399</v>
      </c>
      <c r="B104" s="18" t="s">
        <v>500</v>
      </c>
      <c r="C104" t="s">
        <v>350</v>
      </c>
      <c r="D104">
        <v>1</v>
      </c>
    </row>
    <row r="105" spans="1:4" x14ac:dyDescent="0.3">
      <c r="A105" s="18" t="str">
        <f t="shared" si="12"/>
        <v>AD0399</v>
      </c>
      <c r="B105" s="18" t="s">
        <v>501</v>
      </c>
      <c r="C105" t="s">
        <v>350</v>
      </c>
      <c r="D105">
        <v>1</v>
      </c>
    </row>
    <row r="106" spans="1:4" x14ac:dyDescent="0.3">
      <c r="A106" s="18" t="str">
        <f t="shared" si="12"/>
        <v>AD0399</v>
      </c>
      <c r="B106" s="18" t="s">
        <v>502</v>
      </c>
      <c r="C106" t="s">
        <v>350</v>
      </c>
      <c r="D106">
        <v>1</v>
      </c>
    </row>
    <row r="107" spans="1:4" x14ac:dyDescent="0.3">
      <c r="A107" s="18" t="str">
        <f t="shared" si="12"/>
        <v>AD0399</v>
      </c>
      <c r="B107" s="18" t="s">
        <v>503</v>
      </c>
      <c r="C107" t="s">
        <v>350</v>
      </c>
      <c r="D107">
        <v>1</v>
      </c>
    </row>
    <row r="108" spans="1:4" x14ac:dyDescent="0.3">
      <c r="A108" s="18" t="str">
        <f t="shared" si="12"/>
        <v>AD0399</v>
      </c>
      <c r="B108" s="18" t="s">
        <v>504</v>
      </c>
      <c r="C108" t="s">
        <v>350</v>
      </c>
      <c r="D108">
        <v>1</v>
      </c>
    </row>
    <row r="109" spans="1:4" x14ac:dyDescent="0.3">
      <c r="A109" s="18" t="str">
        <f t="shared" si="12"/>
        <v>AD0399</v>
      </c>
      <c r="B109" s="18" t="s">
        <v>35</v>
      </c>
      <c r="C109" t="s">
        <v>350</v>
      </c>
      <c r="D109">
        <v>1</v>
      </c>
    </row>
    <row r="110" spans="1:4" x14ac:dyDescent="0.3">
      <c r="A110" s="18" t="str">
        <f t="shared" si="12"/>
        <v>AD0399</v>
      </c>
      <c r="B110" s="18" t="s">
        <v>220</v>
      </c>
      <c r="C110" t="s">
        <v>350</v>
      </c>
      <c r="D110">
        <v>1</v>
      </c>
    </row>
    <row r="111" spans="1:4" x14ac:dyDescent="0.3">
      <c r="A111" s="28" t="str">
        <f t="shared" si="12"/>
        <v>AD0399</v>
      </c>
      <c r="B111" s="28" t="s">
        <v>221</v>
      </c>
      <c r="C111" t="s">
        <v>350</v>
      </c>
      <c r="D111">
        <v>1</v>
      </c>
    </row>
    <row r="112" spans="1:4" x14ac:dyDescent="0.3">
      <c r="A112" s="28" t="str">
        <f t="shared" ref="A112:A119" si="13">LEFT(B112,6)</f>
        <v>AD0399</v>
      </c>
      <c r="B112" s="28" t="s">
        <v>500</v>
      </c>
      <c r="C112" t="s">
        <v>422</v>
      </c>
      <c r="D112">
        <v>1</v>
      </c>
    </row>
    <row r="113" spans="1:4" x14ac:dyDescent="0.3">
      <c r="A113" s="28" t="str">
        <f t="shared" si="13"/>
        <v>AD0399</v>
      </c>
      <c r="B113" s="28" t="s">
        <v>501</v>
      </c>
      <c r="C113" t="s">
        <v>422</v>
      </c>
      <c r="D113">
        <v>1</v>
      </c>
    </row>
    <row r="114" spans="1:4" x14ac:dyDescent="0.3">
      <c r="A114" s="28" t="str">
        <f t="shared" si="13"/>
        <v>AD0399</v>
      </c>
      <c r="B114" s="28" t="s">
        <v>502</v>
      </c>
      <c r="C114" t="s">
        <v>422</v>
      </c>
      <c r="D114">
        <v>1</v>
      </c>
    </row>
    <row r="115" spans="1:4" x14ac:dyDescent="0.3">
      <c r="A115" s="28" t="str">
        <f t="shared" si="13"/>
        <v>AD0399</v>
      </c>
      <c r="B115" s="28" t="s">
        <v>503</v>
      </c>
      <c r="C115" t="s">
        <v>422</v>
      </c>
      <c r="D115">
        <v>1</v>
      </c>
    </row>
    <row r="116" spans="1:4" x14ac:dyDescent="0.3">
      <c r="A116" s="28" t="str">
        <f t="shared" si="13"/>
        <v>AD0399</v>
      </c>
      <c r="B116" s="28" t="s">
        <v>504</v>
      </c>
      <c r="C116" t="s">
        <v>422</v>
      </c>
      <c r="D116">
        <v>1</v>
      </c>
    </row>
    <row r="117" spans="1:4" x14ac:dyDescent="0.3">
      <c r="A117" s="28" t="str">
        <f t="shared" si="13"/>
        <v>AD0399</v>
      </c>
      <c r="B117" s="28" t="s">
        <v>35</v>
      </c>
      <c r="C117" t="s">
        <v>422</v>
      </c>
      <c r="D117">
        <v>1</v>
      </c>
    </row>
    <row r="118" spans="1:4" x14ac:dyDescent="0.3">
      <c r="A118" s="28" t="str">
        <f t="shared" si="13"/>
        <v>AD0399</v>
      </c>
      <c r="B118" s="28" t="s">
        <v>220</v>
      </c>
      <c r="C118" t="s">
        <v>422</v>
      </c>
      <c r="D118">
        <v>1</v>
      </c>
    </row>
    <row r="119" spans="1:4" x14ac:dyDescent="0.3">
      <c r="A119" s="26" t="str">
        <f t="shared" si="13"/>
        <v>AD0399</v>
      </c>
      <c r="B119" s="26" t="s">
        <v>221</v>
      </c>
      <c r="C119" s="20" t="s">
        <v>422</v>
      </c>
      <c r="D119" s="20">
        <v>1</v>
      </c>
    </row>
    <row r="120" spans="1:4" x14ac:dyDescent="0.3">
      <c r="A120" s="18" t="str">
        <f t="shared" ref="A120:A127" si="14">LEFT(B120,6)</f>
        <v>AD0431</v>
      </c>
      <c r="B120" s="18" t="s">
        <v>508</v>
      </c>
      <c r="C120" s="44" t="s">
        <v>376</v>
      </c>
      <c r="D120">
        <v>1</v>
      </c>
    </row>
    <row r="121" spans="1:4" x14ac:dyDescent="0.3">
      <c r="A121" s="18" t="str">
        <f t="shared" si="14"/>
        <v>AD0431</v>
      </c>
      <c r="B121" s="18" t="s">
        <v>509</v>
      </c>
      <c r="C121" s="44" t="s">
        <v>376</v>
      </c>
      <c r="D121">
        <v>1</v>
      </c>
    </row>
    <row r="122" spans="1:4" x14ac:dyDescent="0.3">
      <c r="A122" s="18" t="str">
        <f t="shared" si="14"/>
        <v>AD0431</v>
      </c>
      <c r="B122" s="18" t="s">
        <v>180</v>
      </c>
      <c r="C122" s="44" t="s">
        <v>376</v>
      </c>
      <c r="D122">
        <v>1</v>
      </c>
    </row>
    <row r="123" spans="1:4" x14ac:dyDescent="0.3">
      <c r="A123" s="18" t="str">
        <f t="shared" si="14"/>
        <v>AD0431</v>
      </c>
      <c r="B123" s="18" t="s">
        <v>458</v>
      </c>
      <c r="C123" s="44" t="s">
        <v>376</v>
      </c>
      <c r="D123">
        <v>1</v>
      </c>
    </row>
    <row r="124" spans="1:4" x14ac:dyDescent="0.3">
      <c r="A124" s="18" t="str">
        <f t="shared" si="14"/>
        <v>AD0431</v>
      </c>
      <c r="B124" s="18" t="s">
        <v>510</v>
      </c>
      <c r="C124" s="44" t="s">
        <v>376</v>
      </c>
      <c r="D124">
        <v>1</v>
      </c>
    </row>
    <row r="125" spans="1:4" x14ac:dyDescent="0.3">
      <c r="A125" s="18" t="str">
        <f t="shared" si="14"/>
        <v>AD0431</v>
      </c>
      <c r="B125" s="18" t="s">
        <v>301</v>
      </c>
      <c r="C125" s="44" t="s">
        <v>376</v>
      </c>
      <c r="D125">
        <v>0</v>
      </c>
    </row>
    <row r="126" spans="1:4" x14ac:dyDescent="0.3">
      <c r="A126" s="18" t="str">
        <f t="shared" si="14"/>
        <v>AD0431</v>
      </c>
      <c r="B126" s="18" t="s">
        <v>511</v>
      </c>
      <c r="C126" s="44" t="s">
        <v>376</v>
      </c>
      <c r="D126">
        <v>1</v>
      </c>
    </row>
    <row r="127" spans="1:4" x14ac:dyDescent="0.3">
      <c r="A127" s="26" t="str">
        <f t="shared" si="14"/>
        <v>AD0431</v>
      </c>
      <c r="B127" s="26" t="s">
        <v>512</v>
      </c>
      <c r="C127" s="49" t="s">
        <v>376</v>
      </c>
      <c r="D127" s="20">
        <v>0</v>
      </c>
    </row>
    <row r="128" spans="1:4" x14ac:dyDescent="0.3">
      <c r="A128" s="47" t="str">
        <f t="shared" ref="A128:A135" si="15">LEFT(B128,6)</f>
        <v>AD0432</v>
      </c>
      <c r="B128" s="47" t="s">
        <v>193</v>
      </c>
      <c r="C128" t="s">
        <v>334</v>
      </c>
      <c r="D128">
        <v>0</v>
      </c>
    </row>
    <row r="129" spans="1:4" x14ac:dyDescent="0.3">
      <c r="A129" s="28" t="str">
        <f t="shared" si="15"/>
        <v>AD0432</v>
      </c>
      <c r="B129" s="28" t="s">
        <v>513</v>
      </c>
      <c r="C129" t="s">
        <v>334</v>
      </c>
      <c r="D129">
        <v>1</v>
      </c>
    </row>
    <row r="130" spans="1:4" x14ac:dyDescent="0.3">
      <c r="A130" s="28" t="str">
        <f t="shared" si="15"/>
        <v>AD0432</v>
      </c>
      <c r="B130" s="28" t="s">
        <v>514</v>
      </c>
      <c r="C130" t="s">
        <v>334</v>
      </c>
      <c r="D130">
        <v>1</v>
      </c>
    </row>
    <row r="131" spans="1:4" x14ac:dyDescent="0.3">
      <c r="A131" s="28" t="str">
        <f t="shared" si="15"/>
        <v>AD0432</v>
      </c>
      <c r="B131" s="28" t="s">
        <v>515</v>
      </c>
      <c r="C131" t="s">
        <v>334</v>
      </c>
      <c r="D131">
        <v>1</v>
      </c>
    </row>
    <row r="132" spans="1:4" x14ac:dyDescent="0.3">
      <c r="A132" s="28" t="str">
        <f t="shared" si="15"/>
        <v>AD0432</v>
      </c>
      <c r="B132" s="28" t="s">
        <v>516</v>
      </c>
      <c r="C132" t="s">
        <v>334</v>
      </c>
      <c r="D132">
        <v>1</v>
      </c>
    </row>
    <row r="133" spans="1:4" x14ac:dyDescent="0.3">
      <c r="A133" s="28" t="str">
        <f t="shared" si="15"/>
        <v>AD0432</v>
      </c>
      <c r="B133" s="28" t="s">
        <v>517</v>
      </c>
      <c r="C133" t="s">
        <v>334</v>
      </c>
      <c r="D133">
        <v>1</v>
      </c>
    </row>
    <row r="134" spans="1:4" x14ac:dyDescent="0.3">
      <c r="A134" s="28" t="str">
        <f t="shared" si="15"/>
        <v>AD0432</v>
      </c>
      <c r="B134" s="28" t="s">
        <v>518</v>
      </c>
      <c r="C134" t="s">
        <v>334</v>
      </c>
      <c r="D134">
        <v>1</v>
      </c>
    </row>
    <row r="135" spans="1:4" x14ac:dyDescent="0.3">
      <c r="A135" s="28" t="str">
        <f t="shared" si="15"/>
        <v>AD0432</v>
      </c>
      <c r="B135" s="28" t="s">
        <v>519</v>
      </c>
      <c r="C135" t="s">
        <v>334</v>
      </c>
      <c r="D135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CEB2-9113-4008-BC28-4F3F8B2F8C9B}">
  <dimension ref="A1:L42"/>
  <sheetViews>
    <sheetView workbookViewId="0">
      <selection activeCell="M17" sqref="M17"/>
    </sheetView>
  </sheetViews>
  <sheetFormatPr defaultColWidth="11.44140625" defaultRowHeight="14.4" x14ac:dyDescent="0.3"/>
  <cols>
    <col min="2" max="2" width="23.44140625" customWidth="1"/>
    <col min="3" max="3" width="12.5546875" customWidth="1"/>
    <col min="4" max="4" width="16.109375" customWidth="1"/>
  </cols>
  <sheetData>
    <row r="1" spans="1:12" x14ac:dyDescent="0.3">
      <c r="A1" t="s">
        <v>0</v>
      </c>
      <c r="B1" t="s">
        <v>1</v>
      </c>
      <c r="C1" t="s">
        <v>304</v>
      </c>
      <c r="D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200</v>
      </c>
    </row>
    <row r="2" spans="1:12" x14ac:dyDescent="0.3">
      <c r="A2" t="str">
        <f>LEFT(B2,6)</f>
        <v>AD0268</v>
      </c>
      <c r="B2" t="s">
        <v>311</v>
      </c>
      <c r="C2" t="s">
        <v>312</v>
      </c>
      <c r="D2">
        <v>0</v>
      </c>
      <c r="F2">
        <f>COUNTIF(Tabelle41[Objekt_erkannt], 1)</f>
        <v>32</v>
      </c>
      <c r="G2" s="15">
        <f>Tabelle27293437[[#This Row],[WAHR]]/(Tabelle27293437[[#This Row],[FALSCH]]+Tabelle27293437[[#This Row],[WAHR]])</f>
        <v>0.78048780487804881</v>
      </c>
      <c r="H2">
        <f>COUNTIF(Tabelle41[Objekt_erkannt], 0)</f>
        <v>9</v>
      </c>
      <c r="I2" s="15">
        <f>Tabelle27293437[[#This Row],[FALSCH]]/(Tabelle27293437[[#This Row],[FALSCH]]+Tabelle27293437[[#This Row],[WAHR]])</f>
        <v>0.21951219512195122</v>
      </c>
      <c r="J2">
        <f>SUM(F2, H2)</f>
        <v>41</v>
      </c>
    </row>
    <row r="3" spans="1:12" x14ac:dyDescent="0.3">
      <c r="A3" s="20" t="str">
        <f>LEFT(B3,6)</f>
        <v>AD0268</v>
      </c>
      <c r="B3" s="20" t="s">
        <v>313</v>
      </c>
      <c r="C3" s="20" t="s">
        <v>314</v>
      </c>
      <c r="D3" s="20">
        <v>0</v>
      </c>
    </row>
    <row r="4" spans="1:12" x14ac:dyDescent="0.3">
      <c r="A4" t="str">
        <f>LEFT(B4,6)</f>
        <v>AD0325</v>
      </c>
      <c r="B4" t="s">
        <v>486</v>
      </c>
      <c r="C4" t="s">
        <v>422</v>
      </c>
      <c r="D4">
        <v>1</v>
      </c>
    </row>
    <row r="5" spans="1:12" x14ac:dyDescent="0.3">
      <c r="A5" t="str">
        <f t="shared" ref="A5:A42" si="0">LEFT(B5,6)</f>
        <v>AD0325</v>
      </c>
      <c r="B5" t="s">
        <v>488</v>
      </c>
      <c r="C5" t="s">
        <v>422</v>
      </c>
      <c r="D5">
        <v>1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L5" t="s">
        <v>207</v>
      </c>
    </row>
    <row r="6" spans="1:12" x14ac:dyDescent="0.3">
      <c r="A6" t="str">
        <f t="shared" si="0"/>
        <v>AD0325</v>
      </c>
      <c r="B6" t="s">
        <v>520</v>
      </c>
      <c r="C6" t="s">
        <v>422</v>
      </c>
      <c r="D6">
        <v>1</v>
      </c>
      <c r="F6" cm="1">
        <f t="array" ref="F6">Tabelle27293437[WAHR] + Tabelle27293436[[#This Row],[WAHR]]</f>
        <v>180</v>
      </c>
      <c r="G6" s="15">
        <f>Tabelle2729343738[[#This Row],[WAHR]]/(Tabelle2729343738[[#This Row],[FALSCH]]+Tabelle2729343738[[#This Row],[WAHR]])</f>
        <v>0.4466501240694789</v>
      </c>
      <c r="H6" cm="1">
        <f t="array" ref="H6">Tabelle27293437[FALSCH] + Tabelle27293436[[#This Row],[FALSCH]]</f>
        <v>223</v>
      </c>
      <c r="I6" s="15">
        <f>Tabelle2729343738[[#This Row],[FALSCH]]/(Tabelle2729343738[[#This Row],[FALSCH]]+Tabelle2729343738[[#This Row],[WAHR]])</f>
        <v>0.5533498759305211</v>
      </c>
      <c r="J6">
        <f>SUM(F6, H6)</f>
        <v>403</v>
      </c>
    </row>
    <row r="7" spans="1:12" x14ac:dyDescent="0.3">
      <c r="A7" t="str">
        <f t="shared" si="0"/>
        <v>AD0325</v>
      </c>
      <c r="B7" t="s">
        <v>521</v>
      </c>
      <c r="C7" t="s">
        <v>422</v>
      </c>
      <c r="D7">
        <v>1</v>
      </c>
    </row>
    <row r="8" spans="1:12" x14ac:dyDescent="0.3">
      <c r="A8" t="str">
        <f t="shared" si="0"/>
        <v>AD0325</v>
      </c>
      <c r="B8" t="s">
        <v>429</v>
      </c>
      <c r="C8" t="s">
        <v>422</v>
      </c>
      <c r="D8">
        <v>0</v>
      </c>
    </row>
    <row r="9" spans="1:12" x14ac:dyDescent="0.3">
      <c r="A9" t="str">
        <f t="shared" si="0"/>
        <v>AD0325</v>
      </c>
      <c r="B9" t="s">
        <v>522</v>
      </c>
      <c r="C9" t="s">
        <v>422</v>
      </c>
      <c r="D9">
        <v>0</v>
      </c>
    </row>
    <row r="10" spans="1:12" x14ac:dyDescent="0.3">
      <c r="A10" t="str">
        <f t="shared" si="0"/>
        <v>AD0325</v>
      </c>
      <c r="B10" t="s">
        <v>523</v>
      </c>
      <c r="C10" t="s">
        <v>422</v>
      </c>
      <c r="D10">
        <v>0</v>
      </c>
    </row>
    <row r="11" spans="1:12" x14ac:dyDescent="0.3">
      <c r="A11" t="str">
        <f t="shared" si="0"/>
        <v>AD0325</v>
      </c>
      <c r="B11" t="s">
        <v>26</v>
      </c>
      <c r="C11" t="s">
        <v>422</v>
      </c>
      <c r="D11">
        <v>0</v>
      </c>
    </row>
    <row r="12" spans="1:12" x14ac:dyDescent="0.3">
      <c r="A12" t="str">
        <f t="shared" si="0"/>
        <v>AD0325</v>
      </c>
      <c r="B12" t="s">
        <v>524</v>
      </c>
      <c r="C12" t="s">
        <v>422</v>
      </c>
      <c r="D12">
        <v>0</v>
      </c>
    </row>
    <row r="13" spans="1:12" x14ac:dyDescent="0.3">
      <c r="A13" s="20" t="str">
        <f t="shared" si="0"/>
        <v>AD0325</v>
      </c>
      <c r="B13" s="20" t="s">
        <v>525</v>
      </c>
      <c r="C13" s="20" t="s">
        <v>422</v>
      </c>
      <c r="D13" s="20">
        <v>0</v>
      </c>
    </row>
    <row r="14" spans="1:12" x14ac:dyDescent="0.3">
      <c r="A14" t="str">
        <f t="shared" si="0"/>
        <v>AD0338</v>
      </c>
      <c r="B14" t="s">
        <v>366</v>
      </c>
      <c r="C14" t="s">
        <v>318</v>
      </c>
      <c r="D14">
        <v>1</v>
      </c>
    </row>
    <row r="15" spans="1:12" x14ac:dyDescent="0.3">
      <c r="A15" t="str">
        <f t="shared" si="0"/>
        <v>AD0338</v>
      </c>
      <c r="B15" t="s">
        <v>136</v>
      </c>
      <c r="C15" t="s">
        <v>318</v>
      </c>
      <c r="D15">
        <v>1</v>
      </c>
    </row>
    <row r="16" spans="1:12" x14ac:dyDescent="0.3">
      <c r="A16" t="str">
        <f t="shared" si="0"/>
        <v>AD0338</v>
      </c>
      <c r="B16" t="s">
        <v>213</v>
      </c>
      <c r="C16" t="s">
        <v>318</v>
      </c>
      <c r="D16">
        <v>1</v>
      </c>
    </row>
    <row r="17" spans="1:4" x14ac:dyDescent="0.3">
      <c r="A17" t="str">
        <f t="shared" si="0"/>
        <v>AD0338</v>
      </c>
      <c r="B17" t="s">
        <v>438</v>
      </c>
      <c r="C17" t="s">
        <v>318</v>
      </c>
      <c r="D17">
        <v>1</v>
      </c>
    </row>
    <row r="18" spans="1:4" x14ac:dyDescent="0.3">
      <c r="A18" t="str">
        <f t="shared" si="0"/>
        <v>AD0338</v>
      </c>
      <c r="B18" t="s">
        <v>526</v>
      </c>
      <c r="C18" t="s">
        <v>318</v>
      </c>
      <c r="D18">
        <v>1</v>
      </c>
    </row>
    <row r="19" spans="1:4" x14ac:dyDescent="0.3">
      <c r="A19" t="str">
        <f t="shared" si="0"/>
        <v>AD0338</v>
      </c>
      <c r="B19" t="s">
        <v>145</v>
      </c>
      <c r="C19" t="s">
        <v>318</v>
      </c>
      <c r="D19">
        <v>1</v>
      </c>
    </row>
    <row r="20" spans="1:4" x14ac:dyDescent="0.3">
      <c r="A20" t="str">
        <f t="shared" si="0"/>
        <v>AD0338</v>
      </c>
      <c r="B20" t="s">
        <v>216</v>
      </c>
      <c r="C20" t="s">
        <v>318</v>
      </c>
      <c r="D20">
        <v>1</v>
      </c>
    </row>
    <row r="21" spans="1:4" x14ac:dyDescent="0.3">
      <c r="A21" t="str">
        <f t="shared" si="0"/>
        <v>AD0338</v>
      </c>
      <c r="B21" t="s">
        <v>79</v>
      </c>
      <c r="C21" t="s">
        <v>318</v>
      </c>
      <c r="D21">
        <v>1</v>
      </c>
    </row>
    <row r="22" spans="1:4" x14ac:dyDescent="0.3">
      <c r="A22" t="str">
        <f t="shared" si="0"/>
        <v>AD0338</v>
      </c>
      <c r="B22" t="s">
        <v>29</v>
      </c>
      <c r="C22" t="s">
        <v>318</v>
      </c>
      <c r="D22">
        <v>1</v>
      </c>
    </row>
    <row r="23" spans="1:4" x14ac:dyDescent="0.3">
      <c r="A23" s="20" t="str">
        <f t="shared" si="0"/>
        <v>AD0338</v>
      </c>
      <c r="B23" s="20" t="s">
        <v>80</v>
      </c>
      <c r="C23" s="20" t="s">
        <v>318</v>
      </c>
      <c r="D23" s="20">
        <v>1</v>
      </c>
    </row>
    <row r="24" spans="1:4" x14ac:dyDescent="0.3">
      <c r="A24" t="str">
        <f t="shared" si="0"/>
        <v>AD0371</v>
      </c>
      <c r="B24" t="s">
        <v>527</v>
      </c>
      <c r="C24" t="s">
        <v>318</v>
      </c>
      <c r="D24">
        <v>1</v>
      </c>
    </row>
    <row r="25" spans="1:4" x14ac:dyDescent="0.3">
      <c r="A25" t="str">
        <f t="shared" si="0"/>
        <v>AD0371</v>
      </c>
      <c r="B25" t="s">
        <v>439</v>
      </c>
      <c r="C25" t="s">
        <v>318</v>
      </c>
      <c r="D25">
        <v>1</v>
      </c>
    </row>
    <row r="26" spans="1:4" x14ac:dyDescent="0.3">
      <c r="A26" t="str">
        <f t="shared" si="0"/>
        <v>AD0371</v>
      </c>
      <c r="B26" t="s">
        <v>440</v>
      </c>
      <c r="C26" t="s">
        <v>318</v>
      </c>
      <c r="D26">
        <v>1</v>
      </c>
    </row>
    <row r="27" spans="1:4" x14ac:dyDescent="0.3">
      <c r="A27" t="str">
        <f t="shared" si="0"/>
        <v>AD0371</v>
      </c>
      <c r="B27" t="s">
        <v>528</v>
      </c>
      <c r="C27" t="s">
        <v>318</v>
      </c>
      <c r="D27">
        <v>1</v>
      </c>
    </row>
    <row r="28" spans="1:4" x14ac:dyDescent="0.3">
      <c r="A28" t="str">
        <f t="shared" si="0"/>
        <v>AD0371</v>
      </c>
      <c r="B28" t="s">
        <v>529</v>
      </c>
      <c r="C28" t="s">
        <v>318</v>
      </c>
      <c r="D28">
        <v>1</v>
      </c>
    </row>
    <row r="29" spans="1:4" x14ac:dyDescent="0.3">
      <c r="A29" t="str">
        <f t="shared" si="0"/>
        <v>AD0371</v>
      </c>
      <c r="B29" t="s">
        <v>89</v>
      </c>
      <c r="C29" t="s">
        <v>318</v>
      </c>
      <c r="D29">
        <v>1</v>
      </c>
    </row>
    <row r="30" spans="1:4" x14ac:dyDescent="0.3">
      <c r="A30" t="str">
        <f t="shared" si="0"/>
        <v>AD0371</v>
      </c>
      <c r="B30" t="s">
        <v>530</v>
      </c>
      <c r="C30" t="s">
        <v>318</v>
      </c>
      <c r="D30">
        <v>1</v>
      </c>
    </row>
    <row r="31" spans="1:4" x14ac:dyDescent="0.3">
      <c r="A31" t="str">
        <f t="shared" si="0"/>
        <v>AD0371</v>
      </c>
      <c r="B31" t="s">
        <v>531</v>
      </c>
      <c r="C31" t="s">
        <v>318</v>
      </c>
      <c r="D31">
        <v>1</v>
      </c>
    </row>
    <row r="32" spans="1:4" x14ac:dyDescent="0.3">
      <c r="A32" s="20" t="str">
        <f t="shared" si="0"/>
        <v>AD0371</v>
      </c>
      <c r="B32" s="20" t="s">
        <v>532</v>
      </c>
      <c r="C32" s="20" t="s">
        <v>318</v>
      </c>
      <c r="D32" s="20">
        <v>0</v>
      </c>
    </row>
    <row r="33" spans="1:4" x14ac:dyDescent="0.3">
      <c r="A33" t="str">
        <f t="shared" si="0"/>
        <v>AD0475</v>
      </c>
      <c r="B33" t="s">
        <v>471</v>
      </c>
      <c r="C33" t="s">
        <v>359</v>
      </c>
      <c r="D33">
        <v>1</v>
      </c>
    </row>
    <row r="34" spans="1:4" x14ac:dyDescent="0.3">
      <c r="A34" t="str">
        <f t="shared" si="0"/>
        <v>AD0475</v>
      </c>
      <c r="B34" t="s">
        <v>533</v>
      </c>
      <c r="C34" t="s">
        <v>359</v>
      </c>
      <c r="D34">
        <v>1</v>
      </c>
    </row>
    <row r="35" spans="1:4" x14ac:dyDescent="0.3">
      <c r="A35" t="str">
        <f t="shared" si="0"/>
        <v>AD0475</v>
      </c>
      <c r="B35" t="s">
        <v>270</v>
      </c>
      <c r="C35" t="s">
        <v>359</v>
      </c>
      <c r="D35">
        <v>1</v>
      </c>
    </row>
    <row r="36" spans="1:4" x14ac:dyDescent="0.3">
      <c r="A36" t="str">
        <f t="shared" si="0"/>
        <v>AD0475</v>
      </c>
      <c r="B36" t="s">
        <v>109</v>
      </c>
      <c r="C36" t="s">
        <v>359</v>
      </c>
      <c r="D36">
        <v>1</v>
      </c>
    </row>
    <row r="37" spans="1:4" x14ac:dyDescent="0.3">
      <c r="A37" t="str">
        <f t="shared" si="0"/>
        <v>AD0475</v>
      </c>
      <c r="B37" t="s">
        <v>110</v>
      </c>
      <c r="C37" t="s">
        <v>359</v>
      </c>
      <c r="D37">
        <v>1</v>
      </c>
    </row>
    <row r="38" spans="1:4" x14ac:dyDescent="0.3">
      <c r="A38" t="str">
        <f t="shared" si="0"/>
        <v>AD0475</v>
      </c>
      <c r="B38" t="s">
        <v>111</v>
      </c>
      <c r="C38" t="s">
        <v>359</v>
      </c>
      <c r="D38">
        <v>1</v>
      </c>
    </row>
    <row r="39" spans="1:4" x14ac:dyDescent="0.3">
      <c r="A39" t="str">
        <f t="shared" si="0"/>
        <v>AD0475</v>
      </c>
      <c r="B39" t="s">
        <v>112</v>
      </c>
      <c r="C39" t="s">
        <v>359</v>
      </c>
      <c r="D39">
        <v>1</v>
      </c>
    </row>
    <row r="40" spans="1:4" x14ac:dyDescent="0.3">
      <c r="A40" t="str">
        <f t="shared" si="0"/>
        <v>AD0475</v>
      </c>
      <c r="B40" t="s">
        <v>259</v>
      </c>
      <c r="C40" t="s">
        <v>359</v>
      </c>
      <c r="D40">
        <v>1</v>
      </c>
    </row>
    <row r="41" spans="1:4" x14ac:dyDescent="0.3">
      <c r="A41" t="str">
        <f t="shared" si="0"/>
        <v>AD0475</v>
      </c>
      <c r="B41" t="s">
        <v>260</v>
      </c>
      <c r="C41" t="s">
        <v>359</v>
      </c>
      <c r="D41">
        <v>1</v>
      </c>
    </row>
    <row r="42" spans="1:4" x14ac:dyDescent="0.3">
      <c r="A42" t="str">
        <f t="shared" si="0"/>
        <v>AD0475</v>
      </c>
      <c r="B42" t="s">
        <v>261</v>
      </c>
      <c r="C42" t="s">
        <v>359</v>
      </c>
      <c r="D42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9ED-8A38-4E44-92E4-FAED44F1F4E2}">
  <dimension ref="A1:L94"/>
  <sheetViews>
    <sheetView workbookViewId="0">
      <selection activeCell="K11" sqref="K11"/>
    </sheetView>
  </sheetViews>
  <sheetFormatPr defaultColWidth="11.44140625" defaultRowHeight="14.4" x14ac:dyDescent="0.3"/>
  <cols>
    <col min="2" max="2" width="23.44140625" customWidth="1"/>
    <col min="3" max="3" width="12.5546875" customWidth="1"/>
  </cols>
  <sheetData>
    <row r="1" spans="1:12" x14ac:dyDescent="0.3">
      <c r="A1" s="25" t="s">
        <v>0</v>
      </c>
      <c r="B1" s="25" t="s">
        <v>1</v>
      </c>
      <c r="C1" s="25" t="s">
        <v>304</v>
      </c>
      <c r="D1" s="40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271</v>
      </c>
    </row>
    <row r="2" spans="1:12" x14ac:dyDescent="0.3">
      <c r="A2" t="str">
        <f>LEFT(B2,6)</f>
        <v>AD0268</v>
      </c>
      <c r="B2" t="s">
        <v>534</v>
      </c>
      <c r="C2" t="s">
        <v>390</v>
      </c>
      <c r="D2">
        <v>1</v>
      </c>
      <c r="F2">
        <f>COUNTIF(Tabelle51[Objekt_erkannt], 1)</f>
        <v>79</v>
      </c>
      <c r="G2" s="15">
        <f>Tabelle2729343739[[#This Row],[WAHR]]/(Tabelle2729343739[[#This Row],[FALSCH]]+Tabelle2729343739[[#This Row],[WAHR]])</f>
        <v>0.84946236559139787</v>
      </c>
      <c r="H2">
        <f>COUNTIF(Tabelle51[Objekt_erkannt], 0)</f>
        <v>14</v>
      </c>
      <c r="I2" s="15">
        <f>Tabelle2729343739[[#This Row],[FALSCH]]/(Tabelle2729343739[[#This Row],[FALSCH]]+Tabelle2729343739[[#This Row],[WAHR]])</f>
        <v>0.15053763440860216</v>
      </c>
      <c r="J2">
        <f>SUM(F2,H2)</f>
        <v>93</v>
      </c>
    </row>
    <row r="3" spans="1:12" x14ac:dyDescent="0.3">
      <c r="A3" t="str">
        <f>LEFT(B3,6)</f>
        <v>AD0268</v>
      </c>
      <c r="B3" t="s">
        <v>535</v>
      </c>
      <c r="C3" t="s">
        <v>390</v>
      </c>
      <c r="D3">
        <v>1</v>
      </c>
    </row>
    <row r="4" spans="1:12" x14ac:dyDescent="0.3">
      <c r="A4" t="str">
        <f t="shared" ref="A4:A15" si="0">LEFT(B4,6)</f>
        <v>AD0268</v>
      </c>
      <c r="B4" t="s">
        <v>536</v>
      </c>
      <c r="C4" t="s">
        <v>390</v>
      </c>
      <c r="D4">
        <v>1</v>
      </c>
    </row>
    <row r="5" spans="1:12" x14ac:dyDescent="0.3">
      <c r="A5" t="str">
        <f t="shared" si="0"/>
        <v>AD0268</v>
      </c>
      <c r="B5" t="s">
        <v>537</v>
      </c>
      <c r="C5" t="s">
        <v>390</v>
      </c>
      <c r="D5">
        <v>1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L5" t="s">
        <v>276</v>
      </c>
    </row>
    <row r="6" spans="1:12" x14ac:dyDescent="0.3">
      <c r="A6" t="str">
        <f t="shared" si="0"/>
        <v>AD0268</v>
      </c>
      <c r="B6" t="s">
        <v>538</v>
      </c>
      <c r="C6" t="s">
        <v>390</v>
      </c>
      <c r="D6">
        <v>1</v>
      </c>
      <c r="F6" cm="1">
        <f t="array" ref="F6">Tabelle2729343739[WAHR]+Tabelle2729343738[[#This Row],[WAHR]]</f>
        <v>259</v>
      </c>
      <c r="G6" s="15">
        <f>Tabelle272934373940[[#This Row],[WAHR]]/(Tabelle272934373940[[#This Row],[FALSCH]]+Tabelle272934373940[[#This Row],[WAHR]])</f>
        <v>0.52217741935483875</v>
      </c>
      <c r="H6" cm="1">
        <f t="array" ref="H6">Tabelle2729343739[FALSCH]+Tabelle2729343738[[#This Row],[FALSCH]]</f>
        <v>237</v>
      </c>
      <c r="I6" s="15">
        <f>Tabelle272934373940[[#This Row],[FALSCH]]/(Tabelle272934373940[[#This Row],[FALSCH]]+Tabelle272934373940[[#This Row],[WAHR]])</f>
        <v>0.47782258064516131</v>
      </c>
      <c r="J6">
        <f>SUM(F6,H6)</f>
        <v>496</v>
      </c>
    </row>
    <row r="7" spans="1:12" x14ac:dyDescent="0.3">
      <c r="A7" t="str">
        <f t="shared" si="0"/>
        <v>AD0268</v>
      </c>
      <c r="B7" t="s">
        <v>539</v>
      </c>
      <c r="C7" t="s">
        <v>390</v>
      </c>
      <c r="D7">
        <v>1</v>
      </c>
    </row>
    <row r="8" spans="1:12" x14ac:dyDescent="0.3">
      <c r="A8" t="str">
        <f t="shared" si="0"/>
        <v>AD0268</v>
      </c>
      <c r="B8" t="s">
        <v>540</v>
      </c>
      <c r="C8" t="s">
        <v>390</v>
      </c>
      <c r="D8">
        <v>1</v>
      </c>
    </row>
    <row r="9" spans="1:12" x14ac:dyDescent="0.3">
      <c r="A9" t="str">
        <f t="shared" si="0"/>
        <v>AD0268</v>
      </c>
      <c r="B9" t="s">
        <v>206</v>
      </c>
      <c r="C9" t="s">
        <v>390</v>
      </c>
      <c r="D9">
        <v>1</v>
      </c>
    </row>
    <row r="10" spans="1:12" x14ac:dyDescent="0.3">
      <c r="A10" t="str">
        <f t="shared" si="0"/>
        <v>AD0268</v>
      </c>
      <c r="B10" t="s">
        <v>12</v>
      </c>
      <c r="C10" t="s">
        <v>390</v>
      </c>
      <c r="D10">
        <v>1</v>
      </c>
    </row>
    <row r="11" spans="1:12" x14ac:dyDescent="0.3">
      <c r="A11" t="str">
        <f t="shared" si="0"/>
        <v>AD0268</v>
      </c>
      <c r="B11" t="s">
        <v>13</v>
      </c>
      <c r="C11" t="s">
        <v>390</v>
      </c>
      <c r="D11">
        <v>1</v>
      </c>
    </row>
    <row r="12" spans="1:12" x14ac:dyDescent="0.3">
      <c r="A12" t="str">
        <f t="shared" si="0"/>
        <v>AD0268</v>
      </c>
      <c r="B12" t="s">
        <v>208</v>
      </c>
      <c r="C12" t="s">
        <v>390</v>
      </c>
      <c r="D12">
        <v>1</v>
      </c>
    </row>
    <row r="13" spans="1:12" x14ac:dyDescent="0.3">
      <c r="A13" t="str">
        <f t="shared" si="0"/>
        <v>AD0268</v>
      </c>
      <c r="B13" t="s">
        <v>15</v>
      </c>
      <c r="C13" t="s">
        <v>390</v>
      </c>
      <c r="D13">
        <v>1</v>
      </c>
    </row>
    <row r="14" spans="1:12" x14ac:dyDescent="0.3">
      <c r="A14" t="str">
        <f t="shared" si="0"/>
        <v>AD0268</v>
      </c>
      <c r="B14" t="s">
        <v>121</v>
      </c>
      <c r="C14" t="s">
        <v>390</v>
      </c>
      <c r="D14">
        <v>1</v>
      </c>
    </row>
    <row r="15" spans="1:12" x14ac:dyDescent="0.3">
      <c r="A15" s="20" t="str">
        <f t="shared" si="0"/>
        <v>AD0268</v>
      </c>
      <c r="B15" s="20" t="s">
        <v>19</v>
      </c>
      <c r="C15" s="20" t="s">
        <v>390</v>
      </c>
      <c r="D15" s="20">
        <v>1</v>
      </c>
    </row>
    <row r="16" spans="1:12" x14ac:dyDescent="0.3">
      <c r="A16" s="18" t="str">
        <f t="shared" ref="A16:A27" si="1">LEFT(B16,6)</f>
        <v>AD0338</v>
      </c>
      <c r="B16" t="s">
        <v>366</v>
      </c>
      <c r="C16" t="s">
        <v>316</v>
      </c>
      <c r="D16">
        <v>1</v>
      </c>
    </row>
    <row r="17" spans="1:4" x14ac:dyDescent="0.3">
      <c r="A17" s="18" t="str">
        <f t="shared" si="1"/>
        <v>AD0338</v>
      </c>
      <c r="B17" t="s">
        <v>136</v>
      </c>
      <c r="C17" t="s">
        <v>316</v>
      </c>
      <c r="D17">
        <v>1</v>
      </c>
    </row>
    <row r="18" spans="1:4" x14ac:dyDescent="0.3">
      <c r="A18" s="18" t="str">
        <f t="shared" si="1"/>
        <v>AD0338</v>
      </c>
      <c r="B18" t="s">
        <v>213</v>
      </c>
      <c r="C18" t="s">
        <v>316</v>
      </c>
      <c r="D18">
        <v>1</v>
      </c>
    </row>
    <row r="19" spans="1:4" x14ac:dyDescent="0.3">
      <c r="A19" s="18" t="str">
        <f t="shared" si="1"/>
        <v>AD0338</v>
      </c>
      <c r="B19" t="s">
        <v>438</v>
      </c>
      <c r="C19" t="s">
        <v>316</v>
      </c>
      <c r="D19">
        <v>1</v>
      </c>
    </row>
    <row r="20" spans="1:4" x14ac:dyDescent="0.3">
      <c r="A20" s="18" t="str">
        <f t="shared" si="1"/>
        <v>AD0338</v>
      </c>
      <c r="B20" t="s">
        <v>526</v>
      </c>
      <c r="C20" t="s">
        <v>316</v>
      </c>
      <c r="D20">
        <v>1</v>
      </c>
    </row>
    <row r="21" spans="1:4" x14ac:dyDescent="0.3">
      <c r="A21" s="18" t="str">
        <f t="shared" si="1"/>
        <v>AD0338</v>
      </c>
      <c r="B21" t="s">
        <v>145</v>
      </c>
      <c r="C21" t="s">
        <v>316</v>
      </c>
      <c r="D21">
        <v>1</v>
      </c>
    </row>
    <row r="22" spans="1:4" x14ac:dyDescent="0.3">
      <c r="A22" s="18" t="str">
        <f t="shared" si="1"/>
        <v>AD0338</v>
      </c>
      <c r="B22" t="s">
        <v>216</v>
      </c>
      <c r="C22" t="s">
        <v>316</v>
      </c>
      <c r="D22">
        <v>1</v>
      </c>
    </row>
    <row r="23" spans="1:4" x14ac:dyDescent="0.3">
      <c r="A23" s="18" t="str">
        <f t="shared" si="1"/>
        <v>AD0338</v>
      </c>
      <c r="B23" t="s">
        <v>79</v>
      </c>
      <c r="C23" t="s">
        <v>316</v>
      </c>
      <c r="D23">
        <v>1</v>
      </c>
    </row>
    <row r="24" spans="1:4" x14ac:dyDescent="0.3">
      <c r="A24" s="18" t="str">
        <f t="shared" si="1"/>
        <v>AD0338</v>
      </c>
      <c r="B24" t="s">
        <v>29</v>
      </c>
      <c r="C24" t="s">
        <v>316</v>
      </c>
      <c r="D24">
        <v>1</v>
      </c>
    </row>
    <row r="25" spans="1:4" x14ac:dyDescent="0.3">
      <c r="A25" s="18" t="str">
        <f t="shared" si="1"/>
        <v>AD0338</v>
      </c>
      <c r="B25" t="s">
        <v>80</v>
      </c>
      <c r="C25" t="s">
        <v>316</v>
      </c>
      <c r="D25">
        <v>1</v>
      </c>
    </row>
    <row r="26" spans="1:4" x14ac:dyDescent="0.3">
      <c r="A26" s="18" t="str">
        <f t="shared" si="1"/>
        <v>AD0338</v>
      </c>
      <c r="B26" t="s">
        <v>541</v>
      </c>
      <c r="C26" t="s">
        <v>316</v>
      </c>
      <c r="D26">
        <v>1</v>
      </c>
    </row>
    <row r="27" spans="1:4" x14ac:dyDescent="0.3">
      <c r="A27" s="28" t="str">
        <f t="shared" si="1"/>
        <v>AD0338</v>
      </c>
      <c r="B27" t="s">
        <v>542</v>
      </c>
      <c r="C27" t="s">
        <v>316</v>
      </c>
      <c r="D27">
        <v>1</v>
      </c>
    </row>
    <row r="28" spans="1:4" x14ac:dyDescent="0.3">
      <c r="A28" s="26" t="str">
        <f>LEFT(B28,6)</f>
        <v>AD0338</v>
      </c>
      <c r="B28" s="20" t="s">
        <v>30</v>
      </c>
      <c r="C28" s="20" t="s">
        <v>316</v>
      </c>
      <c r="D28" s="20">
        <v>1</v>
      </c>
    </row>
    <row r="29" spans="1:4" x14ac:dyDescent="0.3">
      <c r="A29" s="29" t="str">
        <f t="shared" ref="A29:A41" si="2">LEFT(B29,6)</f>
        <v>AD0371</v>
      </c>
      <c r="B29" s="29" t="s">
        <v>147</v>
      </c>
      <c r="C29" t="s">
        <v>330</v>
      </c>
      <c r="D29">
        <v>0</v>
      </c>
    </row>
    <row r="30" spans="1:4" x14ac:dyDescent="0.3">
      <c r="A30" s="18" t="str">
        <f t="shared" si="2"/>
        <v>AD0371</v>
      </c>
      <c r="B30" s="18" t="s">
        <v>148</v>
      </c>
      <c r="C30" t="s">
        <v>330</v>
      </c>
      <c r="D30">
        <v>0</v>
      </c>
    </row>
    <row r="31" spans="1:4" x14ac:dyDescent="0.3">
      <c r="A31" s="18" t="str">
        <f t="shared" si="2"/>
        <v>AD0371</v>
      </c>
      <c r="B31" s="18" t="s">
        <v>543</v>
      </c>
      <c r="C31" t="s">
        <v>330</v>
      </c>
      <c r="D31">
        <v>0</v>
      </c>
    </row>
    <row r="32" spans="1:4" x14ac:dyDescent="0.3">
      <c r="A32" s="18" t="str">
        <f t="shared" si="2"/>
        <v>AD0371</v>
      </c>
      <c r="B32" s="18" t="s">
        <v>544</v>
      </c>
      <c r="C32" t="s">
        <v>330</v>
      </c>
      <c r="D32">
        <v>0</v>
      </c>
    </row>
    <row r="33" spans="1:4" x14ac:dyDescent="0.3">
      <c r="A33" s="18" t="str">
        <f t="shared" si="2"/>
        <v>AD0371</v>
      </c>
      <c r="B33" s="18" t="s">
        <v>545</v>
      </c>
      <c r="C33" t="s">
        <v>330</v>
      </c>
      <c r="D33">
        <v>0</v>
      </c>
    </row>
    <row r="34" spans="1:4" x14ac:dyDescent="0.3">
      <c r="A34" s="18" t="str">
        <f t="shared" si="2"/>
        <v>AD0371</v>
      </c>
      <c r="B34" s="18" t="s">
        <v>527</v>
      </c>
      <c r="C34" t="s">
        <v>330</v>
      </c>
      <c r="D34">
        <v>0</v>
      </c>
    </row>
    <row r="35" spans="1:4" x14ac:dyDescent="0.3">
      <c r="A35" s="18" t="str">
        <f t="shared" si="2"/>
        <v>AD0371</v>
      </c>
      <c r="B35" s="18" t="s">
        <v>439</v>
      </c>
      <c r="C35" t="s">
        <v>330</v>
      </c>
      <c r="D35">
        <v>0</v>
      </c>
    </row>
    <row r="36" spans="1:4" x14ac:dyDescent="0.3">
      <c r="A36" s="18" t="str">
        <f t="shared" si="2"/>
        <v>AD0371</v>
      </c>
      <c r="B36" s="18" t="s">
        <v>440</v>
      </c>
      <c r="C36" t="s">
        <v>330</v>
      </c>
      <c r="D36">
        <v>0</v>
      </c>
    </row>
    <row r="37" spans="1:4" x14ac:dyDescent="0.3">
      <c r="A37" s="18" t="str">
        <f t="shared" si="2"/>
        <v>AD0371</v>
      </c>
      <c r="B37" s="18" t="s">
        <v>152</v>
      </c>
      <c r="C37" t="s">
        <v>330</v>
      </c>
      <c r="D37">
        <v>0</v>
      </c>
    </row>
    <row r="38" spans="1:4" x14ac:dyDescent="0.3">
      <c r="A38" s="18" t="str">
        <f t="shared" si="2"/>
        <v>AD0371</v>
      </c>
      <c r="B38" s="18" t="s">
        <v>530</v>
      </c>
      <c r="C38" t="s">
        <v>330</v>
      </c>
      <c r="D38">
        <v>0</v>
      </c>
    </row>
    <row r="39" spans="1:4" x14ac:dyDescent="0.3">
      <c r="A39" s="18" t="str">
        <f t="shared" si="2"/>
        <v>AD0371</v>
      </c>
      <c r="B39" s="18" t="s">
        <v>531</v>
      </c>
      <c r="C39" t="s">
        <v>330</v>
      </c>
      <c r="D39">
        <v>0</v>
      </c>
    </row>
    <row r="40" spans="1:4" x14ac:dyDescent="0.3">
      <c r="A40" s="18" t="str">
        <f t="shared" si="2"/>
        <v>AD0371</v>
      </c>
      <c r="B40" s="18" t="s">
        <v>546</v>
      </c>
      <c r="C40" t="s">
        <v>330</v>
      </c>
      <c r="D40">
        <v>0</v>
      </c>
    </row>
    <row r="41" spans="1:4" x14ac:dyDescent="0.3">
      <c r="A41" s="26" t="str">
        <f t="shared" si="2"/>
        <v>AD0371</v>
      </c>
      <c r="B41" s="26" t="s">
        <v>547</v>
      </c>
      <c r="C41" s="20" t="s">
        <v>330</v>
      </c>
      <c r="D41" s="20">
        <v>0</v>
      </c>
    </row>
    <row r="42" spans="1:4" x14ac:dyDescent="0.3">
      <c r="A42" s="29" t="str">
        <f t="shared" ref="A42:A54" si="3">LEFT(B42,6)</f>
        <v>AD0399</v>
      </c>
      <c r="B42" s="29" t="s">
        <v>500</v>
      </c>
      <c r="C42" t="s">
        <v>355</v>
      </c>
      <c r="D42">
        <v>1</v>
      </c>
    </row>
    <row r="43" spans="1:4" x14ac:dyDescent="0.3">
      <c r="A43" s="18" t="str">
        <f t="shared" si="3"/>
        <v>AD0399</v>
      </c>
      <c r="B43" s="18" t="s">
        <v>501</v>
      </c>
      <c r="C43" t="s">
        <v>355</v>
      </c>
      <c r="D43">
        <v>1</v>
      </c>
    </row>
    <row r="44" spans="1:4" x14ac:dyDescent="0.3">
      <c r="A44" s="18" t="str">
        <f t="shared" si="3"/>
        <v>AD0399</v>
      </c>
      <c r="B44" s="18" t="s">
        <v>502</v>
      </c>
      <c r="C44" t="s">
        <v>355</v>
      </c>
      <c r="D44">
        <v>1</v>
      </c>
    </row>
    <row r="45" spans="1:4" x14ac:dyDescent="0.3">
      <c r="A45" s="18" t="str">
        <f t="shared" si="3"/>
        <v>AD0399</v>
      </c>
      <c r="B45" s="18" t="s">
        <v>503</v>
      </c>
      <c r="C45" t="s">
        <v>355</v>
      </c>
      <c r="D45">
        <v>1</v>
      </c>
    </row>
    <row r="46" spans="1:4" x14ac:dyDescent="0.3">
      <c r="A46" s="18" t="str">
        <f t="shared" si="3"/>
        <v>AD0399</v>
      </c>
      <c r="B46" s="18" t="s">
        <v>504</v>
      </c>
      <c r="C46" t="s">
        <v>355</v>
      </c>
      <c r="D46">
        <v>1</v>
      </c>
    </row>
    <row r="47" spans="1:4" x14ac:dyDescent="0.3">
      <c r="A47" s="18" t="str">
        <f t="shared" si="3"/>
        <v>AD0399</v>
      </c>
      <c r="B47" s="18" t="s">
        <v>35</v>
      </c>
      <c r="C47" t="s">
        <v>355</v>
      </c>
      <c r="D47">
        <v>1</v>
      </c>
    </row>
    <row r="48" spans="1:4" x14ac:dyDescent="0.3">
      <c r="A48" s="18" t="str">
        <f t="shared" si="3"/>
        <v>AD0399</v>
      </c>
      <c r="B48" s="18" t="s">
        <v>220</v>
      </c>
      <c r="C48" t="s">
        <v>355</v>
      </c>
      <c r="D48">
        <v>1</v>
      </c>
    </row>
    <row r="49" spans="1:4" x14ac:dyDescent="0.3">
      <c r="A49" s="18" t="str">
        <f t="shared" si="3"/>
        <v>AD0399</v>
      </c>
      <c r="B49" s="18" t="s">
        <v>221</v>
      </c>
      <c r="C49" t="s">
        <v>355</v>
      </c>
      <c r="D49">
        <v>1</v>
      </c>
    </row>
    <row r="50" spans="1:4" x14ac:dyDescent="0.3">
      <c r="A50" s="18" t="str">
        <f t="shared" si="3"/>
        <v>AD0399</v>
      </c>
      <c r="B50" s="18" t="s">
        <v>446</v>
      </c>
      <c r="C50" t="s">
        <v>355</v>
      </c>
      <c r="D50">
        <v>1</v>
      </c>
    </row>
    <row r="51" spans="1:4" x14ac:dyDescent="0.3">
      <c r="A51" s="18" t="str">
        <f t="shared" si="3"/>
        <v>AD0399</v>
      </c>
      <c r="B51" s="18" t="s">
        <v>228</v>
      </c>
      <c r="C51" t="s">
        <v>355</v>
      </c>
      <c r="D51">
        <v>1</v>
      </c>
    </row>
    <row r="52" spans="1:4" x14ac:dyDescent="0.3">
      <c r="A52" s="18" t="str">
        <f t="shared" si="3"/>
        <v>AD0399</v>
      </c>
      <c r="B52" s="18" t="s">
        <v>229</v>
      </c>
      <c r="C52" t="s">
        <v>355</v>
      </c>
      <c r="D52">
        <v>1</v>
      </c>
    </row>
    <row r="53" spans="1:4" x14ac:dyDescent="0.3">
      <c r="A53" s="18" t="str">
        <f t="shared" si="3"/>
        <v>AD0399</v>
      </c>
      <c r="B53" s="18" t="s">
        <v>447</v>
      </c>
      <c r="C53" t="s">
        <v>355</v>
      </c>
      <c r="D53">
        <v>1</v>
      </c>
    </row>
    <row r="54" spans="1:4" x14ac:dyDescent="0.3">
      <c r="A54" s="26" t="str">
        <f t="shared" si="3"/>
        <v>AD0399</v>
      </c>
      <c r="B54" s="26" t="s">
        <v>230</v>
      </c>
      <c r="C54" s="20" t="s">
        <v>355</v>
      </c>
      <c r="D54" s="20">
        <v>1</v>
      </c>
    </row>
    <row r="55" spans="1:4" x14ac:dyDescent="0.3">
      <c r="A55" s="18" t="str">
        <f t="shared" ref="A55:A68" si="4">LEFT(B55,6)</f>
        <v>AD0419</v>
      </c>
      <c r="B55" s="18" t="s">
        <v>166</v>
      </c>
      <c r="C55" t="s">
        <v>402</v>
      </c>
      <c r="D55">
        <v>1</v>
      </c>
    </row>
    <row r="56" spans="1:4" x14ac:dyDescent="0.3">
      <c r="A56" s="18" t="str">
        <f t="shared" si="4"/>
        <v>AD0419</v>
      </c>
      <c r="B56" s="18" t="s">
        <v>167</v>
      </c>
      <c r="C56" t="s">
        <v>402</v>
      </c>
      <c r="D56">
        <v>1</v>
      </c>
    </row>
    <row r="57" spans="1:4" x14ac:dyDescent="0.3">
      <c r="A57" s="18" t="str">
        <f t="shared" si="4"/>
        <v>AD0419</v>
      </c>
      <c r="B57" s="18" t="s">
        <v>168</v>
      </c>
      <c r="C57" t="s">
        <v>402</v>
      </c>
      <c r="D57">
        <v>1</v>
      </c>
    </row>
    <row r="58" spans="1:4" x14ac:dyDescent="0.3">
      <c r="A58" s="18" t="str">
        <f t="shared" si="4"/>
        <v>AD0419</v>
      </c>
      <c r="B58" s="18" t="s">
        <v>548</v>
      </c>
      <c r="C58" t="s">
        <v>402</v>
      </c>
      <c r="D58">
        <v>1</v>
      </c>
    </row>
    <row r="59" spans="1:4" x14ac:dyDescent="0.3">
      <c r="A59" s="18" t="str">
        <f t="shared" si="4"/>
        <v>AD0419</v>
      </c>
      <c r="B59" s="18" t="s">
        <v>169</v>
      </c>
      <c r="C59" t="s">
        <v>402</v>
      </c>
      <c r="D59">
        <v>1</v>
      </c>
    </row>
    <row r="60" spans="1:4" x14ac:dyDescent="0.3">
      <c r="A60" s="18" t="str">
        <f t="shared" si="4"/>
        <v>AD0419</v>
      </c>
      <c r="B60" s="18" t="s">
        <v>169</v>
      </c>
      <c r="C60" t="s">
        <v>402</v>
      </c>
      <c r="D60">
        <v>1</v>
      </c>
    </row>
    <row r="61" spans="1:4" x14ac:dyDescent="0.3">
      <c r="A61" s="18" t="str">
        <f t="shared" si="4"/>
        <v>AD0419</v>
      </c>
      <c r="B61" s="18" t="s">
        <v>103</v>
      </c>
      <c r="C61" t="s">
        <v>402</v>
      </c>
      <c r="D61">
        <v>1</v>
      </c>
    </row>
    <row r="62" spans="1:4" x14ac:dyDescent="0.3">
      <c r="A62" s="18" t="str">
        <f t="shared" si="4"/>
        <v>AD0419</v>
      </c>
      <c r="B62" s="18" t="s">
        <v>40</v>
      </c>
      <c r="C62" t="s">
        <v>402</v>
      </c>
      <c r="D62">
        <v>1</v>
      </c>
    </row>
    <row r="63" spans="1:4" x14ac:dyDescent="0.3">
      <c r="A63" s="18" t="str">
        <f t="shared" si="4"/>
        <v>AD0419</v>
      </c>
      <c r="B63" s="18" t="s">
        <v>174</v>
      </c>
      <c r="C63" t="s">
        <v>402</v>
      </c>
      <c r="D63">
        <v>1</v>
      </c>
    </row>
    <row r="64" spans="1:4" x14ac:dyDescent="0.3">
      <c r="A64" s="18" t="str">
        <f t="shared" si="4"/>
        <v>AD0419</v>
      </c>
      <c r="B64" s="18" t="s">
        <v>175</v>
      </c>
      <c r="C64" t="s">
        <v>402</v>
      </c>
      <c r="D64">
        <v>1</v>
      </c>
    </row>
    <row r="65" spans="1:4" x14ac:dyDescent="0.3">
      <c r="A65" s="18" t="str">
        <f t="shared" si="4"/>
        <v>AD0419</v>
      </c>
      <c r="B65" s="18" t="s">
        <v>549</v>
      </c>
      <c r="C65" t="s">
        <v>402</v>
      </c>
      <c r="D65">
        <v>1</v>
      </c>
    </row>
    <row r="66" spans="1:4" x14ac:dyDescent="0.3">
      <c r="A66" s="18" t="str">
        <f t="shared" si="4"/>
        <v>AD0419</v>
      </c>
      <c r="B66" s="18" t="s">
        <v>550</v>
      </c>
      <c r="C66" t="s">
        <v>402</v>
      </c>
      <c r="D66">
        <v>1</v>
      </c>
    </row>
    <row r="67" spans="1:4" x14ac:dyDescent="0.3">
      <c r="A67" s="18" t="str">
        <f t="shared" si="4"/>
        <v>AD0419</v>
      </c>
      <c r="B67" s="18" t="s">
        <v>551</v>
      </c>
      <c r="C67" t="s">
        <v>402</v>
      </c>
      <c r="D67">
        <v>1</v>
      </c>
    </row>
    <row r="68" spans="1:4" x14ac:dyDescent="0.3">
      <c r="A68" s="26" t="str">
        <f t="shared" si="4"/>
        <v>AD0419</v>
      </c>
      <c r="B68" s="26" t="s">
        <v>552</v>
      </c>
      <c r="C68" s="20" t="s">
        <v>402</v>
      </c>
      <c r="D68" s="20">
        <v>1</v>
      </c>
    </row>
    <row r="69" spans="1:4" x14ac:dyDescent="0.3">
      <c r="A69" s="29" t="str">
        <f t="shared" ref="A69:A70" si="5">LEFT(B69,6)</f>
        <v>AD0432</v>
      </c>
      <c r="B69" s="29" t="s">
        <v>192</v>
      </c>
      <c r="C69" t="s">
        <v>332</v>
      </c>
      <c r="D69">
        <v>1</v>
      </c>
    </row>
    <row r="70" spans="1:4" x14ac:dyDescent="0.3">
      <c r="A70" s="28" t="str">
        <f t="shared" si="5"/>
        <v>AD0432</v>
      </c>
      <c r="B70" s="28" t="s">
        <v>193</v>
      </c>
      <c r="C70" t="s">
        <v>332</v>
      </c>
      <c r="D70">
        <v>1</v>
      </c>
    </row>
    <row r="71" spans="1:4" x14ac:dyDescent="0.3">
      <c r="A71" s="18" t="str">
        <f t="shared" ref="A71:A72" si="6">LEFT(B71,6)</f>
        <v>AD0432</v>
      </c>
      <c r="B71" s="18" t="s">
        <v>194</v>
      </c>
      <c r="C71" t="s">
        <v>332</v>
      </c>
      <c r="D71">
        <v>1</v>
      </c>
    </row>
    <row r="72" spans="1:4" x14ac:dyDescent="0.3">
      <c r="A72" s="28" t="str">
        <f t="shared" si="6"/>
        <v>AD0432</v>
      </c>
      <c r="B72" s="28" t="s">
        <v>195</v>
      </c>
      <c r="C72" t="s">
        <v>332</v>
      </c>
      <c r="D72">
        <v>1</v>
      </c>
    </row>
    <row r="73" spans="1:4" x14ac:dyDescent="0.3">
      <c r="A73" s="18" t="str">
        <f t="shared" ref="A73:A78" si="7">LEFT(B73,6)</f>
        <v>AD0432</v>
      </c>
      <c r="B73" s="18" t="s">
        <v>410</v>
      </c>
      <c r="C73" t="s">
        <v>332</v>
      </c>
      <c r="D73">
        <v>1</v>
      </c>
    </row>
    <row r="74" spans="1:4" x14ac:dyDescent="0.3">
      <c r="A74" s="18" t="str">
        <f t="shared" si="7"/>
        <v>AD0432</v>
      </c>
      <c r="B74" s="18" t="s">
        <v>185</v>
      </c>
      <c r="C74" t="s">
        <v>332</v>
      </c>
      <c r="D74">
        <v>1</v>
      </c>
    </row>
    <row r="75" spans="1:4" x14ac:dyDescent="0.3">
      <c r="A75" s="18" t="str">
        <f t="shared" si="7"/>
        <v>AD0432</v>
      </c>
      <c r="B75" s="18" t="s">
        <v>188</v>
      </c>
      <c r="C75" t="s">
        <v>332</v>
      </c>
      <c r="D75">
        <v>1</v>
      </c>
    </row>
    <row r="76" spans="1:4" x14ac:dyDescent="0.3">
      <c r="A76" s="18" t="str">
        <f t="shared" si="7"/>
        <v>AD0432</v>
      </c>
      <c r="B76" s="18" t="s">
        <v>553</v>
      </c>
      <c r="C76" t="s">
        <v>332</v>
      </c>
      <c r="D76">
        <v>0</v>
      </c>
    </row>
    <row r="77" spans="1:4" x14ac:dyDescent="0.3">
      <c r="A77" s="18" t="str">
        <f t="shared" si="7"/>
        <v>AD0432</v>
      </c>
      <c r="B77" s="18" t="s">
        <v>554</v>
      </c>
      <c r="C77" t="s">
        <v>332</v>
      </c>
      <c r="D77">
        <v>1</v>
      </c>
    </row>
    <row r="78" spans="1:4" x14ac:dyDescent="0.3">
      <c r="A78" s="28" t="str">
        <f t="shared" si="7"/>
        <v>AD0432</v>
      </c>
      <c r="B78" s="28" t="s">
        <v>555</v>
      </c>
      <c r="C78" t="s">
        <v>332</v>
      </c>
      <c r="D78">
        <v>1</v>
      </c>
    </row>
    <row r="79" spans="1:4" x14ac:dyDescent="0.3">
      <c r="A79" s="18" t="str">
        <f t="shared" ref="A79:A80" si="8">LEFT(B79,6)</f>
        <v>AD0432</v>
      </c>
      <c r="B79" s="18" t="s">
        <v>198</v>
      </c>
      <c r="C79" t="s">
        <v>332</v>
      </c>
      <c r="D79">
        <v>1</v>
      </c>
    </row>
    <row r="80" spans="1:4" x14ac:dyDescent="0.3">
      <c r="A80" s="26" t="str">
        <f t="shared" si="8"/>
        <v>AD0432</v>
      </c>
      <c r="B80" s="26" t="s">
        <v>199</v>
      </c>
      <c r="C80" s="20" t="s">
        <v>332</v>
      </c>
      <c r="D80" s="20">
        <v>1</v>
      </c>
    </row>
    <row r="81" spans="1:4" x14ac:dyDescent="0.3">
      <c r="A81" s="29" t="str">
        <f t="shared" ref="A81:A94" si="9">LEFT(B81,6)</f>
        <v>AD0475</v>
      </c>
      <c r="B81" s="29" t="s">
        <v>556</v>
      </c>
      <c r="C81" t="s">
        <v>318</v>
      </c>
      <c r="D81">
        <v>1</v>
      </c>
    </row>
    <row r="82" spans="1:4" x14ac:dyDescent="0.3">
      <c r="A82" s="18" t="str">
        <f t="shared" si="9"/>
        <v>AD0475</v>
      </c>
      <c r="B82" s="18" t="s">
        <v>557</v>
      </c>
      <c r="C82" t="s">
        <v>318</v>
      </c>
      <c r="D82">
        <v>1</v>
      </c>
    </row>
    <row r="83" spans="1:4" x14ac:dyDescent="0.3">
      <c r="A83" s="18" t="str">
        <f t="shared" si="9"/>
        <v>AD0475</v>
      </c>
      <c r="B83" s="18" t="s">
        <v>558</v>
      </c>
      <c r="C83" t="s">
        <v>318</v>
      </c>
      <c r="D83">
        <v>1</v>
      </c>
    </row>
    <row r="84" spans="1:4" x14ac:dyDescent="0.3">
      <c r="A84" s="18" t="str">
        <f t="shared" si="9"/>
        <v>AD0475</v>
      </c>
      <c r="B84" s="18" t="s">
        <v>559</v>
      </c>
      <c r="C84" t="s">
        <v>318</v>
      </c>
      <c r="D84">
        <v>1</v>
      </c>
    </row>
    <row r="85" spans="1:4" x14ac:dyDescent="0.3">
      <c r="A85" s="18" t="str">
        <f t="shared" si="9"/>
        <v>AD0475</v>
      </c>
      <c r="B85" s="18" t="s">
        <v>560</v>
      </c>
      <c r="C85" t="s">
        <v>318</v>
      </c>
      <c r="D85">
        <v>1</v>
      </c>
    </row>
    <row r="86" spans="1:4" x14ac:dyDescent="0.3">
      <c r="A86" s="18" t="str">
        <f t="shared" si="9"/>
        <v>AD0475</v>
      </c>
      <c r="B86" s="18" t="s">
        <v>561</v>
      </c>
      <c r="C86" t="s">
        <v>318</v>
      </c>
      <c r="D86">
        <v>1</v>
      </c>
    </row>
    <row r="87" spans="1:4" x14ac:dyDescent="0.3">
      <c r="A87" s="18" t="str">
        <f t="shared" si="9"/>
        <v>AD0475</v>
      </c>
      <c r="B87" s="18" t="s">
        <v>562</v>
      </c>
      <c r="C87" t="s">
        <v>318</v>
      </c>
      <c r="D87">
        <v>1</v>
      </c>
    </row>
    <row r="88" spans="1:4" x14ac:dyDescent="0.3">
      <c r="A88" s="18" t="str">
        <f t="shared" si="9"/>
        <v>AD0475</v>
      </c>
      <c r="B88" s="18" t="s">
        <v>563</v>
      </c>
      <c r="C88" t="s">
        <v>318</v>
      </c>
      <c r="D88">
        <v>1</v>
      </c>
    </row>
    <row r="89" spans="1:4" x14ac:dyDescent="0.3">
      <c r="A89" s="18" t="str">
        <f t="shared" si="9"/>
        <v>AD0475</v>
      </c>
      <c r="B89" s="18" t="s">
        <v>564</v>
      </c>
      <c r="C89" t="s">
        <v>318</v>
      </c>
      <c r="D89">
        <v>1</v>
      </c>
    </row>
    <row r="90" spans="1:4" x14ac:dyDescent="0.3">
      <c r="A90" s="18" t="str">
        <f t="shared" si="9"/>
        <v>AD0475</v>
      </c>
      <c r="B90" s="18" t="s">
        <v>565</v>
      </c>
      <c r="C90" t="s">
        <v>318</v>
      </c>
      <c r="D90">
        <v>1</v>
      </c>
    </row>
    <row r="91" spans="1:4" x14ac:dyDescent="0.3">
      <c r="A91" s="18" t="str">
        <f t="shared" si="9"/>
        <v>AD0475</v>
      </c>
      <c r="B91" s="18" t="s">
        <v>566</v>
      </c>
      <c r="C91" t="s">
        <v>318</v>
      </c>
      <c r="D91">
        <v>1</v>
      </c>
    </row>
    <row r="92" spans="1:4" x14ac:dyDescent="0.3">
      <c r="A92" s="18" t="str">
        <f t="shared" si="9"/>
        <v>AD0475</v>
      </c>
      <c r="B92" s="18" t="s">
        <v>567</v>
      </c>
      <c r="C92" t="s">
        <v>318</v>
      </c>
      <c r="D92">
        <v>1</v>
      </c>
    </row>
    <row r="93" spans="1:4" x14ac:dyDescent="0.3">
      <c r="A93" s="18" t="str">
        <f t="shared" si="9"/>
        <v>AD0475</v>
      </c>
      <c r="B93" s="18" t="s">
        <v>568</v>
      </c>
      <c r="C93" t="s">
        <v>318</v>
      </c>
      <c r="D93">
        <v>1</v>
      </c>
    </row>
    <row r="94" spans="1:4" x14ac:dyDescent="0.3">
      <c r="A94" s="28" t="str">
        <f t="shared" si="9"/>
        <v>AD0475</v>
      </c>
      <c r="B94" s="28" t="s">
        <v>569</v>
      </c>
      <c r="C94" t="s">
        <v>318</v>
      </c>
      <c r="D94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936B-34E0-45ED-8983-DCE169CAD5C6}">
  <dimension ref="A1:N506"/>
  <sheetViews>
    <sheetView workbookViewId="0">
      <selection activeCell="O24" sqref="O24"/>
    </sheetView>
  </sheetViews>
  <sheetFormatPr defaultColWidth="11.5546875" defaultRowHeight="14.4" x14ac:dyDescent="0.3"/>
  <cols>
    <col min="2" max="2" width="24.109375" bestFit="1" customWidth="1"/>
    <col min="3" max="3" width="9.44140625" customWidth="1"/>
    <col min="4" max="4" width="14.33203125" customWidth="1"/>
    <col min="5" max="5" width="14.44140625" customWidth="1"/>
    <col min="6" max="6" width="13.33203125" customWidth="1"/>
    <col min="10" max="11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570</v>
      </c>
    </row>
    <row r="2" spans="1:14" ht="15" thickBot="1" x14ac:dyDescent="0.35">
      <c r="A2" s="1" t="s">
        <v>571</v>
      </c>
      <c r="B2" s="3" t="s">
        <v>572</v>
      </c>
      <c r="C2" t="s">
        <v>573</v>
      </c>
      <c r="D2" t="s">
        <v>573</v>
      </c>
      <c r="E2" t="s">
        <v>573</v>
      </c>
      <c r="F2" t="s">
        <v>573</v>
      </c>
      <c r="H2" t="s">
        <v>2</v>
      </c>
      <c r="I2">
        <f>COUNTIF(Tabelle463[Age], 1)</f>
        <v>12</v>
      </c>
      <c r="J2" s="15">
        <f>Tabelle101416[[#This Row],[true]]/(Tabelle101416[[#This Row],[true]]+Tabelle101416[[#This Row],[false]])</f>
        <v>0.8</v>
      </c>
      <c r="K2">
        <f>COUNTIF(Tabelle463[Age], 0)</f>
        <v>3</v>
      </c>
      <c r="L2" s="15">
        <f>Tabelle101416[[#This Row],[false]]/(Tabelle101416[[#This Row],[false]]+Tabelle101416[[#This Row],[true]])</f>
        <v>0.2</v>
      </c>
    </row>
    <row r="3" spans="1:14" ht="15" thickBot="1" x14ac:dyDescent="0.35">
      <c r="B3" s="2" t="s">
        <v>315</v>
      </c>
      <c r="C3" t="s">
        <v>573</v>
      </c>
      <c r="D3" t="s">
        <v>573</v>
      </c>
      <c r="E3" t="s">
        <v>573</v>
      </c>
      <c r="F3" t="s">
        <v>573</v>
      </c>
      <c r="H3" t="s">
        <v>3</v>
      </c>
      <c r="I3">
        <f>COUNTIF(Tabelle463[Gender], 1)</f>
        <v>8</v>
      </c>
      <c r="J3" s="15">
        <f>Tabelle101416[[#This Row],[true]]/(Tabelle101416[[#This Row],[true]]+Tabelle101416[[#This Row],[false]])</f>
        <v>0.53333333333333333</v>
      </c>
      <c r="K3">
        <f>COUNTIF(Tabelle463[Gender], 0)</f>
        <v>7</v>
      </c>
      <c r="L3" s="15">
        <f>Tabelle101416[[#This Row],[false]]/(Tabelle101416[[#This Row],[false]]+Tabelle101416[[#This Row],[true]])</f>
        <v>0.46666666666666667</v>
      </c>
    </row>
    <row r="4" spans="1:14" ht="15" thickBot="1" x14ac:dyDescent="0.35">
      <c r="B4" s="2" t="s">
        <v>13</v>
      </c>
      <c r="C4" t="s">
        <v>573</v>
      </c>
      <c r="D4" t="s">
        <v>573</v>
      </c>
      <c r="E4" t="s">
        <v>573</v>
      </c>
      <c r="F4" t="s">
        <v>573</v>
      </c>
      <c r="H4" t="s">
        <v>4</v>
      </c>
      <c r="I4">
        <f>COUNTIF(Tabelle463[Emotion], 1)</f>
        <v>16</v>
      </c>
      <c r="J4" s="15">
        <f>Tabelle101416[[#This Row],[true]]/(Tabelle101416[[#This Row],[true]]+Tabelle101416[[#This Row],[false]])</f>
        <v>0.26229508196721313</v>
      </c>
      <c r="K4">
        <f>COUNTIF(Tabelle463[Emotion], 0)</f>
        <v>45</v>
      </c>
      <c r="L4" s="15">
        <f>Tabelle101416[[#This Row],[false]]/(Tabelle101416[[#This Row],[false]]+Tabelle101416[[#This Row],[true]])</f>
        <v>0.73770491803278693</v>
      </c>
    </row>
    <row r="5" spans="1:14" x14ac:dyDescent="0.3">
      <c r="B5" s="5" t="s">
        <v>208</v>
      </c>
      <c r="C5" t="s">
        <v>573</v>
      </c>
      <c r="D5" t="s">
        <v>573</v>
      </c>
      <c r="E5" t="s">
        <v>573</v>
      </c>
      <c r="F5" t="s">
        <v>573</v>
      </c>
      <c r="H5" t="s">
        <v>5</v>
      </c>
      <c r="I5">
        <f>COUNTIF(Tabelle463[Ethnicity], 1)</f>
        <v>11</v>
      </c>
      <c r="J5" s="15">
        <f>Tabelle101416[[#This Row],[true]]/(Tabelle101416[[#This Row],[true]]+Tabelle101416[[#This Row],[false]])</f>
        <v>0.40740740740740738</v>
      </c>
      <c r="K5">
        <f>COUNTIF(Tabelle463[Ethnicity], 0)</f>
        <v>16</v>
      </c>
      <c r="L5" s="15">
        <f>Tabelle101416[[#This Row],[false]]/(Tabelle101416[[#This Row],[false]]+Tabelle101416[[#This Row],[true]])</f>
        <v>0.59259259259259256</v>
      </c>
    </row>
    <row r="6" spans="1:14" ht="15" thickBot="1" x14ac:dyDescent="0.35">
      <c r="A6" s="8" t="s">
        <v>574</v>
      </c>
      <c r="B6" s="9" t="s">
        <v>575</v>
      </c>
      <c r="C6" s="9" t="s">
        <v>573</v>
      </c>
      <c r="D6" s="9" t="s">
        <v>573</v>
      </c>
      <c r="E6" s="9" t="s">
        <v>573</v>
      </c>
      <c r="F6" s="9" t="s">
        <v>573</v>
      </c>
      <c r="H6" s="16" t="s">
        <v>17</v>
      </c>
      <c r="I6" s="16">
        <f>SUM(I2:I5)</f>
        <v>47</v>
      </c>
      <c r="J6" s="17">
        <f>SUM(I2:I5)/(SUM(I2:I5)+SUM(K2:K5))</f>
        <v>0.39830508474576271</v>
      </c>
      <c r="K6" s="16">
        <f t="shared" ref="K6" si="0">SUM(K2:K5)</f>
        <v>71</v>
      </c>
      <c r="L6" s="17">
        <f>SUM(K2:K5)/(SUM(I2:I5)+SUM(K2:K5))</f>
        <v>0.60169491525423724</v>
      </c>
    </row>
    <row r="7" spans="1:14" ht="15" thickBot="1" x14ac:dyDescent="0.35">
      <c r="B7" s="2" t="s">
        <v>576</v>
      </c>
      <c r="C7" s="2" t="s">
        <v>573</v>
      </c>
      <c r="D7" s="2" t="s">
        <v>573</v>
      </c>
      <c r="E7" s="2" t="s">
        <v>573</v>
      </c>
      <c r="F7" s="2" t="s">
        <v>573</v>
      </c>
    </row>
    <row r="8" spans="1:14" ht="15" thickBot="1" x14ac:dyDescent="0.35">
      <c r="B8" s="2" t="s">
        <v>575</v>
      </c>
      <c r="C8" s="2" t="s">
        <v>573</v>
      </c>
      <c r="D8" s="2" t="s">
        <v>573</v>
      </c>
      <c r="E8" s="2" t="s">
        <v>573</v>
      </c>
      <c r="F8" s="2" t="s">
        <v>573</v>
      </c>
    </row>
    <row r="9" spans="1:14" ht="15" thickBot="1" x14ac:dyDescent="0.35">
      <c r="B9" s="2" t="s">
        <v>577</v>
      </c>
      <c r="C9" s="2" t="s">
        <v>573</v>
      </c>
      <c r="D9" s="2" t="s">
        <v>573</v>
      </c>
      <c r="E9" s="2" t="s">
        <v>573</v>
      </c>
      <c r="F9" s="2" t="s">
        <v>573</v>
      </c>
    </row>
    <row r="10" spans="1:14" ht="15" thickBot="1" x14ac:dyDescent="0.35">
      <c r="B10" s="2" t="s">
        <v>575</v>
      </c>
      <c r="C10" s="2" t="s">
        <v>573</v>
      </c>
      <c r="D10" s="2" t="s">
        <v>573</v>
      </c>
      <c r="E10" s="2" t="s">
        <v>573</v>
      </c>
      <c r="F10" s="2" t="s">
        <v>573</v>
      </c>
    </row>
    <row r="11" spans="1:14" ht="15" thickBot="1" x14ac:dyDescent="0.35">
      <c r="B11" s="2" t="s">
        <v>577</v>
      </c>
      <c r="C11" s="2" t="s">
        <v>573</v>
      </c>
      <c r="D11" s="2" t="s">
        <v>573</v>
      </c>
      <c r="E11" s="2" t="s">
        <v>573</v>
      </c>
      <c r="F11" s="2" t="s">
        <v>573</v>
      </c>
    </row>
    <row r="12" spans="1:14" ht="15" thickBot="1" x14ac:dyDescent="0.35">
      <c r="B12" s="2" t="s">
        <v>577</v>
      </c>
      <c r="C12" s="2" t="s">
        <v>573</v>
      </c>
      <c r="D12" s="2" t="s">
        <v>573</v>
      </c>
      <c r="E12" s="2">
        <v>1</v>
      </c>
      <c r="F12" s="2" t="s">
        <v>573</v>
      </c>
    </row>
    <row r="13" spans="1:14" ht="15" thickBot="1" x14ac:dyDescent="0.35">
      <c r="B13" s="2" t="s">
        <v>211</v>
      </c>
      <c r="C13" s="2" t="s">
        <v>573</v>
      </c>
      <c r="D13" s="2" t="s">
        <v>573</v>
      </c>
      <c r="E13" s="2" t="s">
        <v>573</v>
      </c>
      <c r="F13" s="2" t="s">
        <v>573</v>
      </c>
    </row>
    <row r="14" spans="1:14" ht="15" thickBot="1" x14ac:dyDescent="0.35">
      <c r="B14" s="2" t="s">
        <v>211</v>
      </c>
      <c r="C14" s="2" t="s">
        <v>573</v>
      </c>
      <c r="D14" s="2" t="s">
        <v>573</v>
      </c>
      <c r="E14" s="2" t="s">
        <v>573</v>
      </c>
      <c r="F14" s="2" t="s">
        <v>573</v>
      </c>
    </row>
    <row r="15" spans="1:14" ht="15" thickBot="1" x14ac:dyDescent="0.35">
      <c r="B15" s="2" t="s">
        <v>577</v>
      </c>
      <c r="C15" s="2" t="s">
        <v>573</v>
      </c>
      <c r="D15" s="2" t="s">
        <v>573</v>
      </c>
      <c r="E15" s="2" t="s">
        <v>573</v>
      </c>
      <c r="F15" s="2" t="s">
        <v>573</v>
      </c>
    </row>
    <row r="16" spans="1:14" ht="15" thickBot="1" x14ac:dyDescent="0.35">
      <c r="B16" s="2" t="s">
        <v>575</v>
      </c>
      <c r="C16" s="2" t="s">
        <v>573</v>
      </c>
      <c r="D16" s="2" t="s">
        <v>573</v>
      </c>
      <c r="E16" s="2" t="s">
        <v>573</v>
      </c>
      <c r="F16" s="2" t="s">
        <v>573</v>
      </c>
    </row>
    <row r="17" spans="2:6" ht="15" thickBot="1" x14ac:dyDescent="0.35">
      <c r="B17" s="2" t="s">
        <v>578</v>
      </c>
      <c r="C17" s="2" t="s">
        <v>573</v>
      </c>
      <c r="D17" s="2" t="s">
        <v>573</v>
      </c>
      <c r="E17" s="2" t="s">
        <v>573</v>
      </c>
      <c r="F17" s="2" t="s">
        <v>573</v>
      </c>
    </row>
    <row r="18" spans="2:6" ht="15" thickBot="1" x14ac:dyDescent="0.35">
      <c r="B18" s="2" t="s">
        <v>20</v>
      </c>
      <c r="C18" s="2" t="s">
        <v>573</v>
      </c>
      <c r="D18" s="2" t="s">
        <v>573</v>
      </c>
      <c r="E18" s="2" t="s">
        <v>573</v>
      </c>
      <c r="F18" s="2" t="s">
        <v>573</v>
      </c>
    </row>
    <row r="19" spans="2:6" ht="15" thickBot="1" x14ac:dyDescent="0.35">
      <c r="B19" s="2" t="s">
        <v>20</v>
      </c>
      <c r="C19" s="2" t="s">
        <v>573</v>
      </c>
      <c r="D19" s="2" t="s">
        <v>573</v>
      </c>
      <c r="E19" s="2">
        <v>0</v>
      </c>
      <c r="F19" s="2" t="s">
        <v>573</v>
      </c>
    </row>
    <row r="20" spans="2:6" ht="15" thickBot="1" x14ac:dyDescent="0.35">
      <c r="B20" s="2" t="s">
        <v>577</v>
      </c>
      <c r="C20" s="2" t="s">
        <v>573</v>
      </c>
      <c r="D20" s="2" t="s">
        <v>573</v>
      </c>
      <c r="E20" s="2" t="s">
        <v>573</v>
      </c>
      <c r="F20" s="2" t="s">
        <v>573</v>
      </c>
    </row>
    <row r="21" spans="2:6" ht="15" thickBot="1" x14ac:dyDescent="0.35">
      <c r="B21" s="2" t="s">
        <v>211</v>
      </c>
      <c r="C21" s="2" t="s">
        <v>573</v>
      </c>
      <c r="D21" s="2" t="s">
        <v>573</v>
      </c>
      <c r="E21" s="2" t="s">
        <v>573</v>
      </c>
      <c r="F21" s="2" t="s">
        <v>573</v>
      </c>
    </row>
    <row r="22" spans="2:6" ht="15" thickBot="1" x14ac:dyDescent="0.35">
      <c r="B22" s="2" t="s">
        <v>62</v>
      </c>
      <c r="C22" s="4">
        <v>1</v>
      </c>
      <c r="D22" s="2">
        <v>0</v>
      </c>
      <c r="E22" s="2" t="s">
        <v>573</v>
      </c>
      <c r="F22" s="2">
        <v>1</v>
      </c>
    </row>
    <row r="23" spans="2:6" ht="15" thickBot="1" x14ac:dyDescent="0.35">
      <c r="B23" s="2" t="s">
        <v>578</v>
      </c>
      <c r="C23" s="2" t="s">
        <v>573</v>
      </c>
      <c r="D23" s="2" t="s">
        <v>573</v>
      </c>
      <c r="E23" s="2" t="s">
        <v>573</v>
      </c>
      <c r="F23" s="2" t="s">
        <v>573</v>
      </c>
    </row>
    <row r="24" spans="2:6" ht="15" thickBot="1" x14ac:dyDescent="0.35">
      <c r="B24" s="2" t="s">
        <v>579</v>
      </c>
      <c r="C24" s="2" t="s">
        <v>573</v>
      </c>
      <c r="D24" s="2" t="s">
        <v>573</v>
      </c>
      <c r="E24" s="2" t="s">
        <v>573</v>
      </c>
      <c r="F24" s="2" t="s">
        <v>573</v>
      </c>
    </row>
    <row r="25" spans="2:6" ht="15" thickBot="1" x14ac:dyDescent="0.35">
      <c r="B25" s="2" t="s">
        <v>126</v>
      </c>
      <c r="C25" s="2" t="s">
        <v>573</v>
      </c>
      <c r="D25" s="2" t="s">
        <v>573</v>
      </c>
      <c r="E25" s="2">
        <v>0</v>
      </c>
      <c r="F25" s="2" t="s">
        <v>573</v>
      </c>
    </row>
    <row r="26" spans="2:6" ht="15" thickBot="1" x14ac:dyDescent="0.35">
      <c r="B26" s="2" t="s">
        <v>577</v>
      </c>
      <c r="C26" s="2" t="s">
        <v>573</v>
      </c>
      <c r="D26" s="2" t="s">
        <v>573</v>
      </c>
      <c r="E26" s="2" t="s">
        <v>573</v>
      </c>
      <c r="F26" s="2" t="s">
        <v>573</v>
      </c>
    </row>
    <row r="27" spans="2:6" ht="15" thickBot="1" x14ac:dyDescent="0.35">
      <c r="B27" s="2" t="s">
        <v>66</v>
      </c>
      <c r="C27" s="2" t="s">
        <v>573</v>
      </c>
      <c r="D27" s="2" t="s">
        <v>573</v>
      </c>
      <c r="E27" s="2" t="s">
        <v>573</v>
      </c>
      <c r="F27" s="2" t="s">
        <v>573</v>
      </c>
    </row>
    <row r="28" spans="2:6" ht="15" thickBot="1" x14ac:dyDescent="0.35">
      <c r="B28" s="2" t="s">
        <v>66</v>
      </c>
      <c r="C28" s="2" t="s">
        <v>573</v>
      </c>
      <c r="D28" s="2" t="s">
        <v>573</v>
      </c>
      <c r="E28" s="2" t="s">
        <v>573</v>
      </c>
      <c r="F28" s="2" t="s">
        <v>573</v>
      </c>
    </row>
    <row r="29" spans="2:6" ht="15" thickBot="1" x14ac:dyDescent="0.35">
      <c r="B29" s="2" t="s">
        <v>20</v>
      </c>
      <c r="C29" s="4">
        <v>1</v>
      </c>
      <c r="D29" s="2">
        <v>1</v>
      </c>
      <c r="E29" s="2">
        <v>1</v>
      </c>
      <c r="F29" s="2">
        <v>0</v>
      </c>
    </row>
    <row r="30" spans="2:6" ht="15" thickBot="1" x14ac:dyDescent="0.35">
      <c r="B30" s="2" t="s">
        <v>131</v>
      </c>
      <c r="C30" s="2" t="s">
        <v>573</v>
      </c>
      <c r="D30" s="2" t="s">
        <v>573</v>
      </c>
      <c r="E30" s="2" t="s">
        <v>573</v>
      </c>
      <c r="F30" s="2" t="s">
        <v>573</v>
      </c>
    </row>
    <row r="31" spans="2:6" ht="15" thickBot="1" x14ac:dyDescent="0.35">
      <c r="B31" s="2" t="s">
        <v>579</v>
      </c>
      <c r="C31" s="2" t="s">
        <v>573</v>
      </c>
      <c r="D31" s="2" t="s">
        <v>573</v>
      </c>
      <c r="E31" s="2" t="s">
        <v>573</v>
      </c>
      <c r="F31" s="2" t="s">
        <v>573</v>
      </c>
    </row>
    <row r="32" spans="2:6" ht="15" thickBot="1" x14ac:dyDescent="0.35">
      <c r="B32" s="2" t="s">
        <v>580</v>
      </c>
      <c r="C32" s="2" t="s">
        <v>573</v>
      </c>
      <c r="D32" s="2" t="s">
        <v>573</v>
      </c>
      <c r="E32" s="2" t="s">
        <v>573</v>
      </c>
      <c r="F32" s="2" t="s">
        <v>573</v>
      </c>
    </row>
    <row r="33" spans="1:6" ht="15" thickBot="1" x14ac:dyDescent="0.35">
      <c r="B33" s="2" t="s">
        <v>333</v>
      </c>
      <c r="C33" s="2" t="s">
        <v>573</v>
      </c>
      <c r="D33" s="2" t="s">
        <v>573</v>
      </c>
      <c r="E33" s="2" t="s">
        <v>573</v>
      </c>
      <c r="F33" s="2" t="s">
        <v>573</v>
      </c>
    </row>
    <row r="34" spans="1:6" x14ac:dyDescent="0.3">
      <c r="B34" s="5" t="s">
        <v>211</v>
      </c>
      <c r="C34" s="5" t="s">
        <v>573</v>
      </c>
      <c r="D34" s="5" t="s">
        <v>573</v>
      </c>
      <c r="E34" s="5" t="s">
        <v>573</v>
      </c>
      <c r="F34" s="5" t="s">
        <v>573</v>
      </c>
    </row>
    <row r="35" spans="1:6" x14ac:dyDescent="0.3">
      <c r="A35" s="8" t="s">
        <v>581</v>
      </c>
      <c r="B35" s="10" t="s">
        <v>25</v>
      </c>
      <c r="C35" s="10" t="s">
        <v>573</v>
      </c>
      <c r="D35" s="10" t="s">
        <v>573</v>
      </c>
      <c r="E35" s="10" t="s">
        <v>573</v>
      </c>
      <c r="F35" s="10" t="s">
        <v>573</v>
      </c>
    </row>
    <row r="36" spans="1:6" x14ac:dyDescent="0.3">
      <c r="A36" s="7"/>
      <c r="B36" t="s">
        <v>582</v>
      </c>
      <c r="C36" t="s">
        <v>573</v>
      </c>
      <c r="D36" t="s">
        <v>573</v>
      </c>
      <c r="E36" t="s">
        <v>573</v>
      </c>
      <c r="F36" t="s">
        <v>573</v>
      </c>
    </row>
    <row r="37" spans="1:6" x14ac:dyDescent="0.3">
      <c r="B37" t="s">
        <v>498</v>
      </c>
      <c r="C37" t="s">
        <v>573</v>
      </c>
      <c r="D37" t="s">
        <v>573</v>
      </c>
      <c r="E37" t="s">
        <v>573</v>
      </c>
      <c r="F37" t="s">
        <v>573</v>
      </c>
    </row>
    <row r="38" spans="1:6" x14ac:dyDescent="0.3">
      <c r="B38" t="s">
        <v>489</v>
      </c>
      <c r="C38" t="s">
        <v>573</v>
      </c>
      <c r="D38" t="s">
        <v>573</v>
      </c>
      <c r="E38" t="s">
        <v>573</v>
      </c>
      <c r="F38" t="s">
        <v>573</v>
      </c>
    </row>
    <row r="39" spans="1:6" x14ac:dyDescent="0.3">
      <c r="B39" t="s">
        <v>583</v>
      </c>
      <c r="C39" t="s">
        <v>573</v>
      </c>
      <c r="D39" t="s">
        <v>573</v>
      </c>
      <c r="E39" t="s">
        <v>573</v>
      </c>
      <c r="F39" t="s">
        <v>573</v>
      </c>
    </row>
    <row r="40" spans="1:6" x14ac:dyDescent="0.3">
      <c r="B40" t="s">
        <v>70</v>
      </c>
      <c r="C40" t="s">
        <v>573</v>
      </c>
      <c r="D40" t="s">
        <v>573</v>
      </c>
      <c r="E40" t="s">
        <v>573</v>
      </c>
      <c r="F40" t="s">
        <v>573</v>
      </c>
    </row>
    <row r="41" spans="1:6" x14ac:dyDescent="0.3">
      <c r="B41" t="s">
        <v>491</v>
      </c>
      <c r="C41" t="s">
        <v>573</v>
      </c>
      <c r="D41" t="s">
        <v>573</v>
      </c>
      <c r="E41" t="s">
        <v>573</v>
      </c>
      <c r="F41" t="s">
        <v>573</v>
      </c>
    </row>
    <row r="42" spans="1:6" x14ac:dyDescent="0.3">
      <c r="B42" t="s">
        <v>584</v>
      </c>
      <c r="C42" t="s">
        <v>573</v>
      </c>
      <c r="D42" t="s">
        <v>573</v>
      </c>
      <c r="E42" t="s">
        <v>573</v>
      </c>
      <c r="F42" t="s">
        <v>573</v>
      </c>
    </row>
    <row r="43" spans="1:6" x14ac:dyDescent="0.3">
      <c r="B43" t="s">
        <v>353</v>
      </c>
      <c r="C43" t="s">
        <v>573</v>
      </c>
      <c r="D43" t="s">
        <v>573</v>
      </c>
      <c r="E43" t="s">
        <v>573</v>
      </c>
      <c r="F43" t="s">
        <v>573</v>
      </c>
    </row>
    <row r="44" spans="1:6" x14ac:dyDescent="0.3">
      <c r="B44" t="s">
        <v>493</v>
      </c>
      <c r="C44" t="s">
        <v>573</v>
      </c>
      <c r="D44" t="s">
        <v>573</v>
      </c>
      <c r="E44" t="s">
        <v>573</v>
      </c>
      <c r="F44" t="s">
        <v>573</v>
      </c>
    </row>
    <row r="45" spans="1:6" x14ac:dyDescent="0.3">
      <c r="B45" t="s">
        <v>494</v>
      </c>
      <c r="C45" t="s">
        <v>573</v>
      </c>
      <c r="D45" t="s">
        <v>573</v>
      </c>
      <c r="E45" t="s">
        <v>573</v>
      </c>
      <c r="F45" t="s">
        <v>573</v>
      </c>
    </row>
    <row r="46" spans="1:6" x14ac:dyDescent="0.3">
      <c r="B46" t="s">
        <v>492</v>
      </c>
      <c r="C46" t="s">
        <v>573</v>
      </c>
      <c r="D46" t="s">
        <v>573</v>
      </c>
      <c r="E46" t="s">
        <v>573</v>
      </c>
      <c r="F46" t="s">
        <v>573</v>
      </c>
    </row>
    <row r="47" spans="1:6" x14ac:dyDescent="0.3">
      <c r="B47" t="s">
        <v>489</v>
      </c>
      <c r="C47" t="s">
        <v>573</v>
      </c>
      <c r="D47" t="s">
        <v>573</v>
      </c>
      <c r="E47" t="s">
        <v>573</v>
      </c>
      <c r="F47" t="s">
        <v>573</v>
      </c>
    </row>
    <row r="48" spans="1:6" x14ac:dyDescent="0.3">
      <c r="B48" t="s">
        <v>585</v>
      </c>
      <c r="C48" t="s">
        <v>573</v>
      </c>
      <c r="D48" t="s">
        <v>573</v>
      </c>
      <c r="E48" t="s">
        <v>573</v>
      </c>
      <c r="F48" t="s">
        <v>573</v>
      </c>
    </row>
    <row r="49" spans="2:6" x14ac:dyDescent="0.3">
      <c r="B49" t="s">
        <v>498</v>
      </c>
      <c r="C49" t="s">
        <v>573</v>
      </c>
      <c r="D49" t="s">
        <v>573</v>
      </c>
      <c r="E49" t="s">
        <v>573</v>
      </c>
      <c r="F49" t="s">
        <v>573</v>
      </c>
    </row>
    <row r="50" spans="2:6" x14ac:dyDescent="0.3">
      <c r="B50" t="s">
        <v>582</v>
      </c>
      <c r="C50" t="s">
        <v>573</v>
      </c>
      <c r="D50" t="s">
        <v>573</v>
      </c>
      <c r="E50" t="s">
        <v>573</v>
      </c>
      <c r="F50">
        <v>0</v>
      </c>
    </row>
    <row r="51" spans="2:6" x14ac:dyDescent="0.3">
      <c r="B51" t="s">
        <v>583</v>
      </c>
      <c r="C51" t="s">
        <v>573</v>
      </c>
      <c r="D51" t="s">
        <v>573</v>
      </c>
      <c r="E51" t="s">
        <v>573</v>
      </c>
      <c r="F51">
        <v>0</v>
      </c>
    </row>
    <row r="52" spans="2:6" x14ac:dyDescent="0.3">
      <c r="B52" t="s">
        <v>25</v>
      </c>
      <c r="C52" t="s">
        <v>573</v>
      </c>
      <c r="D52" t="s">
        <v>573</v>
      </c>
      <c r="E52" t="s">
        <v>573</v>
      </c>
      <c r="F52">
        <v>0</v>
      </c>
    </row>
    <row r="53" spans="2:6" x14ac:dyDescent="0.3">
      <c r="B53" t="s">
        <v>353</v>
      </c>
      <c r="C53" t="s">
        <v>573</v>
      </c>
      <c r="D53" t="s">
        <v>573</v>
      </c>
      <c r="E53" t="s">
        <v>573</v>
      </c>
      <c r="F53" t="s">
        <v>573</v>
      </c>
    </row>
    <row r="54" spans="2:6" x14ac:dyDescent="0.3">
      <c r="B54" t="s">
        <v>70</v>
      </c>
      <c r="C54" t="s">
        <v>573</v>
      </c>
      <c r="D54" t="s">
        <v>573</v>
      </c>
      <c r="E54" t="s">
        <v>573</v>
      </c>
      <c r="F54">
        <v>1</v>
      </c>
    </row>
    <row r="55" spans="2:6" x14ac:dyDescent="0.3">
      <c r="B55" t="s">
        <v>491</v>
      </c>
      <c r="C55">
        <v>0</v>
      </c>
      <c r="D55">
        <v>0</v>
      </c>
      <c r="E55" t="s">
        <v>573</v>
      </c>
      <c r="F55">
        <v>1</v>
      </c>
    </row>
    <row r="56" spans="2:6" x14ac:dyDescent="0.3">
      <c r="B56" t="s">
        <v>584</v>
      </c>
      <c r="C56" t="s">
        <v>573</v>
      </c>
      <c r="D56" t="s">
        <v>573</v>
      </c>
      <c r="E56" t="s">
        <v>573</v>
      </c>
      <c r="F56" t="s">
        <v>573</v>
      </c>
    </row>
    <row r="57" spans="2:6" x14ac:dyDescent="0.3">
      <c r="B57" t="s">
        <v>490</v>
      </c>
      <c r="C57" t="s">
        <v>573</v>
      </c>
      <c r="D57" t="s">
        <v>573</v>
      </c>
      <c r="E57" t="s">
        <v>573</v>
      </c>
      <c r="F57" t="s">
        <v>573</v>
      </c>
    </row>
    <row r="58" spans="2:6" x14ac:dyDescent="0.3">
      <c r="B58" t="s">
        <v>494</v>
      </c>
      <c r="C58" t="s">
        <v>573</v>
      </c>
      <c r="D58" t="s">
        <v>573</v>
      </c>
      <c r="E58" t="s">
        <v>573</v>
      </c>
      <c r="F58" t="s">
        <v>573</v>
      </c>
    </row>
    <row r="59" spans="2:6" x14ac:dyDescent="0.3">
      <c r="B59" t="s">
        <v>354</v>
      </c>
      <c r="C59" t="s">
        <v>573</v>
      </c>
      <c r="D59" t="s">
        <v>573</v>
      </c>
      <c r="E59" t="s">
        <v>573</v>
      </c>
      <c r="F59" t="s">
        <v>573</v>
      </c>
    </row>
    <row r="60" spans="2:6" x14ac:dyDescent="0.3">
      <c r="B60" t="s">
        <v>353</v>
      </c>
      <c r="C60" t="s">
        <v>573</v>
      </c>
      <c r="D60" t="s">
        <v>573</v>
      </c>
      <c r="E60" t="s">
        <v>573</v>
      </c>
      <c r="F60" t="s">
        <v>573</v>
      </c>
    </row>
    <row r="61" spans="2:6" x14ac:dyDescent="0.3">
      <c r="B61" t="s">
        <v>351</v>
      </c>
      <c r="C61" t="s">
        <v>573</v>
      </c>
      <c r="D61" t="s">
        <v>573</v>
      </c>
      <c r="E61" t="s">
        <v>573</v>
      </c>
      <c r="F61" t="s">
        <v>573</v>
      </c>
    </row>
    <row r="62" spans="2:6" x14ac:dyDescent="0.3">
      <c r="B62" t="s">
        <v>586</v>
      </c>
      <c r="C62" t="s">
        <v>573</v>
      </c>
      <c r="D62" t="s">
        <v>573</v>
      </c>
      <c r="E62" t="s">
        <v>573</v>
      </c>
      <c r="F62" t="s">
        <v>573</v>
      </c>
    </row>
    <row r="63" spans="2:6" x14ac:dyDescent="0.3">
      <c r="B63" t="s">
        <v>585</v>
      </c>
      <c r="C63" t="s">
        <v>573</v>
      </c>
      <c r="D63" t="s">
        <v>573</v>
      </c>
      <c r="E63" t="s">
        <v>573</v>
      </c>
      <c r="F63" t="s">
        <v>573</v>
      </c>
    </row>
    <row r="64" spans="2:6" x14ac:dyDescent="0.3">
      <c r="B64" t="s">
        <v>587</v>
      </c>
      <c r="C64" t="s">
        <v>573</v>
      </c>
      <c r="D64" t="s">
        <v>573</v>
      </c>
      <c r="E64" t="s">
        <v>573</v>
      </c>
      <c r="F64" t="s">
        <v>573</v>
      </c>
    </row>
    <row r="65" spans="1:6" x14ac:dyDescent="0.3">
      <c r="B65" t="s">
        <v>588</v>
      </c>
      <c r="C65" t="s">
        <v>573</v>
      </c>
      <c r="D65" t="s">
        <v>573</v>
      </c>
      <c r="E65" t="s">
        <v>573</v>
      </c>
      <c r="F65" t="s">
        <v>573</v>
      </c>
    </row>
    <row r="66" spans="1:6" x14ac:dyDescent="0.3">
      <c r="B66" t="s">
        <v>589</v>
      </c>
      <c r="C66" t="s">
        <v>573</v>
      </c>
      <c r="D66" t="s">
        <v>573</v>
      </c>
      <c r="E66" t="s">
        <v>573</v>
      </c>
      <c r="F66" t="s">
        <v>573</v>
      </c>
    </row>
    <row r="67" spans="1:6" x14ac:dyDescent="0.3">
      <c r="B67" t="s">
        <v>67</v>
      </c>
      <c r="C67" t="s">
        <v>573</v>
      </c>
      <c r="D67" t="s">
        <v>573</v>
      </c>
      <c r="E67" t="s">
        <v>573</v>
      </c>
      <c r="F67" t="s">
        <v>573</v>
      </c>
    </row>
    <row r="68" spans="1:6" x14ac:dyDescent="0.3">
      <c r="B68" t="s">
        <v>70</v>
      </c>
      <c r="C68" t="s">
        <v>573</v>
      </c>
      <c r="D68" t="s">
        <v>573</v>
      </c>
      <c r="E68" t="s">
        <v>573</v>
      </c>
      <c r="F68" t="s">
        <v>573</v>
      </c>
    </row>
    <row r="69" spans="1:6" x14ac:dyDescent="0.3">
      <c r="B69" t="s">
        <v>353</v>
      </c>
      <c r="C69" t="s">
        <v>573</v>
      </c>
      <c r="D69" t="s">
        <v>573</v>
      </c>
      <c r="E69" t="s">
        <v>573</v>
      </c>
      <c r="F69" t="s">
        <v>573</v>
      </c>
    </row>
    <row r="70" spans="1:6" x14ac:dyDescent="0.3">
      <c r="B70" t="s">
        <v>71</v>
      </c>
      <c r="C70" t="s">
        <v>573</v>
      </c>
      <c r="D70" t="s">
        <v>573</v>
      </c>
      <c r="E70" t="s">
        <v>573</v>
      </c>
      <c r="F70" t="s">
        <v>573</v>
      </c>
    </row>
    <row r="71" spans="1:6" x14ac:dyDescent="0.3">
      <c r="B71" t="s">
        <v>586</v>
      </c>
      <c r="C71" t="s">
        <v>573</v>
      </c>
      <c r="D71" t="s">
        <v>573</v>
      </c>
      <c r="E71" t="s">
        <v>573</v>
      </c>
      <c r="F71" t="s">
        <v>573</v>
      </c>
    </row>
    <row r="72" spans="1:6" x14ac:dyDescent="0.3">
      <c r="B72" t="s">
        <v>590</v>
      </c>
      <c r="C72" t="s">
        <v>573</v>
      </c>
      <c r="D72" t="s">
        <v>573</v>
      </c>
      <c r="E72" t="s">
        <v>573</v>
      </c>
      <c r="F72" t="s">
        <v>573</v>
      </c>
    </row>
    <row r="73" spans="1:6" x14ac:dyDescent="0.3">
      <c r="B73" t="s">
        <v>591</v>
      </c>
      <c r="C73" t="s">
        <v>573</v>
      </c>
      <c r="D73" t="s">
        <v>573</v>
      </c>
      <c r="E73" t="s">
        <v>573</v>
      </c>
      <c r="F73" t="s">
        <v>573</v>
      </c>
    </row>
    <row r="74" spans="1:6" x14ac:dyDescent="0.3">
      <c r="B74" t="s">
        <v>362</v>
      </c>
      <c r="C74" t="s">
        <v>573</v>
      </c>
      <c r="D74" t="s">
        <v>573</v>
      </c>
      <c r="E74" t="s">
        <v>573</v>
      </c>
      <c r="F74" t="s">
        <v>573</v>
      </c>
    </row>
    <row r="75" spans="1:6" x14ac:dyDescent="0.3">
      <c r="B75" t="s">
        <v>25</v>
      </c>
      <c r="C75" t="s">
        <v>573</v>
      </c>
      <c r="D75" t="s">
        <v>573</v>
      </c>
      <c r="E75">
        <v>0</v>
      </c>
      <c r="F75" t="s">
        <v>573</v>
      </c>
    </row>
    <row r="76" spans="1:6" x14ac:dyDescent="0.3">
      <c r="B76" t="s">
        <v>588</v>
      </c>
      <c r="C76" t="s">
        <v>573</v>
      </c>
      <c r="D76" t="s">
        <v>573</v>
      </c>
      <c r="E76" t="s">
        <v>573</v>
      </c>
      <c r="F76" t="s">
        <v>573</v>
      </c>
    </row>
    <row r="77" spans="1:6" x14ac:dyDescent="0.3">
      <c r="A77" s="8" t="s">
        <v>592</v>
      </c>
      <c r="B77" s="10" t="s">
        <v>364</v>
      </c>
      <c r="C77" s="10" t="s">
        <v>573</v>
      </c>
      <c r="D77" s="10" t="s">
        <v>573</v>
      </c>
      <c r="E77" s="10" t="s">
        <v>573</v>
      </c>
      <c r="F77" s="10" t="s">
        <v>573</v>
      </c>
    </row>
    <row r="78" spans="1:6" x14ac:dyDescent="0.3">
      <c r="A78" s="7"/>
      <c r="B78" t="s">
        <v>213</v>
      </c>
      <c r="C78" t="s">
        <v>573</v>
      </c>
      <c r="D78" t="s">
        <v>573</v>
      </c>
      <c r="E78" t="s">
        <v>573</v>
      </c>
      <c r="F78" t="s">
        <v>573</v>
      </c>
    </row>
    <row r="79" spans="1:6" x14ac:dyDescent="0.3">
      <c r="A79" s="7"/>
      <c r="B79" t="s">
        <v>140</v>
      </c>
      <c r="C79" t="s">
        <v>573</v>
      </c>
      <c r="D79" t="s">
        <v>573</v>
      </c>
      <c r="E79" t="s">
        <v>573</v>
      </c>
      <c r="F79" t="s">
        <v>573</v>
      </c>
    </row>
    <row r="80" spans="1:6" x14ac:dyDescent="0.3">
      <c r="A80" s="7"/>
      <c r="B80" t="s">
        <v>366</v>
      </c>
      <c r="C80" t="s">
        <v>573</v>
      </c>
      <c r="D80" t="s">
        <v>573</v>
      </c>
      <c r="E80" t="s">
        <v>573</v>
      </c>
      <c r="F80" t="s">
        <v>573</v>
      </c>
    </row>
    <row r="81" spans="1:6" x14ac:dyDescent="0.3">
      <c r="A81" s="7"/>
      <c r="B81" t="s">
        <v>76</v>
      </c>
      <c r="C81" t="s">
        <v>573</v>
      </c>
      <c r="D81" t="s">
        <v>573</v>
      </c>
      <c r="E81" t="s">
        <v>573</v>
      </c>
      <c r="F81" t="s">
        <v>573</v>
      </c>
    </row>
    <row r="82" spans="1:6" x14ac:dyDescent="0.3">
      <c r="A82" s="7"/>
      <c r="B82" t="s">
        <v>365</v>
      </c>
      <c r="C82" t="s">
        <v>573</v>
      </c>
      <c r="D82" t="s">
        <v>573</v>
      </c>
      <c r="E82" t="s">
        <v>573</v>
      </c>
      <c r="F82" t="s">
        <v>573</v>
      </c>
    </row>
    <row r="83" spans="1:6" x14ac:dyDescent="0.3">
      <c r="A83" s="7"/>
      <c r="B83" t="s">
        <v>216</v>
      </c>
      <c r="C83" t="s">
        <v>573</v>
      </c>
      <c r="D83" t="s">
        <v>573</v>
      </c>
      <c r="E83" t="s">
        <v>573</v>
      </c>
      <c r="F83" t="s">
        <v>573</v>
      </c>
    </row>
    <row r="84" spans="1:6" x14ac:dyDescent="0.3">
      <c r="A84" s="7"/>
      <c r="B84" t="s">
        <v>76</v>
      </c>
      <c r="C84" t="s">
        <v>573</v>
      </c>
      <c r="D84" t="s">
        <v>573</v>
      </c>
      <c r="E84" t="s">
        <v>573</v>
      </c>
      <c r="F84" t="s">
        <v>573</v>
      </c>
    </row>
    <row r="85" spans="1:6" x14ac:dyDescent="0.3">
      <c r="A85" s="7"/>
      <c r="B85" t="s">
        <v>76</v>
      </c>
      <c r="C85" t="s">
        <v>573</v>
      </c>
      <c r="D85" t="s">
        <v>573</v>
      </c>
      <c r="E85" t="s">
        <v>573</v>
      </c>
      <c r="F85" t="s">
        <v>573</v>
      </c>
    </row>
    <row r="86" spans="1:6" x14ac:dyDescent="0.3">
      <c r="A86" s="7"/>
      <c r="B86" t="s">
        <v>593</v>
      </c>
      <c r="C86" t="s">
        <v>573</v>
      </c>
      <c r="D86" t="s">
        <v>573</v>
      </c>
      <c r="E86">
        <v>0</v>
      </c>
      <c r="F86" t="s">
        <v>573</v>
      </c>
    </row>
    <row r="87" spans="1:6" x14ac:dyDescent="0.3">
      <c r="A87" s="8" t="s">
        <v>594</v>
      </c>
      <c r="B87" s="10" t="s">
        <v>148</v>
      </c>
      <c r="C87" s="10" t="s">
        <v>573</v>
      </c>
      <c r="D87" s="10" t="s">
        <v>573</v>
      </c>
      <c r="E87" s="10" t="s">
        <v>573</v>
      </c>
      <c r="F87" s="10" t="s">
        <v>573</v>
      </c>
    </row>
    <row r="88" spans="1:6" x14ac:dyDescent="0.3">
      <c r="B88" t="s">
        <v>147</v>
      </c>
      <c r="C88" t="s">
        <v>573</v>
      </c>
      <c r="D88" t="s">
        <v>573</v>
      </c>
      <c r="E88" t="s">
        <v>573</v>
      </c>
      <c r="F88" t="s">
        <v>573</v>
      </c>
    </row>
    <row r="89" spans="1:6" x14ac:dyDescent="0.3">
      <c r="B89" t="s">
        <v>150</v>
      </c>
      <c r="C89" t="s">
        <v>573</v>
      </c>
      <c r="D89" t="s">
        <v>573</v>
      </c>
      <c r="E89" t="s">
        <v>573</v>
      </c>
      <c r="F89" t="s">
        <v>573</v>
      </c>
    </row>
    <row r="90" spans="1:6" x14ac:dyDescent="0.3">
      <c r="B90" t="s">
        <v>544</v>
      </c>
      <c r="C90" t="s">
        <v>573</v>
      </c>
      <c r="D90" t="s">
        <v>573</v>
      </c>
      <c r="E90" t="s">
        <v>573</v>
      </c>
      <c r="F90" t="s">
        <v>573</v>
      </c>
    </row>
    <row r="91" spans="1:6" x14ac:dyDescent="0.3">
      <c r="B91" t="s">
        <v>595</v>
      </c>
      <c r="C91" t="s">
        <v>573</v>
      </c>
      <c r="D91" t="s">
        <v>573</v>
      </c>
      <c r="E91" t="s">
        <v>573</v>
      </c>
      <c r="F91" t="s">
        <v>573</v>
      </c>
    </row>
    <row r="92" spans="1:6" x14ac:dyDescent="0.3">
      <c r="B92" t="s">
        <v>596</v>
      </c>
      <c r="C92" t="s">
        <v>573</v>
      </c>
      <c r="D92" t="s">
        <v>573</v>
      </c>
      <c r="E92" t="s">
        <v>573</v>
      </c>
      <c r="F92" t="s">
        <v>573</v>
      </c>
    </row>
    <row r="93" spans="1:6" x14ac:dyDescent="0.3">
      <c r="B93" t="s">
        <v>543</v>
      </c>
      <c r="C93" t="s">
        <v>573</v>
      </c>
      <c r="D93" t="s">
        <v>573</v>
      </c>
      <c r="E93" t="s">
        <v>573</v>
      </c>
      <c r="F93" t="s">
        <v>573</v>
      </c>
    </row>
    <row r="94" spans="1:6" x14ac:dyDescent="0.3">
      <c r="B94" t="s">
        <v>84</v>
      </c>
      <c r="C94" t="s">
        <v>573</v>
      </c>
      <c r="D94" t="s">
        <v>573</v>
      </c>
      <c r="E94" t="s">
        <v>573</v>
      </c>
      <c r="F94" t="s">
        <v>573</v>
      </c>
    </row>
    <row r="95" spans="1:6" x14ac:dyDescent="0.3">
      <c r="A95" s="8" t="s">
        <v>597</v>
      </c>
      <c r="B95" s="10" t="s">
        <v>500</v>
      </c>
      <c r="C95" s="10" t="s">
        <v>573</v>
      </c>
      <c r="D95" s="10" t="s">
        <v>573</v>
      </c>
      <c r="E95" s="10" t="s">
        <v>573</v>
      </c>
      <c r="F95" s="10" t="s">
        <v>573</v>
      </c>
    </row>
    <row r="96" spans="1:6" x14ac:dyDescent="0.3">
      <c r="B96" t="s">
        <v>501</v>
      </c>
      <c r="C96" t="s">
        <v>573</v>
      </c>
      <c r="D96" t="s">
        <v>573</v>
      </c>
      <c r="E96" t="s">
        <v>573</v>
      </c>
      <c r="F96" t="s">
        <v>573</v>
      </c>
    </row>
    <row r="97" spans="1:6" x14ac:dyDescent="0.3">
      <c r="B97" t="s">
        <v>502</v>
      </c>
      <c r="C97" t="s">
        <v>573</v>
      </c>
      <c r="D97" t="s">
        <v>573</v>
      </c>
      <c r="E97" t="s">
        <v>573</v>
      </c>
      <c r="F97" t="s">
        <v>573</v>
      </c>
    </row>
    <row r="98" spans="1:6" x14ac:dyDescent="0.3">
      <c r="B98" t="s">
        <v>503</v>
      </c>
      <c r="C98" t="s">
        <v>573</v>
      </c>
      <c r="D98" t="s">
        <v>573</v>
      </c>
      <c r="E98" t="s">
        <v>573</v>
      </c>
      <c r="F98" t="s">
        <v>573</v>
      </c>
    </row>
    <row r="99" spans="1:6" x14ac:dyDescent="0.3">
      <c r="B99" t="s">
        <v>598</v>
      </c>
      <c r="C99" t="s">
        <v>573</v>
      </c>
      <c r="D99" t="s">
        <v>573</v>
      </c>
      <c r="E99" t="s">
        <v>573</v>
      </c>
      <c r="F99" t="s">
        <v>573</v>
      </c>
    </row>
    <row r="100" spans="1:6" x14ac:dyDescent="0.3">
      <c r="B100" t="s">
        <v>228</v>
      </c>
      <c r="C100" t="s">
        <v>573</v>
      </c>
      <c r="D100" t="s">
        <v>573</v>
      </c>
      <c r="E100">
        <v>1</v>
      </c>
      <c r="F100">
        <v>1</v>
      </c>
    </row>
    <row r="101" spans="1:6" x14ac:dyDescent="0.3">
      <c r="B101" t="s">
        <v>446</v>
      </c>
      <c r="C101" t="s">
        <v>573</v>
      </c>
      <c r="D101" t="s">
        <v>573</v>
      </c>
      <c r="E101">
        <v>1</v>
      </c>
      <c r="F101" t="s">
        <v>573</v>
      </c>
    </row>
    <row r="102" spans="1:6" x14ac:dyDescent="0.3">
      <c r="B102" t="s">
        <v>94</v>
      </c>
      <c r="C102" t="s">
        <v>573</v>
      </c>
      <c r="D102" t="s">
        <v>573</v>
      </c>
      <c r="E102">
        <v>0</v>
      </c>
      <c r="F102" t="s">
        <v>573</v>
      </c>
    </row>
    <row r="103" spans="1:6" x14ac:dyDescent="0.3">
      <c r="B103" t="s">
        <v>92</v>
      </c>
      <c r="C103" t="s">
        <v>573</v>
      </c>
      <c r="D103" t="s">
        <v>573</v>
      </c>
      <c r="E103">
        <v>0</v>
      </c>
      <c r="F103" t="s">
        <v>573</v>
      </c>
    </row>
    <row r="104" spans="1:6" x14ac:dyDescent="0.3">
      <c r="B104" t="s">
        <v>447</v>
      </c>
      <c r="C104" t="s">
        <v>573</v>
      </c>
      <c r="D104" t="s">
        <v>573</v>
      </c>
      <c r="E104">
        <v>0</v>
      </c>
      <c r="F104">
        <v>1</v>
      </c>
    </row>
    <row r="105" spans="1:6" x14ac:dyDescent="0.3">
      <c r="B105" t="s">
        <v>95</v>
      </c>
      <c r="C105">
        <v>1</v>
      </c>
      <c r="D105">
        <v>1</v>
      </c>
      <c r="E105">
        <v>0</v>
      </c>
      <c r="F105">
        <v>1</v>
      </c>
    </row>
    <row r="106" spans="1:6" x14ac:dyDescent="0.3">
      <c r="B106" t="s">
        <v>93</v>
      </c>
      <c r="C106" t="s">
        <v>573</v>
      </c>
      <c r="D106" t="s">
        <v>573</v>
      </c>
      <c r="E106">
        <v>0</v>
      </c>
      <c r="F106" t="s">
        <v>573</v>
      </c>
    </row>
    <row r="107" spans="1:6" x14ac:dyDescent="0.3">
      <c r="B107" t="s">
        <v>229</v>
      </c>
      <c r="C107" t="s">
        <v>573</v>
      </c>
      <c r="D107" t="s">
        <v>573</v>
      </c>
      <c r="E107">
        <v>1</v>
      </c>
      <c r="F107">
        <v>1</v>
      </c>
    </row>
    <row r="108" spans="1:6" x14ac:dyDescent="0.3">
      <c r="A108" s="8" t="s">
        <v>599</v>
      </c>
      <c r="B108" s="10" t="s">
        <v>600</v>
      </c>
      <c r="C108" s="10" t="s">
        <v>573</v>
      </c>
      <c r="D108" s="10" t="s">
        <v>573</v>
      </c>
      <c r="E108" s="10" t="s">
        <v>573</v>
      </c>
      <c r="F108" s="10" t="s">
        <v>573</v>
      </c>
    </row>
    <row r="109" spans="1:6" x14ac:dyDescent="0.3">
      <c r="B109" t="s">
        <v>601</v>
      </c>
      <c r="C109" t="s">
        <v>573</v>
      </c>
      <c r="D109" t="s">
        <v>573</v>
      </c>
      <c r="E109" t="s">
        <v>573</v>
      </c>
      <c r="F109" t="s">
        <v>573</v>
      </c>
    </row>
    <row r="110" spans="1:6" x14ac:dyDescent="0.3">
      <c r="B110" t="s">
        <v>175</v>
      </c>
      <c r="C110" t="s">
        <v>573</v>
      </c>
      <c r="D110" t="s">
        <v>573</v>
      </c>
      <c r="E110" t="s">
        <v>573</v>
      </c>
      <c r="F110" t="s">
        <v>573</v>
      </c>
    </row>
    <row r="111" spans="1:6" x14ac:dyDescent="0.3">
      <c r="B111" t="s">
        <v>602</v>
      </c>
      <c r="C111" t="s">
        <v>573</v>
      </c>
      <c r="D111" t="s">
        <v>573</v>
      </c>
      <c r="E111" t="s">
        <v>573</v>
      </c>
      <c r="F111" t="s">
        <v>573</v>
      </c>
    </row>
    <row r="112" spans="1:6" x14ac:dyDescent="0.3">
      <c r="B112" t="s">
        <v>174</v>
      </c>
      <c r="C112" t="s">
        <v>573</v>
      </c>
      <c r="D112" t="s">
        <v>573</v>
      </c>
      <c r="E112" t="s">
        <v>573</v>
      </c>
      <c r="F112" t="s">
        <v>573</v>
      </c>
    </row>
    <row r="113" spans="2:6" x14ac:dyDescent="0.3">
      <c r="B113" t="s">
        <v>603</v>
      </c>
      <c r="C113" t="s">
        <v>573</v>
      </c>
      <c r="D113" t="s">
        <v>573</v>
      </c>
      <c r="E113" t="s">
        <v>573</v>
      </c>
      <c r="F113" t="s">
        <v>573</v>
      </c>
    </row>
    <row r="114" spans="2:6" x14ac:dyDescent="0.3">
      <c r="B114" t="s">
        <v>40</v>
      </c>
      <c r="C114" t="s">
        <v>573</v>
      </c>
      <c r="D114" t="s">
        <v>573</v>
      </c>
      <c r="E114" t="s">
        <v>573</v>
      </c>
      <c r="F114" t="s">
        <v>573</v>
      </c>
    </row>
    <row r="115" spans="2:6" x14ac:dyDescent="0.3">
      <c r="B115" t="s">
        <v>103</v>
      </c>
      <c r="C115" t="s">
        <v>573</v>
      </c>
      <c r="D115" t="s">
        <v>573</v>
      </c>
      <c r="E115" t="s">
        <v>573</v>
      </c>
      <c r="F115" t="s">
        <v>573</v>
      </c>
    </row>
    <row r="116" spans="2:6" x14ac:dyDescent="0.3">
      <c r="B116" t="s">
        <v>604</v>
      </c>
      <c r="C116" t="s">
        <v>573</v>
      </c>
      <c r="D116" t="s">
        <v>573</v>
      </c>
      <c r="E116" t="s">
        <v>573</v>
      </c>
      <c r="F116" t="s">
        <v>573</v>
      </c>
    </row>
    <row r="117" spans="2:6" x14ac:dyDescent="0.3">
      <c r="B117" t="s">
        <v>602</v>
      </c>
      <c r="C117" t="s">
        <v>573</v>
      </c>
      <c r="D117" t="s">
        <v>573</v>
      </c>
      <c r="E117" t="s">
        <v>573</v>
      </c>
      <c r="F117" t="s">
        <v>573</v>
      </c>
    </row>
    <row r="118" spans="2:6" x14ac:dyDescent="0.3">
      <c r="B118" t="s">
        <v>603</v>
      </c>
      <c r="C118" t="s">
        <v>573</v>
      </c>
      <c r="D118" t="s">
        <v>573</v>
      </c>
      <c r="E118" t="s">
        <v>573</v>
      </c>
      <c r="F118" t="s">
        <v>573</v>
      </c>
    </row>
    <row r="119" spans="2:6" x14ac:dyDescent="0.3">
      <c r="B119" t="s">
        <v>175</v>
      </c>
      <c r="C119" t="s">
        <v>573</v>
      </c>
      <c r="D119" t="s">
        <v>573</v>
      </c>
      <c r="E119" t="s">
        <v>573</v>
      </c>
      <c r="F119" t="s">
        <v>573</v>
      </c>
    </row>
    <row r="120" spans="2:6" x14ac:dyDescent="0.3">
      <c r="B120" t="s">
        <v>604</v>
      </c>
      <c r="C120" t="s">
        <v>573</v>
      </c>
      <c r="D120" t="s">
        <v>573</v>
      </c>
      <c r="E120" t="s">
        <v>573</v>
      </c>
      <c r="F120" t="s">
        <v>573</v>
      </c>
    </row>
    <row r="121" spans="2:6" x14ac:dyDescent="0.3">
      <c r="B121" t="s">
        <v>549</v>
      </c>
      <c r="C121" t="s">
        <v>573</v>
      </c>
      <c r="D121" t="s">
        <v>573</v>
      </c>
      <c r="E121" t="s">
        <v>573</v>
      </c>
      <c r="F121" t="s">
        <v>573</v>
      </c>
    </row>
    <row r="122" spans="2:6" x14ac:dyDescent="0.3">
      <c r="B122" t="s">
        <v>604</v>
      </c>
      <c r="C122" t="s">
        <v>573</v>
      </c>
      <c r="D122" t="s">
        <v>573</v>
      </c>
      <c r="E122" t="s">
        <v>573</v>
      </c>
      <c r="F122" t="s">
        <v>573</v>
      </c>
    </row>
    <row r="123" spans="2:6" x14ac:dyDescent="0.3">
      <c r="B123" t="s">
        <v>600</v>
      </c>
      <c r="C123" t="s">
        <v>573</v>
      </c>
      <c r="D123" t="s">
        <v>573</v>
      </c>
      <c r="E123" t="s">
        <v>573</v>
      </c>
      <c r="F123" t="s">
        <v>573</v>
      </c>
    </row>
    <row r="124" spans="2:6" x14ac:dyDescent="0.3">
      <c r="B124" t="s">
        <v>601</v>
      </c>
      <c r="C124" t="s">
        <v>573</v>
      </c>
      <c r="D124" t="s">
        <v>573</v>
      </c>
      <c r="E124" t="s">
        <v>573</v>
      </c>
      <c r="F124" t="s">
        <v>573</v>
      </c>
    </row>
    <row r="125" spans="2:6" x14ac:dyDescent="0.3">
      <c r="B125" t="s">
        <v>602</v>
      </c>
      <c r="C125" t="s">
        <v>573</v>
      </c>
      <c r="D125" t="s">
        <v>573</v>
      </c>
      <c r="E125" t="s">
        <v>573</v>
      </c>
      <c r="F125" t="s">
        <v>573</v>
      </c>
    </row>
    <row r="126" spans="2:6" x14ac:dyDescent="0.3">
      <c r="B126" t="s">
        <v>600</v>
      </c>
      <c r="C126" t="s">
        <v>573</v>
      </c>
      <c r="D126" t="s">
        <v>573</v>
      </c>
      <c r="E126" t="s">
        <v>573</v>
      </c>
      <c r="F126" t="s">
        <v>573</v>
      </c>
    </row>
    <row r="127" spans="2:6" x14ac:dyDescent="0.3">
      <c r="B127" t="s">
        <v>602</v>
      </c>
      <c r="C127" t="s">
        <v>573</v>
      </c>
      <c r="D127" t="s">
        <v>573</v>
      </c>
      <c r="E127" t="s">
        <v>573</v>
      </c>
      <c r="F127" t="s">
        <v>573</v>
      </c>
    </row>
    <row r="128" spans="2:6" x14ac:dyDescent="0.3">
      <c r="B128" t="s">
        <v>601</v>
      </c>
      <c r="C128" t="s">
        <v>573</v>
      </c>
      <c r="D128" t="s">
        <v>573</v>
      </c>
      <c r="E128" t="s">
        <v>573</v>
      </c>
      <c r="F128" t="s">
        <v>573</v>
      </c>
    </row>
    <row r="129" spans="2:6" x14ac:dyDescent="0.3">
      <c r="B129" t="s">
        <v>605</v>
      </c>
      <c r="C129" t="s">
        <v>573</v>
      </c>
      <c r="D129" t="s">
        <v>573</v>
      </c>
      <c r="E129" t="s">
        <v>573</v>
      </c>
      <c r="F129" t="s">
        <v>573</v>
      </c>
    </row>
    <row r="130" spans="2:6" x14ac:dyDescent="0.3">
      <c r="B130" t="s">
        <v>600</v>
      </c>
      <c r="C130" t="s">
        <v>573</v>
      </c>
      <c r="D130" t="s">
        <v>573</v>
      </c>
      <c r="E130" t="s">
        <v>573</v>
      </c>
      <c r="F130" t="s">
        <v>573</v>
      </c>
    </row>
    <row r="131" spans="2:6" x14ac:dyDescent="0.3">
      <c r="B131" t="s">
        <v>549</v>
      </c>
      <c r="C131" t="s">
        <v>573</v>
      </c>
      <c r="D131" t="s">
        <v>573</v>
      </c>
      <c r="E131" t="s">
        <v>573</v>
      </c>
      <c r="F131" t="s">
        <v>573</v>
      </c>
    </row>
    <row r="132" spans="2:6" x14ac:dyDescent="0.3">
      <c r="B132" t="s">
        <v>601</v>
      </c>
      <c r="C132" t="s">
        <v>573</v>
      </c>
      <c r="D132" t="s">
        <v>573</v>
      </c>
      <c r="E132" t="s">
        <v>573</v>
      </c>
      <c r="F132" t="s">
        <v>573</v>
      </c>
    </row>
    <row r="133" spans="2:6" x14ac:dyDescent="0.3">
      <c r="B133" t="s">
        <v>606</v>
      </c>
      <c r="C133" t="s">
        <v>573</v>
      </c>
      <c r="D133" t="s">
        <v>573</v>
      </c>
      <c r="E133" t="s">
        <v>573</v>
      </c>
      <c r="F133" t="s">
        <v>573</v>
      </c>
    </row>
    <row r="134" spans="2:6" x14ac:dyDescent="0.3">
      <c r="B134" t="s">
        <v>600</v>
      </c>
      <c r="C134" t="s">
        <v>573</v>
      </c>
      <c r="D134" t="s">
        <v>573</v>
      </c>
      <c r="E134" t="s">
        <v>573</v>
      </c>
      <c r="F134" t="s">
        <v>573</v>
      </c>
    </row>
    <row r="135" spans="2:6" x14ac:dyDescent="0.3">
      <c r="B135" t="s">
        <v>601</v>
      </c>
      <c r="C135" t="s">
        <v>573</v>
      </c>
      <c r="D135" t="s">
        <v>573</v>
      </c>
      <c r="E135" t="s">
        <v>573</v>
      </c>
      <c r="F135" t="s">
        <v>573</v>
      </c>
    </row>
    <row r="136" spans="2:6" x14ac:dyDescent="0.3">
      <c r="B136" t="s">
        <v>602</v>
      </c>
      <c r="C136" t="s">
        <v>573</v>
      </c>
      <c r="D136" t="s">
        <v>573</v>
      </c>
      <c r="E136" t="s">
        <v>573</v>
      </c>
      <c r="F136" t="s">
        <v>573</v>
      </c>
    </row>
    <row r="137" spans="2:6" x14ac:dyDescent="0.3">
      <c r="B137" t="s">
        <v>600</v>
      </c>
      <c r="C137" t="s">
        <v>573</v>
      </c>
      <c r="D137" t="s">
        <v>573</v>
      </c>
      <c r="E137" t="s">
        <v>573</v>
      </c>
      <c r="F137" t="s">
        <v>573</v>
      </c>
    </row>
    <row r="138" spans="2:6" x14ac:dyDescent="0.3">
      <c r="B138" t="s">
        <v>174</v>
      </c>
      <c r="C138" t="s">
        <v>573</v>
      </c>
      <c r="D138" t="s">
        <v>573</v>
      </c>
      <c r="E138" t="s">
        <v>573</v>
      </c>
      <c r="F138" t="s">
        <v>573</v>
      </c>
    </row>
    <row r="139" spans="2:6" x14ac:dyDescent="0.3">
      <c r="B139" t="s">
        <v>603</v>
      </c>
      <c r="C139" t="s">
        <v>573</v>
      </c>
      <c r="D139" t="s">
        <v>573</v>
      </c>
      <c r="E139" t="s">
        <v>573</v>
      </c>
      <c r="F139" t="s">
        <v>573</v>
      </c>
    </row>
    <row r="140" spans="2:6" x14ac:dyDescent="0.3">
      <c r="B140" t="s">
        <v>604</v>
      </c>
      <c r="C140" t="s">
        <v>573</v>
      </c>
      <c r="D140" t="s">
        <v>573</v>
      </c>
      <c r="E140" t="s">
        <v>573</v>
      </c>
      <c r="F140" t="s">
        <v>573</v>
      </c>
    </row>
    <row r="141" spans="2:6" x14ac:dyDescent="0.3">
      <c r="B141" t="s">
        <v>603</v>
      </c>
      <c r="C141" t="s">
        <v>573</v>
      </c>
      <c r="D141" t="s">
        <v>573</v>
      </c>
      <c r="E141" t="s">
        <v>573</v>
      </c>
      <c r="F141" t="s">
        <v>573</v>
      </c>
    </row>
    <row r="142" spans="2:6" x14ac:dyDescent="0.3">
      <c r="B142" t="s">
        <v>602</v>
      </c>
      <c r="C142" t="s">
        <v>573</v>
      </c>
      <c r="D142" t="s">
        <v>573</v>
      </c>
      <c r="E142" t="s">
        <v>573</v>
      </c>
      <c r="F142" t="s">
        <v>573</v>
      </c>
    </row>
    <row r="143" spans="2:6" x14ac:dyDescent="0.3">
      <c r="B143" t="s">
        <v>175</v>
      </c>
      <c r="C143" t="s">
        <v>573</v>
      </c>
      <c r="D143" t="s">
        <v>573</v>
      </c>
      <c r="E143">
        <v>0</v>
      </c>
      <c r="F143" t="s">
        <v>573</v>
      </c>
    </row>
    <row r="144" spans="2:6" x14ac:dyDescent="0.3">
      <c r="B144" t="s">
        <v>603</v>
      </c>
      <c r="C144" t="s">
        <v>573</v>
      </c>
      <c r="D144" t="s">
        <v>573</v>
      </c>
      <c r="E144" t="s">
        <v>573</v>
      </c>
      <c r="F144" t="s">
        <v>573</v>
      </c>
    </row>
    <row r="145" spans="2:6" x14ac:dyDescent="0.3">
      <c r="B145" t="s">
        <v>601</v>
      </c>
      <c r="C145" t="s">
        <v>573</v>
      </c>
      <c r="D145" t="s">
        <v>573</v>
      </c>
      <c r="E145" t="s">
        <v>573</v>
      </c>
      <c r="F145" t="s">
        <v>573</v>
      </c>
    </row>
    <row r="146" spans="2:6" x14ac:dyDescent="0.3">
      <c r="B146" t="s">
        <v>604</v>
      </c>
      <c r="C146" t="s">
        <v>573</v>
      </c>
      <c r="D146" t="s">
        <v>573</v>
      </c>
      <c r="E146" t="s">
        <v>573</v>
      </c>
      <c r="F146" t="s">
        <v>573</v>
      </c>
    </row>
    <row r="147" spans="2:6" x14ac:dyDescent="0.3">
      <c r="B147" t="s">
        <v>600</v>
      </c>
      <c r="C147" t="s">
        <v>573</v>
      </c>
      <c r="D147" t="s">
        <v>573</v>
      </c>
      <c r="E147" t="s">
        <v>573</v>
      </c>
      <c r="F147" t="s">
        <v>573</v>
      </c>
    </row>
    <row r="148" spans="2:6" x14ac:dyDescent="0.3">
      <c r="B148" t="s">
        <v>603</v>
      </c>
      <c r="C148" t="s">
        <v>573</v>
      </c>
      <c r="D148" t="s">
        <v>573</v>
      </c>
      <c r="E148" t="s">
        <v>573</v>
      </c>
      <c r="F148" t="s">
        <v>573</v>
      </c>
    </row>
    <row r="149" spans="2:6" x14ac:dyDescent="0.3">
      <c r="B149" t="s">
        <v>175</v>
      </c>
      <c r="C149" t="s">
        <v>573</v>
      </c>
      <c r="D149" t="s">
        <v>573</v>
      </c>
      <c r="E149" t="s">
        <v>573</v>
      </c>
      <c r="F149" t="s">
        <v>573</v>
      </c>
    </row>
    <row r="150" spans="2:6" x14ac:dyDescent="0.3">
      <c r="B150" t="s">
        <v>602</v>
      </c>
      <c r="C150" t="s">
        <v>573</v>
      </c>
      <c r="D150" t="s">
        <v>573</v>
      </c>
      <c r="E150" t="s">
        <v>573</v>
      </c>
      <c r="F150" t="s">
        <v>573</v>
      </c>
    </row>
    <row r="151" spans="2:6" x14ac:dyDescent="0.3">
      <c r="B151" t="s">
        <v>602</v>
      </c>
      <c r="C151" t="s">
        <v>573</v>
      </c>
      <c r="D151" t="s">
        <v>573</v>
      </c>
      <c r="E151" t="s">
        <v>573</v>
      </c>
      <c r="F151" t="s">
        <v>573</v>
      </c>
    </row>
    <row r="152" spans="2:6" x14ac:dyDescent="0.3">
      <c r="B152" t="s">
        <v>600</v>
      </c>
      <c r="C152" t="s">
        <v>573</v>
      </c>
      <c r="D152" t="s">
        <v>573</v>
      </c>
      <c r="E152" t="s">
        <v>573</v>
      </c>
      <c r="F152" t="s">
        <v>573</v>
      </c>
    </row>
    <row r="153" spans="2:6" x14ac:dyDescent="0.3">
      <c r="B153" t="s">
        <v>550</v>
      </c>
      <c r="C153" t="s">
        <v>573</v>
      </c>
      <c r="D153" t="s">
        <v>573</v>
      </c>
      <c r="E153" t="s">
        <v>573</v>
      </c>
      <c r="F153" t="s">
        <v>573</v>
      </c>
    </row>
    <row r="154" spans="2:6" x14ac:dyDescent="0.3">
      <c r="B154" t="s">
        <v>40</v>
      </c>
      <c r="C154" t="s">
        <v>573</v>
      </c>
      <c r="D154" t="s">
        <v>573</v>
      </c>
      <c r="E154" t="s">
        <v>573</v>
      </c>
      <c r="F154" t="s">
        <v>573</v>
      </c>
    </row>
    <row r="155" spans="2:6" x14ac:dyDescent="0.3">
      <c r="B155" t="s">
        <v>606</v>
      </c>
      <c r="C155" t="s">
        <v>573</v>
      </c>
      <c r="D155" t="s">
        <v>573</v>
      </c>
      <c r="E155" t="s">
        <v>573</v>
      </c>
      <c r="F155" t="s">
        <v>573</v>
      </c>
    </row>
    <row r="156" spans="2:6" x14ac:dyDescent="0.3">
      <c r="B156" t="s">
        <v>549</v>
      </c>
      <c r="C156" t="s">
        <v>573</v>
      </c>
      <c r="D156" t="s">
        <v>573</v>
      </c>
      <c r="E156" t="s">
        <v>573</v>
      </c>
      <c r="F156" t="s">
        <v>573</v>
      </c>
    </row>
    <row r="157" spans="2:6" x14ac:dyDescent="0.3">
      <c r="B157" t="s">
        <v>600</v>
      </c>
      <c r="C157" t="s">
        <v>573</v>
      </c>
      <c r="D157" t="s">
        <v>573</v>
      </c>
      <c r="E157" t="s">
        <v>573</v>
      </c>
      <c r="F157" t="s">
        <v>573</v>
      </c>
    </row>
    <row r="158" spans="2:6" x14ac:dyDescent="0.3">
      <c r="B158" t="s">
        <v>603</v>
      </c>
      <c r="C158" t="s">
        <v>573</v>
      </c>
      <c r="D158" t="s">
        <v>573</v>
      </c>
      <c r="E158" t="s">
        <v>573</v>
      </c>
      <c r="F158" t="s">
        <v>573</v>
      </c>
    </row>
    <row r="159" spans="2:6" x14ac:dyDescent="0.3">
      <c r="B159" t="s">
        <v>604</v>
      </c>
      <c r="C159" t="s">
        <v>573</v>
      </c>
      <c r="D159" t="s">
        <v>573</v>
      </c>
      <c r="E159" t="s">
        <v>573</v>
      </c>
      <c r="F159" t="s">
        <v>573</v>
      </c>
    </row>
    <row r="160" spans="2:6" x14ac:dyDescent="0.3">
      <c r="B160" t="s">
        <v>602</v>
      </c>
      <c r="C160" t="s">
        <v>573</v>
      </c>
      <c r="D160" t="s">
        <v>573</v>
      </c>
      <c r="E160" t="s">
        <v>573</v>
      </c>
      <c r="F160" t="s">
        <v>573</v>
      </c>
    </row>
    <row r="161" spans="2:6" x14ac:dyDescent="0.3">
      <c r="B161" t="s">
        <v>549</v>
      </c>
      <c r="C161" t="s">
        <v>573</v>
      </c>
      <c r="D161" t="s">
        <v>573</v>
      </c>
      <c r="E161" t="s">
        <v>573</v>
      </c>
      <c r="F161" t="s">
        <v>573</v>
      </c>
    </row>
    <row r="162" spans="2:6" x14ac:dyDescent="0.3">
      <c r="B162" t="s">
        <v>603</v>
      </c>
      <c r="C162" t="s">
        <v>573</v>
      </c>
      <c r="D162" t="s">
        <v>573</v>
      </c>
      <c r="E162" t="s">
        <v>573</v>
      </c>
      <c r="F162" t="s">
        <v>573</v>
      </c>
    </row>
    <row r="163" spans="2:6" x14ac:dyDescent="0.3">
      <c r="B163" t="s">
        <v>174</v>
      </c>
      <c r="C163" t="s">
        <v>573</v>
      </c>
      <c r="D163" t="s">
        <v>573</v>
      </c>
      <c r="E163">
        <v>0</v>
      </c>
      <c r="F163" t="s">
        <v>573</v>
      </c>
    </row>
    <row r="164" spans="2:6" x14ac:dyDescent="0.3">
      <c r="B164" t="s">
        <v>604</v>
      </c>
      <c r="C164" t="s">
        <v>573</v>
      </c>
      <c r="D164" t="s">
        <v>573</v>
      </c>
      <c r="E164" t="s">
        <v>573</v>
      </c>
      <c r="F164" t="s">
        <v>573</v>
      </c>
    </row>
    <row r="165" spans="2:6" x14ac:dyDescent="0.3">
      <c r="B165" t="s">
        <v>551</v>
      </c>
      <c r="C165" t="s">
        <v>573</v>
      </c>
      <c r="D165" t="s">
        <v>573</v>
      </c>
      <c r="E165" t="s">
        <v>573</v>
      </c>
      <c r="F165" t="s">
        <v>573</v>
      </c>
    </row>
    <row r="166" spans="2:6" x14ac:dyDescent="0.3">
      <c r="B166" t="s">
        <v>601</v>
      </c>
      <c r="C166" t="s">
        <v>573</v>
      </c>
      <c r="D166" t="s">
        <v>573</v>
      </c>
      <c r="E166" t="s">
        <v>573</v>
      </c>
      <c r="F166" t="s">
        <v>573</v>
      </c>
    </row>
    <row r="167" spans="2:6" x14ac:dyDescent="0.3">
      <c r="B167" t="s">
        <v>607</v>
      </c>
      <c r="C167" t="s">
        <v>573</v>
      </c>
      <c r="D167" t="s">
        <v>573</v>
      </c>
      <c r="E167" t="s">
        <v>573</v>
      </c>
      <c r="F167" t="s">
        <v>573</v>
      </c>
    </row>
    <row r="168" spans="2:6" x14ac:dyDescent="0.3">
      <c r="B168" t="s">
        <v>601</v>
      </c>
      <c r="C168" t="s">
        <v>573</v>
      </c>
      <c r="D168" t="s">
        <v>573</v>
      </c>
      <c r="E168" t="s">
        <v>573</v>
      </c>
      <c r="F168" t="s">
        <v>573</v>
      </c>
    </row>
    <row r="169" spans="2:6" x14ac:dyDescent="0.3">
      <c r="B169" t="s">
        <v>552</v>
      </c>
      <c r="C169" t="s">
        <v>573</v>
      </c>
      <c r="D169" t="s">
        <v>573</v>
      </c>
      <c r="E169" t="s">
        <v>573</v>
      </c>
      <c r="F169" t="s">
        <v>573</v>
      </c>
    </row>
    <row r="170" spans="2:6" x14ac:dyDescent="0.3">
      <c r="B170" t="s">
        <v>601</v>
      </c>
      <c r="C170" t="s">
        <v>573</v>
      </c>
      <c r="D170" t="s">
        <v>573</v>
      </c>
      <c r="E170" t="s">
        <v>573</v>
      </c>
      <c r="F170" t="s">
        <v>573</v>
      </c>
    </row>
    <row r="171" spans="2:6" x14ac:dyDescent="0.3">
      <c r="B171" t="s">
        <v>600</v>
      </c>
      <c r="C171" t="s">
        <v>573</v>
      </c>
      <c r="D171" t="s">
        <v>573</v>
      </c>
      <c r="E171" t="s">
        <v>573</v>
      </c>
      <c r="F171" t="s">
        <v>573</v>
      </c>
    </row>
    <row r="172" spans="2:6" x14ac:dyDescent="0.3">
      <c r="B172" t="s">
        <v>604</v>
      </c>
      <c r="C172" t="s">
        <v>573</v>
      </c>
      <c r="D172" t="s">
        <v>573</v>
      </c>
      <c r="E172" t="s">
        <v>573</v>
      </c>
      <c r="F172" t="s">
        <v>573</v>
      </c>
    </row>
    <row r="173" spans="2:6" x14ac:dyDescent="0.3">
      <c r="B173" t="s">
        <v>600</v>
      </c>
      <c r="C173" t="s">
        <v>573</v>
      </c>
      <c r="D173" t="s">
        <v>573</v>
      </c>
      <c r="E173" t="s">
        <v>573</v>
      </c>
      <c r="F173" t="s">
        <v>573</v>
      </c>
    </row>
    <row r="174" spans="2:6" x14ac:dyDescent="0.3">
      <c r="B174" t="s">
        <v>600</v>
      </c>
      <c r="C174" t="s">
        <v>573</v>
      </c>
      <c r="D174" t="s">
        <v>573</v>
      </c>
      <c r="E174" t="s">
        <v>573</v>
      </c>
      <c r="F174" t="s">
        <v>573</v>
      </c>
    </row>
    <row r="175" spans="2:6" x14ac:dyDescent="0.3">
      <c r="B175" t="s">
        <v>601</v>
      </c>
      <c r="C175" t="s">
        <v>573</v>
      </c>
      <c r="D175" t="s">
        <v>573</v>
      </c>
      <c r="E175" t="s">
        <v>573</v>
      </c>
      <c r="F175" t="s">
        <v>573</v>
      </c>
    </row>
    <row r="176" spans="2:6" x14ac:dyDescent="0.3">
      <c r="B176" t="s">
        <v>603</v>
      </c>
      <c r="C176" t="s">
        <v>573</v>
      </c>
      <c r="D176" t="s">
        <v>573</v>
      </c>
      <c r="E176" t="s">
        <v>573</v>
      </c>
      <c r="F176" t="s">
        <v>573</v>
      </c>
    </row>
    <row r="177" spans="2:6" x14ac:dyDescent="0.3">
      <c r="B177" t="s">
        <v>102</v>
      </c>
      <c r="C177" t="s">
        <v>573</v>
      </c>
      <c r="D177" t="s">
        <v>573</v>
      </c>
      <c r="E177">
        <v>0</v>
      </c>
      <c r="F177" t="s">
        <v>573</v>
      </c>
    </row>
    <row r="178" spans="2:6" x14ac:dyDescent="0.3">
      <c r="B178" t="s">
        <v>604</v>
      </c>
      <c r="C178" t="s">
        <v>573</v>
      </c>
      <c r="D178" t="s">
        <v>573</v>
      </c>
      <c r="E178" t="s">
        <v>573</v>
      </c>
      <c r="F178" t="s">
        <v>573</v>
      </c>
    </row>
    <row r="179" spans="2:6" x14ac:dyDescent="0.3">
      <c r="B179" t="s">
        <v>607</v>
      </c>
      <c r="C179" t="s">
        <v>573</v>
      </c>
      <c r="D179" t="s">
        <v>573</v>
      </c>
      <c r="E179" t="s">
        <v>573</v>
      </c>
      <c r="F179" t="s">
        <v>573</v>
      </c>
    </row>
    <row r="180" spans="2:6" x14ac:dyDescent="0.3">
      <c r="B180" t="s">
        <v>608</v>
      </c>
      <c r="C180" t="s">
        <v>573</v>
      </c>
      <c r="D180" t="s">
        <v>573</v>
      </c>
      <c r="E180" t="s">
        <v>573</v>
      </c>
      <c r="F180" t="s">
        <v>573</v>
      </c>
    </row>
    <row r="181" spans="2:6" x14ac:dyDescent="0.3">
      <c r="B181" t="s">
        <v>175</v>
      </c>
      <c r="C181">
        <v>0</v>
      </c>
      <c r="D181">
        <v>0</v>
      </c>
      <c r="E181">
        <v>0</v>
      </c>
      <c r="F181">
        <v>0</v>
      </c>
    </row>
    <row r="182" spans="2:6" x14ac:dyDescent="0.3">
      <c r="B182" t="s">
        <v>608</v>
      </c>
      <c r="C182" t="s">
        <v>573</v>
      </c>
      <c r="D182" t="s">
        <v>573</v>
      </c>
      <c r="E182" t="s">
        <v>573</v>
      </c>
      <c r="F182" t="s">
        <v>573</v>
      </c>
    </row>
    <row r="183" spans="2:6" x14ac:dyDescent="0.3">
      <c r="B183" t="s">
        <v>604</v>
      </c>
      <c r="C183" t="s">
        <v>573</v>
      </c>
      <c r="D183" t="s">
        <v>573</v>
      </c>
      <c r="E183" t="s">
        <v>573</v>
      </c>
      <c r="F183" t="s">
        <v>573</v>
      </c>
    </row>
    <row r="184" spans="2:6" x14ac:dyDescent="0.3">
      <c r="B184" t="s">
        <v>174</v>
      </c>
      <c r="C184" t="s">
        <v>573</v>
      </c>
      <c r="D184" t="s">
        <v>573</v>
      </c>
      <c r="E184">
        <v>0</v>
      </c>
      <c r="F184">
        <v>0</v>
      </c>
    </row>
    <row r="185" spans="2:6" x14ac:dyDescent="0.3">
      <c r="B185" t="s">
        <v>609</v>
      </c>
      <c r="C185" t="s">
        <v>573</v>
      </c>
      <c r="D185" t="s">
        <v>573</v>
      </c>
      <c r="E185" t="s">
        <v>573</v>
      </c>
      <c r="F185" t="s">
        <v>573</v>
      </c>
    </row>
    <row r="186" spans="2:6" x14ac:dyDescent="0.3">
      <c r="B186" t="s">
        <v>604</v>
      </c>
      <c r="C186" t="s">
        <v>573</v>
      </c>
      <c r="D186" t="s">
        <v>573</v>
      </c>
      <c r="E186" t="s">
        <v>573</v>
      </c>
      <c r="F186" t="s">
        <v>573</v>
      </c>
    </row>
    <row r="187" spans="2:6" x14ac:dyDescent="0.3">
      <c r="B187" t="s">
        <v>602</v>
      </c>
      <c r="C187" t="s">
        <v>573</v>
      </c>
      <c r="D187" t="s">
        <v>573</v>
      </c>
      <c r="E187" t="s">
        <v>573</v>
      </c>
      <c r="F187" t="s">
        <v>573</v>
      </c>
    </row>
    <row r="188" spans="2:6" x14ac:dyDescent="0.3">
      <c r="B188" t="s">
        <v>602</v>
      </c>
      <c r="C188" t="s">
        <v>573</v>
      </c>
      <c r="D188" t="s">
        <v>573</v>
      </c>
      <c r="E188" t="s">
        <v>573</v>
      </c>
      <c r="F188" t="s">
        <v>573</v>
      </c>
    </row>
    <row r="189" spans="2:6" x14ac:dyDescent="0.3">
      <c r="B189" t="s">
        <v>600</v>
      </c>
      <c r="C189" t="s">
        <v>573</v>
      </c>
      <c r="D189" t="s">
        <v>573</v>
      </c>
      <c r="E189" t="s">
        <v>573</v>
      </c>
      <c r="F189" t="s">
        <v>573</v>
      </c>
    </row>
    <row r="190" spans="2:6" x14ac:dyDescent="0.3">
      <c r="B190" t="s">
        <v>601</v>
      </c>
      <c r="C190" t="s">
        <v>573</v>
      </c>
      <c r="D190" t="s">
        <v>573</v>
      </c>
      <c r="E190" t="s">
        <v>573</v>
      </c>
      <c r="F190" t="s">
        <v>573</v>
      </c>
    </row>
    <row r="191" spans="2:6" x14ac:dyDescent="0.3">
      <c r="B191" t="s">
        <v>608</v>
      </c>
      <c r="C191" t="s">
        <v>573</v>
      </c>
      <c r="D191" t="s">
        <v>573</v>
      </c>
      <c r="E191" t="s">
        <v>573</v>
      </c>
      <c r="F191" t="s">
        <v>573</v>
      </c>
    </row>
    <row r="192" spans="2:6" x14ac:dyDescent="0.3">
      <c r="B192" t="s">
        <v>603</v>
      </c>
      <c r="C192" t="s">
        <v>573</v>
      </c>
      <c r="D192" t="s">
        <v>573</v>
      </c>
      <c r="E192" t="s">
        <v>573</v>
      </c>
      <c r="F192" t="s">
        <v>573</v>
      </c>
    </row>
    <row r="193" spans="2:6" x14ac:dyDescent="0.3">
      <c r="B193" t="s">
        <v>175</v>
      </c>
      <c r="C193" t="s">
        <v>573</v>
      </c>
      <c r="D193" t="s">
        <v>573</v>
      </c>
      <c r="E193" t="s">
        <v>573</v>
      </c>
      <c r="F193" t="s">
        <v>573</v>
      </c>
    </row>
    <row r="194" spans="2:6" x14ac:dyDescent="0.3">
      <c r="B194" t="s">
        <v>549</v>
      </c>
      <c r="C194" t="s">
        <v>573</v>
      </c>
      <c r="D194" t="s">
        <v>573</v>
      </c>
      <c r="E194" t="s">
        <v>573</v>
      </c>
      <c r="F194" t="s">
        <v>573</v>
      </c>
    </row>
    <row r="195" spans="2:6" x14ac:dyDescent="0.3">
      <c r="B195" t="s">
        <v>610</v>
      </c>
      <c r="C195" t="s">
        <v>573</v>
      </c>
      <c r="D195" t="s">
        <v>573</v>
      </c>
      <c r="E195" t="s">
        <v>573</v>
      </c>
      <c r="F195" t="s">
        <v>573</v>
      </c>
    </row>
    <row r="196" spans="2:6" x14ac:dyDescent="0.3">
      <c r="B196" t="s">
        <v>606</v>
      </c>
      <c r="C196" t="s">
        <v>573</v>
      </c>
      <c r="D196" t="s">
        <v>573</v>
      </c>
      <c r="E196" t="s">
        <v>573</v>
      </c>
      <c r="F196" t="s">
        <v>573</v>
      </c>
    </row>
    <row r="197" spans="2:6" x14ac:dyDescent="0.3">
      <c r="B197" t="s">
        <v>551</v>
      </c>
      <c r="C197" t="s">
        <v>573</v>
      </c>
      <c r="D197" t="s">
        <v>573</v>
      </c>
      <c r="E197" t="s">
        <v>573</v>
      </c>
      <c r="F197" t="s">
        <v>573</v>
      </c>
    </row>
    <row r="198" spans="2:6" x14ac:dyDescent="0.3">
      <c r="B198" t="s">
        <v>101</v>
      </c>
      <c r="C198" t="s">
        <v>573</v>
      </c>
      <c r="D198" t="s">
        <v>573</v>
      </c>
      <c r="E198" t="s">
        <v>573</v>
      </c>
      <c r="F198" t="s">
        <v>573</v>
      </c>
    </row>
    <row r="199" spans="2:6" x14ac:dyDescent="0.3">
      <c r="B199" t="s">
        <v>550</v>
      </c>
      <c r="C199" t="s">
        <v>573</v>
      </c>
      <c r="D199" t="s">
        <v>573</v>
      </c>
      <c r="E199" t="s">
        <v>573</v>
      </c>
      <c r="F199" t="s">
        <v>573</v>
      </c>
    </row>
    <row r="200" spans="2:6" x14ac:dyDescent="0.3">
      <c r="B200" t="s">
        <v>604</v>
      </c>
      <c r="C200" t="s">
        <v>573</v>
      </c>
      <c r="D200" t="s">
        <v>573</v>
      </c>
      <c r="E200" t="s">
        <v>573</v>
      </c>
      <c r="F200" t="s">
        <v>573</v>
      </c>
    </row>
    <row r="201" spans="2:6" x14ac:dyDescent="0.3">
      <c r="B201" t="s">
        <v>603</v>
      </c>
      <c r="C201" t="s">
        <v>573</v>
      </c>
      <c r="D201" t="s">
        <v>573</v>
      </c>
      <c r="E201" t="s">
        <v>573</v>
      </c>
      <c r="F201" t="s">
        <v>573</v>
      </c>
    </row>
    <row r="202" spans="2:6" x14ac:dyDescent="0.3">
      <c r="B202" t="s">
        <v>600</v>
      </c>
      <c r="C202" t="s">
        <v>573</v>
      </c>
      <c r="D202" t="s">
        <v>573</v>
      </c>
      <c r="E202" t="s">
        <v>573</v>
      </c>
      <c r="F202" t="s">
        <v>573</v>
      </c>
    </row>
    <row r="203" spans="2:6" x14ac:dyDescent="0.3">
      <c r="B203" t="s">
        <v>601</v>
      </c>
      <c r="C203" t="s">
        <v>573</v>
      </c>
      <c r="D203" t="s">
        <v>573</v>
      </c>
      <c r="E203" t="s">
        <v>573</v>
      </c>
      <c r="F203" t="s">
        <v>573</v>
      </c>
    </row>
    <row r="204" spans="2:6" x14ac:dyDescent="0.3">
      <c r="B204" t="s">
        <v>602</v>
      </c>
      <c r="C204" t="s">
        <v>573</v>
      </c>
      <c r="D204" t="s">
        <v>573</v>
      </c>
      <c r="E204" t="s">
        <v>573</v>
      </c>
      <c r="F204" t="s">
        <v>573</v>
      </c>
    </row>
    <row r="205" spans="2:6" x14ac:dyDescent="0.3">
      <c r="B205" t="s">
        <v>174</v>
      </c>
      <c r="C205" t="s">
        <v>573</v>
      </c>
      <c r="D205" t="s">
        <v>573</v>
      </c>
      <c r="E205" t="s">
        <v>573</v>
      </c>
      <c r="F205" t="s">
        <v>573</v>
      </c>
    </row>
    <row r="206" spans="2:6" x14ac:dyDescent="0.3">
      <c r="B206" t="s">
        <v>602</v>
      </c>
      <c r="C206" t="s">
        <v>573</v>
      </c>
      <c r="D206" t="s">
        <v>573</v>
      </c>
      <c r="E206" t="s">
        <v>573</v>
      </c>
      <c r="F206" t="s">
        <v>573</v>
      </c>
    </row>
    <row r="207" spans="2:6" x14ac:dyDescent="0.3">
      <c r="B207" t="s">
        <v>102</v>
      </c>
      <c r="C207" t="s">
        <v>573</v>
      </c>
      <c r="D207" t="s">
        <v>573</v>
      </c>
      <c r="E207" t="s">
        <v>573</v>
      </c>
      <c r="F207" t="s">
        <v>573</v>
      </c>
    </row>
    <row r="208" spans="2:6" x14ac:dyDescent="0.3">
      <c r="B208" t="s">
        <v>101</v>
      </c>
      <c r="C208" t="s">
        <v>573</v>
      </c>
      <c r="D208" t="s">
        <v>573</v>
      </c>
      <c r="E208" t="s">
        <v>573</v>
      </c>
      <c r="F208" t="s">
        <v>573</v>
      </c>
    </row>
    <row r="209" spans="2:6" x14ac:dyDescent="0.3">
      <c r="B209" t="s">
        <v>611</v>
      </c>
      <c r="C209" t="s">
        <v>573</v>
      </c>
      <c r="D209" t="s">
        <v>573</v>
      </c>
      <c r="E209" t="s">
        <v>573</v>
      </c>
      <c r="F209" t="s">
        <v>573</v>
      </c>
    </row>
    <row r="210" spans="2:6" x14ac:dyDescent="0.3">
      <c r="B210" t="s">
        <v>600</v>
      </c>
      <c r="C210" t="s">
        <v>573</v>
      </c>
      <c r="D210" t="s">
        <v>573</v>
      </c>
      <c r="E210" t="s">
        <v>573</v>
      </c>
      <c r="F210" t="s">
        <v>573</v>
      </c>
    </row>
    <row r="211" spans="2:6" x14ac:dyDescent="0.3">
      <c r="B211" t="s">
        <v>602</v>
      </c>
      <c r="C211" t="s">
        <v>573</v>
      </c>
      <c r="D211" t="s">
        <v>573</v>
      </c>
      <c r="E211" t="s">
        <v>573</v>
      </c>
      <c r="F211" t="s">
        <v>573</v>
      </c>
    </row>
    <row r="212" spans="2:6" x14ac:dyDescent="0.3">
      <c r="B212" t="s">
        <v>102</v>
      </c>
      <c r="C212" t="s">
        <v>573</v>
      </c>
      <c r="D212" t="s">
        <v>573</v>
      </c>
      <c r="E212" t="s">
        <v>573</v>
      </c>
      <c r="F212" t="s">
        <v>573</v>
      </c>
    </row>
    <row r="213" spans="2:6" x14ac:dyDescent="0.3">
      <c r="B213" t="s">
        <v>608</v>
      </c>
      <c r="C213" t="s">
        <v>573</v>
      </c>
      <c r="D213" t="s">
        <v>573</v>
      </c>
      <c r="E213" t="s">
        <v>573</v>
      </c>
      <c r="F213" t="s">
        <v>573</v>
      </c>
    </row>
    <row r="214" spans="2:6" x14ac:dyDescent="0.3">
      <c r="B214" t="s">
        <v>604</v>
      </c>
      <c r="C214" t="s">
        <v>573</v>
      </c>
      <c r="D214" t="s">
        <v>573</v>
      </c>
      <c r="E214" t="s">
        <v>573</v>
      </c>
      <c r="F214" t="s">
        <v>573</v>
      </c>
    </row>
    <row r="215" spans="2:6" x14ac:dyDescent="0.3">
      <c r="B215" t="s">
        <v>612</v>
      </c>
      <c r="C215" t="s">
        <v>573</v>
      </c>
      <c r="D215" t="s">
        <v>573</v>
      </c>
      <c r="E215" t="s">
        <v>573</v>
      </c>
      <c r="F215" t="s">
        <v>573</v>
      </c>
    </row>
    <row r="216" spans="2:6" x14ac:dyDescent="0.3">
      <c r="B216" t="s">
        <v>40</v>
      </c>
      <c r="C216" t="s">
        <v>573</v>
      </c>
      <c r="D216" t="s">
        <v>573</v>
      </c>
      <c r="E216" t="s">
        <v>573</v>
      </c>
      <c r="F216" t="s">
        <v>573</v>
      </c>
    </row>
    <row r="217" spans="2:6" x14ac:dyDescent="0.3">
      <c r="B217" t="s">
        <v>601</v>
      </c>
      <c r="C217" t="s">
        <v>573</v>
      </c>
      <c r="D217" t="s">
        <v>573</v>
      </c>
      <c r="E217" t="s">
        <v>573</v>
      </c>
      <c r="F217" t="s">
        <v>573</v>
      </c>
    </row>
    <row r="218" spans="2:6" x14ac:dyDescent="0.3">
      <c r="B218" t="s">
        <v>603</v>
      </c>
      <c r="C218" t="s">
        <v>573</v>
      </c>
      <c r="D218" t="s">
        <v>573</v>
      </c>
      <c r="E218" t="s">
        <v>573</v>
      </c>
      <c r="F218" t="s">
        <v>573</v>
      </c>
    </row>
    <row r="219" spans="2:6" x14ac:dyDescent="0.3">
      <c r="B219" t="s">
        <v>103</v>
      </c>
      <c r="C219" t="s">
        <v>573</v>
      </c>
      <c r="D219" t="s">
        <v>573</v>
      </c>
      <c r="E219" t="s">
        <v>573</v>
      </c>
      <c r="F219" t="s">
        <v>573</v>
      </c>
    </row>
    <row r="220" spans="2:6" x14ac:dyDescent="0.3">
      <c r="B220" t="s">
        <v>380</v>
      </c>
      <c r="C220" t="s">
        <v>573</v>
      </c>
      <c r="D220" t="s">
        <v>573</v>
      </c>
      <c r="E220" t="s">
        <v>573</v>
      </c>
      <c r="F220" t="s">
        <v>573</v>
      </c>
    </row>
    <row r="221" spans="2:6" x14ac:dyDescent="0.3">
      <c r="B221" t="s">
        <v>603</v>
      </c>
      <c r="C221" t="s">
        <v>573</v>
      </c>
      <c r="D221" t="s">
        <v>573</v>
      </c>
      <c r="E221" t="s">
        <v>573</v>
      </c>
      <c r="F221" t="s">
        <v>573</v>
      </c>
    </row>
    <row r="222" spans="2:6" x14ac:dyDescent="0.3">
      <c r="B222" t="s">
        <v>613</v>
      </c>
      <c r="C222" t="s">
        <v>573</v>
      </c>
      <c r="D222" t="s">
        <v>573</v>
      </c>
      <c r="E222" t="s">
        <v>573</v>
      </c>
      <c r="F222" t="s">
        <v>573</v>
      </c>
    </row>
    <row r="223" spans="2:6" x14ac:dyDescent="0.3">
      <c r="B223" t="s">
        <v>614</v>
      </c>
      <c r="C223" t="s">
        <v>573</v>
      </c>
      <c r="D223" t="s">
        <v>573</v>
      </c>
      <c r="E223" t="s">
        <v>573</v>
      </c>
      <c r="F223" t="s">
        <v>573</v>
      </c>
    </row>
    <row r="224" spans="2:6" x14ac:dyDescent="0.3">
      <c r="B224" t="s">
        <v>602</v>
      </c>
      <c r="C224" t="s">
        <v>573</v>
      </c>
      <c r="D224" t="s">
        <v>573</v>
      </c>
      <c r="E224" t="s">
        <v>573</v>
      </c>
      <c r="F224" t="s">
        <v>573</v>
      </c>
    </row>
    <row r="225" spans="2:6" x14ac:dyDescent="0.3">
      <c r="B225" t="s">
        <v>611</v>
      </c>
      <c r="C225" t="s">
        <v>573</v>
      </c>
      <c r="D225" t="s">
        <v>573</v>
      </c>
      <c r="E225">
        <v>1</v>
      </c>
      <c r="F225" t="s">
        <v>573</v>
      </c>
    </row>
    <row r="226" spans="2:6" x14ac:dyDescent="0.3">
      <c r="B226" t="s">
        <v>615</v>
      </c>
      <c r="C226" t="s">
        <v>573</v>
      </c>
      <c r="D226" t="s">
        <v>573</v>
      </c>
      <c r="E226" t="s">
        <v>573</v>
      </c>
      <c r="F226" t="s">
        <v>573</v>
      </c>
    </row>
    <row r="227" spans="2:6" x14ac:dyDescent="0.3">
      <c r="B227" t="s">
        <v>611</v>
      </c>
      <c r="C227" t="s">
        <v>573</v>
      </c>
      <c r="D227" t="s">
        <v>573</v>
      </c>
      <c r="E227" t="s">
        <v>573</v>
      </c>
      <c r="F227" t="s">
        <v>573</v>
      </c>
    </row>
    <row r="228" spans="2:6" x14ac:dyDescent="0.3">
      <c r="B228" t="s">
        <v>170</v>
      </c>
      <c r="C228">
        <v>1</v>
      </c>
      <c r="D228">
        <v>1</v>
      </c>
      <c r="E228">
        <v>0</v>
      </c>
      <c r="F228">
        <v>0</v>
      </c>
    </row>
    <row r="229" spans="2:6" x14ac:dyDescent="0.3">
      <c r="B229" t="s">
        <v>171</v>
      </c>
      <c r="C229">
        <v>1</v>
      </c>
      <c r="D229">
        <v>1</v>
      </c>
      <c r="E229">
        <v>0</v>
      </c>
      <c r="F229">
        <v>1</v>
      </c>
    </row>
    <row r="230" spans="2:6" x14ac:dyDescent="0.3">
      <c r="B230" t="s">
        <v>613</v>
      </c>
      <c r="C230" t="s">
        <v>573</v>
      </c>
      <c r="D230" t="s">
        <v>573</v>
      </c>
      <c r="E230" t="s">
        <v>573</v>
      </c>
      <c r="F230" t="s">
        <v>573</v>
      </c>
    </row>
    <row r="231" spans="2:6" x14ac:dyDescent="0.3">
      <c r="B231" t="s">
        <v>616</v>
      </c>
      <c r="C231" t="s">
        <v>573</v>
      </c>
      <c r="D231" t="s">
        <v>573</v>
      </c>
      <c r="E231" t="s">
        <v>573</v>
      </c>
      <c r="F231" t="s">
        <v>573</v>
      </c>
    </row>
    <row r="232" spans="2:6" x14ac:dyDescent="0.3">
      <c r="B232" t="s">
        <v>168</v>
      </c>
      <c r="C232" t="s">
        <v>573</v>
      </c>
      <c r="D232" t="s">
        <v>573</v>
      </c>
      <c r="E232" t="s">
        <v>573</v>
      </c>
      <c r="F232" t="s">
        <v>573</v>
      </c>
    </row>
    <row r="233" spans="2:6" x14ac:dyDescent="0.3">
      <c r="B233" t="s">
        <v>613</v>
      </c>
      <c r="C233" t="s">
        <v>573</v>
      </c>
      <c r="D233" t="s">
        <v>573</v>
      </c>
      <c r="E233" t="s">
        <v>573</v>
      </c>
      <c r="F233" t="s">
        <v>573</v>
      </c>
    </row>
    <row r="234" spans="2:6" x14ac:dyDescent="0.3">
      <c r="B234" t="s">
        <v>103</v>
      </c>
      <c r="C234" t="s">
        <v>573</v>
      </c>
      <c r="D234" t="s">
        <v>573</v>
      </c>
      <c r="E234" t="s">
        <v>573</v>
      </c>
      <c r="F234" t="s">
        <v>573</v>
      </c>
    </row>
    <row r="235" spans="2:6" x14ac:dyDescent="0.3">
      <c r="B235" t="s">
        <v>40</v>
      </c>
      <c r="C235" t="s">
        <v>573</v>
      </c>
      <c r="D235" t="s">
        <v>573</v>
      </c>
      <c r="E235" t="s">
        <v>573</v>
      </c>
      <c r="F235" t="s">
        <v>573</v>
      </c>
    </row>
    <row r="236" spans="2:6" x14ac:dyDescent="0.3">
      <c r="B236" t="s">
        <v>613</v>
      </c>
      <c r="C236" t="s">
        <v>573</v>
      </c>
      <c r="D236" t="s">
        <v>573</v>
      </c>
      <c r="E236" t="s">
        <v>573</v>
      </c>
      <c r="F236" t="s">
        <v>573</v>
      </c>
    </row>
    <row r="237" spans="2:6" x14ac:dyDescent="0.3">
      <c r="B237" t="s">
        <v>614</v>
      </c>
      <c r="C237" t="s">
        <v>573</v>
      </c>
      <c r="D237" t="s">
        <v>573</v>
      </c>
      <c r="E237" t="s">
        <v>573</v>
      </c>
      <c r="F237" t="s">
        <v>573</v>
      </c>
    </row>
    <row r="238" spans="2:6" x14ac:dyDescent="0.3">
      <c r="B238" t="s">
        <v>169</v>
      </c>
      <c r="C238">
        <v>1</v>
      </c>
      <c r="D238">
        <v>1</v>
      </c>
      <c r="E238">
        <v>0</v>
      </c>
      <c r="F238">
        <v>0</v>
      </c>
    </row>
    <row r="239" spans="2:6" x14ac:dyDescent="0.3">
      <c r="B239" t="s">
        <v>617</v>
      </c>
      <c r="C239" t="s">
        <v>573</v>
      </c>
      <c r="D239" t="s">
        <v>573</v>
      </c>
      <c r="E239" t="s">
        <v>573</v>
      </c>
      <c r="F239" t="s">
        <v>573</v>
      </c>
    </row>
    <row r="240" spans="2:6" x14ac:dyDescent="0.3">
      <c r="B240" t="s">
        <v>618</v>
      </c>
      <c r="C240" t="s">
        <v>573</v>
      </c>
      <c r="D240" t="s">
        <v>573</v>
      </c>
      <c r="E240" t="s">
        <v>573</v>
      </c>
      <c r="F240" t="s">
        <v>573</v>
      </c>
    </row>
    <row r="241" spans="2:6" x14ac:dyDescent="0.3">
      <c r="B241" t="s">
        <v>614</v>
      </c>
      <c r="C241" t="s">
        <v>573</v>
      </c>
      <c r="D241" t="s">
        <v>573</v>
      </c>
      <c r="E241" t="s">
        <v>573</v>
      </c>
      <c r="F241" t="s">
        <v>573</v>
      </c>
    </row>
    <row r="242" spans="2:6" x14ac:dyDescent="0.3">
      <c r="B242" t="s">
        <v>614</v>
      </c>
      <c r="C242" t="s">
        <v>573</v>
      </c>
      <c r="D242" t="s">
        <v>573</v>
      </c>
      <c r="E242" t="s">
        <v>573</v>
      </c>
      <c r="F242" t="s">
        <v>573</v>
      </c>
    </row>
    <row r="243" spans="2:6" x14ac:dyDescent="0.3">
      <c r="B243" t="s">
        <v>552</v>
      </c>
      <c r="C243" t="s">
        <v>573</v>
      </c>
      <c r="D243" t="s">
        <v>573</v>
      </c>
      <c r="E243" t="s">
        <v>573</v>
      </c>
      <c r="F243" t="s">
        <v>573</v>
      </c>
    </row>
    <row r="244" spans="2:6" x14ac:dyDescent="0.3">
      <c r="B244" t="s">
        <v>612</v>
      </c>
      <c r="C244" t="s">
        <v>573</v>
      </c>
      <c r="D244" t="s">
        <v>573</v>
      </c>
      <c r="E244" t="s">
        <v>573</v>
      </c>
      <c r="F244" t="s">
        <v>573</v>
      </c>
    </row>
    <row r="245" spans="2:6" x14ac:dyDescent="0.3">
      <c r="B245" t="s">
        <v>612</v>
      </c>
      <c r="C245" t="s">
        <v>573</v>
      </c>
      <c r="D245" t="s">
        <v>573</v>
      </c>
      <c r="E245" t="s">
        <v>573</v>
      </c>
      <c r="F245" t="s">
        <v>573</v>
      </c>
    </row>
    <row r="246" spans="2:6" x14ac:dyDescent="0.3">
      <c r="B246" t="s">
        <v>551</v>
      </c>
      <c r="C246" t="s">
        <v>573</v>
      </c>
      <c r="D246" t="s">
        <v>573</v>
      </c>
      <c r="E246" t="s">
        <v>573</v>
      </c>
      <c r="F246" t="s">
        <v>573</v>
      </c>
    </row>
    <row r="247" spans="2:6" x14ac:dyDescent="0.3">
      <c r="B247" t="s">
        <v>607</v>
      </c>
      <c r="C247" t="s">
        <v>573</v>
      </c>
      <c r="D247" t="s">
        <v>573</v>
      </c>
      <c r="E247">
        <v>1</v>
      </c>
      <c r="F247" t="s">
        <v>573</v>
      </c>
    </row>
    <row r="248" spans="2:6" x14ac:dyDescent="0.3">
      <c r="B248" t="s">
        <v>615</v>
      </c>
      <c r="C248" t="s">
        <v>573</v>
      </c>
      <c r="D248" t="s">
        <v>573</v>
      </c>
      <c r="E248" t="s">
        <v>573</v>
      </c>
      <c r="F248" t="s">
        <v>573</v>
      </c>
    </row>
    <row r="249" spans="2:6" x14ac:dyDescent="0.3">
      <c r="B249" t="s">
        <v>549</v>
      </c>
      <c r="C249" t="s">
        <v>573</v>
      </c>
      <c r="D249" t="s">
        <v>573</v>
      </c>
      <c r="E249" t="s">
        <v>573</v>
      </c>
      <c r="F249" t="s">
        <v>573</v>
      </c>
    </row>
    <row r="250" spans="2:6" x14ac:dyDescent="0.3">
      <c r="B250" t="s">
        <v>550</v>
      </c>
      <c r="C250" t="s">
        <v>573</v>
      </c>
      <c r="D250" t="s">
        <v>573</v>
      </c>
      <c r="E250" t="s">
        <v>573</v>
      </c>
      <c r="F250" t="s">
        <v>573</v>
      </c>
    </row>
    <row r="251" spans="2:6" x14ac:dyDescent="0.3">
      <c r="B251" t="s">
        <v>615</v>
      </c>
      <c r="C251" t="s">
        <v>573</v>
      </c>
      <c r="D251" t="s">
        <v>573</v>
      </c>
      <c r="E251" t="s">
        <v>573</v>
      </c>
      <c r="F251" t="s">
        <v>573</v>
      </c>
    </row>
    <row r="252" spans="2:6" x14ac:dyDescent="0.3">
      <c r="B252" t="s">
        <v>616</v>
      </c>
      <c r="C252" t="s">
        <v>573</v>
      </c>
      <c r="D252" t="s">
        <v>573</v>
      </c>
      <c r="E252" t="s">
        <v>573</v>
      </c>
      <c r="F252" t="s">
        <v>573</v>
      </c>
    </row>
    <row r="253" spans="2:6" x14ac:dyDescent="0.3">
      <c r="B253" t="s">
        <v>619</v>
      </c>
      <c r="C253" t="s">
        <v>573</v>
      </c>
      <c r="D253" t="s">
        <v>573</v>
      </c>
      <c r="E253" t="s">
        <v>573</v>
      </c>
      <c r="F253" t="s">
        <v>573</v>
      </c>
    </row>
    <row r="254" spans="2:6" x14ac:dyDescent="0.3">
      <c r="B254" t="s">
        <v>174</v>
      </c>
      <c r="C254" t="s">
        <v>573</v>
      </c>
      <c r="D254" t="s">
        <v>573</v>
      </c>
      <c r="E254" t="s">
        <v>573</v>
      </c>
      <c r="F254" t="s">
        <v>573</v>
      </c>
    </row>
    <row r="255" spans="2:6" x14ac:dyDescent="0.3">
      <c r="B255" t="s">
        <v>548</v>
      </c>
      <c r="C255" t="s">
        <v>573</v>
      </c>
      <c r="D255" t="s">
        <v>573</v>
      </c>
      <c r="E255" t="s">
        <v>573</v>
      </c>
      <c r="F255" t="s">
        <v>573</v>
      </c>
    </row>
    <row r="256" spans="2:6" x14ac:dyDescent="0.3">
      <c r="B256" t="s">
        <v>101</v>
      </c>
      <c r="C256" t="s">
        <v>573</v>
      </c>
      <c r="D256" t="s">
        <v>573</v>
      </c>
      <c r="E256" t="s">
        <v>573</v>
      </c>
      <c r="F256" t="s">
        <v>573</v>
      </c>
    </row>
    <row r="257" spans="2:6" x14ac:dyDescent="0.3">
      <c r="B257" t="s">
        <v>608</v>
      </c>
      <c r="C257" t="s">
        <v>573</v>
      </c>
      <c r="D257" t="s">
        <v>573</v>
      </c>
      <c r="E257" t="s">
        <v>573</v>
      </c>
      <c r="F257" t="s">
        <v>573</v>
      </c>
    </row>
    <row r="258" spans="2:6" x14ac:dyDescent="0.3">
      <c r="B258" t="s">
        <v>617</v>
      </c>
      <c r="C258" t="s">
        <v>573</v>
      </c>
      <c r="D258" t="s">
        <v>573</v>
      </c>
      <c r="E258" t="s">
        <v>573</v>
      </c>
      <c r="F258" t="s">
        <v>573</v>
      </c>
    </row>
    <row r="259" spans="2:6" x14ac:dyDescent="0.3">
      <c r="B259" t="s">
        <v>175</v>
      </c>
      <c r="C259" t="s">
        <v>573</v>
      </c>
      <c r="D259" t="s">
        <v>573</v>
      </c>
      <c r="E259">
        <v>0</v>
      </c>
      <c r="F259" t="s">
        <v>573</v>
      </c>
    </row>
    <row r="260" spans="2:6" x14ac:dyDescent="0.3">
      <c r="B260" t="s">
        <v>174</v>
      </c>
      <c r="C260" t="s">
        <v>573</v>
      </c>
      <c r="D260" t="s">
        <v>573</v>
      </c>
      <c r="E260">
        <v>0</v>
      </c>
      <c r="F260" t="s">
        <v>573</v>
      </c>
    </row>
    <row r="261" spans="2:6" x14ac:dyDescent="0.3">
      <c r="B261" t="s">
        <v>620</v>
      </c>
      <c r="C261" t="s">
        <v>573</v>
      </c>
      <c r="D261" t="s">
        <v>573</v>
      </c>
      <c r="E261" t="s">
        <v>573</v>
      </c>
      <c r="F261" t="s">
        <v>573</v>
      </c>
    </row>
    <row r="262" spans="2:6" x14ac:dyDescent="0.3">
      <c r="B262" t="s">
        <v>613</v>
      </c>
      <c r="C262" t="s">
        <v>573</v>
      </c>
      <c r="D262" t="s">
        <v>573</v>
      </c>
      <c r="E262" t="s">
        <v>573</v>
      </c>
      <c r="F262" t="s">
        <v>573</v>
      </c>
    </row>
    <row r="263" spans="2:6" x14ac:dyDescent="0.3">
      <c r="B263" t="s">
        <v>621</v>
      </c>
      <c r="C263" t="s">
        <v>573</v>
      </c>
      <c r="D263" t="s">
        <v>573</v>
      </c>
      <c r="E263" t="s">
        <v>573</v>
      </c>
      <c r="F263" t="s">
        <v>573</v>
      </c>
    </row>
    <row r="264" spans="2:6" x14ac:dyDescent="0.3">
      <c r="B264" t="s">
        <v>622</v>
      </c>
      <c r="C264" t="s">
        <v>573</v>
      </c>
      <c r="D264" t="s">
        <v>573</v>
      </c>
      <c r="E264" t="s">
        <v>573</v>
      </c>
      <c r="F264" t="s">
        <v>573</v>
      </c>
    </row>
    <row r="265" spans="2:6" x14ac:dyDescent="0.3">
      <c r="B265" t="s">
        <v>175</v>
      </c>
      <c r="C265" t="s">
        <v>573</v>
      </c>
      <c r="D265" t="s">
        <v>573</v>
      </c>
      <c r="E265">
        <v>0</v>
      </c>
      <c r="F265">
        <v>0</v>
      </c>
    </row>
    <row r="266" spans="2:6" x14ac:dyDescent="0.3">
      <c r="B266" t="s">
        <v>40</v>
      </c>
      <c r="C266" t="s">
        <v>573</v>
      </c>
      <c r="D266" t="s">
        <v>573</v>
      </c>
      <c r="E266" t="s">
        <v>573</v>
      </c>
      <c r="F266" t="s">
        <v>573</v>
      </c>
    </row>
    <row r="267" spans="2:6" x14ac:dyDescent="0.3">
      <c r="B267" t="s">
        <v>613</v>
      </c>
      <c r="C267" t="s">
        <v>573</v>
      </c>
      <c r="D267" t="s">
        <v>573</v>
      </c>
      <c r="E267" t="s">
        <v>573</v>
      </c>
      <c r="F267" t="s">
        <v>573</v>
      </c>
    </row>
    <row r="268" spans="2:6" x14ac:dyDescent="0.3">
      <c r="B268" t="s">
        <v>549</v>
      </c>
      <c r="C268" t="s">
        <v>573</v>
      </c>
      <c r="D268" t="s">
        <v>573</v>
      </c>
      <c r="E268">
        <v>0</v>
      </c>
      <c r="F268" t="s">
        <v>573</v>
      </c>
    </row>
    <row r="269" spans="2:6" x14ac:dyDescent="0.3">
      <c r="B269" t="s">
        <v>623</v>
      </c>
      <c r="C269" t="s">
        <v>573</v>
      </c>
      <c r="D269" t="s">
        <v>573</v>
      </c>
      <c r="E269" t="s">
        <v>573</v>
      </c>
      <c r="F269" t="s">
        <v>573</v>
      </c>
    </row>
    <row r="270" spans="2:6" x14ac:dyDescent="0.3">
      <c r="B270" t="s">
        <v>618</v>
      </c>
      <c r="C270" t="s">
        <v>573</v>
      </c>
      <c r="D270" t="s">
        <v>573</v>
      </c>
      <c r="E270" t="s">
        <v>573</v>
      </c>
      <c r="F270" t="s">
        <v>573</v>
      </c>
    </row>
    <row r="271" spans="2:6" x14ac:dyDescent="0.3">
      <c r="B271" t="s">
        <v>613</v>
      </c>
      <c r="C271" t="s">
        <v>573</v>
      </c>
      <c r="D271" t="s">
        <v>573</v>
      </c>
      <c r="E271">
        <v>0</v>
      </c>
      <c r="F271" t="s">
        <v>573</v>
      </c>
    </row>
    <row r="272" spans="2:6" x14ac:dyDescent="0.3">
      <c r="B272" t="s">
        <v>103</v>
      </c>
      <c r="C272" t="s">
        <v>573</v>
      </c>
      <c r="D272" t="s">
        <v>573</v>
      </c>
      <c r="E272">
        <v>0</v>
      </c>
      <c r="F272" t="s">
        <v>573</v>
      </c>
    </row>
    <row r="273" spans="2:6" x14ac:dyDescent="0.3">
      <c r="B273" t="s">
        <v>624</v>
      </c>
      <c r="C273" t="s">
        <v>573</v>
      </c>
      <c r="D273" t="s">
        <v>573</v>
      </c>
      <c r="E273" t="s">
        <v>573</v>
      </c>
      <c r="F273" t="s">
        <v>573</v>
      </c>
    </row>
    <row r="274" spans="2:6" x14ac:dyDescent="0.3">
      <c r="B274" t="s">
        <v>166</v>
      </c>
      <c r="C274" t="s">
        <v>573</v>
      </c>
      <c r="D274" t="s">
        <v>573</v>
      </c>
      <c r="E274" t="s">
        <v>573</v>
      </c>
      <c r="F274" t="s">
        <v>573</v>
      </c>
    </row>
    <row r="275" spans="2:6" x14ac:dyDescent="0.3">
      <c r="B275" t="s">
        <v>168</v>
      </c>
      <c r="C275" t="s">
        <v>573</v>
      </c>
      <c r="D275" t="s">
        <v>573</v>
      </c>
      <c r="E275" t="s">
        <v>573</v>
      </c>
      <c r="F275" t="s">
        <v>573</v>
      </c>
    </row>
    <row r="276" spans="2:6" x14ac:dyDescent="0.3">
      <c r="B276" t="s">
        <v>613</v>
      </c>
      <c r="C276" t="s">
        <v>573</v>
      </c>
      <c r="D276" t="s">
        <v>573</v>
      </c>
      <c r="E276" t="s">
        <v>573</v>
      </c>
      <c r="F276" t="s">
        <v>573</v>
      </c>
    </row>
    <row r="277" spans="2:6" x14ac:dyDescent="0.3">
      <c r="B277" t="s">
        <v>608</v>
      </c>
      <c r="C277" t="s">
        <v>573</v>
      </c>
      <c r="D277" t="s">
        <v>573</v>
      </c>
      <c r="E277" t="s">
        <v>573</v>
      </c>
      <c r="F277" t="s">
        <v>573</v>
      </c>
    </row>
    <row r="278" spans="2:6" x14ac:dyDescent="0.3">
      <c r="B278" t="s">
        <v>605</v>
      </c>
      <c r="C278" t="s">
        <v>573</v>
      </c>
      <c r="D278" t="s">
        <v>573</v>
      </c>
      <c r="E278" t="s">
        <v>573</v>
      </c>
      <c r="F278" t="s">
        <v>573</v>
      </c>
    </row>
    <row r="279" spans="2:6" x14ac:dyDescent="0.3">
      <c r="B279" t="s">
        <v>101</v>
      </c>
      <c r="C279" t="s">
        <v>573</v>
      </c>
      <c r="D279" t="s">
        <v>573</v>
      </c>
      <c r="E279" t="s">
        <v>573</v>
      </c>
      <c r="F279" t="s">
        <v>573</v>
      </c>
    </row>
    <row r="280" spans="2:6" x14ac:dyDescent="0.3">
      <c r="B280" t="s">
        <v>614</v>
      </c>
      <c r="C280" t="s">
        <v>573</v>
      </c>
      <c r="D280" t="s">
        <v>573</v>
      </c>
      <c r="E280" t="s">
        <v>573</v>
      </c>
      <c r="F280" t="s">
        <v>573</v>
      </c>
    </row>
    <row r="281" spans="2:6" x14ac:dyDescent="0.3">
      <c r="B281" t="s">
        <v>625</v>
      </c>
      <c r="C281" t="s">
        <v>573</v>
      </c>
      <c r="D281" t="s">
        <v>573</v>
      </c>
      <c r="E281" t="s">
        <v>573</v>
      </c>
      <c r="F281" t="s">
        <v>573</v>
      </c>
    </row>
    <row r="282" spans="2:6" x14ac:dyDescent="0.3">
      <c r="B282" t="s">
        <v>102</v>
      </c>
      <c r="C282" t="s">
        <v>573</v>
      </c>
      <c r="D282" t="s">
        <v>573</v>
      </c>
      <c r="E282">
        <v>1</v>
      </c>
      <c r="F282" t="s">
        <v>573</v>
      </c>
    </row>
    <row r="283" spans="2:6" x14ac:dyDescent="0.3">
      <c r="B283" t="s">
        <v>167</v>
      </c>
      <c r="C283" t="s">
        <v>573</v>
      </c>
      <c r="D283" t="s">
        <v>573</v>
      </c>
      <c r="E283" t="s">
        <v>573</v>
      </c>
      <c r="F283" t="s">
        <v>573</v>
      </c>
    </row>
    <row r="284" spans="2:6" x14ac:dyDescent="0.3">
      <c r="B284" t="s">
        <v>548</v>
      </c>
      <c r="C284" t="s">
        <v>573</v>
      </c>
      <c r="D284" t="s">
        <v>573</v>
      </c>
      <c r="E284" t="s">
        <v>573</v>
      </c>
      <c r="F284" t="s">
        <v>573</v>
      </c>
    </row>
    <row r="285" spans="2:6" x14ac:dyDescent="0.3">
      <c r="B285" t="s">
        <v>626</v>
      </c>
      <c r="C285" t="s">
        <v>573</v>
      </c>
      <c r="D285" t="s">
        <v>573</v>
      </c>
      <c r="E285" t="s">
        <v>573</v>
      </c>
      <c r="F285" t="s">
        <v>573</v>
      </c>
    </row>
    <row r="286" spans="2:6" x14ac:dyDescent="0.3">
      <c r="B286" t="s">
        <v>383</v>
      </c>
      <c r="C286" t="s">
        <v>573</v>
      </c>
      <c r="D286" t="s">
        <v>573</v>
      </c>
      <c r="E286" t="s">
        <v>573</v>
      </c>
      <c r="F286" t="s">
        <v>573</v>
      </c>
    </row>
    <row r="287" spans="2:6" x14ac:dyDescent="0.3">
      <c r="B287" t="s">
        <v>40</v>
      </c>
      <c r="C287" t="s">
        <v>573</v>
      </c>
      <c r="D287" t="s">
        <v>573</v>
      </c>
      <c r="E287">
        <v>0</v>
      </c>
      <c r="F287">
        <v>0</v>
      </c>
    </row>
    <row r="288" spans="2:6" x14ac:dyDescent="0.3">
      <c r="B288" t="s">
        <v>168</v>
      </c>
      <c r="C288" t="s">
        <v>573</v>
      </c>
      <c r="D288" t="s">
        <v>573</v>
      </c>
      <c r="E288">
        <v>1</v>
      </c>
      <c r="F288" t="s">
        <v>573</v>
      </c>
    </row>
    <row r="289" spans="2:6" x14ac:dyDescent="0.3">
      <c r="B289" t="s">
        <v>103</v>
      </c>
      <c r="C289" t="s">
        <v>573</v>
      </c>
      <c r="D289" t="s">
        <v>573</v>
      </c>
      <c r="E289">
        <v>0</v>
      </c>
      <c r="F289">
        <v>0</v>
      </c>
    </row>
    <row r="290" spans="2:6" x14ac:dyDescent="0.3">
      <c r="B290" t="s">
        <v>175</v>
      </c>
      <c r="C290">
        <v>1</v>
      </c>
      <c r="D290">
        <v>1</v>
      </c>
      <c r="E290">
        <v>1</v>
      </c>
      <c r="F290">
        <v>0</v>
      </c>
    </row>
    <row r="291" spans="2:6" x14ac:dyDescent="0.3">
      <c r="B291" t="s">
        <v>627</v>
      </c>
      <c r="C291" t="s">
        <v>573</v>
      </c>
      <c r="D291" t="s">
        <v>573</v>
      </c>
      <c r="E291" t="s">
        <v>573</v>
      </c>
      <c r="F291" t="s">
        <v>573</v>
      </c>
    </row>
    <row r="292" spans="2:6" x14ac:dyDescent="0.3">
      <c r="B292" t="s">
        <v>166</v>
      </c>
      <c r="C292">
        <v>1</v>
      </c>
      <c r="D292">
        <v>0</v>
      </c>
      <c r="E292">
        <v>1</v>
      </c>
      <c r="F292">
        <v>1</v>
      </c>
    </row>
    <row r="293" spans="2:6" x14ac:dyDescent="0.3">
      <c r="B293" t="s">
        <v>550</v>
      </c>
      <c r="C293" t="s">
        <v>573</v>
      </c>
      <c r="D293" t="s">
        <v>573</v>
      </c>
      <c r="E293">
        <v>0</v>
      </c>
      <c r="F293" t="s">
        <v>573</v>
      </c>
    </row>
    <row r="294" spans="2:6" x14ac:dyDescent="0.3">
      <c r="B294" t="s">
        <v>169</v>
      </c>
      <c r="C294" t="s">
        <v>573</v>
      </c>
      <c r="D294" t="s">
        <v>573</v>
      </c>
      <c r="E294">
        <v>0</v>
      </c>
      <c r="F294" t="s">
        <v>573</v>
      </c>
    </row>
    <row r="295" spans="2:6" x14ac:dyDescent="0.3">
      <c r="B295" t="s">
        <v>551</v>
      </c>
      <c r="C295" t="s">
        <v>573</v>
      </c>
      <c r="D295" t="s">
        <v>573</v>
      </c>
      <c r="E295">
        <v>0</v>
      </c>
      <c r="F295" t="s">
        <v>573</v>
      </c>
    </row>
    <row r="296" spans="2:6" x14ac:dyDescent="0.3">
      <c r="B296" t="s">
        <v>167</v>
      </c>
      <c r="C296">
        <v>1</v>
      </c>
      <c r="D296">
        <v>0</v>
      </c>
      <c r="E296">
        <v>1</v>
      </c>
      <c r="F296">
        <v>0</v>
      </c>
    </row>
    <row r="297" spans="2:6" x14ac:dyDescent="0.3">
      <c r="B297" t="s">
        <v>612</v>
      </c>
      <c r="C297" t="s">
        <v>573</v>
      </c>
      <c r="D297" t="s">
        <v>573</v>
      </c>
      <c r="E297" t="s">
        <v>573</v>
      </c>
      <c r="F297" t="s">
        <v>573</v>
      </c>
    </row>
    <row r="298" spans="2:6" x14ac:dyDescent="0.3">
      <c r="B298" t="s">
        <v>174</v>
      </c>
      <c r="C298">
        <v>1</v>
      </c>
      <c r="D298">
        <v>1</v>
      </c>
      <c r="E298">
        <v>0</v>
      </c>
      <c r="F298">
        <v>0</v>
      </c>
    </row>
    <row r="299" spans="2:6" x14ac:dyDescent="0.3">
      <c r="B299" t="s">
        <v>616</v>
      </c>
      <c r="C299" t="s">
        <v>573</v>
      </c>
      <c r="D299" t="s">
        <v>573</v>
      </c>
      <c r="E299" t="s">
        <v>573</v>
      </c>
      <c r="F299" t="s">
        <v>573</v>
      </c>
    </row>
    <row r="300" spans="2:6" x14ac:dyDescent="0.3">
      <c r="B300" t="s">
        <v>613</v>
      </c>
      <c r="C300" t="s">
        <v>573</v>
      </c>
      <c r="D300" t="s">
        <v>573</v>
      </c>
      <c r="E300" t="s">
        <v>573</v>
      </c>
      <c r="F300" t="s">
        <v>573</v>
      </c>
    </row>
    <row r="301" spans="2:6" x14ac:dyDescent="0.3">
      <c r="B301" t="s">
        <v>102</v>
      </c>
      <c r="C301" t="s">
        <v>573</v>
      </c>
      <c r="D301" t="s">
        <v>573</v>
      </c>
      <c r="E301" t="s">
        <v>573</v>
      </c>
      <c r="F301" t="s">
        <v>573</v>
      </c>
    </row>
    <row r="302" spans="2:6" x14ac:dyDescent="0.3">
      <c r="B302" t="s">
        <v>549</v>
      </c>
      <c r="C302">
        <v>1</v>
      </c>
      <c r="D302">
        <v>1</v>
      </c>
      <c r="E302">
        <v>1</v>
      </c>
      <c r="F302">
        <v>0</v>
      </c>
    </row>
    <row r="303" spans="2:6" x14ac:dyDescent="0.3">
      <c r="B303" t="s">
        <v>614</v>
      </c>
      <c r="C303" t="s">
        <v>573</v>
      </c>
      <c r="D303" t="s">
        <v>573</v>
      </c>
      <c r="E303" t="s">
        <v>573</v>
      </c>
      <c r="F303" t="s">
        <v>573</v>
      </c>
    </row>
    <row r="304" spans="2:6" x14ac:dyDescent="0.3">
      <c r="B304" t="s">
        <v>617</v>
      </c>
      <c r="C304" t="s">
        <v>573</v>
      </c>
      <c r="D304" t="s">
        <v>573</v>
      </c>
      <c r="E304" t="s">
        <v>573</v>
      </c>
      <c r="F304" t="s">
        <v>573</v>
      </c>
    </row>
    <row r="305" spans="2:6" x14ac:dyDescent="0.3">
      <c r="B305" t="s">
        <v>552</v>
      </c>
      <c r="C305" t="s">
        <v>573</v>
      </c>
      <c r="D305" t="s">
        <v>573</v>
      </c>
      <c r="E305">
        <v>0</v>
      </c>
      <c r="F305" t="s">
        <v>573</v>
      </c>
    </row>
    <row r="306" spans="2:6" x14ac:dyDescent="0.3">
      <c r="B306" t="s">
        <v>607</v>
      </c>
      <c r="C306" t="s">
        <v>573</v>
      </c>
      <c r="D306" t="s">
        <v>573</v>
      </c>
      <c r="E306">
        <v>1</v>
      </c>
      <c r="F306" t="s">
        <v>573</v>
      </c>
    </row>
    <row r="307" spans="2:6" x14ac:dyDescent="0.3">
      <c r="B307" t="s">
        <v>379</v>
      </c>
      <c r="C307">
        <v>1</v>
      </c>
      <c r="D307">
        <v>0</v>
      </c>
      <c r="E307">
        <v>1</v>
      </c>
      <c r="F307">
        <v>1</v>
      </c>
    </row>
    <row r="308" spans="2:6" x14ac:dyDescent="0.3">
      <c r="B308" t="s">
        <v>101</v>
      </c>
      <c r="C308" t="s">
        <v>573</v>
      </c>
      <c r="D308" t="s">
        <v>573</v>
      </c>
      <c r="E308">
        <v>0</v>
      </c>
      <c r="F308" t="s">
        <v>573</v>
      </c>
    </row>
    <row r="309" spans="2:6" x14ac:dyDescent="0.3">
      <c r="B309" t="s">
        <v>608</v>
      </c>
      <c r="C309" t="s">
        <v>573</v>
      </c>
      <c r="D309" t="s">
        <v>573</v>
      </c>
      <c r="E309" t="s">
        <v>573</v>
      </c>
      <c r="F309" t="s">
        <v>573</v>
      </c>
    </row>
    <row r="310" spans="2:6" x14ac:dyDescent="0.3">
      <c r="B310" t="s">
        <v>166</v>
      </c>
      <c r="C310" t="s">
        <v>573</v>
      </c>
      <c r="D310" t="s">
        <v>573</v>
      </c>
      <c r="E310" t="s">
        <v>573</v>
      </c>
      <c r="F310" t="s">
        <v>573</v>
      </c>
    </row>
    <row r="311" spans="2:6" x14ac:dyDescent="0.3">
      <c r="B311" t="s">
        <v>102</v>
      </c>
      <c r="C311" t="s">
        <v>573</v>
      </c>
      <c r="D311" t="s">
        <v>573</v>
      </c>
      <c r="E311">
        <v>0</v>
      </c>
      <c r="F311" t="s">
        <v>573</v>
      </c>
    </row>
    <row r="312" spans="2:6" x14ac:dyDescent="0.3">
      <c r="B312" t="s">
        <v>101</v>
      </c>
      <c r="C312" t="s">
        <v>573</v>
      </c>
      <c r="D312" t="s">
        <v>573</v>
      </c>
      <c r="E312" t="s">
        <v>573</v>
      </c>
      <c r="F312" t="s">
        <v>573</v>
      </c>
    </row>
    <row r="313" spans="2:6" x14ac:dyDescent="0.3">
      <c r="B313" t="s">
        <v>40</v>
      </c>
      <c r="C313" t="s">
        <v>573</v>
      </c>
      <c r="D313" t="s">
        <v>573</v>
      </c>
      <c r="E313">
        <v>0</v>
      </c>
      <c r="F313" t="s">
        <v>573</v>
      </c>
    </row>
    <row r="314" spans="2:6" x14ac:dyDescent="0.3">
      <c r="B314" t="s">
        <v>608</v>
      </c>
      <c r="C314" t="s">
        <v>573</v>
      </c>
      <c r="D314" t="s">
        <v>573</v>
      </c>
      <c r="E314" t="s">
        <v>573</v>
      </c>
      <c r="F314" t="s">
        <v>573</v>
      </c>
    </row>
    <row r="315" spans="2:6" x14ac:dyDescent="0.3">
      <c r="B315" t="s">
        <v>612</v>
      </c>
      <c r="C315" t="s">
        <v>573</v>
      </c>
      <c r="D315" t="s">
        <v>573</v>
      </c>
      <c r="E315" t="s">
        <v>573</v>
      </c>
      <c r="F315" t="s">
        <v>573</v>
      </c>
    </row>
    <row r="316" spans="2:6" x14ac:dyDescent="0.3">
      <c r="B316" t="s">
        <v>628</v>
      </c>
      <c r="C316" t="s">
        <v>573</v>
      </c>
      <c r="D316" t="s">
        <v>573</v>
      </c>
      <c r="E316" t="s">
        <v>573</v>
      </c>
      <c r="F316" t="s">
        <v>573</v>
      </c>
    </row>
    <row r="317" spans="2:6" x14ac:dyDescent="0.3">
      <c r="B317" t="s">
        <v>611</v>
      </c>
      <c r="C317" t="s">
        <v>573</v>
      </c>
      <c r="D317" t="s">
        <v>573</v>
      </c>
      <c r="E317">
        <v>1</v>
      </c>
      <c r="F317">
        <v>1</v>
      </c>
    </row>
    <row r="318" spans="2:6" x14ac:dyDescent="0.3">
      <c r="B318" t="s">
        <v>615</v>
      </c>
      <c r="C318" t="s">
        <v>573</v>
      </c>
      <c r="D318" t="s">
        <v>573</v>
      </c>
      <c r="E318" t="s">
        <v>573</v>
      </c>
      <c r="F318" t="s">
        <v>573</v>
      </c>
    </row>
    <row r="319" spans="2:6" x14ac:dyDescent="0.3">
      <c r="B319" t="s">
        <v>103</v>
      </c>
      <c r="C319" t="s">
        <v>573</v>
      </c>
      <c r="D319" t="s">
        <v>573</v>
      </c>
      <c r="E319" t="s">
        <v>573</v>
      </c>
      <c r="F319" t="s">
        <v>573</v>
      </c>
    </row>
    <row r="320" spans="2:6" x14ac:dyDescent="0.3">
      <c r="B320" t="s">
        <v>614</v>
      </c>
      <c r="C320" t="s">
        <v>573</v>
      </c>
      <c r="D320" t="s">
        <v>573</v>
      </c>
      <c r="E320" t="s">
        <v>573</v>
      </c>
      <c r="F320" t="s">
        <v>573</v>
      </c>
    </row>
    <row r="321" spans="1:6" x14ac:dyDescent="0.3">
      <c r="B321" t="s">
        <v>174</v>
      </c>
      <c r="C321" t="s">
        <v>573</v>
      </c>
      <c r="D321" t="s">
        <v>573</v>
      </c>
      <c r="E321">
        <v>0</v>
      </c>
      <c r="F321">
        <v>0</v>
      </c>
    </row>
    <row r="322" spans="1:6" x14ac:dyDescent="0.3">
      <c r="B322" t="s">
        <v>549</v>
      </c>
      <c r="C322" t="s">
        <v>573</v>
      </c>
      <c r="D322" t="s">
        <v>573</v>
      </c>
      <c r="E322" t="s">
        <v>573</v>
      </c>
      <c r="F322" t="s">
        <v>573</v>
      </c>
    </row>
    <row r="323" spans="1:6" x14ac:dyDescent="0.3">
      <c r="A323" s="8" t="s">
        <v>629</v>
      </c>
      <c r="B323" s="10" t="s">
        <v>630</v>
      </c>
      <c r="C323" s="10" t="s">
        <v>573</v>
      </c>
      <c r="D323" s="10" t="s">
        <v>573</v>
      </c>
      <c r="E323" s="10" t="s">
        <v>573</v>
      </c>
      <c r="F323" s="10" t="s">
        <v>573</v>
      </c>
    </row>
    <row r="324" spans="1:6" x14ac:dyDescent="0.3">
      <c r="B324" t="s">
        <v>631</v>
      </c>
      <c r="C324" t="s">
        <v>573</v>
      </c>
      <c r="D324" t="s">
        <v>573</v>
      </c>
      <c r="E324" t="s">
        <v>573</v>
      </c>
      <c r="F324" t="s">
        <v>573</v>
      </c>
    </row>
    <row r="325" spans="1:6" x14ac:dyDescent="0.3">
      <c r="B325" t="s">
        <v>632</v>
      </c>
      <c r="C325" t="s">
        <v>573</v>
      </c>
      <c r="D325" t="s">
        <v>573</v>
      </c>
      <c r="E325" t="s">
        <v>573</v>
      </c>
      <c r="F325" t="s">
        <v>573</v>
      </c>
    </row>
    <row r="326" spans="1:6" x14ac:dyDescent="0.3">
      <c r="B326" t="s">
        <v>631</v>
      </c>
      <c r="C326" t="s">
        <v>573</v>
      </c>
      <c r="D326" t="s">
        <v>573</v>
      </c>
      <c r="E326" t="s">
        <v>573</v>
      </c>
      <c r="F326" t="s">
        <v>573</v>
      </c>
    </row>
    <row r="327" spans="1:6" x14ac:dyDescent="0.3">
      <c r="B327" t="s">
        <v>633</v>
      </c>
      <c r="C327" t="s">
        <v>573</v>
      </c>
      <c r="D327" t="s">
        <v>573</v>
      </c>
      <c r="E327" t="s">
        <v>573</v>
      </c>
      <c r="F327" t="s">
        <v>573</v>
      </c>
    </row>
    <row r="328" spans="1:6" x14ac:dyDescent="0.3">
      <c r="B328" t="s">
        <v>630</v>
      </c>
      <c r="C328" t="s">
        <v>573</v>
      </c>
      <c r="D328" t="s">
        <v>573</v>
      </c>
      <c r="E328" t="s">
        <v>573</v>
      </c>
      <c r="F328" t="s">
        <v>573</v>
      </c>
    </row>
    <row r="329" spans="1:6" x14ac:dyDescent="0.3">
      <c r="B329" t="s">
        <v>631</v>
      </c>
      <c r="C329" t="s">
        <v>573</v>
      </c>
      <c r="D329" t="s">
        <v>573</v>
      </c>
      <c r="E329" t="s">
        <v>573</v>
      </c>
      <c r="F329" t="s">
        <v>573</v>
      </c>
    </row>
    <row r="330" spans="1:6" x14ac:dyDescent="0.3">
      <c r="B330" t="s">
        <v>632</v>
      </c>
      <c r="C330" t="s">
        <v>573</v>
      </c>
      <c r="D330" t="s">
        <v>573</v>
      </c>
      <c r="E330" t="s">
        <v>573</v>
      </c>
      <c r="F330" t="s">
        <v>573</v>
      </c>
    </row>
    <row r="331" spans="1:6" x14ac:dyDescent="0.3">
      <c r="B331" t="s">
        <v>630</v>
      </c>
      <c r="C331" t="s">
        <v>573</v>
      </c>
      <c r="D331" t="s">
        <v>573</v>
      </c>
      <c r="E331" t="s">
        <v>573</v>
      </c>
      <c r="F331" t="s">
        <v>573</v>
      </c>
    </row>
    <row r="332" spans="1:6" x14ac:dyDescent="0.3">
      <c r="B332" t="s">
        <v>634</v>
      </c>
      <c r="C332" t="s">
        <v>573</v>
      </c>
      <c r="D332" t="s">
        <v>573</v>
      </c>
      <c r="E332" t="s">
        <v>573</v>
      </c>
      <c r="F332" t="s">
        <v>573</v>
      </c>
    </row>
    <row r="333" spans="1:6" x14ac:dyDescent="0.3">
      <c r="B333" t="s">
        <v>630</v>
      </c>
      <c r="C333" t="s">
        <v>573</v>
      </c>
      <c r="D333" t="s">
        <v>573</v>
      </c>
      <c r="E333" t="s">
        <v>573</v>
      </c>
      <c r="F333" t="s">
        <v>573</v>
      </c>
    </row>
    <row r="334" spans="1:6" x14ac:dyDescent="0.3">
      <c r="B334" t="s">
        <v>458</v>
      </c>
      <c r="C334" t="s">
        <v>573</v>
      </c>
      <c r="D334" t="s">
        <v>573</v>
      </c>
      <c r="E334" t="s">
        <v>573</v>
      </c>
      <c r="F334" t="s">
        <v>573</v>
      </c>
    </row>
    <row r="335" spans="1:6" x14ac:dyDescent="0.3">
      <c r="B335" t="s">
        <v>635</v>
      </c>
      <c r="C335" t="s">
        <v>573</v>
      </c>
      <c r="D335" t="s">
        <v>573</v>
      </c>
      <c r="E335" t="s">
        <v>573</v>
      </c>
      <c r="F335" t="s">
        <v>573</v>
      </c>
    </row>
    <row r="336" spans="1:6" x14ac:dyDescent="0.3">
      <c r="B336" t="s">
        <v>636</v>
      </c>
      <c r="C336" t="s">
        <v>573</v>
      </c>
      <c r="D336" t="s">
        <v>573</v>
      </c>
      <c r="E336" t="s">
        <v>573</v>
      </c>
      <c r="F336" t="s">
        <v>573</v>
      </c>
    </row>
    <row r="337" spans="2:6" x14ac:dyDescent="0.3">
      <c r="B337" t="s">
        <v>637</v>
      </c>
      <c r="C337" t="s">
        <v>573</v>
      </c>
      <c r="D337" t="s">
        <v>573</v>
      </c>
      <c r="E337" t="s">
        <v>573</v>
      </c>
      <c r="F337" t="s">
        <v>573</v>
      </c>
    </row>
    <row r="338" spans="2:6" x14ac:dyDescent="0.3">
      <c r="B338" t="s">
        <v>631</v>
      </c>
      <c r="C338" t="s">
        <v>573</v>
      </c>
      <c r="D338" t="s">
        <v>573</v>
      </c>
      <c r="E338" t="s">
        <v>573</v>
      </c>
      <c r="F338" t="s">
        <v>573</v>
      </c>
    </row>
    <row r="339" spans="2:6" x14ac:dyDescent="0.3">
      <c r="B339" t="s">
        <v>632</v>
      </c>
      <c r="C339" t="s">
        <v>573</v>
      </c>
      <c r="D339" t="s">
        <v>573</v>
      </c>
      <c r="E339" t="s">
        <v>573</v>
      </c>
      <c r="F339" t="s">
        <v>573</v>
      </c>
    </row>
    <row r="340" spans="2:6" x14ac:dyDescent="0.3">
      <c r="B340" t="s">
        <v>43</v>
      </c>
      <c r="C340" t="s">
        <v>573</v>
      </c>
      <c r="D340" t="s">
        <v>573</v>
      </c>
      <c r="E340" t="s">
        <v>573</v>
      </c>
      <c r="F340" t="s">
        <v>573</v>
      </c>
    </row>
    <row r="341" spans="2:6" x14ac:dyDescent="0.3">
      <c r="B341" t="s">
        <v>630</v>
      </c>
      <c r="C341" t="s">
        <v>573</v>
      </c>
      <c r="D341" t="s">
        <v>573</v>
      </c>
      <c r="E341" t="s">
        <v>573</v>
      </c>
      <c r="F341" t="s">
        <v>573</v>
      </c>
    </row>
    <row r="342" spans="2:6" x14ac:dyDescent="0.3">
      <c r="B342" t="s">
        <v>631</v>
      </c>
      <c r="C342" t="s">
        <v>573</v>
      </c>
      <c r="D342" t="s">
        <v>573</v>
      </c>
      <c r="E342" t="s">
        <v>573</v>
      </c>
      <c r="F342" t="s">
        <v>573</v>
      </c>
    </row>
    <row r="343" spans="2:6" x14ac:dyDescent="0.3">
      <c r="B343" t="s">
        <v>632</v>
      </c>
      <c r="C343" t="s">
        <v>573</v>
      </c>
      <c r="D343" t="s">
        <v>573</v>
      </c>
      <c r="E343" t="s">
        <v>573</v>
      </c>
      <c r="F343" t="s">
        <v>573</v>
      </c>
    </row>
    <row r="344" spans="2:6" x14ac:dyDescent="0.3">
      <c r="B344" t="s">
        <v>631</v>
      </c>
      <c r="C344" t="s">
        <v>573</v>
      </c>
      <c r="D344" t="s">
        <v>573</v>
      </c>
      <c r="E344" t="s">
        <v>573</v>
      </c>
      <c r="F344" t="s">
        <v>573</v>
      </c>
    </row>
    <row r="345" spans="2:6" x14ac:dyDescent="0.3">
      <c r="B345" t="s">
        <v>631</v>
      </c>
      <c r="C345" t="s">
        <v>573</v>
      </c>
      <c r="D345" t="s">
        <v>573</v>
      </c>
      <c r="E345" t="s">
        <v>573</v>
      </c>
      <c r="F345" t="s">
        <v>573</v>
      </c>
    </row>
    <row r="346" spans="2:6" x14ac:dyDescent="0.3">
      <c r="B346" t="s">
        <v>183</v>
      </c>
      <c r="C346" t="s">
        <v>573</v>
      </c>
      <c r="D346" t="s">
        <v>573</v>
      </c>
      <c r="E346" t="s">
        <v>573</v>
      </c>
      <c r="F346" t="s">
        <v>573</v>
      </c>
    </row>
    <row r="347" spans="2:6" x14ac:dyDescent="0.3">
      <c r="B347" t="s">
        <v>236</v>
      </c>
      <c r="C347" t="s">
        <v>573</v>
      </c>
      <c r="D347" t="s">
        <v>573</v>
      </c>
      <c r="E347" t="s">
        <v>573</v>
      </c>
      <c r="F347" t="s">
        <v>573</v>
      </c>
    </row>
    <row r="348" spans="2:6" x14ac:dyDescent="0.3">
      <c r="B348" t="s">
        <v>638</v>
      </c>
      <c r="C348" t="s">
        <v>573</v>
      </c>
      <c r="D348" t="s">
        <v>573</v>
      </c>
      <c r="E348" t="s">
        <v>573</v>
      </c>
      <c r="F348" t="s">
        <v>573</v>
      </c>
    </row>
    <row r="349" spans="2:6" x14ac:dyDescent="0.3">
      <c r="B349" t="s">
        <v>639</v>
      </c>
      <c r="C349" t="s">
        <v>573</v>
      </c>
      <c r="D349" t="s">
        <v>573</v>
      </c>
      <c r="E349" t="s">
        <v>573</v>
      </c>
      <c r="F349" t="s">
        <v>573</v>
      </c>
    </row>
    <row r="350" spans="2:6" x14ac:dyDescent="0.3">
      <c r="B350" t="s">
        <v>640</v>
      </c>
      <c r="C350" t="s">
        <v>573</v>
      </c>
      <c r="D350" t="s">
        <v>573</v>
      </c>
      <c r="E350" t="s">
        <v>573</v>
      </c>
      <c r="F350" t="s">
        <v>573</v>
      </c>
    </row>
    <row r="351" spans="2:6" x14ac:dyDescent="0.3">
      <c r="B351" t="s">
        <v>631</v>
      </c>
      <c r="C351" t="s">
        <v>573</v>
      </c>
      <c r="D351" t="s">
        <v>573</v>
      </c>
      <c r="E351" t="s">
        <v>573</v>
      </c>
      <c r="F351" t="s">
        <v>573</v>
      </c>
    </row>
    <row r="352" spans="2:6" x14ac:dyDescent="0.3">
      <c r="B352" t="s">
        <v>632</v>
      </c>
      <c r="C352" t="s">
        <v>573</v>
      </c>
      <c r="D352" t="s">
        <v>573</v>
      </c>
      <c r="E352" t="s">
        <v>573</v>
      </c>
      <c r="F352" t="s">
        <v>573</v>
      </c>
    </row>
    <row r="353" spans="2:6" x14ac:dyDescent="0.3">
      <c r="B353" t="s">
        <v>179</v>
      </c>
      <c r="C353" t="s">
        <v>573</v>
      </c>
      <c r="D353" t="s">
        <v>573</v>
      </c>
      <c r="E353" t="s">
        <v>573</v>
      </c>
      <c r="F353" t="s">
        <v>573</v>
      </c>
    </row>
    <row r="354" spans="2:6" x14ac:dyDescent="0.3">
      <c r="B354" t="s">
        <v>631</v>
      </c>
      <c r="C354" t="s">
        <v>573</v>
      </c>
      <c r="D354" t="s">
        <v>573</v>
      </c>
      <c r="E354" t="s">
        <v>573</v>
      </c>
      <c r="F354" t="s">
        <v>573</v>
      </c>
    </row>
    <row r="355" spans="2:6" x14ac:dyDescent="0.3">
      <c r="B355" t="s">
        <v>630</v>
      </c>
      <c r="C355" t="s">
        <v>573</v>
      </c>
      <c r="D355" t="s">
        <v>573</v>
      </c>
      <c r="E355" t="s">
        <v>573</v>
      </c>
      <c r="F355" t="s">
        <v>573</v>
      </c>
    </row>
    <row r="356" spans="2:6" x14ac:dyDescent="0.3">
      <c r="B356" t="s">
        <v>641</v>
      </c>
      <c r="C356" t="s">
        <v>573</v>
      </c>
      <c r="D356" t="s">
        <v>573</v>
      </c>
      <c r="E356" t="s">
        <v>573</v>
      </c>
      <c r="F356" t="s">
        <v>573</v>
      </c>
    </row>
    <row r="357" spans="2:6" x14ac:dyDescent="0.3">
      <c r="B357" t="s">
        <v>630</v>
      </c>
      <c r="C357" t="s">
        <v>573</v>
      </c>
      <c r="D357" t="s">
        <v>573</v>
      </c>
      <c r="E357" t="s">
        <v>573</v>
      </c>
      <c r="F357" t="s">
        <v>573</v>
      </c>
    </row>
    <row r="358" spans="2:6" x14ac:dyDescent="0.3">
      <c r="B358" t="s">
        <v>632</v>
      </c>
      <c r="C358" t="s">
        <v>573</v>
      </c>
      <c r="D358" t="s">
        <v>573</v>
      </c>
      <c r="E358" t="s">
        <v>573</v>
      </c>
      <c r="F358" t="s">
        <v>573</v>
      </c>
    </row>
    <row r="359" spans="2:6" x14ac:dyDescent="0.3">
      <c r="B359" t="s">
        <v>235</v>
      </c>
      <c r="C359" t="s">
        <v>573</v>
      </c>
      <c r="D359" t="s">
        <v>573</v>
      </c>
      <c r="E359" t="s">
        <v>573</v>
      </c>
      <c r="F359" t="s">
        <v>573</v>
      </c>
    </row>
    <row r="360" spans="2:6" x14ac:dyDescent="0.3">
      <c r="B360" t="s">
        <v>632</v>
      </c>
      <c r="C360" t="s">
        <v>573</v>
      </c>
      <c r="D360" t="s">
        <v>573</v>
      </c>
      <c r="E360" t="s">
        <v>573</v>
      </c>
      <c r="F360" t="s">
        <v>573</v>
      </c>
    </row>
    <row r="361" spans="2:6" x14ac:dyDescent="0.3">
      <c r="B361" t="s">
        <v>642</v>
      </c>
      <c r="C361" t="s">
        <v>573</v>
      </c>
      <c r="D361" t="s">
        <v>573</v>
      </c>
      <c r="E361" t="s">
        <v>573</v>
      </c>
      <c r="F361" t="s">
        <v>573</v>
      </c>
    </row>
    <row r="362" spans="2:6" x14ac:dyDescent="0.3">
      <c r="B362" t="s">
        <v>234</v>
      </c>
      <c r="C362" t="s">
        <v>573</v>
      </c>
      <c r="D362" t="s">
        <v>573</v>
      </c>
      <c r="E362" t="s">
        <v>573</v>
      </c>
      <c r="F362" t="s">
        <v>573</v>
      </c>
    </row>
    <row r="363" spans="2:6" x14ac:dyDescent="0.3">
      <c r="B363" t="s">
        <v>630</v>
      </c>
      <c r="C363" t="s">
        <v>573</v>
      </c>
      <c r="D363" t="s">
        <v>573</v>
      </c>
      <c r="E363" t="s">
        <v>573</v>
      </c>
      <c r="F363" t="s">
        <v>573</v>
      </c>
    </row>
    <row r="364" spans="2:6" x14ac:dyDescent="0.3">
      <c r="B364" t="s">
        <v>630</v>
      </c>
      <c r="C364" t="s">
        <v>573</v>
      </c>
      <c r="D364" t="s">
        <v>573</v>
      </c>
      <c r="E364" t="s">
        <v>573</v>
      </c>
      <c r="F364" t="s">
        <v>573</v>
      </c>
    </row>
    <row r="365" spans="2:6" x14ac:dyDescent="0.3">
      <c r="B365" t="s">
        <v>46</v>
      </c>
      <c r="C365" t="s">
        <v>573</v>
      </c>
      <c r="D365" t="s">
        <v>573</v>
      </c>
      <c r="E365" t="s">
        <v>573</v>
      </c>
      <c r="F365" t="s">
        <v>573</v>
      </c>
    </row>
    <row r="366" spans="2:6" x14ac:dyDescent="0.3">
      <c r="B366" t="s">
        <v>180</v>
      </c>
      <c r="C366" t="s">
        <v>573</v>
      </c>
      <c r="D366" t="s">
        <v>573</v>
      </c>
      <c r="E366" t="s">
        <v>573</v>
      </c>
      <c r="F366" t="s">
        <v>573</v>
      </c>
    </row>
    <row r="367" spans="2:6" x14ac:dyDescent="0.3">
      <c r="B367" t="s">
        <v>630</v>
      </c>
      <c r="C367" t="s">
        <v>573</v>
      </c>
      <c r="D367" t="s">
        <v>573</v>
      </c>
      <c r="E367" t="s">
        <v>573</v>
      </c>
      <c r="F367" t="s">
        <v>573</v>
      </c>
    </row>
    <row r="368" spans="2:6" x14ac:dyDescent="0.3">
      <c r="B368" t="s">
        <v>633</v>
      </c>
      <c r="C368" t="s">
        <v>573</v>
      </c>
      <c r="D368" t="s">
        <v>573</v>
      </c>
      <c r="E368" t="s">
        <v>573</v>
      </c>
      <c r="F368" t="s">
        <v>573</v>
      </c>
    </row>
    <row r="369" spans="2:6" x14ac:dyDescent="0.3">
      <c r="B369" t="s">
        <v>643</v>
      </c>
      <c r="C369" t="s">
        <v>573</v>
      </c>
      <c r="D369" t="s">
        <v>573</v>
      </c>
      <c r="E369" t="s">
        <v>573</v>
      </c>
      <c r="F369" t="s">
        <v>573</v>
      </c>
    </row>
    <row r="370" spans="2:6" x14ac:dyDescent="0.3">
      <c r="B370" t="s">
        <v>630</v>
      </c>
      <c r="C370" t="s">
        <v>573</v>
      </c>
      <c r="D370" t="s">
        <v>573</v>
      </c>
      <c r="E370" t="s">
        <v>573</v>
      </c>
      <c r="F370" t="s">
        <v>573</v>
      </c>
    </row>
    <row r="371" spans="2:6" x14ac:dyDescent="0.3">
      <c r="B371" t="s">
        <v>630</v>
      </c>
      <c r="C371" t="s">
        <v>573</v>
      </c>
      <c r="D371" t="s">
        <v>573</v>
      </c>
      <c r="E371" t="s">
        <v>573</v>
      </c>
      <c r="F371" t="s">
        <v>573</v>
      </c>
    </row>
    <row r="372" spans="2:6" x14ac:dyDescent="0.3">
      <c r="B372" t="s">
        <v>510</v>
      </c>
      <c r="C372" t="s">
        <v>573</v>
      </c>
      <c r="D372" t="s">
        <v>573</v>
      </c>
      <c r="E372" t="s">
        <v>573</v>
      </c>
      <c r="F372" t="s">
        <v>573</v>
      </c>
    </row>
    <row r="373" spans="2:6" x14ac:dyDescent="0.3">
      <c r="B373" t="s">
        <v>637</v>
      </c>
      <c r="C373" t="s">
        <v>573</v>
      </c>
      <c r="D373" t="s">
        <v>573</v>
      </c>
      <c r="E373" t="s">
        <v>573</v>
      </c>
      <c r="F373" t="s">
        <v>573</v>
      </c>
    </row>
    <row r="374" spans="2:6" x14ac:dyDescent="0.3">
      <c r="B374" t="s">
        <v>180</v>
      </c>
      <c r="C374" t="s">
        <v>573</v>
      </c>
      <c r="D374" t="s">
        <v>573</v>
      </c>
      <c r="E374" t="s">
        <v>573</v>
      </c>
      <c r="F374" t="s">
        <v>573</v>
      </c>
    </row>
    <row r="375" spans="2:6" x14ac:dyDescent="0.3">
      <c r="B375" t="s">
        <v>458</v>
      </c>
      <c r="C375" t="s">
        <v>573</v>
      </c>
      <c r="D375" t="s">
        <v>573</v>
      </c>
      <c r="E375" t="s">
        <v>573</v>
      </c>
      <c r="F375" t="s">
        <v>573</v>
      </c>
    </row>
    <row r="376" spans="2:6" x14ac:dyDescent="0.3">
      <c r="B376" t="s">
        <v>180</v>
      </c>
      <c r="C376" t="s">
        <v>573</v>
      </c>
      <c r="D376" t="s">
        <v>573</v>
      </c>
      <c r="E376">
        <v>0</v>
      </c>
      <c r="F376" t="s">
        <v>573</v>
      </c>
    </row>
    <row r="377" spans="2:6" x14ac:dyDescent="0.3">
      <c r="B377" t="s">
        <v>631</v>
      </c>
      <c r="C377" t="s">
        <v>573</v>
      </c>
      <c r="D377" t="s">
        <v>573</v>
      </c>
      <c r="E377" t="s">
        <v>573</v>
      </c>
      <c r="F377" t="s">
        <v>573</v>
      </c>
    </row>
    <row r="378" spans="2:6" x14ac:dyDescent="0.3">
      <c r="B378" t="s">
        <v>46</v>
      </c>
      <c r="C378" t="s">
        <v>573</v>
      </c>
      <c r="D378" t="s">
        <v>573</v>
      </c>
      <c r="E378" t="s">
        <v>573</v>
      </c>
      <c r="F378" t="s">
        <v>573</v>
      </c>
    </row>
    <row r="379" spans="2:6" x14ac:dyDescent="0.3">
      <c r="B379" t="s">
        <v>644</v>
      </c>
      <c r="C379" t="s">
        <v>573</v>
      </c>
      <c r="D379" t="s">
        <v>573</v>
      </c>
      <c r="E379" t="s">
        <v>573</v>
      </c>
      <c r="F379" t="s">
        <v>573</v>
      </c>
    </row>
    <row r="380" spans="2:6" x14ac:dyDescent="0.3">
      <c r="B380" t="s">
        <v>387</v>
      </c>
      <c r="C380" t="s">
        <v>573</v>
      </c>
      <c r="D380" t="s">
        <v>573</v>
      </c>
      <c r="E380" t="s">
        <v>573</v>
      </c>
      <c r="F380" t="s">
        <v>573</v>
      </c>
    </row>
    <row r="381" spans="2:6" x14ac:dyDescent="0.3">
      <c r="B381" t="s">
        <v>401</v>
      </c>
      <c r="C381" t="s">
        <v>573</v>
      </c>
      <c r="D381" t="s">
        <v>573</v>
      </c>
      <c r="E381" t="s">
        <v>573</v>
      </c>
      <c r="F381" t="s">
        <v>573</v>
      </c>
    </row>
    <row r="382" spans="2:6" x14ac:dyDescent="0.3">
      <c r="B382" t="s">
        <v>456</v>
      </c>
      <c r="C382" t="s">
        <v>573</v>
      </c>
      <c r="D382" t="s">
        <v>573</v>
      </c>
      <c r="E382" t="s">
        <v>573</v>
      </c>
      <c r="F382" t="s">
        <v>573</v>
      </c>
    </row>
    <row r="383" spans="2:6" x14ac:dyDescent="0.3">
      <c r="B383" t="s">
        <v>631</v>
      </c>
      <c r="C383" t="s">
        <v>573</v>
      </c>
      <c r="D383" t="s">
        <v>573</v>
      </c>
      <c r="E383" t="s">
        <v>573</v>
      </c>
      <c r="F383" t="s">
        <v>573</v>
      </c>
    </row>
    <row r="384" spans="2:6" x14ac:dyDescent="0.3">
      <c r="B384" t="s">
        <v>455</v>
      </c>
      <c r="C384" t="s">
        <v>573</v>
      </c>
      <c r="D384" t="s">
        <v>573</v>
      </c>
      <c r="E384" t="s">
        <v>573</v>
      </c>
      <c r="F384" t="s">
        <v>573</v>
      </c>
    </row>
    <row r="385" spans="2:6" x14ac:dyDescent="0.3">
      <c r="B385" t="s">
        <v>632</v>
      </c>
      <c r="C385" t="s">
        <v>573</v>
      </c>
      <c r="D385" t="s">
        <v>573</v>
      </c>
      <c r="E385" t="s">
        <v>573</v>
      </c>
      <c r="F385" t="s">
        <v>573</v>
      </c>
    </row>
    <row r="386" spans="2:6" x14ac:dyDescent="0.3">
      <c r="B386" t="s">
        <v>404</v>
      </c>
      <c r="C386" t="s">
        <v>573</v>
      </c>
      <c r="D386" t="s">
        <v>573</v>
      </c>
      <c r="E386">
        <v>0</v>
      </c>
      <c r="F386" t="s">
        <v>573</v>
      </c>
    </row>
    <row r="387" spans="2:6" x14ac:dyDescent="0.3">
      <c r="B387" t="s">
        <v>43</v>
      </c>
      <c r="C387" t="s">
        <v>573</v>
      </c>
      <c r="D387" t="s">
        <v>573</v>
      </c>
      <c r="E387" t="s">
        <v>573</v>
      </c>
      <c r="F387" t="s">
        <v>573</v>
      </c>
    </row>
    <row r="388" spans="2:6" x14ac:dyDescent="0.3">
      <c r="B388" t="s">
        <v>510</v>
      </c>
      <c r="C388" t="s">
        <v>573</v>
      </c>
      <c r="D388" t="s">
        <v>573</v>
      </c>
      <c r="E388" t="s">
        <v>573</v>
      </c>
      <c r="F388" t="s">
        <v>573</v>
      </c>
    </row>
    <row r="389" spans="2:6" x14ac:dyDescent="0.3">
      <c r="B389" t="s">
        <v>456</v>
      </c>
      <c r="C389" t="s">
        <v>573</v>
      </c>
      <c r="D389" t="s">
        <v>573</v>
      </c>
      <c r="E389" t="s">
        <v>573</v>
      </c>
      <c r="F389" t="s">
        <v>573</v>
      </c>
    </row>
    <row r="390" spans="2:6" x14ac:dyDescent="0.3">
      <c r="B390" t="s">
        <v>645</v>
      </c>
      <c r="C390" t="s">
        <v>573</v>
      </c>
      <c r="D390" t="s">
        <v>573</v>
      </c>
      <c r="E390" t="s">
        <v>573</v>
      </c>
      <c r="F390" t="s">
        <v>573</v>
      </c>
    </row>
    <row r="391" spans="2:6" x14ac:dyDescent="0.3">
      <c r="B391" t="s">
        <v>235</v>
      </c>
      <c r="C391" t="s">
        <v>573</v>
      </c>
      <c r="D391" t="s">
        <v>573</v>
      </c>
      <c r="E391" t="s">
        <v>573</v>
      </c>
      <c r="F391" t="s">
        <v>573</v>
      </c>
    </row>
    <row r="392" spans="2:6" x14ac:dyDescent="0.3">
      <c r="B392" t="s">
        <v>456</v>
      </c>
      <c r="C392" t="s">
        <v>573</v>
      </c>
      <c r="D392" t="s">
        <v>573</v>
      </c>
      <c r="E392" t="s">
        <v>573</v>
      </c>
      <c r="F392" t="s">
        <v>573</v>
      </c>
    </row>
    <row r="393" spans="2:6" x14ac:dyDescent="0.3">
      <c r="B393" t="s">
        <v>458</v>
      </c>
      <c r="C393" t="s">
        <v>573</v>
      </c>
      <c r="D393" t="s">
        <v>573</v>
      </c>
      <c r="E393" t="s">
        <v>573</v>
      </c>
      <c r="F393" t="s">
        <v>573</v>
      </c>
    </row>
    <row r="394" spans="2:6" x14ac:dyDescent="0.3">
      <c r="B394" t="s">
        <v>646</v>
      </c>
      <c r="C394" t="s">
        <v>573</v>
      </c>
      <c r="D394" t="s">
        <v>573</v>
      </c>
      <c r="E394" t="s">
        <v>573</v>
      </c>
      <c r="F394" t="s">
        <v>573</v>
      </c>
    </row>
    <row r="395" spans="2:6" x14ac:dyDescent="0.3">
      <c r="B395" t="s">
        <v>458</v>
      </c>
      <c r="C395" t="s">
        <v>573</v>
      </c>
      <c r="D395" t="s">
        <v>573</v>
      </c>
      <c r="E395" t="s">
        <v>573</v>
      </c>
      <c r="F395" t="s">
        <v>573</v>
      </c>
    </row>
    <row r="396" spans="2:6" x14ac:dyDescent="0.3">
      <c r="B396" t="s">
        <v>42</v>
      </c>
      <c r="C396" t="s">
        <v>573</v>
      </c>
      <c r="D396" t="s">
        <v>573</v>
      </c>
      <c r="E396" t="s">
        <v>573</v>
      </c>
      <c r="F396" t="s">
        <v>573</v>
      </c>
    </row>
    <row r="397" spans="2:6" x14ac:dyDescent="0.3">
      <c r="B397" t="s">
        <v>510</v>
      </c>
      <c r="C397" t="s">
        <v>573</v>
      </c>
      <c r="D397" t="s">
        <v>573</v>
      </c>
      <c r="E397" t="s">
        <v>573</v>
      </c>
      <c r="F397" t="s">
        <v>573</v>
      </c>
    </row>
    <row r="398" spans="2:6" x14ac:dyDescent="0.3">
      <c r="B398" t="s">
        <v>647</v>
      </c>
      <c r="C398" t="s">
        <v>573</v>
      </c>
      <c r="D398" t="s">
        <v>573</v>
      </c>
      <c r="E398" t="s">
        <v>573</v>
      </c>
      <c r="F398" t="s">
        <v>573</v>
      </c>
    </row>
    <row r="399" spans="2:6" x14ac:dyDescent="0.3">
      <c r="B399" t="s">
        <v>234</v>
      </c>
      <c r="C399" t="s">
        <v>573</v>
      </c>
      <c r="D399" t="s">
        <v>573</v>
      </c>
      <c r="E399" t="s">
        <v>573</v>
      </c>
      <c r="F399" t="s">
        <v>573</v>
      </c>
    </row>
    <row r="400" spans="2:6" x14ac:dyDescent="0.3">
      <c r="B400" t="s">
        <v>180</v>
      </c>
      <c r="C400" t="s">
        <v>573</v>
      </c>
      <c r="D400" t="s">
        <v>573</v>
      </c>
      <c r="E400" t="s">
        <v>573</v>
      </c>
      <c r="F400" t="s">
        <v>573</v>
      </c>
    </row>
    <row r="401" spans="2:6" x14ac:dyDescent="0.3">
      <c r="B401" t="s">
        <v>648</v>
      </c>
      <c r="C401" t="s">
        <v>573</v>
      </c>
      <c r="D401" t="s">
        <v>573</v>
      </c>
      <c r="E401" t="s">
        <v>573</v>
      </c>
      <c r="F401" t="s">
        <v>573</v>
      </c>
    </row>
    <row r="402" spans="2:6" x14ac:dyDescent="0.3">
      <c r="B402" t="s">
        <v>404</v>
      </c>
      <c r="C402" t="s">
        <v>573</v>
      </c>
      <c r="D402" t="s">
        <v>573</v>
      </c>
      <c r="E402" t="s">
        <v>573</v>
      </c>
      <c r="F402" t="s">
        <v>573</v>
      </c>
    </row>
    <row r="403" spans="2:6" x14ac:dyDescent="0.3">
      <c r="B403" t="s">
        <v>633</v>
      </c>
      <c r="C403" t="s">
        <v>573</v>
      </c>
      <c r="D403" t="s">
        <v>573</v>
      </c>
      <c r="E403" t="s">
        <v>573</v>
      </c>
      <c r="F403" t="s">
        <v>573</v>
      </c>
    </row>
    <row r="404" spans="2:6" x14ac:dyDescent="0.3">
      <c r="B404" t="s">
        <v>645</v>
      </c>
      <c r="C404" t="s">
        <v>573</v>
      </c>
      <c r="D404" t="s">
        <v>573</v>
      </c>
      <c r="E404" t="s">
        <v>573</v>
      </c>
      <c r="F404" t="s">
        <v>573</v>
      </c>
    </row>
    <row r="405" spans="2:6" x14ac:dyDescent="0.3">
      <c r="B405" t="s">
        <v>648</v>
      </c>
      <c r="C405" t="s">
        <v>573</v>
      </c>
      <c r="D405" t="s">
        <v>573</v>
      </c>
      <c r="E405" t="s">
        <v>573</v>
      </c>
      <c r="F405" t="s">
        <v>573</v>
      </c>
    </row>
    <row r="406" spans="2:6" x14ac:dyDescent="0.3">
      <c r="B406" t="s">
        <v>404</v>
      </c>
      <c r="C406" t="s">
        <v>573</v>
      </c>
      <c r="D406" t="s">
        <v>573</v>
      </c>
      <c r="E406" t="s">
        <v>573</v>
      </c>
      <c r="F406" t="s">
        <v>573</v>
      </c>
    </row>
    <row r="407" spans="2:6" x14ac:dyDescent="0.3">
      <c r="B407" t="s">
        <v>648</v>
      </c>
      <c r="C407" t="s">
        <v>573</v>
      </c>
      <c r="D407" t="s">
        <v>573</v>
      </c>
      <c r="E407" t="s">
        <v>573</v>
      </c>
      <c r="F407" t="s">
        <v>573</v>
      </c>
    </row>
    <row r="408" spans="2:6" x14ac:dyDescent="0.3">
      <c r="B408" t="s">
        <v>458</v>
      </c>
      <c r="C408" t="s">
        <v>573</v>
      </c>
      <c r="D408" t="s">
        <v>573</v>
      </c>
      <c r="E408" t="s">
        <v>573</v>
      </c>
      <c r="F408" t="s">
        <v>573</v>
      </c>
    </row>
    <row r="409" spans="2:6" x14ac:dyDescent="0.3">
      <c r="B409" t="s">
        <v>510</v>
      </c>
      <c r="C409" t="s">
        <v>573</v>
      </c>
      <c r="D409" t="s">
        <v>573</v>
      </c>
      <c r="E409" t="s">
        <v>573</v>
      </c>
      <c r="F409" t="s">
        <v>573</v>
      </c>
    </row>
    <row r="410" spans="2:6" x14ac:dyDescent="0.3">
      <c r="B410" t="s">
        <v>645</v>
      </c>
      <c r="C410" t="s">
        <v>573</v>
      </c>
      <c r="D410" t="s">
        <v>573</v>
      </c>
      <c r="E410" t="s">
        <v>573</v>
      </c>
      <c r="F410" t="s">
        <v>573</v>
      </c>
    </row>
    <row r="411" spans="2:6" x14ac:dyDescent="0.3">
      <c r="B411" t="s">
        <v>179</v>
      </c>
      <c r="C411" t="s">
        <v>573</v>
      </c>
      <c r="D411" t="s">
        <v>573</v>
      </c>
      <c r="E411" t="s">
        <v>573</v>
      </c>
      <c r="F411" t="s">
        <v>573</v>
      </c>
    </row>
    <row r="412" spans="2:6" x14ac:dyDescent="0.3">
      <c r="B412" t="s">
        <v>181</v>
      </c>
      <c r="C412" t="s">
        <v>573</v>
      </c>
      <c r="D412" t="s">
        <v>573</v>
      </c>
      <c r="E412" t="s">
        <v>573</v>
      </c>
      <c r="F412" t="s">
        <v>573</v>
      </c>
    </row>
    <row r="413" spans="2:6" x14ac:dyDescent="0.3">
      <c r="B413" t="s">
        <v>301</v>
      </c>
      <c r="C413" t="s">
        <v>573</v>
      </c>
      <c r="D413" t="s">
        <v>573</v>
      </c>
      <c r="E413" t="s">
        <v>573</v>
      </c>
      <c r="F413" t="s">
        <v>573</v>
      </c>
    </row>
    <row r="414" spans="2:6" x14ac:dyDescent="0.3">
      <c r="B414" t="s">
        <v>234</v>
      </c>
      <c r="C414">
        <v>0</v>
      </c>
      <c r="D414">
        <v>0</v>
      </c>
      <c r="E414" t="s">
        <v>573</v>
      </c>
      <c r="F414" t="s">
        <v>573</v>
      </c>
    </row>
    <row r="415" spans="2:6" x14ac:dyDescent="0.3">
      <c r="B415" t="s">
        <v>387</v>
      </c>
      <c r="C415" t="s">
        <v>573</v>
      </c>
      <c r="D415" t="s">
        <v>573</v>
      </c>
      <c r="E415" t="s">
        <v>573</v>
      </c>
      <c r="F415" t="s">
        <v>573</v>
      </c>
    </row>
    <row r="416" spans="2:6" x14ac:dyDescent="0.3">
      <c r="B416" t="s">
        <v>234</v>
      </c>
      <c r="C416" t="s">
        <v>573</v>
      </c>
      <c r="D416" t="s">
        <v>573</v>
      </c>
      <c r="E416" t="s">
        <v>573</v>
      </c>
      <c r="F416" t="s">
        <v>573</v>
      </c>
    </row>
    <row r="417" spans="2:6" x14ac:dyDescent="0.3">
      <c r="B417" t="s">
        <v>630</v>
      </c>
      <c r="C417" t="s">
        <v>573</v>
      </c>
      <c r="D417" t="s">
        <v>573</v>
      </c>
      <c r="E417" t="s">
        <v>573</v>
      </c>
      <c r="F417" t="s">
        <v>573</v>
      </c>
    </row>
    <row r="418" spans="2:6" x14ac:dyDescent="0.3">
      <c r="B418" t="s">
        <v>182</v>
      </c>
      <c r="C418" t="s">
        <v>573</v>
      </c>
      <c r="D418" t="s">
        <v>573</v>
      </c>
      <c r="E418" t="s">
        <v>573</v>
      </c>
      <c r="F418" t="s">
        <v>573</v>
      </c>
    </row>
    <row r="419" spans="2:6" x14ac:dyDescent="0.3">
      <c r="B419" t="s">
        <v>450</v>
      </c>
      <c r="C419" t="s">
        <v>573</v>
      </c>
      <c r="D419" t="s">
        <v>573</v>
      </c>
      <c r="E419" t="s">
        <v>573</v>
      </c>
      <c r="F419" t="s">
        <v>573</v>
      </c>
    </row>
    <row r="420" spans="2:6" x14ac:dyDescent="0.3">
      <c r="B420" t="s">
        <v>645</v>
      </c>
      <c r="C420" t="s">
        <v>573</v>
      </c>
      <c r="D420" t="s">
        <v>573</v>
      </c>
      <c r="E420" t="s">
        <v>573</v>
      </c>
      <c r="F420" t="s">
        <v>573</v>
      </c>
    </row>
    <row r="421" spans="2:6" x14ac:dyDescent="0.3">
      <c r="B421" t="s">
        <v>43</v>
      </c>
      <c r="C421" t="s">
        <v>573</v>
      </c>
      <c r="D421" t="s">
        <v>573</v>
      </c>
      <c r="E421" t="s">
        <v>573</v>
      </c>
      <c r="F421" t="s">
        <v>573</v>
      </c>
    </row>
    <row r="422" spans="2:6" x14ac:dyDescent="0.3">
      <c r="B422" t="s">
        <v>510</v>
      </c>
      <c r="C422" t="s">
        <v>573</v>
      </c>
      <c r="D422" t="s">
        <v>573</v>
      </c>
      <c r="E422" t="s">
        <v>573</v>
      </c>
      <c r="F422" t="s">
        <v>573</v>
      </c>
    </row>
    <row r="423" spans="2:6" x14ac:dyDescent="0.3">
      <c r="B423" t="s">
        <v>456</v>
      </c>
      <c r="C423" t="s">
        <v>573</v>
      </c>
      <c r="D423" t="s">
        <v>573</v>
      </c>
      <c r="E423" t="s">
        <v>573</v>
      </c>
      <c r="F423" t="s">
        <v>573</v>
      </c>
    </row>
    <row r="424" spans="2:6" x14ac:dyDescent="0.3">
      <c r="B424" t="s">
        <v>458</v>
      </c>
      <c r="C424" t="s">
        <v>573</v>
      </c>
      <c r="D424" t="s">
        <v>573</v>
      </c>
      <c r="E424" t="s">
        <v>573</v>
      </c>
      <c r="F424" t="s">
        <v>573</v>
      </c>
    </row>
    <row r="425" spans="2:6" x14ac:dyDescent="0.3">
      <c r="B425" t="s">
        <v>637</v>
      </c>
      <c r="C425" t="s">
        <v>573</v>
      </c>
      <c r="D425" t="s">
        <v>573</v>
      </c>
      <c r="E425" t="s">
        <v>573</v>
      </c>
      <c r="F425" t="s">
        <v>573</v>
      </c>
    </row>
    <row r="426" spans="2:6" x14ac:dyDescent="0.3">
      <c r="B426" t="s">
        <v>648</v>
      </c>
      <c r="C426" t="s">
        <v>573</v>
      </c>
      <c r="D426" t="s">
        <v>573</v>
      </c>
      <c r="E426" t="s">
        <v>573</v>
      </c>
      <c r="F426" t="s">
        <v>573</v>
      </c>
    </row>
    <row r="427" spans="2:6" x14ac:dyDescent="0.3">
      <c r="B427" t="s">
        <v>648</v>
      </c>
      <c r="C427" t="s">
        <v>573</v>
      </c>
      <c r="D427" t="s">
        <v>573</v>
      </c>
      <c r="E427" t="s">
        <v>573</v>
      </c>
      <c r="F427" t="s">
        <v>573</v>
      </c>
    </row>
    <row r="428" spans="2:6" x14ac:dyDescent="0.3">
      <c r="B428" t="s">
        <v>179</v>
      </c>
      <c r="C428" t="s">
        <v>573</v>
      </c>
      <c r="D428" t="s">
        <v>573</v>
      </c>
      <c r="E428" t="s">
        <v>573</v>
      </c>
      <c r="F428" t="s">
        <v>573</v>
      </c>
    </row>
    <row r="429" spans="2:6" x14ac:dyDescent="0.3">
      <c r="B429" t="s">
        <v>649</v>
      </c>
      <c r="C429" t="s">
        <v>573</v>
      </c>
      <c r="D429" t="s">
        <v>573</v>
      </c>
      <c r="E429" t="s">
        <v>573</v>
      </c>
      <c r="F429" t="s">
        <v>573</v>
      </c>
    </row>
    <row r="430" spans="2:6" x14ac:dyDescent="0.3">
      <c r="B430" t="s">
        <v>458</v>
      </c>
      <c r="C430" t="s">
        <v>573</v>
      </c>
      <c r="D430" t="s">
        <v>573</v>
      </c>
      <c r="E430" t="s">
        <v>573</v>
      </c>
      <c r="F430" t="s">
        <v>573</v>
      </c>
    </row>
    <row r="431" spans="2:6" x14ac:dyDescent="0.3">
      <c r="B431" t="s">
        <v>510</v>
      </c>
      <c r="C431" t="s">
        <v>573</v>
      </c>
      <c r="D431" t="s">
        <v>573</v>
      </c>
      <c r="E431" t="s">
        <v>573</v>
      </c>
      <c r="F431" t="s">
        <v>573</v>
      </c>
    </row>
    <row r="432" spans="2:6" x14ac:dyDescent="0.3">
      <c r="B432" t="s">
        <v>234</v>
      </c>
      <c r="C432" t="s">
        <v>573</v>
      </c>
      <c r="D432" t="s">
        <v>573</v>
      </c>
      <c r="E432">
        <v>0</v>
      </c>
      <c r="F432" t="s">
        <v>573</v>
      </c>
    </row>
    <row r="433" spans="2:6" x14ac:dyDescent="0.3">
      <c r="B433" t="s">
        <v>43</v>
      </c>
      <c r="C433" t="s">
        <v>573</v>
      </c>
      <c r="D433" t="s">
        <v>573</v>
      </c>
      <c r="E433" t="s">
        <v>573</v>
      </c>
      <c r="F433" t="s">
        <v>573</v>
      </c>
    </row>
    <row r="434" spans="2:6" x14ac:dyDescent="0.3">
      <c r="B434" t="s">
        <v>300</v>
      </c>
      <c r="C434" t="s">
        <v>573</v>
      </c>
      <c r="D434" t="s">
        <v>573</v>
      </c>
      <c r="E434" t="s">
        <v>573</v>
      </c>
      <c r="F434" t="s">
        <v>573</v>
      </c>
    </row>
    <row r="435" spans="2:6" x14ac:dyDescent="0.3">
      <c r="B435" t="s">
        <v>236</v>
      </c>
      <c r="C435" t="s">
        <v>573</v>
      </c>
      <c r="D435" t="s">
        <v>573</v>
      </c>
      <c r="E435" t="s">
        <v>573</v>
      </c>
      <c r="F435" t="s">
        <v>573</v>
      </c>
    </row>
    <row r="436" spans="2:6" x14ac:dyDescent="0.3">
      <c r="B436" t="s">
        <v>645</v>
      </c>
      <c r="C436" t="s">
        <v>573</v>
      </c>
      <c r="D436" t="s">
        <v>573</v>
      </c>
      <c r="E436" t="s">
        <v>573</v>
      </c>
      <c r="F436" t="s">
        <v>573</v>
      </c>
    </row>
    <row r="437" spans="2:6" x14ac:dyDescent="0.3">
      <c r="B437" t="s">
        <v>302</v>
      </c>
      <c r="C437" t="s">
        <v>573</v>
      </c>
      <c r="D437" t="s">
        <v>573</v>
      </c>
      <c r="E437" t="s">
        <v>573</v>
      </c>
      <c r="F437" t="s">
        <v>573</v>
      </c>
    </row>
    <row r="438" spans="2:6" x14ac:dyDescent="0.3">
      <c r="B438" t="s">
        <v>650</v>
      </c>
      <c r="C438" t="s">
        <v>573</v>
      </c>
      <c r="D438" t="s">
        <v>573</v>
      </c>
      <c r="E438" t="s">
        <v>573</v>
      </c>
      <c r="F438" t="s">
        <v>573</v>
      </c>
    </row>
    <row r="439" spans="2:6" x14ac:dyDescent="0.3">
      <c r="B439" t="s">
        <v>648</v>
      </c>
      <c r="C439" t="s">
        <v>573</v>
      </c>
      <c r="D439" t="s">
        <v>573</v>
      </c>
      <c r="E439" t="s">
        <v>573</v>
      </c>
      <c r="F439" t="s">
        <v>573</v>
      </c>
    </row>
    <row r="440" spans="2:6" x14ac:dyDescent="0.3">
      <c r="B440" t="s">
        <v>299</v>
      </c>
      <c r="C440" t="s">
        <v>573</v>
      </c>
      <c r="D440" t="s">
        <v>573</v>
      </c>
      <c r="E440" t="s">
        <v>573</v>
      </c>
      <c r="F440" t="s">
        <v>573</v>
      </c>
    </row>
    <row r="441" spans="2:6" x14ac:dyDescent="0.3">
      <c r="B441" t="s">
        <v>647</v>
      </c>
      <c r="C441" t="s">
        <v>573</v>
      </c>
      <c r="D441" t="s">
        <v>573</v>
      </c>
      <c r="E441" t="s">
        <v>573</v>
      </c>
      <c r="F441" t="s">
        <v>573</v>
      </c>
    </row>
    <row r="442" spans="2:6" x14ac:dyDescent="0.3">
      <c r="B442" t="s">
        <v>181</v>
      </c>
      <c r="C442" t="s">
        <v>573</v>
      </c>
      <c r="D442" t="s">
        <v>573</v>
      </c>
      <c r="E442" t="s">
        <v>573</v>
      </c>
      <c r="F442" t="s">
        <v>573</v>
      </c>
    </row>
    <row r="443" spans="2:6" x14ac:dyDescent="0.3">
      <c r="B443" t="s">
        <v>651</v>
      </c>
      <c r="C443" t="s">
        <v>573</v>
      </c>
      <c r="D443" t="s">
        <v>573</v>
      </c>
      <c r="E443">
        <v>0</v>
      </c>
      <c r="F443" t="s">
        <v>573</v>
      </c>
    </row>
    <row r="444" spans="2:6" x14ac:dyDescent="0.3">
      <c r="B444" t="s">
        <v>180</v>
      </c>
      <c r="C444" t="s">
        <v>573</v>
      </c>
      <c r="D444" t="s">
        <v>573</v>
      </c>
      <c r="E444" t="s">
        <v>573</v>
      </c>
      <c r="F444" t="s">
        <v>573</v>
      </c>
    </row>
    <row r="445" spans="2:6" x14ac:dyDescent="0.3">
      <c r="B445" t="s">
        <v>46</v>
      </c>
      <c r="C445" t="s">
        <v>573</v>
      </c>
      <c r="D445" t="s">
        <v>573</v>
      </c>
      <c r="E445" t="s">
        <v>573</v>
      </c>
      <c r="F445" t="s">
        <v>573</v>
      </c>
    </row>
    <row r="446" spans="2:6" x14ac:dyDescent="0.3">
      <c r="B446" t="s">
        <v>652</v>
      </c>
      <c r="C446" t="s">
        <v>573</v>
      </c>
      <c r="D446" t="s">
        <v>573</v>
      </c>
      <c r="E446" t="s">
        <v>573</v>
      </c>
      <c r="F446" t="s">
        <v>573</v>
      </c>
    </row>
    <row r="447" spans="2:6" x14ac:dyDescent="0.3">
      <c r="B447" t="s">
        <v>43</v>
      </c>
      <c r="C447" t="s">
        <v>573</v>
      </c>
      <c r="D447" t="s">
        <v>573</v>
      </c>
      <c r="E447" t="s">
        <v>573</v>
      </c>
      <c r="F447" t="s">
        <v>573</v>
      </c>
    </row>
    <row r="448" spans="2:6" x14ac:dyDescent="0.3">
      <c r="B448" t="s">
        <v>236</v>
      </c>
      <c r="C448" t="s">
        <v>573</v>
      </c>
      <c r="D448" t="s">
        <v>573</v>
      </c>
      <c r="E448" t="s">
        <v>573</v>
      </c>
      <c r="F448" t="s">
        <v>573</v>
      </c>
    </row>
    <row r="449" spans="1:6" x14ac:dyDescent="0.3">
      <c r="B449" t="s">
        <v>458</v>
      </c>
      <c r="C449" t="s">
        <v>573</v>
      </c>
      <c r="D449" t="s">
        <v>573</v>
      </c>
      <c r="E449" t="s">
        <v>573</v>
      </c>
      <c r="F449" t="s">
        <v>573</v>
      </c>
    </row>
    <row r="450" spans="1:6" x14ac:dyDescent="0.3">
      <c r="B450" t="s">
        <v>404</v>
      </c>
      <c r="C450" t="s">
        <v>573</v>
      </c>
      <c r="D450" t="s">
        <v>573</v>
      </c>
      <c r="E450" t="s">
        <v>573</v>
      </c>
      <c r="F450" t="s">
        <v>573</v>
      </c>
    </row>
    <row r="451" spans="1:6" x14ac:dyDescent="0.3">
      <c r="B451" t="s">
        <v>458</v>
      </c>
      <c r="C451" t="s">
        <v>573</v>
      </c>
      <c r="D451" t="s">
        <v>573</v>
      </c>
      <c r="E451" t="s">
        <v>573</v>
      </c>
      <c r="F451" t="s">
        <v>573</v>
      </c>
    </row>
    <row r="452" spans="1:6" x14ac:dyDescent="0.3">
      <c r="B452" t="s">
        <v>653</v>
      </c>
      <c r="C452" t="s">
        <v>573</v>
      </c>
      <c r="D452" t="s">
        <v>573</v>
      </c>
      <c r="E452" t="s">
        <v>573</v>
      </c>
      <c r="F452" t="s">
        <v>573</v>
      </c>
    </row>
    <row r="453" spans="1:6" x14ac:dyDescent="0.3">
      <c r="B453" t="s">
        <v>387</v>
      </c>
      <c r="C453" t="s">
        <v>573</v>
      </c>
      <c r="D453" t="s">
        <v>573</v>
      </c>
      <c r="E453" t="s">
        <v>573</v>
      </c>
      <c r="F453" t="s">
        <v>573</v>
      </c>
    </row>
    <row r="454" spans="1:6" x14ac:dyDescent="0.3">
      <c r="B454" t="s">
        <v>181</v>
      </c>
      <c r="C454" t="s">
        <v>573</v>
      </c>
      <c r="D454" t="s">
        <v>573</v>
      </c>
      <c r="E454" t="s">
        <v>573</v>
      </c>
      <c r="F454" t="s">
        <v>573</v>
      </c>
    </row>
    <row r="455" spans="1:6" x14ac:dyDescent="0.3">
      <c r="B455" t="s">
        <v>510</v>
      </c>
      <c r="C455" t="s">
        <v>573</v>
      </c>
      <c r="D455" t="s">
        <v>573</v>
      </c>
      <c r="E455" t="s">
        <v>573</v>
      </c>
      <c r="F455" t="s">
        <v>573</v>
      </c>
    </row>
    <row r="456" spans="1:6" x14ac:dyDescent="0.3">
      <c r="A456" s="8" t="s">
        <v>654</v>
      </c>
      <c r="B456" s="10" t="s">
        <v>467</v>
      </c>
      <c r="C456" s="10" t="s">
        <v>573</v>
      </c>
      <c r="D456" s="10" t="s">
        <v>573</v>
      </c>
      <c r="E456" s="10" t="s">
        <v>573</v>
      </c>
      <c r="F456" s="10" t="s">
        <v>573</v>
      </c>
    </row>
    <row r="457" spans="1:6" x14ac:dyDescent="0.3">
      <c r="B457" t="s">
        <v>467</v>
      </c>
      <c r="C457" t="s">
        <v>573</v>
      </c>
      <c r="D457" t="s">
        <v>573</v>
      </c>
      <c r="E457" t="s">
        <v>573</v>
      </c>
      <c r="F457" t="s">
        <v>573</v>
      </c>
    </row>
    <row r="458" spans="1:6" x14ac:dyDescent="0.3">
      <c r="B458" t="s">
        <v>513</v>
      </c>
      <c r="C458" t="s">
        <v>573</v>
      </c>
      <c r="D458" t="s">
        <v>573</v>
      </c>
      <c r="E458" t="s">
        <v>573</v>
      </c>
      <c r="F458" t="s">
        <v>573</v>
      </c>
    </row>
    <row r="459" spans="1:6" x14ac:dyDescent="0.3">
      <c r="B459" t="s">
        <v>515</v>
      </c>
      <c r="C459" t="s">
        <v>573</v>
      </c>
      <c r="D459" t="s">
        <v>573</v>
      </c>
      <c r="E459" t="s">
        <v>573</v>
      </c>
      <c r="F459" t="s">
        <v>573</v>
      </c>
    </row>
    <row r="460" spans="1:6" x14ac:dyDescent="0.3">
      <c r="B460" t="s">
        <v>514</v>
      </c>
      <c r="C460" t="s">
        <v>573</v>
      </c>
      <c r="D460" t="s">
        <v>573</v>
      </c>
      <c r="E460" t="s">
        <v>573</v>
      </c>
      <c r="F460" t="s">
        <v>573</v>
      </c>
    </row>
    <row r="461" spans="1:6" x14ac:dyDescent="0.3">
      <c r="B461" t="s">
        <v>245</v>
      </c>
      <c r="C461" t="s">
        <v>573</v>
      </c>
      <c r="D461" t="s">
        <v>573</v>
      </c>
      <c r="E461" t="s">
        <v>573</v>
      </c>
      <c r="F461" t="s">
        <v>573</v>
      </c>
    </row>
    <row r="462" spans="1:6" x14ac:dyDescent="0.3">
      <c r="B462" t="s">
        <v>516</v>
      </c>
      <c r="C462" t="s">
        <v>573</v>
      </c>
      <c r="D462" t="s">
        <v>573</v>
      </c>
      <c r="E462" t="s">
        <v>573</v>
      </c>
      <c r="F462" t="s">
        <v>573</v>
      </c>
    </row>
    <row r="463" spans="1:6" x14ac:dyDescent="0.3">
      <c r="B463" t="s">
        <v>519</v>
      </c>
      <c r="C463" t="s">
        <v>573</v>
      </c>
      <c r="D463" t="s">
        <v>573</v>
      </c>
      <c r="E463" t="s">
        <v>573</v>
      </c>
      <c r="F463" t="s">
        <v>573</v>
      </c>
    </row>
    <row r="464" spans="1:6" x14ac:dyDescent="0.3">
      <c r="B464" t="s">
        <v>655</v>
      </c>
      <c r="C464" t="s">
        <v>573</v>
      </c>
      <c r="D464" t="s">
        <v>573</v>
      </c>
      <c r="E464" t="s">
        <v>573</v>
      </c>
      <c r="F464" t="s">
        <v>573</v>
      </c>
    </row>
    <row r="465" spans="2:6" x14ac:dyDescent="0.3">
      <c r="B465" t="s">
        <v>655</v>
      </c>
      <c r="C465" t="s">
        <v>573</v>
      </c>
      <c r="D465" t="s">
        <v>573</v>
      </c>
      <c r="E465">
        <v>0</v>
      </c>
      <c r="F465" t="s">
        <v>573</v>
      </c>
    </row>
    <row r="466" spans="2:6" x14ac:dyDescent="0.3">
      <c r="B466" t="s">
        <v>518</v>
      </c>
      <c r="C466" t="s">
        <v>573</v>
      </c>
      <c r="D466" t="s">
        <v>573</v>
      </c>
      <c r="E466">
        <v>0</v>
      </c>
      <c r="F466" t="s">
        <v>573</v>
      </c>
    </row>
    <row r="467" spans="2:6" x14ac:dyDescent="0.3">
      <c r="B467" t="s">
        <v>469</v>
      </c>
      <c r="C467" t="s">
        <v>573</v>
      </c>
      <c r="D467" t="s">
        <v>573</v>
      </c>
      <c r="E467">
        <v>0</v>
      </c>
      <c r="F467" t="s">
        <v>573</v>
      </c>
    </row>
    <row r="468" spans="2:6" x14ac:dyDescent="0.3">
      <c r="B468" t="s">
        <v>519</v>
      </c>
      <c r="C468" t="s">
        <v>573</v>
      </c>
      <c r="D468" t="s">
        <v>573</v>
      </c>
      <c r="E468">
        <v>0</v>
      </c>
      <c r="F468" t="s">
        <v>573</v>
      </c>
    </row>
    <row r="469" spans="2:6" x14ac:dyDescent="0.3">
      <c r="B469" t="s">
        <v>517</v>
      </c>
      <c r="C469" t="s">
        <v>573</v>
      </c>
      <c r="D469" t="s">
        <v>573</v>
      </c>
      <c r="E469">
        <v>0</v>
      </c>
      <c r="F469" t="s">
        <v>573</v>
      </c>
    </row>
    <row r="470" spans="2:6" x14ac:dyDescent="0.3">
      <c r="B470" t="s">
        <v>517</v>
      </c>
      <c r="C470" t="s">
        <v>573</v>
      </c>
      <c r="D470" t="s">
        <v>573</v>
      </c>
      <c r="E470" t="s">
        <v>573</v>
      </c>
      <c r="F470" t="s">
        <v>573</v>
      </c>
    </row>
    <row r="471" spans="2:6" x14ac:dyDescent="0.3">
      <c r="B471" t="s">
        <v>245</v>
      </c>
      <c r="C471" t="s">
        <v>573</v>
      </c>
      <c r="D471" t="s">
        <v>573</v>
      </c>
      <c r="E471">
        <v>0</v>
      </c>
      <c r="F471" t="s">
        <v>573</v>
      </c>
    </row>
    <row r="472" spans="2:6" x14ac:dyDescent="0.3">
      <c r="B472" t="s">
        <v>513</v>
      </c>
      <c r="C472" t="s">
        <v>573</v>
      </c>
      <c r="D472" t="s">
        <v>573</v>
      </c>
      <c r="E472" t="s">
        <v>573</v>
      </c>
      <c r="F472" t="s">
        <v>573</v>
      </c>
    </row>
    <row r="473" spans="2:6" x14ac:dyDescent="0.3">
      <c r="B473" t="s">
        <v>516</v>
      </c>
      <c r="C473" t="s">
        <v>573</v>
      </c>
      <c r="D473" t="s">
        <v>573</v>
      </c>
      <c r="E473" t="s">
        <v>573</v>
      </c>
      <c r="F473" t="s">
        <v>573</v>
      </c>
    </row>
    <row r="474" spans="2:6" x14ac:dyDescent="0.3">
      <c r="B474" t="s">
        <v>514</v>
      </c>
      <c r="C474" t="s">
        <v>573</v>
      </c>
      <c r="D474" t="s">
        <v>573</v>
      </c>
      <c r="E474" t="s">
        <v>573</v>
      </c>
      <c r="F474" t="s">
        <v>573</v>
      </c>
    </row>
    <row r="475" spans="2:6" x14ac:dyDescent="0.3">
      <c r="B475" t="s">
        <v>515</v>
      </c>
      <c r="C475" t="s">
        <v>573</v>
      </c>
      <c r="D475" t="s">
        <v>573</v>
      </c>
      <c r="E475" t="s">
        <v>573</v>
      </c>
      <c r="F475" t="s">
        <v>573</v>
      </c>
    </row>
    <row r="476" spans="2:6" x14ac:dyDescent="0.3">
      <c r="B476" t="s">
        <v>656</v>
      </c>
      <c r="C476" t="s">
        <v>573</v>
      </c>
      <c r="D476" t="s">
        <v>573</v>
      </c>
      <c r="E476" t="s">
        <v>573</v>
      </c>
      <c r="F476" t="s">
        <v>573</v>
      </c>
    </row>
    <row r="477" spans="2:6" x14ac:dyDescent="0.3">
      <c r="B477" t="s">
        <v>657</v>
      </c>
      <c r="C477" t="s">
        <v>573</v>
      </c>
      <c r="D477" t="s">
        <v>573</v>
      </c>
      <c r="E477" t="s">
        <v>573</v>
      </c>
      <c r="F477" t="s">
        <v>573</v>
      </c>
    </row>
    <row r="478" spans="2:6" x14ac:dyDescent="0.3">
      <c r="B478" t="s">
        <v>658</v>
      </c>
      <c r="C478" t="s">
        <v>573</v>
      </c>
      <c r="D478" t="s">
        <v>573</v>
      </c>
      <c r="E478">
        <v>0</v>
      </c>
      <c r="F478" t="s">
        <v>573</v>
      </c>
    </row>
    <row r="479" spans="2:6" x14ac:dyDescent="0.3">
      <c r="B479" t="s">
        <v>659</v>
      </c>
      <c r="C479" t="s">
        <v>573</v>
      </c>
      <c r="D479" t="s">
        <v>573</v>
      </c>
      <c r="E479" t="s">
        <v>573</v>
      </c>
      <c r="F479" t="s">
        <v>573</v>
      </c>
    </row>
    <row r="480" spans="2:6" x14ac:dyDescent="0.3">
      <c r="B480" t="s">
        <v>468</v>
      </c>
      <c r="C480" t="s">
        <v>573</v>
      </c>
      <c r="D480" t="s">
        <v>573</v>
      </c>
      <c r="E480" t="s">
        <v>573</v>
      </c>
      <c r="F480" t="s">
        <v>573</v>
      </c>
    </row>
    <row r="481" spans="1:6" x14ac:dyDescent="0.3">
      <c r="B481" t="s">
        <v>411</v>
      </c>
      <c r="C481" t="s">
        <v>573</v>
      </c>
      <c r="D481" t="s">
        <v>573</v>
      </c>
      <c r="E481" t="s">
        <v>573</v>
      </c>
      <c r="F481" t="s">
        <v>573</v>
      </c>
    </row>
    <row r="482" spans="1:6" x14ac:dyDescent="0.3">
      <c r="B482" t="s">
        <v>466</v>
      </c>
      <c r="C482" t="s">
        <v>573</v>
      </c>
      <c r="D482" t="s">
        <v>573</v>
      </c>
      <c r="E482" t="s">
        <v>573</v>
      </c>
      <c r="F482" t="s">
        <v>573</v>
      </c>
    </row>
    <row r="483" spans="1:6" x14ac:dyDescent="0.3">
      <c r="B483" t="s">
        <v>467</v>
      </c>
      <c r="C483" t="s">
        <v>573</v>
      </c>
      <c r="D483" t="s">
        <v>573</v>
      </c>
      <c r="E483" t="s">
        <v>573</v>
      </c>
      <c r="F483" t="s">
        <v>573</v>
      </c>
    </row>
    <row r="484" spans="1:6" x14ac:dyDescent="0.3">
      <c r="B484" t="s">
        <v>468</v>
      </c>
      <c r="C484" t="s">
        <v>573</v>
      </c>
      <c r="D484" t="s">
        <v>573</v>
      </c>
      <c r="E484" t="s">
        <v>573</v>
      </c>
      <c r="F484" t="s">
        <v>573</v>
      </c>
    </row>
    <row r="485" spans="1:6" x14ac:dyDescent="0.3">
      <c r="B485" t="s">
        <v>513</v>
      </c>
      <c r="C485" t="s">
        <v>573</v>
      </c>
      <c r="D485" t="s">
        <v>573</v>
      </c>
      <c r="E485" t="s">
        <v>573</v>
      </c>
      <c r="F485" t="s">
        <v>573</v>
      </c>
    </row>
    <row r="486" spans="1:6" x14ac:dyDescent="0.3">
      <c r="B486" t="s">
        <v>514</v>
      </c>
      <c r="C486" t="s">
        <v>573</v>
      </c>
      <c r="D486" t="s">
        <v>573</v>
      </c>
      <c r="E486" t="s">
        <v>573</v>
      </c>
      <c r="F486" t="s">
        <v>573</v>
      </c>
    </row>
    <row r="487" spans="1:6" x14ac:dyDescent="0.3">
      <c r="B487" t="s">
        <v>515</v>
      </c>
      <c r="C487" t="s">
        <v>573</v>
      </c>
      <c r="D487" t="s">
        <v>573</v>
      </c>
      <c r="E487" t="s">
        <v>573</v>
      </c>
      <c r="F487" t="s">
        <v>573</v>
      </c>
    </row>
    <row r="488" spans="1:6" x14ac:dyDescent="0.3">
      <c r="B488" t="s">
        <v>469</v>
      </c>
      <c r="C488" t="s">
        <v>573</v>
      </c>
      <c r="D488" t="s">
        <v>573</v>
      </c>
      <c r="E488" t="s">
        <v>573</v>
      </c>
      <c r="F488" t="s">
        <v>573</v>
      </c>
    </row>
    <row r="489" spans="1:6" x14ac:dyDescent="0.3">
      <c r="B489" t="s">
        <v>411</v>
      </c>
      <c r="C489" t="s">
        <v>573</v>
      </c>
      <c r="D489" t="s">
        <v>573</v>
      </c>
      <c r="E489" t="s">
        <v>573</v>
      </c>
      <c r="F489" t="s">
        <v>573</v>
      </c>
    </row>
    <row r="490" spans="1:6" x14ac:dyDescent="0.3">
      <c r="B490" t="s">
        <v>516</v>
      </c>
      <c r="C490" t="s">
        <v>573</v>
      </c>
      <c r="D490" t="s">
        <v>573</v>
      </c>
      <c r="E490" t="s">
        <v>573</v>
      </c>
      <c r="F490" t="s">
        <v>573</v>
      </c>
    </row>
    <row r="491" spans="1:6" x14ac:dyDescent="0.3">
      <c r="B491" t="s">
        <v>517</v>
      </c>
      <c r="C491" t="s">
        <v>573</v>
      </c>
      <c r="D491" t="s">
        <v>573</v>
      </c>
      <c r="E491" t="s">
        <v>573</v>
      </c>
      <c r="F491" t="s">
        <v>573</v>
      </c>
    </row>
    <row r="492" spans="1:6" x14ac:dyDescent="0.3">
      <c r="B492" t="s">
        <v>194</v>
      </c>
      <c r="C492" t="s">
        <v>573</v>
      </c>
      <c r="D492" t="s">
        <v>573</v>
      </c>
      <c r="E492" t="s">
        <v>573</v>
      </c>
      <c r="F492" t="s">
        <v>573</v>
      </c>
    </row>
    <row r="493" spans="1:6" x14ac:dyDescent="0.3">
      <c r="A493" s="8" t="s">
        <v>660</v>
      </c>
      <c r="B493" s="10" t="s">
        <v>562</v>
      </c>
      <c r="C493" s="10" t="s">
        <v>573</v>
      </c>
      <c r="D493" s="10" t="s">
        <v>573</v>
      </c>
      <c r="E493" s="10" t="s">
        <v>573</v>
      </c>
      <c r="F493" s="10" t="s">
        <v>573</v>
      </c>
    </row>
    <row r="494" spans="1:6" x14ac:dyDescent="0.3">
      <c r="B494" t="s">
        <v>566</v>
      </c>
      <c r="C494" t="s">
        <v>573</v>
      </c>
      <c r="D494" t="s">
        <v>573</v>
      </c>
      <c r="E494" t="s">
        <v>573</v>
      </c>
      <c r="F494" t="s">
        <v>573</v>
      </c>
    </row>
    <row r="495" spans="1:6" x14ac:dyDescent="0.3">
      <c r="B495" t="s">
        <v>568</v>
      </c>
      <c r="C495" t="s">
        <v>573</v>
      </c>
      <c r="D495" t="s">
        <v>573</v>
      </c>
      <c r="E495" t="s">
        <v>573</v>
      </c>
      <c r="F495" t="s">
        <v>573</v>
      </c>
    </row>
    <row r="496" spans="1:6" x14ac:dyDescent="0.3">
      <c r="B496" t="s">
        <v>563</v>
      </c>
      <c r="C496" t="s">
        <v>573</v>
      </c>
      <c r="D496" t="s">
        <v>573</v>
      </c>
      <c r="E496" t="s">
        <v>573</v>
      </c>
      <c r="F496" t="s">
        <v>573</v>
      </c>
    </row>
    <row r="497" spans="2:6" x14ac:dyDescent="0.3">
      <c r="B497" t="s">
        <v>567</v>
      </c>
      <c r="C497" t="s">
        <v>573</v>
      </c>
      <c r="D497" t="s">
        <v>573</v>
      </c>
      <c r="E497" t="s">
        <v>573</v>
      </c>
      <c r="F497" t="s">
        <v>573</v>
      </c>
    </row>
    <row r="498" spans="2:6" x14ac:dyDescent="0.3">
      <c r="B498" t="s">
        <v>564</v>
      </c>
      <c r="C498" t="s">
        <v>573</v>
      </c>
      <c r="D498" t="s">
        <v>573</v>
      </c>
      <c r="E498" t="s">
        <v>573</v>
      </c>
      <c r="F498" t="s">
        <v>573</v>
      </c>
    </row>
    <row r="499" spans="2:6" x14ac:dyDescent="0.3">
      <c r="B499" t="s">
        <v>565</v>
      </c>
      <c r="C499" t="s">
        <v>573</v>
      </c>
      <c r="D499" t="s">
        <v>573</v>
      </c>
      <c r="E499" t="s">
        <v>573</v>
      </c>
      <c r="F499" t="s">
        <v>573</v>
      </c>
    </row>
    <row r="500" spans="2:6" x14ac:dyDescent="0.3">
      <c r="B500" t="s">
        <v>561</v>
      </c>
      <c r="C500" t="s">
        <v>573</v>
      </c>
      <c r="D500" t="s">
        <v>573</v>
      </c>
      <c r="E500" t="s">
        <v>573</v>
      </c>
      <c r="F500" t="s">
        <v>573</v>
      </c>
    </row>
    <row r="501" spans="2:6" x14ac:dyDescent="0.3">
      <c r="B501" t="s">
        <v>569</v>
      </c>
      <c r="C501" t="s">
        <v>573</v>
      </c>
      <c r="D501" t="s">
        <v>573</v>
      </c>
      <c r="E501" t="s">
        <v>573</v>
      </c>
      <c r="F501" t="s">
        <v>573</v>
      </c>
    </row>
    <row r="502" spans="2:6" x14ac:dyDescent="0.3">
      <c r="B502" t="s">
        <v>558</v>
      </c>
      <c r="C502" t="s">
        <v>573</v>
      </c>
      <c r="D502" t="s">
        <v>573</v>
      </c>
      <c r="E502" t="s">
        <v>573</v>
      </c>
      <c r="F502" t="s">
        <v>573</v>
      </c>
    </row>
    <row r="503" spans="2:6" x14ac:dyDescent="0.3">
      <c r="B503" t="s">
        <v>559</v>
      </c>
      <c r="C503" t="s">
        <v>573</v>
      </c>
      <c r="D503" t="s">
        <v>573</v>
      </c>
      <c r="E503" t="s">
        <v>573</v>
      </c>
      <c r="F503" t="s">
        <v>573</v>
      </c>
    </row>
    <row r="504" spans="2:6" x14ac:dyDescent="0.3">
      <c r="B504" t="s">
        <v>556</v>
      </c>
      <c r="C504" t="s">
        <v>573</v>
      </c>
      <c r="D504" t="s">
        <v>573</v>
      </c>
      <c r="E504" t="s">
        <v>573</v>
      </c>
      <c r="F504" t="s">
        <v>573</v>
      </c>
    </row>
    <row r="505" spans="2:6" x14ac:dyDescent="0.3">
      <c r="B505" t="s">
        <v>557</v>
      </c>
      <c r="C505" t="s">
        <v>573</v>
      </c>
      <c r="D505" t="s">
        <v>573</v>
      </c>
      <c r="E505" t="s">
        <v>573</v>
      </c>
      <c r="F505" t="s">
        <v>573</v>
      </c>
    </row>
    <row r="506" spans="2:6" x14ac:dyDescent="0.3">
      <c r="B506" t="s">
        <v>560</v>
      </c>
      <c r="C506" t="s">
        <v>573</v>
      </c>
      <c r="D506" t="s">
        <v>573</v>
      </c>
      <c r="E506" t="s">
        <v>573</v>
      </c>
      <c r="F506" t="s">
        <v>573</v>
      </c>
    </row>
  </sheetData>
  <pageMargins left="0.7" right="0.7" top="0.78740157499999996" bottom="0.78740157499999996" header="0.3" footer="0.3"/>
  <ignoredErrors>
    <ignoredError sqref="J2:J6 L6" calculatedColumn="1"/>
  </ignoredErrors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9416-8E2A-4262-B6E4-EE6EA6982A43}">
  <dimension ref="A1:N255"/>
  <sheetViews>
    <sheetView zoomScale="85" zoomScaleNormal="85" workbookViewId="0">
      <selection activeCell="N1" sqref="N1:N8"/>
    </sheetView>
  </sheetViews>
  <sheetFormatPr defaultColWidth="11.5546875" defaultRowHeight="14.4" x14ac:dyDescent="0.3"/>
  <cols>
    <col min="2" max="2" width="24" bestFit="1" customWidth="1"/>
    <col min="6" max="6" width="13.33203125" customWidth="1"/>
    <col min="7" max="7" width="12.33203125" customWidth="1"/>
    <col min="8" max="8" width="16.33203125" bestFit="1" customWidth="1"/>
    <col min="9" max="9" width="18.88671875" bestFit="1" customWidth="1"/>
    <col min="10" max="11" width="2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661</v>
      </c>
    </row>
    <row r="2" spans="1:14" x14ac:dyDescent="0.3">
      <c r="A2" s="1" t="s">
        <v>571</v>
      </c>
      <c r="B2" t="s">
        <v>208</v>
      </c>
      <c r="C2" t="s">
        <v>573</v>
      </c>
      <c r="D2" t="s">
        <v>573</v>
      </c>
      <c r="E2" t="s">
        <v>573</v>
      </c>
      <c r="F2" t="s">
        <v>573</v>
      </c>
      <c r="H2" t="s">
        <v>2</v>
      </c>
      <c r="I2">
        <f>COUNTIF(Tabelle4634[Age], 1)</f>
        <v>37</v>
      </c>
      <c r="J2" s="15">
        <f>Tabelle10141617[[#This Row],[true]]/(Tabelle10141617[[#This Row],[true]]+Tabelle10141617[[#This Row],[false]])</f>
        <v>0.82222222222222219</v>
      </c>
      <c r="K2">
        <f>COUNTIF(Tabelle4634[Age], 0)</f>
        <v>8</v>
      </c>
      <c r="L2" s="15">
        <f>Tabelle10141617[[#This Row],[false]]/(Tabelle10141617[[#This Row],[false]]+Tabelle10141617[[#This Row],[true]])</f>
        <v>0.17777777777777778</v>
      </c>
    </row>
    <row r="3" spans="1:14" x14ac:dyDescent="0.3">
      <c r="B3" t="s">
        <v>15</v>
      </c>
      <c r="C3" t="s">
        <v>573</v>
      </c>
      <c r="D3" t="s">
        <v>573</v>
      </c>
      <c r="E3" t="s">
        <v>573</v>
      </c>
      <c r="F3" t="s">
        <v>573</v>
      </c>
      <c r="H3" t="s">
        <v>3</v>
      </c>
      <c r="I3">
        <f>COUNTIF(Tabelle4634[Gender], 1)</f>
        <v>28</v>
      </c>
      <c r="J3" s="15">
        <f>Tabelle10141617[[#This Row],[true]]/(Tabelle10141617[[#This Row],[true]]+Tabelle10141617[[#This Row],[false]])</f>
        <v>0.62222222222222223</v>
      </c>
      <c r="K3">
        <f>COUNTIF(Tabelle4634[Gender], 0)</f>
        <v>17</v>
      </c>
      <c r="L3" s="15">
        <f>Tabelle10141617[[#This Row],[false]]/(Tabelle10141617[[#This Row],[false]]+Tabelle10141617[[#This Row],[true]])</f>
        <v>0.37777777777777777</v>
      </c>
    </row>
    <row r="4" spans="1:14" x14ac:dyDescent="0.3">
      <c r="B4" t="s">
        <v>121</v>
      </c>
      <c r="C4" t="s">
        <v>573</v>
      </c>
      <c r="D4" t="s">
        <v>573</v>
      </c>
      <c r="E4" t="s">
        <v>573</v>
      </c>
      <c r="F4" t="s">
        <v>573</v>
      </c>
      <c r="H4" t="s">
        <v>4</v>
      </c>
      <c r="I4">
        <f>COUNTIF(Tabelle4634[Emotion], 1)</f>
        <v>58</v>
      </c>
      <c r="J4" s="15">
        <f>Tabelle10141617[[#This Row],[true]]/(Tabelle10141617[[#This Row],[true]]+Tabelle10141617[[#This Row],[false]])</f>
        <v>0.65909090909090906</v>
      </c>
      <c r="K4">
        <f>COUNTIF(Tabelle4634[Emotion], 0)</f>
        <v>30</v>
      </c>
      <c r="L4" s="15">
        <f>Tabelle10141617[[#This Row],[false]]/(Tabelle10141617[[#This Row],[false]]+Tabelle10141617[[#This Row],[true]])</f>
        <v>0.34090909090909088</v>
      </c>
    </row>
    <row r="5" spans="1:14" x14ac:dyDescent="0.3">
      <c r="B5" t="s">
        <v>19</v>
      </c>
      <c r="C5" t="s">
        <v>573</v>
      </c>
      <c r="D5" t="s">
        <v>573</v>
      </c>
      <c r="E5" t="s">
        <v>573</v>
      </c>
      <c r="F5" t="s">
        <v>573</v>
      </c>
      <c r="H5" t="s">
        <v>5</v>
      </c>
      <c r="I5">
        <f>COUNTIF(Tabelle4634[Ethnicity], 1)</f>
        <v>39</v>
      </c>
      <c r="J5" s="15">
        <f>Tabelle10141617[[#This Row],[true]]/(Tabelle10141617[[#This Row],[true]]+Tabelle10141617[[#This Row],[false]])</f>
        <v>0.75</v>
      </c>
      <c r="K5">
        <f>COUNTIF(Tabelle4634[Ethnicity], 0)</f>
        <v>13</v>
      </c>
      <c r="L5" s="15">
        <f>Tabelle10141617[[#This Row],[false]]/(Tabelle10141617[[#This Row],[false]]+Tabelle10141617[[#This Row],[true]])</f>
        <v>0.25</v>
      </c>
    </row>
    <row r="6" spans="1:14" x14ac:dyDescent="0.3">
      <c r="B6" t="s">
        <v>416</v>
      </c>
      <c r="C6" t="s">
        <v>573</v>
      </c>
      <c r="D6" t="s">
        <v>573</v>
      </c>
      <c r="E6" t="s">
        <v>573</v>
      </c>
      <c r="F6" t="s">
        <v>573</v>
      </c>
      <c r="H6" s="16" t="s">
        <v>17</v>
      </c>
      <c r="I6" s="16">
        <f>SUM(I2:I5)</f>
        <v>162</v>
      </c>
      <c r="J6" s="17">
        <f>SUM(I2:I5)/(SUM(I2:I5)+SUM(K2:K5))</f>
        <v>0.70434782608695656</v>
      </c>
      <c r="K6" s="16">
        <f>SUM(K2:K5)</f>
        <v>68</v>
      </c>
      <c r="L6" s="17">
        <f>SUM(K2:K5)/(SUM(I2:I5)+SUM(K2:K5))</f>
        <v>0.29565217391304349</v>
      </c>
    </row>
    <row r="7" spans="1:14" x14ac:dyDescent="0.3">
      <c r="B7" t="s">
        <v>535</v>
      </c>
      <c r="C7" t="s">
        <v>573</v>
      </c>
      <c r="D7" t="s">
        <v>573</v>
      </c>
      <c r="E7" t="s">
        <v>573</v>
      </c>
      <c r="F7" t="s">
        <v>573</v>
      </c>
    </row>
    <row r="8" spans="1:14" x14ac:dyDescent="0.3">
      <c r="B8" t="s">
        <v>536</v>
      </c>
      <c r="C8" t="s">
        <v>573</v>
      </c>
      <c r="D8" t="s">
        <v>573</v>
      </c>
      <c r="E8" t="s">
        <v>573</v>
      </c>
      <c r="F8" t="s">
        <v>573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N8" t="s">
        <v>662</v>
      </c>
    </row>
    <row r="9" spans="1:14" x14ac:dyDescent="0.3">
      <c r="B9" t="s">
        <v>120</v>
      </c>
      <c r="C9" t="s">
        <v>573</v>
      </c>
      <c r="D9" t="s">
        <v>573</v>
      </c>
      <c r="E9">
        <v>0</v>
      </c>
      <c r="F9" t="s">
        <v>573</v>
      </c>
      <c r="H9" t="s">
        <v>2</v>
      </c>
      <c r="I9">
        <f>I2+'proportion_5%'!I2</f>
        <v>49</v>
      </c>
      <c r="J9" s="15">
        <f>Tabelle1014161718[[#This Row],[true]]/(Tabelle1014161718[[#This Row],[true]]+Tabelle1014161718[[#This Row],[false]])</f>
        <v>0.81666666666666665</v>
      </c>
      <c r="K9">
        <f>K2+'proportion_5%'!K2</f>
        <v>11</v>
      </c>
      <c r="L9" s="15">
        <f>Tabelle1014161718[[#This Row],[false]]/(Tabelle1014161718[[#This Row],[false]]+Tabelle1014161718[[#This Row],[true]])</f>
        <v>0.18333333333333332</v>
      </c>
    </row>
    <row r="10" spans="1:14" x14ac:dyDescent="0.3">
      <c r="B10" t="s">
        <v>663</v>
      </c>
      <c r="C10" t="s">
        <v>573</v>
      </c>
      <c r="D10" t="s">
        <v>573</v>
      </c>
      <c r="E10" t="s">
        <v>573</v>
      </c>
      <c r="F10" t="s">
        <v>573</v>
      </c>
      <c r="H10" t="s">
        <v>3</v>
      </c>
      <c r="I10">
        <f>I3+'proportion_5%'!I3</f>
        <v>36</v>
      </c>
      <c r="J10" s="15">
        <f>Tabelle1014161718[[#This Row],[true]]/(Tabelle1014161718[[#This Row],[true]]+Tabelle1014161718[[#This Row],[false]])</f>
        <v>0.6</v>
      </c>
      <c r="K10">
        <f>K3+'proportion_5%'!K3</f>
        <v>24</v>
      </c>
      <c r="L10" s="15">
        <f>Tabelle1014161718[[#This Row],[false]]/(Tabelle1014161718[[#This Row],[false]]+Tabelle1014161718[[#This Row],[true]])</f>
        <v>0.4</v>
      </c>
    </row>
    <row r="11" spans="1:14" x14ac:dyDescent="0.3">
      <c r="B11" t="s">
        <v>417</v>
      </c>
      <c r="C11" t="s">
        <v>573</v>
      </c>
      <c r="D11" t="s">
        <v>573</v>
      </c>
      <c r="E11" t="s">
        <v>573</v>
      </c>
      <c r="F11" t="s">
        <v>573</v>
      </c>
      <c r="H11" t="s">
        <v>4</v>
      </c>
      <c r="I11">
        <f>I4+'proportion_5%'!I4</f>
        <v>74</v>
      </c>
      <c r="J11" s="15">
        <f>Tabelle1014161718[[#This Row],[true]]/(Tabelle1014161718[[#This Row],[true]]+Tabelle1014161718[[#This Row],[false]])</f>
        <v>0.49664429530201343</v>
      </c>
      <c r="K11">
        <f>K4+'proportion_5%'!K4</f>
        <v>75</v>
      </c>
      <c r="L11" s="15">
        <f>Tabelle1014161718[[#This Row],[false]]/(Tabelle1014161718[[#This Row],[false]]+Tabelle1014161718[[#This Row],[true]])</f>
        <v>0.50335570469798663</v>
      </c>
    </row>
    <row r="12" spans="1:14" x14ac:dyDescent="0.3">
      <c r="B12" t="s">
        <v>664</v>
      </c>
      <c r="C12" t="s">
        <v>573</v>
      </c>
      <c r="D12" t="s">
        <v>573</v>
      </c>
      <c r="E12" t="s">
        <v>573</v>
      </c>
      <c r="F12" t="s">
        <v>573</v>
      </c>
      <c r="H12" t="s">
        <v>5</v>
      </c>
      <c r="I12">
        <f>I5+'proportion_5%'!I5</f>
        <v>50</v>
      </c>
      <c r="J12" s="15">
        <f>Tabelle1014161718[[#This Row],[true]]/(Tabelle1014161718[[#This Row],[true]]+Tabelle1014161718[[#This Row],[false]])</f>
        <v>0.63291139240506333</v>
      </c>
      <c r="K12">
        <f>K5+'proportion_5%'!K5</f>
        <v>29</v>
      </c>
      <c r="L12" s="15">
        <f>Tabelle1014161718[[#This Row],[false]]/(Tabelle1014161718[[#This Row],[false]]+Tabelle1014161718[[#This Row],[true]])</f>
        <v>0.36708860759493672</v>
      </c>
    </row>
    <row r="13" spans="1:14" x14ac:dyDescent="0.3">
      <c r="B13" t="s">
        <v>53</v>
      </c>
      <c r="C13" t="s">
        <v>573</v>
      </c>
      <c r="D13" t="s">
        <v>573</v>
      </c>
      <c r="E13">
        <v>1</v>
      </c>
      <c r="F13" t="s">
        <v>573</v>
      </c>
      <c r="H13" s="16" t="s">
        <v>17</v>
      </c>
      <c r="I13" s="16">
        <f>SUM(I9:I12)</f>
        <v>209</v>
      </c>
      <c r="J13" s="17">
        <f>SUM(I9:I12)/(SUM(I9:I12)+SUM(K9:K12))</f>
        <v>0.60057471264367812</v>
      </c>
      <c r="K13" s="16">
        <f>SUM(K9:K12)</f>
        <v>139</v>
      </c>
      <c r="L13" s="17">
        <f>SUM(K9:K12)/(SUM(I9:I12)+SUM(K9:K12))</f>
        <v>0.39942528735632182</v>
      </c>
    </row>
    <row r="14" spans="1:14" x14ac:dyDescent="0.3">
      <c r="B14" t="s">
        <v>665</v>
      </c>
      <c r="C14" t="s">
        <v>573</v>
      </c>
      <c r="D14" t="s">
        <v>573</v>
      </c>
      <c r="E14" t="s">
        <v>573</v>
      </c>
      <c r="F14" t="s">
        <v>573</v>
      </c>
    </row>
    <row r="15" spans="1:14" x14ac:dyDescent="0.3">
      <c r="B15" t="s">
        <v>538</v>
      </c>
      <c r="C15" t="s">
        <v>573</v>
      </c>
      <c r="D15" t="s">
        <v>573</v>
      </c>
      <c r="E15" t="s">
        <v>573</v>
      </c>
      <c r="F15" t="s">
        <v>573</v>
      </c>
    </row>
    <row r="16" spans="1:14" x14ac:dyDescent="0.3">
      <c r="B16" t="s">
        <v>539</v>
      </c>
      <c r="C16" t="s">
        <v>573</v>
      </c>
      <c r="D16" t="s">
        <v>573</v>
      </c>
      <c r="E16" t="s">
        <v>573</v>
      </c>
      <c r="F16" t="s">
        <v>573</v>
      </c>
    </row>
    <row r="17" spans="1:6" x14ac:dyDescent="0.3">
      <c r="B17" t="s">
        <v>537</v>
      </c>
      <c r="C17" t="s">
        <v>573</v>
      </c>
      <c r="D17" t="s">
        <v>573</v>
      </c>
      <c r="E17" t="s">
        <v>573</v>
      </c>
      <c r="F17" t="s">
        <v>573</v>
      </c>
    </row>
    <row r="18" spans="1:6" ht="15" thickBot="1" x14ac:dyDescent="0.35">
      <c r="A18" s="8" t="s">
        <v>574</v>
      </c>
      <c r="B18" s="9" t="s">
        <v>20</v>
      </c>
      <c r="C18" s="9" t="s">
        <v>573</v>
      </c>
      <c r="D18" s="9" t="s">
        <v>573</v>
      </c>
      <c r="E18" s="9">
        <v>1</v>
      </c>
      <c r="F18" s="9">
        <v>1</v>
      </c>
    </row>
    <row r="19" spans="1:6" ht="15" thickBot="1" x14ac:dyDescent="0.35">
      <c r="B19" s="2" t="s">
        <v>666</v>
      </c>
      <c r="C19" s="2" t="s">
        <v>573</v>
      </c>
      <c r="D19" s="2" t="s">
        <v>573</v>
      </c>
      <c r="E19" s="2" t="s">
        <v>573</v>
      </c>
      <c r="F19" s="2" t="s">
        <v>573</v>
      </c>
    </row>
    <row r="20" spans="1:6" ht="15" thickBot="1" x14ac:dyDescent="0.35">
      <c r="B20" s="2" t="s">
        <v>211</v>
      </c>
      <c r="C20" s="2" t="s">
        <v>573</v>
      </c>
      <c r="D20" s="2" t="s">
        <v>573</v>
      </c>
      <c r="E20" s="2" t="s">
        <v>573</v>
      </c>
      <c r="F20" s="2" t="s">
        <v>573</v>
      </c>
    </row>
    <row r="21" spans="1:6" ht="15" thickBot="1" x14ac:dyDescent="0.35">
      <c r="B21" s="2" t="s">
        <v>130</v>
      </c>
      <c r="C21" s="4">
        <v>0</v>
      </c>
      <c r="D21" s="2">
        <v>1</v>
      </c>
      <c r="E21" s="2">
        <v>0</v>
      </c>
      <c r="F21" s="2">
        <v>0</v>
      </c>
    </row>
    <row r="22" spans="1:6" ht="15" thickBot="1" x14ac:dyDescent="0.35">
      <c r="B22" s="2" t="s">
        <v>20</v>
      </c>
      <c r="C22" s="4">
        <v>1</v>
      </c>
      <c r="D22" s="2">
        <v>0</v>
      </c>
      <c r="E22" s="2">
        <v>0</v>
      </c>
      <c r="F22" s="2">
        <v>1</v>
      </c>
    </row>
    <row r="23" spans="1:6" ht="15" thickBot="1" x14ac:dyDescent="0.35">
      <c r="B23" s="2" t="s">
        <v>211</v>
      </c>
      <c r="C23" s="4">
        <v>0</v>
      </c>
      <c r="D23" s="2">
        <v>1</v>
      </c>
      <c r="E23" s="2">
        <v>0</v>
      </c>
      <c r="F23" s="2">
        <v>0</v>
      </c>
    </row>
    <row r="24" spans="1:6" ht="15" thickBot="1" x14ac:dyDescent="0.35">
      <c r="B24" s="2" t="s">
        <v>20</v>
      </c>
      <c r="C24" s="2" t="s">
        <v>573</v>
      </c>
      <c r="D24" s="2" t="s">
        <v>573</v>
      </c>
      <c r="E24" s="2">
        <v>1</v>
      </c>
      <c r="F24" s="2" t="s">
        <v>573</v>
      </c>
    </row>
    <row r="25" spans="1:6" ht="15" thickBot="1" x14ac:dyDescent="0.35">
      <c r="B25" s="2" t="s">
        <v>66</v>
      </c>
      <c r="C25" s="2" t="s">
        <v>573</v>
      </c>
      <c r="D25" s="2" t="s">
        <v>573</v>
      </c>
      <c r="E25" s="2" t="s">
        <v>573</v>
      </c>
      <c r="F25" s="2" t="s">
        <v>573</v>
      </c>
    </row>
    <row r="26" spans="1:6" ht="15" thickBot="1" x14ac:dyDescent="0.35">
      <c r="B26" s="2" t="s">
        <v>343</v>
      </c>
      <c r="C26" s="2" t="s">
        <v>573</v>
      </c>
      <c r="D26" s="2" t="s">
        <v>573</v>
      </c>
      <c r="E26" s="2" t="s">
        <v>573</v>
      </c>
      <c r="F26" s="2" t="s">
        <v>573</v>
      </c>
    </row>
    <row r="27" spans="1:6" ht="15" thickBot="1" x14ac:dyDescent="0.35">
      <c r="B27" s="2" t="s">
        <v>579</v>
      </c>
      <c r="C27" s="2" t="s">
        <v>573</v>
      </c>
      <c r="D27" s="2" t="s">
        <v>573</v>
      </c>
      <c r="E27" s="2" t="s">
        <v>573</v>
      </c>
      <c r="F27" s="2" t="s">
        <v>573</v>
      </c>
    </row>
    <row r="28" spans="1:6" ht="15" thickBot="1" x14ac:dyDescent="0.35">
      <c r="B28" s="2" t="s">
        <v>577</v>
      </c>
      <c r="C28" s="2" t="s">
        <v>573</v>
      </c>
      <c r="D28" s="2" t="s">
        <v>573</v>
      </c>
      <c r="E28" s="2" t="s">
        <v>573</v>
      </c>
      <c r="F28" s="2" t="s">
        <v>573</v>
      </c>
    </row>
    <row r="29" spans="1:6" ht="15" thickBot="1" x14ac:dyDescent="0.35">
      <c r="B29" s="2" t="s">
        <v>667</v>
      </c>
      <c r="C29" s="2" t="s">
        <v>573</v>
      </c>
      <c r="D29" s="2" t="s">
        <v>573</v>
      </c>
      <c r="E29" s="2" t="s">
        <v>573</v>
      </c>
      <c r="F29" s="2" t="s">
        <v>573</v>
      </c>
    </row>
    <row r="30" spans="1:6" ht="15" thickBot="1" x14ac:dyDescent="0.35">
      <c r="B30" s="2" t="s">
        <v>131</v>
      </c>
      <c r="C30" s="2" t="s">
        <v>573</v>
      </c>
      <c r="D30" s="2" t="s">
        <v>573</v>
      </c>
      <c r="E30" s="2" t="s">
        <v>573</v>
      </c>
      <c r="F30" s="2" t="s">
        <v>573</v>
      </c>
    </row>
    <row r="31" spans="1:6" ht="15" thickBot="1" x14ac:dyDescent="0.35">
      <c r="B31" s="2" t="s">
        <v>484</v>
      </c>
      <c r="C31" s="2" t="s">
        <v>573</v>
      </c>
      <c r="D31" s="2" t="s">
        <v>573</v>
      </c>
      <c r="E31" s="2" t="s">
        <v>573</v>
      </c>
      <c r="F31" s="2" t="s">
        <v>573</v>
      </c>
    </row>
    <row r="32" spans="1:6" ht="15" thickBot="1" x14ac:dyDescent="0.35">
      <c r="B32" s="2" t="s">
        <v>345</v>
      </c>
      <c r="C32" s="2" t="s">
        <v>573</v>
      </c>
      <c r="D32" s="2" t="s">
        <v>573</v>
      </c>
      <c r="E32" s="2">
        <v>1</v>
      </c>
      <c r="F32" s="2" t="s">
        <v>573</v>
      </c>
    </row>
    <row r="33" spans="1:6" ht="15" thickBot="1" x14ac:dyDescent="0.35">
      <c r="B33" s="2" t="s">
        <v>579</v>
      </c>
      <c r="C33" s="2" t="s">
        <v>573</v>
      </c>
      <c r="D33" s="2" t="s">
        <v>573</v>
      </c>
      <c r="E33" s="2" t="s">
        <v>573</v>
      </c>
      <c r="F33" s="2" t="s">
        <v>573</v>
      </c>
    </row>
    <row r="34" spans="1:6" ht="15" thickBot="1" x14ac:dyDescent="0.35">
      <c r="B34" s="2" t="s">
        <v>20</v>
      </c>
      <c r="C34" s="4">
        <v>0</v>
      </c>
      <c r="D34" s="2">
        <v>0</v>
      </c>
      <c r="E34" s="2">
        <v>1</v>
      </c>
      <c r="F34" s="2">
        <v>1</v>
      </c>
    </row>
    <row r="35" spans="1:6" ht="15" thickBot="1" x14ac:dyDescent="0.35">
      <c r="B35" s="2" t="s">
        <v>343</v>
      </c>
      <c r="C35" s="2" t="s">
        <v>573</v>
      </c>
      <c r="D35" s="2" t="s">
        <v>573</v>
      </c>
      <c r="E35" s="2" t="s">
        <v>573</v>
      </c>
      <c r="F35" s="2" t="s">
        <v>573</v>
      </c>
    </row>
    <row r="36" spans="1:6" ht="15" thickBot="1" x14ac:dyDescent="0.35">
      <c r="B36" s="2" t="s">
        <v>283</v>
      </c>
      <c r="C36" s="2" t="s">
        <v>573</v>
      </c>
      <c r="D36" s="2" t="s">
        <v>573</v>
      </c>
      <c r="E36" s="2" t="s">
        <v>573</v>
      </c>
      <c r="F36" s="2" t="s">
        <v>573</v>
      </c>
    </row>
    <row r="37" spans="1:6" ht="15" thickBot="1" x14ac:dyDescent="0.35">
      <c r="B37" s="2" t="s">
        <v>20</v>
      </c>
      <c r="C37" s="2" t="s">
        <v>573</v>
      </c>
      <c r="D37" s="2" t="s">
        <v>573</v>
      </c>
      <c r="E37" s="2" t="s">
        <v>573</v>
      </c>
      <c r="F37" s="2" t="s">
        <v>573</v>
      </c>
    </row>
    <row r="38" spans="1:6" ht="15" thickBot="1" x14ac:dyDescent="0.35">
      <c r="B38" s="2" t="s">
        <v>211</v>
      </c>
      <c r="C38" s="2" t="s">
        <v>573</v>
      </c>
      <c r="D38" s="2" t="s">
        <v>573</v>
      </c>
      <c r="E38" s="2" t="s">
        <v>573</v>
      </c>
      <c r="F38" s="2" t="s">
        <v>573</v>
      </c>
    </row>
    <row r="39" spans="1:6" ht="15" thickBot="1" x14ac:dyDescent="0.35">
      <c r="B39" s="2" t="s">
        <v>20</v>
      </c>
      <c r="C39" s="2" t="s">
        <v>573</v>
      </c>
      <c r="D39" s="2" t="s">
        <v>573</v>
      </c>
      <c r="E39" s="2" t="s">
        <v>573</v>
      </c>
      <c r="F39" s="2" t="s">
        <v>573</v>
      </c>
    </row>
    <row r="40" spans="1:6" ht="15" thickBot="1" x14ac:dyDescent="0.35">
      <c r="B40" s="2" t="s">
        <v>668</v>
      </c>
      <c r="C40" s="2" t="s">
        <v>573</v>
      </c>
      <c r="D40" s="2" t="s">
        <v>573</v>
      </c>
      <c r="E40" s="2" t="s">
        <v>573</v>
      </c>
      <c r="F40" s="2" t="s">
        <v>573</v>
      </c>
    </row>
    <row r="41" spans="1:6" ht="15" thickBot="1" x14ac:dyDescent="0.35">
      <c r="B41" s="2" t="s">
        <v>125</v>
      </c>
      <c r="C41" s="4">
        <v>0</v>
      </c>
      <c r="D41" s="2">
        <v>0</v>
      </c>
      <c r="E41" s="2">
        <v>0</v>
      </c>
      <c r="F41" s="2">
        <v>0</v>
      </c>
    </row>
    <row r="42" spans="1:6" ht="15" thickBot="1" x14ac:dyDescent="0.35">
      <c r="B42" s="2" t="s">
        <v>20</v>
      </c>
      <c r="C42" s="4">
        <v>0</v>
      </c>
      <c r="D42" s="2">
        <v>0</v>
      </c>
      <c r="E42" s="2">
        <v>1</v>
      </c>
      <c r="F42" s="2">
        <v>1</v>
      </c>
    </row>
    <row r="43" spans="1:6" x14ac:dyDescent="0.3">
      <c r="B43" s="5" t="s">
        <v>347</v>
      </c>
      <c r="C43" s="5" t="s">
        <v>573</v>
      </c>
      <c r="D43" s="5" t="s">
        <v>573</v>
      </c>
      <c r="E43" s="5" t="s">
        <v>573</v>
      </c>
      <c r="F43" s="5" t="s">
        <v>573</v>
      </c>
    </row>
    <row r="44" spans="1:6" x14ac:dyDescent="0.3">
      <c r="A44" s="13" t="s">
        <v>581</v>
      </c>
      <c r="B44" s="10" t="s">
        <v>494</v>
      </c>
      <c r="C44" s="10" t="s">
        <v>573</v>
      </c>
      <c r="D44" s="10" t="s">
        <v>573</v>
      </c>
      <c r="E44" s="10" t="s">
        <v>573</v>
      </c>
      <c r="F44" s="10" t="s">
        <v>573</v>
      </c>
    </row>
    <row r="45" spans="1:6" x14ac:dyDescent="0.3">
      <c r="B45" t="s">
        <v>669</v>
      </c>
      <c r="C45" t="s">
        <v>573</v>
      </c>
      <c r="D45" t="s">
        <v>573</v>
      </c>
      <c r="E45" t="s">
        <v>573</v>
      </c>
      <c r="F45" t="s">
        <v>573</v>
      </c>
    </row>
    <row r="46" spans="1:6" x14ac:dyDescent="0.3">
      <c r="B46" t="s">
        <v>71</v>
      </c>
      <c r="C46" t="s">
        <v>573</v>
      </c>
      <c r="D46" t="s">
        <v>573</v>
      </c>
      <c r="E46" t="s">
        <v>573</v>
      </c>
      <c r="F46" t="s">
        <v>573</v>
      </c>
    </row>
    <row r="47" spans="1:6" x14ac:dyDescent="0.3">
      <c r="B47" t="s">
        <v>356</v>
      </c>
      <c r="C47" t="s">
        <v>573</v>
      </c>
      <c r="D47" t="s">
        <v>573</v>
      </c>
      <c r="E47" t="s">
        <v>573</v>
      </c>
      <c r="F47" t="s">
        <v>573</v>
      </c>
    </row>
    <row r="48" spans="1:6" x14ac:dyDescent="0.3">
      <c r="B48" t="s">
        <v>590</v>
      </c>
      <c r="C48" t="s">
        <v>573</v>
      </c>
      <c r="D48" t="s">
        <v>573</v>
      </c>
      <c r="E48" t="s">
        <v>573</v>
      </c>
      <c r="F48" t="s">
        <v>573</v>
      </c>
    </row>
    <row r="49" spans="2:6" x14ac:dyDescent="0.3">
      <c r="B49" t="s">
        <v>586</v>
      </c>
      <c r="C49" t="s">
        <v>573</v>
      </c>
      <c r="D49" t="s">
        <v>573</v>
      </c>
      <c r="E49" t="s">
        <v>573</v>
      </c>
      <c r="F49" t="s">
        <v>573</v>
      </c>
    </row>
    <row r="50" spans="2:6" x14ac:dyDescent="0.3">
      <c r="B50" t="s">
        <v>362</v>
      </c>
      <c r="C50" t="s">
        <v>573</v>
      </c>
      <c r="D50" t="s">
        <v>573</v>
      </c>
      <c r="E50" t="s">
        <v>573</v>
      </c>
      <c r="F50" t="s">
        <v>573</v>
      </c>
    </row>
    <row r="51" spans="2:6" x14ac:dyDescent="0.3">
      <c r="B51" t="s">
        <v>351</v>
      </c>
      <c r="C51" t="s">
        <v>573</v>
      </c>
      <c r="D51" t="s">
        <v>573</v>
      </c>
      <c r="E51" t="s">
        <v>573</v>
      </c>
      <c r="F51" t="s">
        <v>573</v>
      </c>
    </row>
    <row r="52" spans="2:6" x14ac:dyDescent="0.3">
      <c r="B52" t="s">
        <v>591</v>
      </c>
      <c r="C52" t="s">
        <v>573</v>
      </c>
      <c r="D52" t="s">
        <v>573</v>
      </c>
      <c r="E52" t="s">
        <v>573</v>
      </c>
      <c r="F52" t="s">
        <v>573</v>
      </c>
    </row>
    <row r="53" spans="2:6" x14ac:dyDescent="0.3">
      <c r="B53" t="s">
        <v>27</v>
      </c>
      <c r="C53" t="s">
        <v>573</v>
      </c>
      <c r="D53" t="s">
        <v>573</v>
      </c>
      <c r="E53" t="s">
        <v>573</v>
      </c>
      <c r="F53" t="s">
        <v>573</v>
      </c>
    </row>
    <row r="54" spans="2:6" x14ac:dyDescent="0.3">
      <c r="B54" t="s">
        <v>670</v>
      </c>
      <c r="C54" t="s">
        <v>573</v>
      </c>
      <c r="D54" t="s">
        <v>573</v>
      </c>
      <c r="E54" t="s">
        <v>573</v>
      </c>
      <c r="F54" t="s">
        <v>573</v>
      </c>
    </row>
    <row r="55" spans="2:6" x14ac:dyDescent="0.3">
      <c r="B55" t="s">
        <v>589</v>
      </c>
      <c r="C55" t="s">
        <v>573</v>
      </c>
      <c r="D55" t="s">
        <v>573</v>
      </c>
      <c r="E55" t="s">
        <v>573</v>
      </c>
      <c r="F55" t="s">
        <v>573</v>
      </c>
    </row>
    <row r="56" spans="2:6" x14ac:dyDescent="0.3">
      <c r="B56" t="s">
        <v>671</v>
      </c>
      <c r="C56" t="s">
        <v>573</v>
      </c>
      <c r="D56" t="s">
        <v>573</v>
      </c>
      <c r="E56" t="s">
        <v>573</v>
      </c>
      <c r="F56" t="s">
        <v>573</v>
      </c>
    </row>
    <row r="57" spans="2:6" x14ac:dyDescent="0.3">
      <c r="B57" t="s">
        <v>672</v>
      </c>
      <c r="C57" t="s">
        <v>573</v>
      </c>
      <c r="D57" t="s">
        <v>573</v>
      </c>
      <c r="E57" t="s">
        <v>573</v>
      </c>
      <c r="F57" t="s">
        <v>573</v>
      </c>
    </row>
    <row r="58" spans="2:6" x14ac:dyDescent="0.3">
      <c r="B58" t="s">
        <v>588</v>
      </c>
      <c r="C58" t="s">
        <v>573</v>
      </c>
      <c r="D58" t="s">
        <v>573</v>
      </c>
      <c r="E58" t="s">
        <v>573</v>
      </c>
      <c r="F58" t="s">
        <v>573</v>
      </c>
    </row>
    <row r="59" spans="2:6" x14ac:dyDescent="0.3">
      <c r="B59" t="s">
        <v>673</v>
      </c>
      <c r="C59" t="s">
        <v>573</v>
      </c>
      <c r="D59" t="s">
        <v>573</v>
      </c>
      <c r="E59" t="s">
        <v>573</v>
      </c>
      <c r="F59" t="s">
        <v>573</v>
      </c>
    </row>
    <row r="60" spans="2:6" x14ac:dyDescent="0.3">
      <c r="B60" t="s">
        <v>585</v>
      </c>
      <c r="C60" t="s">
        <v>573</v>
      </c>
      <c r="D60" t="s">
        <v>573</v>
      </c>
      <c r="E60" t="s">
        <v>573</v>
      </c>
      <c r="F60" t="s">
        <v>573</v>
      </c>
    </row>
    <row r="61" spans="2:6" x14ac:dyDescent="0.3">
      <c r="B61" t="s">
        <v>587</v>
      </c>
      <c r="C61" t="s">
        <v>573</v>
      </c>
      <c r="D61" t="s">
        <v>573</v>
      </c>
      <c r="E61" t="s">
        <v>573</v>
      </c>
      <c r="F61" t="s">
        <v>573</v>
      </c>
    </row>
    <row r="62" spans="2:6" x14ac:dyDescent="0.3">
      <c r="B62" t="s">
        <v>71</v>
      </c>
      <c r="C62" t="s">
        <v>573</v>
      </c>
      <c r="D62" t="s">
        <v>573</v>
      </c>
      <c r="E62" t="s">
        <v>573</v>
      </c>
      <c r="F62" t="s">
        <v>573</v>
      </c>
    </row>
    <row r="63" spans="2:6" x14ac:dyDescent="0.3">
      <c r="B63" t="s">
        <v>353</v>
      </c>
      <c r="C63" t="s">
        <v>573</v>
      </c>
      <c r="D63" t="s">
        <v>573</v>
      </c>
      <c r="E63" t="s">
        <v>573</v>
      </c>
      <c r="F63" t="s">
        <v>573</v>
      </c>
    </row>
    <row r="64" spans="2:6" x14ac:dyDescent="0.3">
      <c r="B64" t="s">
        <v>493</v>
      </c>
      <c r="C64" t="s">
        <v>573</v>
      </c>
      <c r="D64" t="s">
        <v>573</v>
      </c>
      <c r="E64" t="s">
        <v>573</v>
      </c>
      <c r="F64" t="s">
        <v>573</v>
      </c>
    </row>
    <row r="65" spans="1:6" x14ac:dyDescent="0.3">
      <c r="B65" t="s">
        <v>489</v>
      </c>
      <c r="C65" t="s">
        <v>573</v>
      </c>
      <c r="D65" t="s">
        <v>573</v>
      </c>
      <c r="E65" t="s">
        <v>573</v>
      </c>
      <c r="F65" t="s">
        <v>573</v>
      </c>
    </row>
    <row r="66" spans="1:6" x14ac:dyDescent="0.3">
      <c r="B66" t="s">
        <v>492</v>
      </c>
      <c r="C66" t="s">
        <v>573</v>
      </c>
      <c r="D66" t="s">
        <v>573</v>
      </c>
      <c r="E66" t="s">
        <v>573</v>
      </c>
      <c r="F66" t="s">
        <v>573</v>
      </c>
    </row>
    <row r="67" spans="1:6" x14ac:dyDescent="0.3">
      <c r="A67" s="8" t="s">
        <v>592</v>
      </c>
      <c r="B67" s="10" t="s">
        <v>438</v>
      </c>
      <c r="C67" s="10">
        <v>1</v>
      </c>
      <c r="D67" s="10">
        <v>1</v>
      </c>
      <c r="E67" s="10">
        <v>0</v>
      </c>
      <c r="F67" s="10">
        <v>1</v>
      </c>
    </row>
    <row r="68" spans="1:6" x14ac:dyDescent="0.3">
      <c r="A68" s="7"/>
      <c r="B68" t="s">
        <v>542</v>
      </c>
      <c r="C68" t="s">
        <v>573</v>
      </c>
      <c r="D68" t="s">
        <v>573</v>
      </c>
      <c r="E68" t="s">
        <v>573</v>
      </c>
      <c r="F68" t="s">
        <v>573</v>
      </c>
    </row>
    <row r="69" spans="1:6" x14ac:dyDescent="0.3">
      <c r="A69" s="7"/>
      <c r="B69" t="s">
        <v>366</v>
      </c>
      <c r="C69">
        <v>1</v>
      </c>
      <c r="D69">
        <v>1</v>
      </c>
      <c r="E69">
        <v>1</v>
      </c>
      <c r="F69">
        <v>1</v>
      </c>
    </row>
    <row r="70" spans="1:6" x14ac:dyDescent="0.3">
      <c r="A70" s="7"/>
      <c r="B70" t="s">
        <v>213</v>
      </c>
      <c r="C70">
        <v>1</v>
      </c>
      <c r="D70">
        <v>1</v>
      </c>
      <c r="E70">
        <v>0</v>
      </c>
      <c r="F70">
        <v>1</v>
      </c>
    </row>
    <row r="71" spans="1:6" x14ac:dyDescent="0.3">
      <c r="A71" s="7"/>
      <c r="B71" t="s">
        <v>136</v>
      </c>
      <c r="C71">
        <v>1</v>
      </c>
      <c r="D71">
        <v>1</v>
      </c>
      <c r="E71">
        <v>0</v>
      </c>
      <c r="F71">
        <v>1</v>
      </c>
    </row>
    <row r="72" spans="1:6" x14ac:dyDescent="0.3">
      <c r="A72" s="7"/>
      <c r="B72" t="s">
        <v>30</v>
      </c>
      <c r="C72">
        <v>1</v>
      </c>
      <c r="D72">
        <v>0</v>
      </c>
      <c r="E72">
        <v>1</v>
      </c>
      <c r="F72">
        <v>1</v>
      </c>
    </row>
    <row r="73" spans="1:6" x14ac:dyDescent="0.3">
      <c r="A73" s="13" t="s">
        <v>594</v>
      </c>
      <c r="B73" s="10" t="s">
        <v>152</v>
      </c>
      <c r="C73" s="10" t="s">
        <v>573</v>
      </c>
      <c r="D73" s="10" t="s">
        <v>573</v>
      </c>
      <c r="E73" s="10" t="s">
        <v>573</v>
      </c>
      <c r="F73" s="10" t="s">
        <v>573</v>
      </c>
    </row>
    <row r="74" spans="1:6" x14ac:dyDescent="0.3">
      <c r="B74" t="s">
        <v>674</v>
      </c>
      <c r="C74" t="s">
        <v>573</v>
      </c>
      <c r="D74" t="s">
        <v>573</v>
      </c>
      <c r="E74" t="s">
        <v>573</v>
      </c>
      <c r="F74" t="s">
        <v>573</v>
      </c>
    </row>
    <row r="75" spans="1:6" x14ac:dyDescent="0.3">
      <c r="B75" t="s">
        <v>675</v>
      </c>
      <c r="C75" t="s">
        <v>573</v>
      </c>
      <c r="D75" t="s">
        <v>573</v>
      </c>
      <c r="E75" t="s">
        <v>573</v>
      </c>
      <c r="F75" t="s">
        <v>573</v>
      </c>
    </row>
    <row r="76" spans="1:6" x14ac:dyDescent="0.3">
      <c r="B76" t="s">
        <v>676</v>
      </c>
      <c r="C76" t="s">
        <v>573</v>
      </c>
      <c r="D76" t="s">
        <v>573</v>
      </c>
      <c r="E76" t="s">
        <v>573</v>
      </c>
      <c r="F76" t="s">
        <v>573</v>
      </c>
    </row>
    <row r="77" spans="1:6" x14ac:dyDescent="0.3">
      <c r="B77" t="s">
        <v>442</v>
      </c>
      <c r="C77" t="s">
        <v>573</v>
      </c>
      <c r="D77" t="s">
        <v>573</v>
      </c>
      <c r="E77" t="s">
        <v>573</v>
      </c>
      <c r="F77" t="s">
        <v>573</v>
      </c>
    </row>
    <row r="78" spans="1:6" x14ac:dyDescent="0.3">
      <c r="B78" t="s">
        <v>527</v>
      </c>
      <c r="C78" t="s">
        <v>573</v>
      </c>
      <c r="D78" t="s">
        <v>573</v>
      </c>
      <c r="E78" t="s">
        <v>573</v>
      </c>
      <c r="F78" t="s">
        <v>573</v>
      </c>
    </row>
    <row r="79" spans="1:6" x14ac:dyDescent="0.3">
      <c r="B79" t="s">
        <v>439</v>
      </c>
      <c r="C79" t="s">
        <v>573</v>
      </c>
      <c r="D79" t="s">
        <v>573</v>
      </c>
      <c r="E79" t="s">
        <v>573</v>
      </c>
      <c r="F79" t="s">
        <v>573</v>
      </c>
    </row>
    <row r="80" spans="1:6" x14ac:dyDescent="0.3">
      <c r="B80" t="s">
        <v>440</v>
      </c>
      <c r="C80" t="s">
        <v>573</v>
      </c>
      <c r="D80" t="s">
        <v>573</v>
      </c>
      <c r="E80" t="s">
        <v>573</v>
      </c>
      <c r="F80" t="s">
        <v>573</v>
      </c>
    </row>
    <row r="81" spans="1:6" x14ac:dyDescent="0.3">
      <c r="A81" s="8" t="s">
        <v>597</v>
      </c>
      <c r="B81" s="10" t="s">
        <v>230</v>
      </c>
      <c r="C81" s="10" t="s">
        <v>573</v>
      </c>
      <c r="D81" s="10" t="s">
        <v>573</v>
      </c>
      <c r="E81" s="10">
        <v>1</v>
      </c>
      <c r="F81" s="10" t="s">
        <v>573</v>
      </c>
    </row>
    <row r="82" spans="1:6" x14ac:dyDescent="0.3">
      <c r="B82" t="s">
        <v>504</v>
      </c>
      <c r="C82" t="s">
        <v>573</v>
      </c>
      <c r="D82" t="s">
        <v>573</v>
      </c>
      <c r="E82">
        <v>1</v>
      </c>
      <c r="F82">
        <v>1</v>
      </c>
    </row>
    <row r="83" spans="1:6" x14ac:dyDescent="0.3">
      <c r="B83" t="s">
        <v>295</v>
      </c>
      <c r="C83" t="s">
        <v>573</v>
      </c>
      <c r="D83" t="s">
        <v>573</v>
      </c>
      <c r="E83">
        <v>0</v>
      </c>
      <c r="F83" t="s">
        <v>573</v>
      </c>
    </row>
    <row r="84" spans="1:6" x14ac:dyDescent="0.3">
      <c r="B84" t="s">
        <v>35</v>
      </c>
      <c r="C84" t="s">
        <v>573</v>
      </c>
      <c r="D84" t="s">
        <v>573</v>
      </c>
      <c r="E84">
        <v>0</v>
      </c>
      <c r="F84">
        <v>1</v>
      </c>
    </row>
    <row r="85" spans="1:6" x14ac:dyDescent="0.3">
      <c r="B85" t="s">
        <v>677</v>
      </c>
      <c r="C85" t="s">
        <v>573</v>
      </c>
      <c r="D85" t="s">
        <v>573</v>
      </c>
      <c r="E85">
        <v>1</v>
      </c>
      <c r="F85" t="s">
        <v>573</v>
      </c>
    </row>
    <row r="86" spans="1:6" x14ac:dyDescent="0.3">
      <c r="B86" t="s">
        <v>296</v>
      </c>
      <c r="C86" t="s">
        <v>573</v>
      </c>
      <c r="D86" t="s">
        <v>573</v>
      </c>
      <c r="E86">
        <v>0</v>
      </c>
      <c r="F86" t="s">
        <v>573</v>
      </c>
    </row>
    <row r="87" spans="1:6" x14ac:dyDescent="0.3">
      <c r="B87" t="s">
        <v>220</v>
      </c>
      <c r="C87" t="s">
        <v>573</v>
      </c>
      <c r="D87" t="s">
        <v>573</v>
      </c>
      <c r="E87">
        <v>0</v>
      </c>
      <c r="F87" t="s">
        <v>573</v>
      </c>
    </row>
    <row r="88" spans="1:6" x14ac:dyDescent="0.3">
      <c r="B88" t="s">
        <v>678</v>
      </c>
      <c r="C88" t="s">
        <v>573</v>
      </c>
      <c r="D88" t="s">
        <v>573</v>
      </c>
      <c r="E88" t="s">
        <v>573</v>
      </c>
      <c r="F88" t="s">
        <v>573</v>
      </c>
    </row>
    <row r="89" spans="1:6" x14ac:dyDescent="0.3">
      <c r="B89" t="s">
        <v>221</v>
      </c>
      <c r="C89" t="s">
        <v>573</v>
      </c>
      <c r="D89" t="s">
        <v>573</v>
      </c>
      <c r="E89">
        <v>0</v>
      </c>
      <c r="F89" t="s">
        <v>573</v>
      </c>
    </row>
    <row r="90" spans="1:6" x14ac:dyDescent="0.3">
      <c r="B90" t="s">
        <v>444</v>
      </c>
      <c r="C90" t="s">
        <v>573</v>
      </c>
      <c r="D90" t="s">
        <v>573</v>
      </c>
      <c r="E90">
        <v>1</v>
      </c>
      <c r="F90" t="s">
        <v>573</v>
      </c>
    </row>
    <row r="91" spans="1:6" x14ac:dyDescent="0.3">
      <c r="B91" t="s">
        <v>36</v>
      </c>
      <c r="C91" t="s">
        <v>573</v>
      </c>
      <c r="D91" t="s">
        <v>573</v>
      </c>
      <c r="E91" t="s">
        <v>573</v>
      </c>
      <c r="F91" t="s">
        <v>573</v>
      </c>
    </row>
    <row r="92" spans="1:6" x14ac:dyDescent="0.3">
      <c r="B92" t="s">
        <v>297</v>
      </c>
      <c r="C92" t="s">
        <v>573</v>
      </c>
      <c r="D92" t="s">
        <v>573</v>
      </c>
      <c r="E92">
        <v>0</v>
      </c>
      <c r="F92" t="s">
        <v>573</v>
      </c>
    </row>
    <row r="93" spans="1:6" x14ac:dyDescent="0.3">
      <c r="B93" t="s">
        <v>293</v>
      </c>
      <c r="C93" t="s">
        <v>573</v>
      </c>
      <c r="D93" t="s">
        <v>573</v>
      </c>
      <c r="E93">
        <v>0</v>
      </c>
      <c r="F93" t="s">
        <v>573</v>
      </c>
    </row>
    <row r="94" spans="1:6" x14ac:dyDescent="0.3">
      <c r="B94" t="s">
        <v>506</v>
      </c>
      <c r="C94" t="s">
        <v>573</v>
      </c>
      <c r="D94" t="s">
        <v>573</v>
      </c>
      <c r="E94">
        <v>1</v>
      </c>
      <c r="F94">
        <v>1</v>
      </c>
    </row>
    <row r="95" spans="1:6" x14ac:dyDescent="0.3">
      <c r="B95" t="s">
        <v>99</v>
      </c>
      <c r="C95">
        <v>1</v>
      </c>
      <c r="D95">
        <v>1</v>
      </c>
      <c r="E95">
        <v>1</v>
      </c>
      <c r="F95">
        <v>1</v>
      </c>
    </row>
    <row r="96" spans="1:6" x14ac:dyDescent="0.3">
      <c r="B96" t="s">
        <v>219</v>
      </c>
      <c r="C96">
        <v>1</v>
      </c>
      <c r="D96">
        <v>1</v>
      </c>
      <c r="E96">
        <v>1</v>
      </c>
      <c r="F96">
        <v>0</v>
      </c>
    </row>
    <row r="97" spans="1:6" x14ac:dyDescent="0.3">
      <c r="B97" t="s">
        <v>98</v>
      </c>
      <c r="C97">
        <v>1</v>
      </c>
      <c r="D97">
        <v>1</v>
      </c>
      <c r="E97">
        <v>1</v>
      </c>
      <c r="F97">
        <v>1</v>
      </c>
    </row>
    <row r="98" spans="1:6" x14ac:dyDescent="0.3">
      <c r="B98" t="s">
        <v>294</v>
      </c>
      <c r="C98" t="s">
        <v>573</v>
      </c>
      <c r="D98" t="s">
        <v>573</v>
      </c>
      <c r="E98">
        <v>0</v>
      </c>
      <c r="F98" t="s">
        <v>573</v>
      </c>
    </row>
    <row r="99" spans="1:6" x14ac:dyDescent="0.3">
      <c r="B99" t="s">
        <v>162</v>
      </c>
      <c r="C99">
        <v>1</v>
      </c>
      <c r="D99">
        <v>0</v>
      </c>
      <c r="E99">
        <v>1</v>
      </c>
      <c r="F99" t="s">
        <v>573</v>
      </c>
    </row>
    <row r="100" spans="1:6" x14ac:dyDescent="0.3">
      <c r="B100" t="s">
        <v>100</v>
      </c>
      <c r="C100" t="s">
        <v>573</v>
      </c>
      <c r="D100" t="s">
        <v>573</v>
      </c>
      <c r="E100">
        <v>1</v>
      </c>
      <c r="F100">
        <v>1</v>
      </c>
    </row>
    <row r="101" spans="1:6" x14ac:dyDescent="0.3">
      <c r="B101" t="s">
        <v>292</v>
      </c>
      <c r="C101" t="s">
        <v>573</v>
      </c>
      <c r="D101" t="s">
        <v>573</v>
      </c>
      <c r="E101">
        <v>0</v>
      </c>
      <c r="F101" t="s">
        <v>573</v>
      </c>
    </row>
    <row r="102" spans="1:6" x14ac:dyDescent="0.3">
      <c r="A102" s="8" t="s">
        <v>599</v>
      </c>
      <c r="B102" s="10" t="s">
        <v>175</v>
      </c>
      <c r="C102" s="10" t="s">
        <v>573</v>
      </c>
      <c r="D102" s="10" t="s">
        <v>573</v>
      </c>
      <c r="E102" s="10">
        <v>0</v>
      </c>
      <c r="F102" s="10">
        <v>0</v>
      </c>
    </row>
    <row r="103" spans="1:6" x14ac:dyDescent="0.3">
      <c r="B103" t="s">
        <v>626</v>
      </c>
      <c r="C103" t="s">
        <v>573</v>
      </c>
      <c r="D103" t="s">
        <v>573</v>
      </c>
      <c r="E103" t="s">
        <v>573</v>
      </c>
      <c r="F103" t="s">
        <v>573</v>
      </c>
    </row>
    <row r="104" spans="1:6" x14ac:dyDescent="0.3">
      <c r="B104" t="s">
        <v>627</v>
      </c>
      <c r="C104" t="s">
        <v>573</v>
      </c>
      <c r="D104" t="s">
        <v>573</v>
      </c>
      <c r="E104" t="s">
        <v>573</v>
      </c>
      <c r="F104" t="s">
        <v>573</v>
      </c>
    </row>
    <row r="105" spans="1:6" x14ac:dyDescent="0.3">
      <c r="B105" t="s">
        <v>679</v>
      </c>
      <c r="C105" t="s">
        <v>573</v>
      </c>
      <c r="D105" t="s">
        <v>573</v>
      </c>
      <c r="E105" t="s">
        <v>573</v>
      </c>
      <c r="F105" t="s">
        <v>573</v>
      </c>
    </row>
    <row r="106" spans="1:6" x14ac:dyDescent="0.3">
      <c r="B106" t="s">
        <v>617</v>
      </c>
      <c r="C106" t="s">
        <v>573</v>
      </c>
      <c r="D106" t="s">
        <v>573</v>
      </c>
      <c r="E106" t="s">
        <v>573</v>
      </c>
      <c r="F106" t="s">
        <v>573</v>
      </c>
    </row>
    <row r="107" spans="1:6" x14ac:dyDescent="0.3">
      <c r="B107" t="s">
        <v>613</v>
      </c>
      <c r="C107" t="s">
        <v>573</v>
      </c>
      <c r="D107" t="s">
        <v>573</v>
      </c>
      <c r="E107" t="s">
        <v>573</v>
      </c>
      <c r="F107" t="s">
        <v>573</v>
      </c>
    </row>
    <row r="108" spans="1:6" x14ac:dyDescent="0.3">
      <c r="B108" t="s">
        <v>680</v>
      </c>
      <c r="C108" t="s">
        <v>573</v>
      </c>
      <c r="D108" t="s">
        <v>573</v>
      </c>
      <c r="E108" t="s">
        <v>573</v>
      </c>
      <c r="F108" t="s">
        <v>573</v>
      </c>
    </row>
    <row r="109" spans="1:6" x14ac:dyDescent="0.3">
      <c r="B109" t="s">
        <v>177</v>
      </c>
      <c r="C109" t="s">
        <v>573</v>
      </c>
      <c r="D109" t="s">
        <v>573</v>
      </c>
      <c r="E109">
        <v>1</v>
      </c>
      <c r="F109" t="s">
        <v>573</v>
      </c>
    </row>
    <row r="110" spans="1:6" x14ac:dyDescent="0.3">
      <c r="B110" t="s">
        <v>619</v>
      </c>
      <c r="C110" t="s">
        <v>573</v>
      </c>
      <c r="D110" t="s">
        <v>573</v>
      </c>
      <c r="E110" t="s">
        <v>573</v>
      </c>
      <c r="F110" t="s">
        <v>573</v>
      </c>
    </row>
    <row r="111" spans="1:6" x14ac:dyDescent="0.3">
      <c r="B111" t="s">
        <v>173</v>
      </c>
      <c r="C111" t="s">
        <v>573</v>
      </c>
      <c r="D111" t="s">
        <v>573</v>
      </c>
      <c r="E111" t="s">
        <v>573</v>
      </c>
      <c r="F111" t="s">
        <v>573</v>
      </c>
    </row>
    <row r="112" spans="1:6" x14ac:dyDescent="0.3">
      <c r="B112" t="s">
        <v>383</v>
      </c>
      <c r="C112" t="s">
        <v>573</v>
      </c>
      <c r="D112" t="s">
        <v>573</v>
      </c>
      <c r="E112" t="s">
        <v>573</v>
      </c>
      <c r="F112" t="s">
        <v>573</v>
      </c>
    </row>
    <row r="113" spans="2:6" x14ac:dyDescent="0.3">
      <c r="B113" t="s">
        <v>622</v>
      </c>
      <c r="C113" t="s">
        <v>573</v>
      </c>
      <c r="D113" t="s">
        <v>573</v>
      </c>
      <c r="E113" t="s">
        <v>573</v>
      </c>
      <c r="F113" t="s">
        <v>573</v>
      </c>
    </row>
    <row r="114" spans="2:6" x14ac:dyDescent="0.3">
      <c r="B114" t="s">
        <v>171</v>
      </c>
      <c r="C114">
        <v>1</v>
      </c>
      <c r="D114">
        <v>0</v>
      </c>
      <c r="E114">
        <v>1</v>
      </c>
      <c r="F114">
        <v>1</v>
      </c>
    </row>
    <row r="115" spans="2:6" x14ac:dyDescent="0.3">
      <c r="B115" t="s">
        <v>612</v>
      </c>
      <c r="C115" t="s">
        <v>573</v>
      </c>
      <c r="D115" t="s">
        <v>573</v>
      </c>
      <c r="E115" t="s">
        <v>573</v>
      </c>
      <c r="F115" t="s">
        <v>573</v>
      </c>
    </row>
    <row r="116" spans="2:6" x14ac:dyDescent="0.3">
      <c r="B116" t="s">
        <v>170</v>
      </c>
      <c r="C116">
        <v>1</v>
      </c>
      <c r="D116">
        <v>1</v>
      </c>
      <c r="E116">
        <v>1</v>
      </c>
      <c r="F116">
        <v>1</v>
      </c>
    </row>
    <row r="117" spans="2:6" x14ac:dyDescent="0.3">
      <c r="B117" t="s">
        <v>681</v>
      </c>
      <c r="C117" t="s">
        <v>573</v>
      </c>
      <c r="D117" t="s">
        <v>573</v>
      </c>
      <c r="E117" t="s">
        <v>573</v>
      </c>
      <c r="F117" t="s">
        <v>573</v>
      </c>
    </row>
    <row r="118" spans="2:6" x14ac:dyDescent="0.3">
      <c r="B118" t="s">
        <v>170</v>
      </c>
      <c r="C118">
        <v>1</v>
      </c>
      <c r="D118">
        <v>1</v>
      </c>
      <c r="E118">
        <v>1</v>
      </c>
      <c r="F118">
        <v>1</v>
      </c>
    </row>
    <row r="119" spans="2:6" x14ac:dyDescent="0.3">
      <c r="B119" t="s">
        <v>379</v>
      </c>
      <c r="C119" t="s">
        <v>573</v>
      </c>
      <c r="D119" t="s">
        <v>573</v>
      </c>
      <c r="E119" t="s">
        <v>573</v>
      </c>
      <c r="F119" t="s">
        <v>573</v>
      </c>
    </row>
    <row r="120" spans="2:6" x14ac:dyDescent="0.3">
      <c r="B120" t="s">
        <v>625</v>
      </c>
      <c r="C120" t="s">
        <v>573</v>
      </c>
      <c r="D120" t="s">
        <v>573</v>
      </c>
      <c r="E120" t="s">
        <v>573</v>
      </c>
      <c r="F120" t="s">
        <v>573</v>
      </c>
    </row>
    <row r="121" spans="2:6" x14ac:dyDescent="0.3">
      <c r="B121" t="s">
        <v>379</v>
      </c>
      <c r="C121" t="s">
        <v>573</v>
      </c>
      <c r="D121" t="s">
        <v>573</v>
      </c>
      <c r="E121" t="s">
        <v>573</v>
      </c>
      <c r="F121" t="s">
        <v>573</v>
      </c>
    </row>
    <row r="122" spans="2:6" x14ac:dyDescent="0.3">
      <c r="B122" t="s">
        <v>176</v>
      </c>
      <c r="C122" t="s">
        <v>573</v>
      </c>
      <c r="D122" t="s">
        <v>573</v>
      </c>
      <c r="E122">
        <v>1</v>
      </c>
      <c r="F122" t="s">
        <v>573</v>
      </c>
    </row>
    <row r="123" spans="2:6" x14ac:dyDescent="0.3">
      <c r="B123" t="s">
        <v>171</v>
      </c>
      <c r="C123">
        <v>1</v>
      </c>
      <c r="D123">
        <v>0</v>
      </c>
      <c r="E123">
        <v>1</v>
      </c>
      <c r="F123">
        <v>1</v>
      </c>
    </row>
    <row r="124" spans="2:6" x14ac:dyDescent="0.3">
      <c r="B124" t="s">
        <v>385</v>
      </c>
      <c r="C124" t="s">
        <v>573</v>
      </c>
      <c r="D124" t="s">
        <v>573</v>
      </c>
      <c r="E124">
        <v>1</v>
      </c>
      <c r="F124" t="s">
        <v>573</v>
      </c>
    </row>
    <row r="125" spans="2:6" x14ac:dyDescent="0.3">
      <c r="B125" t="s">
        <v>681</v>
      </c>
      <c r="C125" t="s">
        <v>573</v>
      </c>
      <c r="D125" t="s">
        <v>573</v>
      </c>
      <c r="E125" t="s">
        <v>573</v>
      </c>
      <c r="F125" t="s">
        <v>573</v>
      </c>
    </row>
    <row r="126" spans="2:6" x14ac:dyDescent="0.3">
      <c r="B126" t="s">
        <v>616</v>
      </c>
      <c r="C126" t="s">
        <v>573</v>
      </c>
      <c r="D126" t="s">
        <v>573</v>
      </c>
      <c r="E126" t="s">
        <v>573</v>
      </c>
      <c r="F126" t="s">
        <v>573</v>
      </c>
    </row>
    <row r="127" spans="2:6" x14ac:dyDescent="0.3">
      <c r="B127" t="s">
        <v>680</v>
      </c>
      <c r="C127" t="s">
        <v>573</v>
      </c>
      <c r="D127" t="s">
        <v>573</v>
      </c>
      <c r="E127" t="s">
        <v>573</v>
      </c>
      <c r="F127" t="s">
        <v>573</v>
      </c>
    </row>
    <row r="128" spans="2:6" x14ac:dyDescent="0.3">
      <c r="B128" t="s">
        <v>169</v>
      </c>
      <c r="C128">
        <v>1</v>
      </c>
      <c r="D128">
        <v>1</v>
      </c>
      <c r="E128">
        <v>1</v>
      </c>
      <c r="F128">
        <v>1</v>
      </c>
    </row>
    <row r="129" spans="2:6" x14ac:dyDescent="0.3">
      <c r="B129" t="s">
        <v>177</v>
      </c>
      <c r="C129">
        <v>1</v>
      </c>
      <c r="D129">
        <v>0</v>
      </c>
      <c r="E129">
        <v>1</v>
      </c>
      <c r="F129">
        <v>1</v>
      </c>
    </row>
    <row r="130" spans="2:6" x14ac:dyDescent="0.3">
      <c r="B130" t="s">
        <v>682</v>
      </c>
      <c r="C130" t="s">
        <v>573</v>
      </c>
      <c r="D130" t="s">
        <v>573</v>
      </c>
      <c r="E130">
        <v>0</v>
      </c>
      <c r="F130" t="s">
        <v>573</v>
      </c>
    </row>
    <row r="131" spans="2:6" x14ac:dyDescent="0.3">
      <c r="B131" t="s">
        <v>615</v>
      </c>
      <c r="C131" t="s">
        <v>573</v>
      </c>
      <c r="D131" t="s">
        <v>573</v>
      </c>
      <c r="E131">
        <v>0</v>
      </c>
      <c r="F131" t="s">
        <v>573</v>
      </c>
    </row>
    <row r="132" spans="2:6" x14ac:dyDescent="0.3">
      <c r="B132" t="s">
        <v>170</v>
      </c>
      <c r="C132">
        <v>1</v>
      </c>
      <c r="D132">
        <v>1</v>
      </c>
      <c r="E132">
        <v>1</v>
      </c>
      <c r="F132">
        <v>1</v>
      </c>
    </row>
    <row r="133" spans="2:6" x14ac:dyDescent="0.3">
      <c r="B133" t="s">
        <v>379</v>
      </c>
      <c r="C133">
        <v>1</v>
      </c>
      <c r="D133">
        <v>0</v>
      </c>
      <c r="E133">
        <v>1</v>
      </c>
      <c r="F133">
        <v>0</v>
      </c>
    </row>
    <row r="134" spans="2:6" x14ac:dyDescent="0.3">
      <c r="B134" t="s">
        <v>172</v>
      </c>
      <c r="C134" t="s">
        <v>573</v>
      </c>
      <c r="D134" t="s">
        <v>573</v>
      </c>
      <c r="E134">
        <v>1</v>
      </c>
      <c r="F134" t="s">
        <v>573</v>
      </c>
    </row>
    <row r="135" spans="2:6" x14ac:dyDescent="0.3">
      <c r="B135" t="s">
        <v>171</v>
      </c>
      <c r="C135">
        <v>1</v>
      </c>
      <c r="D135">
        <v>1</v>
      </c>
      <c r="E135" t="s">
        <v>573</v>
      </c>
      <c r="F135">
        <v>0</v>
      </c>
    </row>
    <row r="136" spans="2:6" x14ac:dyDescent="0.3">
      <c r="B136" t="s">
        <v>177</v>
      </c>
      <c r="C136">
        <v>1</v>
      </c>
      <c r="D136">
        <v>0</v>
      </c>
      <c r="E136">
        <v>1</v>
      </c>
      <c r="F136">
        <v>1</v>
      </c>
    </row>
    <row r="137" spans="2:6" x14ac:dyDescent="0.3">
      <c r="B137" t="s">
        <v>628</v>
      </c>
      <c r="C137" t="s">
        <v>573</v>
      </c>
      <c r="D137" t="s">
        <v>573</v>
      </c>
      <c r="E137" t="s">
        <v>573</v>
      </c>
      <c r="F137" t="s">
        <v>573</v>
      </c>
    </row>
    <row r="138" spans="2:6" x14ac:dyDescent="0.3">
      <c r="B138" t="s">
        <v>380</v>
      </c>
      <c r="C138" t="s">
        <v>573</v>
      </c>
      <c r="D138" t="s">
        <v>573</v>
      </c>
      <c r="E138" t="s">
        <v>573</v>
      </c>
      <c r="F138" t="s">
        <v>573</v>
      </c>
    </row>
    <row r="139" spans="2:6" x14ac:dyDescent="0.3">
      <c r="B139" t="s">
        <v>172</v>
      </c>
      <c r="C139" t="s">
        <v>573</v>
      </c>
      <c r="D139" t="s">
        <v>573</v>
      </c>
      <c r="E139">
        <v>1</v>
      </c>
      <c r="F139">
        <v>0</v>
      </c>
    </row>
    <row r="140" spans="2:6" x14ac:dyDescent="0.3">
      <c r="B140" t="s">
        <v>173</v>
      </c>
      <c r="C140" t="s">
        <v>573</v>
      </c>
      <c r="D140" t="s">
        <v>573</v>
      </c>
      <c r="E140" t="s">
        <v>573</v>
      </c>
      <c r="F140" t="s">
        <v>573</v>
      </c>
    </row>
    <row r="141" spans="2:6" x14ac:dyDescent="0.3">
      <c r="B141" t="s">
        <v>169</v>
      </c>
      <c r="C141">
        <v>1</v>
      </c>
      <c r="D141">
        <v>0</v>
      </c>
      <c r="E141">
        <v>1</v>
      </c>
      <c r="F141">
        <v>1</v>
      </c>
    </row>
    <row r="142" spans="2:6" x14ac:dyDescent="0.3">
      <c r="B142" t="s">
        <v>41</v>
      </c>
      <c r="C142">
        <v>1</v>
      </c>
      <c r="D142">
        <v>0</v>
      </c>
      <c r="E142">
        <v>1</v>
      </c>
      <c r="F142">
        <v>0</v>
      </c>
    </row>
    <row r="143" spans="2:6" x14ac:dyDescent="0.3">
      <c r="B143" t="s">
        <v>166</v>
      </c>
      <c r="C143">
        <v>1</v>
      </c>
      <c r="D143">
        <v>1</v>
      </c>
      <c r="E143">
        <v>1</v>
      </c>
      <c r="F143">
        <v>1</v>
      </c>
    </row>
    <row r="144" spans="2:6" x14ac:dyDescent="0.3">
      <c r="B144" t="s">
        <v>41</v>
      </c>
      <c r="C144" t="s">
        <v>573</v>
      </c>
      <c r="D144" t="s">
        <v>573</v>
      </c>
      <c r="E144">
        <v>1</v>
      </c>
      <c r="F144" t="s">
        <v>573</v>
      </c>
    </row>
    <row r="145" spans="1:6" x14ac:dyDescent="0.3">
      <c r="B145" t="s">
        <v>618</v>
      </c>
      <c r="C145" t="s">
        <v>573</v>
      </c>
      <c r="D145" t="s">
        <v>573</v>
      </c>
      <c r="E145" t="s">
        <v>573</v>
      </c>
      <c r="F145" t="s">
        <v>573</v>
      </c>
    </row>
    <row r="146" spans="1:6" x14ac:dyDescent="0.3">
      <c r="B146" t="s">
        <v>683</v>
      </c>
      <c r="C146" t="s">
        <v>573</v>
      </c>
      <c r="D146" t="s">
        <v>573</v>
      </c>
      <c r="E146">
        <v>0</v>
      </c>
      <c r="F146" t="s">
        <v>573</v>
      </c>
    </row>
    <row r="147" spans="1:6" x14ac:dyDescent="0.3">
      <c r="B147" t="s">
        <v>379</v>
      </c>
      <c r="C147" t="s">
        <v>573</v>
      </c>
      <c r="D147" t="s">
        <v>573</v>
      </c>
      <c r="E147" t="s">
        <v>573</v>
      </c>
      <c r="F147" t="s">
        <v>573</v>
      </c>
    </row>
    <row r="148" spans="1:6" x14ac:dyDescent="0.3">
      <c r="B148" t="s">
        <v>548</v>
      </c>
      <c r="C148">
        <v>1</v>
      </c>
      <c r="D148">
        <v>1</v>
      </c>
      <c r="E148">
        <v>1</v>
      </c>
      <c r="F148">
        <v>0</v>
      </c>
    </row>
    <row r="149" spans="1:6" x14ac:dyDescent="0.3">
      <c r="B149" t="s">
        <v>167</v>
      </c>
      <c r="C149">
        <v>1</v>
      </c>
      <c r="D149">
        <v>1</v>
      </c>
      <c r="E149">
        <v>1</v>
      </c>
      <c r="F149">
        <v>1</v>
      </c>
    </row>
    <row r="150" spans="1:6" x14ac:dyDescent="0.3">
      <c r="B150" t="s">
        <v>621</v>
      </c>
      <c r="C150" t="s">
        <v>573</v>
      </c>
      <c r="D150" t="s">
        <v>573</v>
      </c>
      <c r="E150" t="s">
        <v>573</v>
      </c>
      <c r="F150" t="s">
        <v>573</v>
      </c>
    </row>
    <row r="151" spans="1:6" x14ac:dyDescent="0.3">
      <c r="B151" t="s">
        <v>623</v>
      </c>
      <c r="C151" t="s">
        <v>573</v>
      </c>
      <c r="D151" t="s">
        <v>573</v>
      </c>
      <c r="E151" t="s">
        <v>573</v>
      </c>
      <c r="F151" t="s">
        <v>573</v>
      </c>
    </row>
    <row r="152" spans="1:6" x14ac:dyDescent="0.3">
      <c r="B152" t="s">
        <v>168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 s="8" t="s">
        <v>629</v>
      </c>
      <c r="B153" s="10" t="s">
        <v>234</v>
      </c>
      <c r="C153" s="10" t="s">
        <v>573</v>
      </c>
      <c r="D153" s="10" t="s">
        <v>573</v>
      </c>
      <c r="E153" s="10">
        <v>0</v>
      </c>
      <c r="F153" s="10">
        <v>0</v>
      </c>
    </row>
    <row r="154" spans="1:6" x14ac:dyDescent="0.3">
      <c r="B154" t="s">
        <v>458</v>
      </c>
      <c r="C154" t="s">
        <v>573</v>
      </c>
      <c r="D154" t="s">
        <v>573</v>
      </c>
      <c r="E154" t="s">
        <v>573</v>
      </c>
      <c r="F154" t="s">
        <v>573</v>
      </c>
    </row>
    <row r="155" spans="1:6" x14ac:dyDescent="0.3">
      <c r="B155" t="s">
        <v>235</v>
      </c>
      <c r="C155" t="s">
        <v>573</v>
      </c>
      <c r="D155" t="s">
        <v>573</v>
      </c>
      <c r="E155" t="s">
        <v>573</v>
      </c>
      <c r="F155" t="s">
        <v>573</v>
      </c>
    </row>
    <row r="156" spans="1:6" x14ac:dyDescent="0.3">
      <c r="B156" t="s">
        <v>387</v>
      </c>
      <c r="C156" t="s">
        <v>573</v>
      </c>
      <c r="D156" t="s">
        <v>573</v>
      </c>
      <c r="E156">
        <v>0</v>
      </c>
      <c r="F156" t="s">
        <v>573</v>
      </c>
    </row>
    <row r="157" spans="1:6" x14ac:dyDescent="0.3">
      <c r="B157" t="s">
        <v>645</v>
      </c>
      <c r="C157" t="s">
        <v>573</v>
      </c>
      <c r="D157" t="s">
        <v>573</v>
      </c>
      <c r="E157" t="s">
        <v>573</v>
      </c>
      <c r="F157" t="s">
        <v>573</v>
      </c>
    </row>
    <row r="158" spans="1:6" x14ac:dyDescent="0.3">
      <c r="B158" t="s">
        <v>637</v>
      </c>
      <c r="C158" t="s">
        <v>573</v>
      </c>
      <c r="D158" t="s">
        <v>573</v>
      </c>
      <c r="E158" t="s">
        <v>573</v>
      </c>
      <c r="F158" t="s">
        <v>573</v>
      </c>
    </row>
    <row r="159" spans="1:6" x14ac:dyDescent="0.3">
      <c r="B159" t="s">
        <v>450</v>
      </c>
      <c r="C159" t="s">
        <v>573</v>
      </c>
      <c r="D159" t="s">
        <v>573</v>
      </c>
      <c r="E159" t="s">
        <v>573</v>
      </c>
      <c r="F159" t="s">
        <v>573</v>
      </c>
    </row>
    <row r="160" spans="1:6" x14ac:dyDescent="0.3">
      <c r="B160" t="s">
        <v>684</v>
      </c>
      <c r="C160" t="s">
        <v>573</v>
      </c>
      <c r="D160" t="s">
        <v>573</v>
      </c>
      <c r="E160" t="s">
        <v>573</v>
      </c>
      <c r="F160" t="s">
        <v>573</v>
      </c>
    </row>
    <row r="161" spans="2:6" x14ac:dyDescent="0.3">
      <c r="B161" t="s">
        <v>685</v>
      </c>
      <c r="C161" t="s">
        <v>573</v>
      </c>
      <c r="D161" t="s">
        <v>573</v>
      </c>
      <c r="E161" t="s">
        <v>573</v>
      </c>
      <c r="F161" t="s">
        <v>573</v>
      </c>
    </row>
    <row r="162" spans="2:6" x14ac:dyDescent="0.3">
      <c r="B162" t="s">
        <v>401</v>
      </c>
      <c r="C162" t="s">
        <v>573</v>
      </c>
      <c r="D162" t="s">
        <v>573</v>
      </c>
      <c r="E162" t="s">
        <v>573</v>
      </c>
      <c r="F162" t="s">
        <v>573</v>
      </c>
    </row>
    <row r="163" spans="2:6" x14ac:dyDescent="0.3">
      <c r="B163" t="s">
        <v>179</v>
      </c>
      <c r="C163">
        <v>0</v>
      </c>
      <c r="D163">
        <v>0</v>
      </c>
      <c r="E163">
        <v>0</v>
      </c>
      <c r="F163">
        <v>0</v>
      </c>
    </row>
    <row r="164" spans="2:6" x14ac:dyDescent="0.3">
      <c r="B164" t="s">
        <v>236</v>
      </c>
      <c r="C164" t="s">
        <v>573</v>
      </c>
      <c r="D164" t="s">
        <v>573</v>
      </c>
      <c r="E164" t="s">
        <v>573</v>
      </c>
      <c r="F164" t="s">
        <v>573</v>
      </c>
    </row>
    <row r="165" spans="2:6" x14ac:dyDescent="0.3">
      <c r="B165" t="s">
        <v>458</v>
      </c>
      <c r="C165" t="s">
        <v>573</v>
      </c>
      <c r="D165" t="s">
        <v>573</v>
      </c>
      <c r="E165" t="s">
        <v>573</v>
      </c>
      <c r="F165" t="s">
        <v>573</v>
      </c>
    </row>
    <row r="166" spans="2:6" x14ac:dyDescent="0.3">
      <c r="B166" t="s">
        <v>508</v>
      </c>
      <c r="C166" t="s">
        <v>573</v>
      </c>
      <c r="D166" t="s">
        <v>573</v>
      </c>
      <c r="E166" t="s">
        <v>573</v>
      </c>
      <c r="F166" t="s">
        <v>573</v>
      </c>
    </row>
    <row r="167" spans="2:6" x14ac:dyDescent="0.3">
      <c r="B167" t="s">
        <v>404</v>
      </c>
      <c r="C167" t="s">
        <v>573</v>
      </c>
      <c r="D167" t="s">
        <v>573</v>
      </c>
      <c r="E167" t="s">
        <v>573</v>
      </c>
      <c r="F167" t="s">
        <v>573</v>
      </c>
    </row>
    <row r="168" spans="2:6" x14ac:dyDescent="0.3">
      <c r="B168" t="s">
        <v>510</v>
      </c>
      <c r="C168" t="s">
        <v>573</v>
      </c>
      <c r="D168" t="s">
        <v>573</v>
      </c>
      <c r="E168" t="s">
        <v>573</v>
      </c>
      <c r="F168" t="s">
        <v>573</v>
      </c>
    </row>
    <row r="169" spans="2:6" x14ac:dyDescent="0.3">
      <c r="B169" t="s">
        <v>235</v>
      </c>
      <c r="C169" t="s">
        <v>573</v>
      </c>
      <c r="D169" t="s">
        <v>573</v>
      </c>
      <c r="E169" t="s">
        <v>573</v>
      </c>
      <c r="F169" t="s">
        <v>573</v>
      </c>
    </row>
    <row r="170" spans="2:6" x14ac:dyDescent="0.3">
      <c r="B170" t="s">
        <v>686</v>
      </c>
      <c r="C170" t="s">
        <v>573</v>
      </c>
      <c r="D170" t="s">
        <v>573</v>
      </c>
      <c r="E170" t="s">
        <v>573</v>
      </c>
      <c r="F170" t="s">
        <v>573</v>
      </c>
    </row>
    <row r="171" spans="2:6" x14ac:dyDescent="0.3">
      <c r="B171" t="s">
        <v>510</v>
      </c>
      <c r="C171" t="s">
        <v>573</v>
      </c>
      <c r="D171" t="s">
        <v>573</v>
      </c>
      <c r="E171" t="s">
        <v>573</v>
      </c>
      <c r="F171" t="s">
        <v>573</v>
      </c>
    </row>
    <row r="172" spans="2:6" x14ac:dyDescent="0.3">
      <c r="B172" t="s">
        <v>641</v>
      </c>
      <c r="C172" t="s">
        <v>573</v>
      </c>
      <c r="D172" t="s">
        <v>573</v>
      </c>
      <c r="E172" t="s">
        <v>573</v>
      </c>
      <c r="F172" t="s">
        <v>573</v>
      </c>
    </row>
    <row r="173" spans="2:6" x14ac:dyDescent="0.3">
      <c r="B173" t="s">
        <v>647</v>
      </c>
      <c r="C173" t="s">
        <v>573</v>
      </c>
      <c r="D173" t="s">
        <v>573</v>
      </c>
      <c r="E173" t="s">
        <v>573</v>
      </c>
      <c r="F173" t="s">
        <v>573</v>
      </c>
    </row>
    <row r="174" spans="2:6" x14ac:dyDescent="0.3">
      <c r="B174" t="s">
        <v>42</v>
      </c>
      <c r="C174" t="s">
        <v>573</v>
      </c>
      <c r="D174" t="s">
        <v>573</v>
      </c>
      <c r="E174" t="s">
        <v>573</v>
      </c>
      <c r="F174" t="s">
        <v>573</v>
      </c>
    </row>
    <row r="175" spans="2:6" x14ac:dyDescent="0.3">
      <c r="B175" t="s">
        <v>510</v>
      </c>
      <c r="C175" t="s">
        <v>573</v>
      </c>
      <c r="D175" t="s">
        <v>573</v>
      </c>
      <c r="E175" t="s">
        <v>573</v>
      </c>
      <c r="F175" t="s">
        <v>573</v>
      </c>
    </row>
    <row r="176" spans="2:6" x14ac:dyDescent="0.3">
      <c r="B176" t="s">
        <v>638</v>
      </c>
      <c r="C176" t="s">
        <v>573</v>
      </c>
      <c r="D176" t="s">
        <v>573</v>
      </c>
      <c r="E176" t="s">
        <v>573</v>
      </c>
      <c r="F176" t="s">
        <v>573</v>
      </c>
    </row>
    <row r="177" spans="2:6" x14ac:dyDescent="0.3">
      <c r="B177" t="s">
        <v>237</v>
      </c>
      <c r="C177" t="s">
        <v>573</v>
      </c>
      <c r="D177" t="s">
        <v>573</v>
      </c>
      <c r="E177" t="s">
        <v>573</v>
      </c>
      <c r="F177" t="s">
        <v>573</v>
      </c>
    </row>
    <row r="178" spans="2:6" x14ac:dyDescent="0.3">
      <c r="B178" t="s">
        <v>684</v>
      </c>
      <c r="C178" t="s">
        <v>573</v>
      </c>
      <c r="D178" t="s">
        <v>573</v>
      </c>
      <c r="E178" t="s">
        <v>573</v>
      </c>
      <c r="F178" t="s">
        <v>573</v>
      </c>
    </row>
    <row r="179" spans="2:6" x14ac:dyDescent="0.3">
      <c r="B179" t="s">
        <v>46</v>
      </c>
      <c r="C179" t="s">
        <v>573</v>
      </c>
      <c r="D179" t="s">
        <v>573</v>
      </c>
      <c r="E179" t="s">
        <v>573</v>
      </c>
      <c r="F179" t="s">
        <v>573</v>
      </c>
    </row>
    <row r="180" spans="2:6" x14ac:dyDescent="0.3">
      <c r="B180" t="s">
        <v>639</v>
      </c>
      <c r="C180" t="s">
        <v>573</v>
      </c>
      <c r="D180" t="s">
        <v>573</v>
      </c>
      <c r="E180" t="s">
        <v>573</v>
      </c>
      <c r="F180" t="s">
        <v>573</v>
      </c>
    </row>
    <row r="181" spans="2:6" x14ac:dyDescent="0.3">
      <c r="B181" t="s">
        <v>182</v>
      </c>
      <c r="C181" t="s">
        <v>573</v>
      </c>
      <c r="D181" t="s">
        <v>573</v>
      </c>
      <c r="E181" t="s">
        <v>573</v>
      </c>
      <c r="F181" t="s">
        <v>573</v>
      </c>
    </row>
    <row r="182" spans="2:6" x14ac:dyDescent="0.3">
      <c r="B182" t="s">
        <v>43</v>
      </c>
      <c r="C182" t="s">
        <v>573</v>
      </c>
      <c r="D182" t="s">
        <v>573</v>
      </c>
      <c r="E182" t="s">
        <v>573</v>
      </c>
      <c r="F182" t="s">
        <v>573</v>
      </c>
    </row>
    <row r="183" spans="2:6" x14ac:dyDescent="0.3">
      <c r="B183" t="s">
        <v>404</v>
      </c>
      <c r="C183" t="s">
        <v>573</v>
      </c>
      <c r="D183" t="s">
        <v>573</v>
      </c>
      <c r="E183" t="s">
        <v>573</v>
      </c>
      <c r="F183" t="s">
        <v>573</v>
      </c>
    </row>
    <row r="184" spans="2:6" x14ac:dyDescent="0.3">
      <c r="B184" t="s">
        <v>457</v>
      </c>
      <c r="C184" t="s">
        <v>573</v>
      </c>
      <c r="D184" t="s">
        <v>573</v>
      </c>
      <c r="E184" t="s">
        <v>573</v>
      </c>
      <c r="F184" t="s">
        <v>573</v>
      </c>
    </row>
    <row r="185" spans="2:6" x14ac:dyDescent="0.3">
      <c r="B185" t="s">
        <v>181</v>
      </c>
      <c r="C185" t="s">
        <v>573</v>
      </c>
      <c r="D185" t="s">
        <v>573</v>
      </c>
      <c r="E185" t="s">
        <v>573</v>
      </c>
      <c r="F185" t="s">
        <v>573</v>
      </c>
    </row>
    <row r="186" spans="2:6" x14ac:dyDescent="0.3">
      <c r="B186" t="s">
        <v>236</v>
      </c>
      <c r="C186" t="s">
        <v>573</v>
      </c>
      <c r="D186" t="s">
        <v>573</v>
      </c>
      <c r="E186" t="s">
        <v>573</v>
      </c>
      <c r="F186" t="s">
        <v>573</v>
      </c>
    </row>
    <row r="187" spans="2:6" x14ac:dyDescent="0.3">
      <c r="B187" t="s">
        <v>458</v>
      </c>
      <c r="C187" t="s">
        <v>573</v>
      </c>
      <c r="D187" t="s">
        <v>573</v>
      </c>
      <c r="E187" t="s">
        <v>573</v>
      </c>
      <c r="F187" t="s">
        <v>573</v>
      </c>
    </row>
    <row r="188" spans="2:6" x14ac:dyDescent="0.3">
      <c r="B188" t="s">
        <v>687</v>
      </c>
      <c r="C188" t="s">
        <v>573</v>
      </c>
      <c r="D188" t="s">
        <v>573</v>
      </c>
      <c r="E188" t="s">
        <v>573</v>
      </c>
      <c r="F188" t="s">
        <v>573</v>
      </c>
    </row>
    <row r="189" spans="2:6" x14ac:dyDescent="0.3">
      <c r="B189" t="s">
        <v>181</v>
      </c>
      <c r="C189" t="s">
        <v>573</v>
      </c>
      <c r="D189" t="s">
        <v>573</v>
      </c>
      <c r="E189" t="s">
        <v>573</v>
      </c>
      <c r="F189" t="s">
        <v>573</v>
      </c>
    </row>
    <row r="190" spans="2:6" x14ac:dyDescent="0.3">
      <c r="B190" t="s">
        <v>688</v>
      </c>
      <c r="C190" t="s">
        <v>573</v>
      </c>
      <c r="D190" t="s">
        <v>573</v>
      </c>
      <c r="E190" t="s">
        <v>573</v>
      </c>
      <c r="F190" t="s">
        <v>573</v>
      </c>
    </row>
    <row r="191" spans="2:6" x14ac:dyDescent="0.3">
      <c r="B191" t="s">
        <v>689</v>
      </c>
      <c r="C191" t="s">
        <v>573</v>
      </c>
      <c r="D191" t="s">
        <v>573</v>
      </c>
      <c r="E191" t="s">
        <v>573</v>
      </c>
      <c r="F191" t="s">
        <v>573</v>
      </c>
    </row>
    <row r="192" spans="2:6" x14ac:dyDescent="0.3">
      <c r="B192" t="s">
        <v>690</v>
      </c>
      <c r="C192" t="s">
        <v>573</v>
      </c>
      <c r="D192" t="s">
        <v>573</v>
      </c>
      <c r="E192" t="s">
        <v>573</v>
      </c>
      <c r="F192" t="s">
        <v>573</v>
      </c>
    </row>
    <row r="193" spans="2:6" x14ac:dyDescent="0.3">
      <c r="B193" t="s">
        <v>691</v>
      </c>
      <c r="C193" t="s">
        <v>573</v>
      </c>
      <c r="D193" t="s">
        <v>573</v>
      </c>
      <c r="E193">
        <v>1</v>
      </c>
      <c r="F193" t="s">
        <v>573</v>
      </c>
    </row>
    <row r="194" spans="2:6" x14ac:dyDescent="0.3">
      <c r="B194" t="s">
        <v>302</v>
      </c>
      <c r="C194" t="s">
        <v>573</v>
      </c>
      <c r="D194" t="s">
        <v>573</v>
      </c>
      <c r="E194">
        <v>1</v>
      </c>
      <c r="F194" t="s">
        <v>573</v>
      </c>
    </row>
    <row r="195" spans="2:6" x14ac:dyDescent="0.3">
      <c r="B195" t="s">
        <v>643</v>
      </c>
      <c r="C195" t="s">
        <v>573</v>
      </c>
      <c r="D195" t="s">
        <v>573</v>
      </c>
      <c r="E195">
        <v>1</v>
      </c>
      <c r="F195" t="s">
        <v>573</v>
      </c>
    </row>
    <row r="196" spans="2:6" x14ac:dyDescent="0.3">
      <c r="B196" t="s">
        <v>692</v>
      </c>
      <c r="C196" t="s">
        <v>573</v>
      </c>
      <c r="D196" t="s">
        <v>573</v>
      </c>
      <c r="E196">
        <v>1</v>
      </c>
      <c r="F196" t="s">
        <v>573</v>
      </c>
    </row>
    <row r="197" spans="2:6" x14ac:dyDescent="0.3">
      <c r="B197" t="s">
        <v>693</v>
      </c>
      <c r="C197" t="s">
        <v>573</v>
      </c>
      <c r="D197" t="s">
        <v>573</v>
      </c>
      <c r="E197" t="s">
        <v>573</v>
      </c>
      <c r="F197" t="s">
        <v>573</v>
      </c>
    </row>
    <row r="198" spans="2:6" x14ac:dyDescent="0.3">
      <c r="B198" t="s">
        <v>510</v>
      </c>
      <c r="C198" t="s">
        <v>573</v>
      </c>
      <c r="D198" t="s">
        <v>573</v>
      </c>
      <c r="E198" t="s">
        <v>573</v>
      </c>
      <c r="F198" t="s">
        <v>573</v>
      </c>
    </row>
    <row r="199" spans="2:6" x14ac:dyDescent="0.3">
      <c r="B199" t="s">
        <v>694</v>
      </c>
      <c r="C199" t="s">
        <v>573</v>
      </c>
      <c r="D199" t="s">
        <v>573</v>
      </c>
      <c r="E199">
        <v>1</v>
      </c>
      <c r="F199" t="s">
        <v>573</v>
      </c>
    </row>
    <row r="200" spans="2:6" x14ac:dyDescent="0.3">
      <c r="B200" t="s">
        <v>303</v>
      </c>
      <c r="C200" t="s">
        <v>573</v>
      </c>
      <c r="D200" t="s">
        <v>573</v>
      </c>
      <c r="E200">
        <v>1</v>
      </c>
      <c r="F200" t="s">
        <v>573</v>
      </c>
    </row>
    <row r="201" spans="2:6" x14ac:dyDescent="0.3">
      <c r="B201" t="s">
        <v>695</v>
      </c>
      <c r="C201" t="s">
        <v>573</v>
      </c>
      <c r="D201" t="s">
        <v>573</v>
      </c>
      <c r="E201" t="s">
        <v>573</v>
      </c>
      <c r="F201" t="s">
        <v>573</v>
      </c>
    </row>
    <row r="202" spans="2:6" x14ac:dyDescent="0.3">
      <c r="B202" t="s">
        <v>510</v>
      </c>
      <c r="C202" t="s">
        <v>573</v>
      </c>
      <c r="D202" t="s">
        <v>573</v>
      </c>
      <c r="E202" t="s">
        <v>573</v>
      </c>
      <c r="F202" t="s">
        <v>573</v>
      </c>
    </row>
    <row r="203" spans="2:6" x14ac:dyDescent="0.3">
      <c r="B203" t="s">
        <v>512</v>
      </c>
      <c r="C203" t="s">
        <v>573</v>
      </c>
      <c r="D203" t="s">
        <v>573</v>
      </c>
      <c r="E203" t="s">
        <v>573</v>
      </c>
      <c r="F203" t="s">
        <v>573</v>
      </c>
    </row>
    <row r="204" spans="2:6" x14ac:dyDescent="0.3">
      <c r="B204" t="s">
        <v>46</v>
      </c>
      <c r="C204" t="s">
        <v>573</v>
      </c>
      <c r="D204" t="s">
        <v>573</v>
      </c>
      <c r="E204" t="s">
        <v>573</v>
      </c>
      <c r="F204" t="s">
        <v>573</v>
      </c>
    </row>
    <row r="205" spans="2:6" x14ac:dyDescent="0.3">
      <c r="B205" t="s">
        <v>42</v>
      </c>
      <c r="C205" t="s">
        <v>573</v>
      </c>
      <c r="D205" t="s">
        <v>573</v>
      </c>
      <c r="E205" t="s">
        <v>573</v>
      </c>
      <c r="F205" t="s">
        <v>573</v>
      </c>
    </row>
    <row r="206" spans="2:6" x14ac:dyDescent="0.3">
      <c r="B206" t="s">
        <v>640</v>
      </c>
      <c r="C206" t="s">
        <v>573</v>
      </c>
      <c r="D206" t="s">
        <v>573</v>
      </c>
      <c r="E206" t="s">
        <v>573</v>
      </c>
      <c r="F206" t="s">
        <v>573</v>
      </c>
    </row>
    <row r="207" spans="2:6" x14ac:dyDescent="0.3">
      <c r="B207" t="s">
        <v>300</v>
      </c>
      <c r="C207" t="s">
        <v>573</v>
      </c>
      <c r="D207" t="s">
        <v>573</v>
      </c>
      <c r="E207" t="s">
        <v>573</v>
      </c>
      <c r="F207" t="s">
        <v>573</v>
      </c>
    </row>
    <row r="208" spans="2:6" x14ac:dyDescent="0.3">
      <c r="B208" t="s">
        <v>696</v>
      </c>
      <c r="C208" t="s">
        <v>573</v>
      </c>
      <c r="D208" t="s">
        <v>573</v>
      </c>
      <c r="E208" t="s">
        <v>573</v>
      </c>
      <c r="F208" t="s">
        <v>573</v>
      </c>
    </row>
    <row r="209" spans="1:6" x14ac:dyDescent="0.3">
      <c r="B209" t="s">
        <v>456</v>
      </c>
      <c r="C209" t="s">
        <v>573</v>
      </c>
      <c r="D209" t="s">
        <v>573</v>
      </c>
      <c r="E209">
        <v>0</v>
      </c>
      <c r="F209" t="s">
        <v>573</v>
      </c>
    </row>
    <row r="210" spans="1:6" x14ac:dyDescent="0.3">
      <c r="B210" t="s">
        <v>238</v>
      </c>
      <c r="C210">
        <v>0</v>
      </c>
      <c r="D210">
        <v>0</v>
      </c>
      <c r="E210" t="s">
        <v>573</v>
      </c>
      <c r="F210">
        <v>1</v>
      </c>
    </row>
    <row r="211" spans="1:6" x14ac:dyDescent="0.3">
      <c r="B211" t="s">
        <v>458</v>
      </c>
      <c r="C211" t="s">
        <v>573</v>
      </c>
      <c r="D211" t="s">
        <v>573</v>
      </c>
      <c r="E211" t="s">
        <v>573</v>
      </c>
      <c r="F211" t="s">
        <v>573</v>
      </c>
    </row>
    <row r="212" spans="1:6" x14ac:dyDescent="0.3">
      <c r="A212" s="8" t="s">
        <v>654</v>
      </c>
      <c r="B212" s="10" t="s">
        <v>194</v>
      </c>
      <c r="C212" s="10" t="s">
        <v>573</v>
      </c>
      <c r="D212" s="10" t="s">
        <v>573</v>
      </c>
      <c r="E212" s="10" t="s">
        <v>573</v>
      </c>
      <c r="F212" s="10" t="s">
        <v>573</v>
      </c>
    </row>
    <row r="213" spans="1:6" x14ac:dyDescent="0.3">
      <c r="B213" t="s">
        <v>518</v>
      </c>
      <c r="C213" t="s">
        <v>573</v>
      </c>
      <c r="D213" t="s">
        <v>573</v>
      </c>
      <c r="E213" t="s">
        <v>573</v>
      </c>
      <c r="F213" t="s">
        <v>573</v>
      </c>
    </row>
    <row r="214" spans="1:6" x14ac:dyDescent="0.3">
      <c r="B214" t="s">
        <v>199</v>
      </c>
      <c r="C214" t="s">
        <v>573</v>
      </c>
      <c r="D214" t="s">
        <v>573</v>
      </c>
      <c r="E214" t="s">
        <v>573</v>
      </c>
      <c r="F214" t="s">
        <v>573</v>
      </c>
    </row>
    <row r="215" spans="1:6" x14ac:dyDescent="0.3">
      <c r="B215" t="s">
        <v>519</v>
      </c>
      <c r="C215" t="s">
        <v>573</v>
      </c>
      <c r="D215" t="s">
        <v>573</v>
      </c>
      <c r="E215" t="s">
        <v>573</v>
      </c>
      <c r="F215" t="s">
        <v>573</v>
      </c>
    </row>
    <row r="216" spans="1:6" x14ac:dyDescent="0.3">
      <c r="B216" t="s">
        <v>697</v>
      </c>
      <c r="C216" t="s">
        <v>573</v>
      </c>
      <c r="D216" t="s">
        <v>573</v>
      </c>
      <c r="E216" t="s">
        <v>573</v>
      </c>
      <c r="F216" t="s">
        <v>573</v>
      </c>
    </row>
    <row r="217" spans="1:6" x14ac:dyDescent="0.3">
      <c r="B217" t="s">
        <v>105</v>
      </c>
      <c r="C217" t="s">
        <v>573</v>
      </c>
      <c r="D217" t="s">
        <v>573</v>
      </c>
      <c r="E217">
        <v>0</v>
      </c>
      <c r="F217" t="s">
        <v>573</v>
      </c>
    </row>
    <row r="218" spans="1:6" x14ac:dyDescent="0.3">
      <c r="B218" t="s">
        <v>187</v>
      </c>
      <c r="C218" t="s">
        <v>573</v>
      </c>
      <c r="D218" t="s">
        <v>573</v>
      </c>
      <c r="E218" t="s">
        <v>573</v>
      </c>
      <c r="F218" t="s">
        <v>573</v>
      </c>
    </row>
    <row r="219" spans="1:6" x14ac:dyDescent="0.3">
      <c r="B219" t="s">
        <v>199</v>
      </c>
      <c r="C219">
        <v>1</v>
      </c>
      <c r="D219">
        <v>1</v>
      </c>
      <c r="E219">
        <v>1</v>
      </c>
      <c r="F219">
        <v>1</v>
      </c>
    </row>
    <row r="220" spans="1:6" x14ac:dyDescent="0.3">
      <c r="B220" t="s">
        <v>411</v>
      </c>
      <c r="C220" t="s">
        <v>573</v>
      </c>
      <c r="D220" t="s">
        <v>573</v>
      </c>
      <c r="E220" t="s">
        <v>573</v>
      </c>
      <c r="F220" t="s">
        <v>573</v>
      </c>
    </row>
    <row r="221" spans="1:6" x14ac:dyDescent="0.3">
      <c r="B221" t="s">
        <v>243</v>
      </c>
      <c r="C221" t="s">
        <v>573</v>
      </c>
      <c r="D221" t="s">
        <v>573</v>
      </c>
      <c r="E221" t="s">
        <v>573</v>
      </c>
      <c r="F221" t="s">
        <v>573</v>
      </c>
    </row>
    <row r="222" spans="1:6" x14ac:dyDescent="0.3">
      <c r="B222" t="s">
        <v>698</v>
      </c>
      <c r="C222" t="s">
        <v>573</v>
      </c>
      <c r="D222" t="s">
        <v>573</v>
      </c>
      <c r="E222" t="s">
        <v>573</v>
      </c>
      <c r="F222" t="s">
        <v>573</v>
      </c>
    </row>
    <row r="223" spans="1:6" x14ac:dyDescent="0.3">
      <c r="B223" t="s">
        <v>255</v>
      </c>
      <c r="C223" t="s">
        <v>573</v>
      </c>
      <c r="D223" t="s">
        <v>573</v>
      </c>
      <c r="E223" t="s">
        <v>573</v>
      </c>
      <c r="F223" t="s">
        <v>573</v>
      </c>
    </row>
    <row r="224" spans="1:6" x14ac:dyDescent="0.3">
      <c r="B224" t="s">
        <v>198</v>
      </c>
      <c r="C224">
        <v>1</v>
      </c>
      <c r="D224">
        <v>1</v>
      </c>
      <c r="E224">
        <v>1</v>
      </c>
      <c r="F224">
        <v>1</v>
      </c>
    </row>
    <row r="225" spans="1:6" x14ac:dyDescent="0.3">
      <c r="B225" t="s">
        <v>186</v>
      </c>
      <c r="C225" t="s">
        <v>573</v>
      </c>
      <c r="D225" t="s">
        <v>573</v>
      </c>
      <c r="E225" t="s">
        <v>573</v>
      </c>
      <c r="F225" t="s">
        <v>573</v>
      </c>
    </row>
    <row r="226" spans="1:6" x14ac:dyDescent="0.3">
      <c r="B226" t="s">
        <v>192</v>
      </c>
      <c r="C226">
        <v>1</v>
      </c>
      <c r="D226">
        <v>0</v>
      </c>
      <c r="E226">
        <v>1</v>
      </c>
      <c r="F226">
        <v>1</v>
      </c>
    </row>
    <row r="227" spans="1:6" x14ac:dyDescent="0.3">
      <c r="B227" t="s">
        <v>699</v>
      </c>
      <c r="C227" t="s">
        <v>573</v>
      </c>
      <c r="D227" t="s">
        <v>573</v>
      </c>
      <c r="E227" t="s">
        <v>573</v>
      </c>
      <c r="F227" t="s">
        <v>573</v>
      </c>
    </row>
    <row r="228" spans="1:6" x14ac:dyDescent="0.3">
      <c r="A228" s="8" t="s">
        <v>660</v>
      </c>
      <c r="B228" s="10" t="s">
        <v>568</v>
      </c>
      <c r="C228" s="10" t="s">
        <v>573</v>
      </c>
      <c r="D228" s="10" t="s">
        <v>573</v>
      </c>
      <c r="E228" s="10" t="s">
        <v>573</v>
      </c>
      <c r="F228" s="10" t="s">
        <v>573</v>
      </c>
    </row>
    <row r="229" spans="1:6" x14ac:dyDescent="0.3">
      <c r="B229" t="s">
        <v>556</v>
      </c>
      <c r="C229" t="s">
        <v>573</v>
      </c>
      <c r="D229" t="s">
        <v>573</v>
      </c>
      <c r="E229" t="s">
        <v>573</v>
      </c>
      <c r="F229" t="s">
        <v>573</v>
      </c>
    </row>
    <row r="230" spans="1:6" x14ac:dyDescent="0.3">
      <c r="B230" t="s">
        <v>569</v>
      </c>
      <c r="C230" t="s">
        <v>573</v>
      </c>
      <c r="D230" t="s">
        <v>573</v>
      </c>
      <c r="E230" t="s">
        <v>573</v>
      </c>
      <c r="F230" t="s">
        <v>573</v>
      </c>
    </row>
    <row r="231" spans="1:6" x14ac:dyDescent="0.3">
      <c r="B231" t="s">
        <v>557</v>
      </c>
      <c r="C231" t="s">
        <v>573</v>
      </c>
      <c r="D231" t="s">
        <v>573</v>
      </c>
      <c r="E231" t="s">
        <v>573</v>
      </c>
      <c r="F231" t="s">
        <v>573</v>
      </c>
    </row>
    <row r="232" spans="1:6" x14ac:dyDescent="0.3">
      <c r="B232" t="s">
        <v>561</v>
      </c>
      <c r="C232" t="s">
        <v>573</v>
      </c>
      <c r="D232" t="s">
        <v>573</v>
      </c>
      <c r="E232" t="s">
        <v>573</v>
      </c>
      <c r="F232" t="s">
        <v>573</v>
      </c>
    </row>
    <row r="233" spans="1:6" x14ac:dyDescent="0.3">
      <c r="B233" t="s">
        <v>560</v>
      </c>
      <c r="C233" t="s">
        <v>573</v>
      </c>
      <c r="D233" t="s">
        <v>573</v>
      </c>
      <c r="E233" t="s">
        <v>573</v>
      </c>
      <c r="F233" t="s">
        <v>573</v>
      </c>
    </row>
    <row r="234" spans="1:6" x14ac:dyDescent="0.3">
      <c r="B234" t="s">
        <v>558</v>
      </c>
      <c r="C234" t="s">
        <v>573</v>
      </c>
      <c r="D234" t="s">
        <v>573</v>
      </c>
      <c r="E234" t="s">
        <v>573</v>
      </c>
      <c r="F234" t="s">
        <v>573</v>
      </c>
    </row>
    <row r="235" spans="1:6" x14ac:dyDescent="0.3">
      <c r="B235" t="s">
        <v>566</v>
      </c>
      <c r="C235" t="s">
        <v>573</v>
      </c>
      <c r="D235" t="s">
        <v>573</v>
      </c>
      <c r="E235" t="s">
        <v>573</v>
      </c>
      <c r="F235" t="s">
        <v>573</v>
      </c>
    </row>
    <row r="236" spans="1:6" x14ac:dyDescent="0.3">
      <c r="B236" t="s">
        <v>565</v>
      </c>
      <c r="C236" t="s">
        <v>573</v>
      </c>
      <c r="D236" t="s">
        <v>573</v>
      </c>
      <c r="E236" t="s">
        <v>573</v>
      </c>
      <c r="F236" t="s">
        <v>573</v>
      </c>
    </row>
    <row r="237" spans="1:6" x14ac:dyDescent="0.3">
      <c r="B237" t="s">
        <v>567</v>
      </c>
      <c r="C237" t="s">
        <v>573</v>
      </c>
      <c r="D237" t="s">
        <v>573</v>
      </c>
      <c r="E237" t="s">
        <v>573</v>
      </c>
      <c r="F237" t="s">
        <v>573</v>
      </c>
    </row>
    <row r="238" spans="1:6" x14ac:dyDescent="0.3">
      <c r="B238" t="s">
        <v>562</v>
      </c>
      <c r="C238">
        <v>0</v>
      </c>
      <c r="D238">
        <v>0</v>
      </c>
      <c r="E238" t="s">
        <v>573</v>
      </c>
      <c r="F238" t="s">
        <v>573</v>
      </c>
    </row>
    <row r="239" spans="1:6" x14ac:dyDescent="0.3">
      <c r="B239" t="s">
        <v>564</v>
      </c>
      <c r="C239" t="s">
        <v>573</v>
      </c>
      <c r="D239" t="s">
        <v>573</v>
      </c>
      <c r="E239" t="s">
        <v>573</v>
      </c>
      <c r="F239" t="s">
        <v>573</v>
      </c>
    </row>
    <row r="240" spans="1:6" x14ac:dyDescent="0.3">
      <c r="B240" t="s">
        <v>559</v>
      </c>
      <c r="C240" t="s">
        <v>573</v>
      </c>
      <c r="D240" t="s">
        <v>573</v>
      </c>
      <c r="E240" t="s">
        <v>573</v>
      </c>
      <c r="F240" t="s">
        <v>573</v>
      </c>
    </row>
    <row r="241" spans="2:6" x14ac:dyDescent="0.3">
      <c r="B241" t="s">
        <v>563</v>
      </c>
      <c r="C241" t="s">
        <v>573</v>
      </c>
      <c r="D241" t="s">
        <v>573</v>
      </c>
      <c r="E241" t="s">
        <v>573</v>
      </c>
      <c r="F241">
        <v>0</v>
      </c>
    </row>
    <row r="242" spans="2:6" x14ac:dyDescent="0.3">
      <c r="B242" t="s">
        <v>260</v>
      </c>
      <c r="C242">
        <v>1</v>
      </c>
      <c r="D242">
        <v>1</v>
      </c>
      <c r="E242">
        <v>1</v>
      </c>
      <c r="F242">
        <v>1</v>
      </c>
    </row>
    <row r="243" spans="2:6" x14ac:dyDescent="0.3">
      <c r="B243" t="s">
        <v>700</v>
      </c>
      <c r="C243" t="s">
        <v>573</v>
      </c>
      <c r="D243" t="s">
        <v>573</v>
      </c>
      <c r="E243">
        <v>1</v>
      </c>
      <c r="F243" t="s">
        <v>573</v>
      </c>
    </row>
    <row r="244" spans="2:6" x14ac:dyDescent="0.3">
      <c r="B244" t="s">
        <v>258</v>
      </c>
      <c r="C244">
        <v>1</v>
      </c>
      <c r="D244">
        <v>1</v>
      </c>
      <c r="E244">
        <v>1</v>
      </c>
      <c r="F244">
        <v>1</v>
      </c>
    </row>
    <row r="245" spans="2:6" x14ac:dyDescent="0.3">
      <c r="B245" t="s">
        <v>471</v>
      </c>
      <c r="C245" t="s">
        <v>573</v>
      </c>
      <c r="D245" t="s">
        <v>573</v>
      </c>
      <c r="E245">
        <v>1</v>
      </c>
      <c r="F245" t="s">
        <v>573</v>
      </c>
    </row>
    <row r="246" spans="2:6" x14ac:dyDescent="0.3">
      <c r="B246" t="s">
        <v>261</v>
      </c>
      <c r="C246">
        <v>1</v>
      </c>
      <c r="D246">
        <v>1</v>
      </c>
      <c r="E246">
        <v>1</v>
      </c>
      <c r="F246">
        <v>1</v>
      </c>
    </row>
    <row r="247" spans="2:6" x14ac:dyDescent="0.3">
      <c r="B247" t="s">
        <v>112</v>
      </c>
      <c r="C247">
        <v>1</v>
      </c>
      <c r="D247">
        <v>1</v>
      </c>
      <c r="E247">
        <v>1</v>
      </c>
      <c r="F247">
        <v>1</v>
      </c>
    </row>
    <row r="248" spans="2:6" x14ac:dyDescent="0.3">
      <c r="B248" t="s">
        <v>533</v>
      </c>
      <c r="C248" t="s">
        <v>573</v>
      </c>
      <c r="D248" t="s">
        <v>573</v>
      </c>
      <c r="E248">
        <v>1</v>
      </c>
      <c r="F248" t="s">
        <v>573</v>
      </c>
    </row>
    <row r="249" spans="2:6" x14ac:dyDescent="0.3">
      <c r="B249" t="s">
        <v>270</v>
      </c>
      <c r="C249" t="s">
        <v>573</v>
      </c>
      <c r="D249" t="s">
        <v>573</v>
      </c>
      <c r="E249">
        <v>0</v>
      </c>
      <c r="F249" t="s">
        <v>573</v>
      </c>
    </row>
    <row r="250" spans="2:6" x14ac:dyDescent="0.3">
      <c r="B250" t="s">
        <v>259</v>
      </c>
      <c r="C250">
        <v>1</v>
      </c>
      <c r="D250">
        <v>1</v>
      </c>
      <c r="E250">
        <v>1</v>
      </c>
      <c r="F250">
        <v>1</v>
      </c>
    </row>
    <row r="251" spans="2:6" x14ac:dyDescent="0.3">
      <c r="B251" t="s">
        <v>109</v>
      </c>
      <c r="C251">
        <v>1</v>
      </c>
      <c r="D251">
        <v>1</v>
      </c>
      <c r="E251">
        <v>1</v>
      </c>
      <c r="F251">
        <v>1</v>
      </c>
    </row>
    <row r="252" spans="2:6" x14ac:dyDescent="0.3">
      <c r="B252" t="s">
        <v>110</v>
      </c>
      <c r="C252">
        <v>1</v>
      </c>
      <c r="D252">
        <v>1</v>
      </c>
      <c r="E252">
        <v>0</v>
      </c>
      <c r="F252">
        <v>1</v>
      </c>
    </row>
    <row r="253" spans="2:6" x14ac:dyDescent="0.3">
      <c r="B253" t="s">
        <v>269</v>
      </c>
      <c r="C253" t="s">
        <v>573</v>
      </c>
      <c r="D253" t="s">
        <v>573</v>
      </c>
      <c r="E253">
        <v>0</v>
      </c>
      <c r="F253" t="s">
        <v>573</v>
      </c>
    </row>
    <row r="254" spans="2:6" x14ac:dyDescent="0.3">
      <c r="B254" t="s">
        <v>268</v>
      </c>
      <c r="C254" t="s">
        <v>573</v>
      </c>
      <c r="D254" t="s">
        <v>573</v>
      </c>
      <c r="E254">
        <v>0</v>
      </c>
      <c r="F254" t="s">
        <v>573</v>
      </c>
    </row>
    <row r="255" spans="2:6" x14ac:dyDescent="0.3">
      <c r="B255" t="s">
        <v>111</v>
      </c>
      <c r="C255">
        <v>1</v>
      </c>
      <c r="D255">
        <v>1</v>
      </c>
      <c r="E255">
        <v>1</v>
      </c>
      <c r="F255">
        <v>1</v>
      </c>
    </row>
  </sheetData>
  <pageMargins left="0.7" right="0.7" top="0.78740157499999996" bottom="0.78740157499999996" header="0.3" footer="0.3"/>
  <ignoredErrors>
    <ignoredError sqref="J2:L13" calculatedColumn="1"/>
  </ignoredErrors>
  <legacy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1D5F-CD64-4B2A-9038-193373379955}">
  <dimension ref="A1:N162"/>
  <sheetViews>
    <sheetView zoomScale="85" zoomScaleNormal="85" workbookViewId="0">
      <selection activeCell="S48" sqref="S48"/>
    </sheetView>
  </sheetViews>
  <sheetFormatPr defaultColWidth="11.5546875" defaultRowHeight="14.4" x14ac:dyDescent="0.3"/>
  <cols>
    <col min="1" max="1" width="11.44140625" customWidth="1"/>
    <col min="2" max="2" width="28.88671875" customWidth="1"/>
    <col min="3" max="3" width="12" customWidth="1"/>
    <col min="4" max="4" width="11" customWidth="1"/>
    <col min="5" max="5" width="12.109375" customWidth="1"/>
    <col min="6" max="6" width="13.44140625" customWidth="1"/>
    <col min="8" max="8" width="20.6640625" bestFit="1" customWidth="1"/>
    <col min="9" max="9" width="14.6640625" customWidth="1"/>
    <col min="10" max="10" width="18.33203125" customWidth="1"/>
    <col min="11" max="11" width="17.5546875" customWidth="1"/>
  </cols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701</v>
      </c>
    </row>
    <row r="2" spans="1:14" ht="15" thickBot="1" x14ac:dyDescent="0.35">
      <c r="A2" s="1" t="s">
        <v>571</v>
      </c>
      <c r="B2" s="2" t="s">
        <v>534</v>
      </c>
      <c r="C2" s="2" t="s">
        <v>573</v>
      </c>
      <c r="D2" s="2" t="s">
        <v>573</v>
      </c>
      <c r="E2" s="2" t="s">
        <v>573</v>
      </c>
      <c r="F2" s="2" t="s">
        <v>573</v>
      </c>
      <c r="H2" t="s">
        <v>2</v>
      </c>
      <c r="I2">
        <f>COUNTIF(Tabelle46345[Age], 1)</f>
        <v>46</v>
      </c>
      <c r="J2" s="15">
        <f>Tabelle1014161719[[#This Row],[true]]/(Tabelle1014161719[[#This Row],[true]]+Tabelle1014161719[[#This Row],[false]])</f>
        <v>0.90196078431372551</v>
      </c>
      <c r="K2">
        <f>COUNTIF(Tabelle46345[Age], 0)</f>
        <v>5</v>
      </c>
      <c r="L2" s="15">
        <f>Tabelle1014161719[[#This Row],[false]]/(Tabelle1014161719[[#This Row],[false]]+Tabelle1014161719[[#This Row],[true]])</f>
        <v>9.8039215686274508E-2</v>
      </c>
    </row>
    <row r="3" spans="1:14" ht="15" thickBot="1" x14ac:dyDescent="0.35">
      <c r="B3" s="2" t="s">
        <v>54</v>
      </c>
      <c r="C3" s="4">
        <v>1</v>
      </c>
      <c r="D3" s="2">
        <v>1</v>
      </c>
      <c r="E3" s="2">
        <v>1</v>
      </c>
      <c r="F3" s="2">
        <v>1</v>
      </c>
      <c r="H3" t="s">
        <v>3</v>
      </c>
      <c r="I3">
        <f>COUNTIF(Tabelle46345[Gender], 1)</f>
        <v>40</v>
      </c>
      <c r="J3" s="15">
        <f>Tabelle1014161719[[#This Row],[true]]/(Tabelle1014161719[[#This Row],[true]]+Tabelle1014161719[[#This Row],[false]])</f>
        <v>0.78431372549019607</v>
      </c>
      <c r="K3">
        <f>COUNTIF(Tabelle46345[Gender], 0)</f>
        <v>11</v>
      </c>
      <c r="L3" s="15">
        <f>Tabelle1014161719[[#This Row],[false]]/(Tabelle1014161719[[#This Row],[false]]+Tabelle1014161719[[#This Row],[true]])</f>
        <v>0.21568627450980393</v>
      </c>
    </row>
    <row r="4" spans="1:14" ht="15" thickBot="1" x14ac:dyDescent="0.35">
      <c r="B4" s="2" t="s">
        <v>116</v>
      </c>
      <c r="C4" s="4">
        <v>1</v>
      </c>
      <c r="D4" s="2">
        <v>1</v>
      </c>
      <c r="E4" s="2">
        <v>1</v>
      </c>
      <c r="F4" s="2">
        <v>1</v>
      </c>
      <c r="H4" t="s">
        <v>4</v>
      </c>
      <c r="I4">
        <f>COUNTIF(Tabelle46345[Emotion], 1)</f>
        <v>49</v>
      </c>
      <c r="J4" s="15">
        <f>Tabelle1014161719[[#This Row],[true]]/(Tabelle1014161719[[#This Row],[true]]+Tabelle1014161719[[#This Row],[false]])</f>
        <v>0.72058823529411764</v>
      </c>
      <c r="K4">
        <f>COUNTIF(Tabelle46345[Emotion], 0)</f>
        <v>19</v>
      </c>
      <c r="L4" s="15">
        <f>Tabelle1014161719[[#This Row],[false]]/(Tabelle1014161719[[#This Row],[false]]+Tabelle1014161719[[#This Row],[true]])</f>
        <v>0.27941176470588236</v>
      </c>
    </row>
    <row r="5" spans="1:14" ht="15" thickBot="1" x14ac:dyDescent="0.35">
      <c r="B5" s="2" t="s">
        <v>274</v>
      </c>
      <c r="C5" s="4">
        <v>1</v>
      </c>
      <c r="D5" s="2">
        <v>1</v>
      </c>
      <c r="E5" s="2">
        <v>1</v>
      </c>
      <c r="F5" s="2">
        <v>1</v>
      </c>
      <c r="H5" t="s">
        <v>5</v>
      </c>
      <c r="I5">
        <f>COUNTIF(Tabelle46345[Ethnicity], 1)</f>
        <v>36</v>
      </c>
      <c r="J5" s="15">
        <f>Tabelle1014161719[[#This Row],[true]]/(Tabelle1014161719[[#This Row],[true]]+Tabelle1014161719[[#This Row],[false]])</f>
        <v>0.69230769230769229</v>
      </c>
      <c r="K5">
        <f>COUNTIF(Tabelle46345[Ethnicity], 0)</f>
        <v>16</v>
      </c>
      <c r="L5" s="15">
        <f>Tabelle1014161719[[#This Row],[false]]/(Tabelle1014161719[[#This Row],[false]]+Tabelle1014161719[[#This Row],[true]])</f>
        <v>0.30769230769230771</v>
      </c>
    </row>
    <row r="6" spans="1:14" ht="15" thickBot="1" x14ac:dyDescent="0.35">
      <c r="B6" s="2" t="s">
        <v>273</v>
      </c>
      <c r="C6" s="4">
        <v>1</v>
      </c>
      <c r="D6" s="2">
        <v>1</v>
      </c>
      <c r="E6" s="2">
        <v>1</v>
      </c>
      <c r="F6" s="2">
        <v>1</v>
      </c>
      <c r="H6" s="16" t="s">
        <v>17</v>
      </c>
      <c r="I6" s="16">
        <f>SUM(I2:I5)</f>
        <v>171</v>
      </c>
      <c r="J6" s="17">
        <f>SUM(I2:I5)/(SUM(I2:I5)+SUM(K2:K5))</f>
        <v>0.77027027027027029</v>
      </c>
      <c r="K6" s="16">
        <f>SUM(K2:K5)</f>
        <v>51</v>
      </c>
      <c r="L6" s="17">
        <f>SUM(K2:K5)/(SUM(I2:I5)+SUM(K2:K5))</f>
        <v>0.22972972972972974</v>
      </c>
    </row>
    <row r="7" spans="1:14" ht="15" thickBot="1" x14ac:dyDescent="0.35">
      <c r="B7" s="2" t="s">
        <v>208</v>
      </c>
      <c r="C7" s="4">
        <v>1</v>
      </c>
      <c r="D7" s="2">
        <v>1</v>
      </c>
      <c r="E7" s="2">
        <v>1</v>
      </c>
      <c r="F7" s="2">
        <v>1</v>
      </c>
    </row>
    <row r="8" spans="1:14" ht="15" thickBot="1" x14ac:dyDescent="0.35">
      <c r="B8" s="2" t="s">
        <v>55</v>
      </c>
      <c r="C8" s="4">
        <v>1</v>
      </c>
      <c r="D8" s="2">
        <v>1</v>
      </c>
      <c r="E8" s="2">
        <v>1</v>
      </c>
      <c r="F8" s="2">
        <v>1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N8" t="s">
        <v>702</v>
      </c>
    </row>
    <row r="9" spans="1:14" ht="15" thickBot="1" x14ac:dyDescent="0.35">
      <c r="B9" s="2" t="s">
        <v>13</v>
      </c>
      <c r="C9" s="4">
        <v>1</v>
      </c>
      <c r="D9" s="2">
        <v>1</v>
      </c>
      <c r="E9" s="2">
        <v>1</v>
      </c>
      <c r="F9" s="2">
        <v>0</v>
      </c>
      <c r="H9" t="s">
        <v>2</v>
      </c>
      <c r="I9">
        <f>I2+'proportion_10%'!I9</f>
        <v>95</v>
      </c>
      <c r="J9" s="15">
        <f>Tabelle101416171820[[#This Row],[true]]/(Tabelle101416171820[[#This Row],[true]]+Tabelle101416171820[[#This Row],[false]])</f>
        <v>0.85585585585585588</v>
      </c>
      <c r="K9">
        <f>K2+'proportion_10%'!K9</f>
        <v>16</v>
      </c>
      <c r="L9" s="15">
        <f>Tabelle101416171820[[#This Row],[false]]/(Tabelle101416171820[[#This Row],[false]]+Tabelle101416171820[[#This Row],[true]])</f>
        <v>0.14414414414414414</v>
      </c>
    </row>
    <row r="10" spans="1:14" ht="15" thickBot="1" x14ac:dyDescent="0.35">
      <c r="B10" s="2" t="s">
        <v>15</v>
      </c>
      <c r="C10" s="4">
        <v>1</v>
      </c>
      <c r="D10" s="2">
        <v>1</v>
      </c>
      <c r="E10" s="2">
        <v>1</v>
      </c>
      <c r="F10" s="2">
        <v>1</v>
      </c>
      <c r="H10" t="s">
        <v>3</v>
      </c>
      <c r="I10">
        <f>I3+'proportion_10%'!I10</f>
        <v>76</v>
      </c>
      <c r="J10" s="15">
        <f>Tabelle101416171820[[#This Row],[true]]/(Tabelle101416171820[[#This Row],[true]]+Tabelle101416171820[[#This Row],[false]])</f>
        <v>0.68468468468468469</v>
      </c>
      <c r="K10">
        <f>K3+'proportion_10%'!K10</f>
        <v>35</v>
      </c>
      <c r="L10" s="15">
        <f>Tabelle101416171820[[#This Row],[false]]/(Tabelle101416171820[[#This Row],[false]]+Tabelle101416171820[[#This Row],[true]])</f>
        <v>0.31531531531531531</v>
      </c>
    </row>
    <row r="11" spans="1:14" ht="15" thickBot="1" x14ac:dyDescent="0.35">
      <c r="B11" s="2" t="s">
        <v>476</v>
      </c>
      <c r="C11" s="2" t="s">
        <v>573</v>
      </c>
      <c r="D11" s="2" t="s">
        <v>573</v>
      </c>
      <c r="E11" s="2" t="s">
        <v>573</v>
      </c>
      <c r="F11" s="2" t="s">
        <v>573</v>
      </c>
      <c r="H11" t="s">
        <v>4</v>
      </c>
      <c r="I11">
        <f>I4+'proportion_10%'!I11</f>
        <v>123</v>
      </c>
      <c r="J11" s="15">
        <f>Tabelle101416171820[[#This Row],[true]]/(Tabelle101416171820[[#This Row],[true]]+Tabelle101416171820[[#This Row],[false]])</f>
        <v>0.56682027649769584</v>
      </c>
      <c r="K11">
        <f>K4+'proportion_10%'!K11</f>
        <v>94</v>
      </c>
      <c r="L11" s="15">
        <f>Tabelle101416171820[[#This Row],[false]]/(Tabelle101416171820[[#This Row],[false]]+Tabelle101416171820[[#This Row],[true]])</f>
        <v>0.43317972350230416</v>
      </c>
    </row>
    <row r="12" spans="1:14" ht="15" thickBot="1" x14ac:dyDescent="0.35">
      <c r="B12" s="2" t="s">
        <v>477</v>
      </c>
      <c r="C12" s="2" t="s">
        <v>573</v>
      </c>
      <c r="D12" s="2" t="s">
        <v>573</v>
      </c>
      <c r="E12" s="2" t="s">
        <v>573</v>
      </c>
      <c r="F12" s="2" t="s">
        <v>573</v>
      </c>
      <c r="H12" t="s">
        <v>5</v>
      </c>
      <c r="I12">
        <f>I5+'proportion_10%'!I12</f>
        <v>86</v>
      </c>
      <c r="J12" s="15">
        <f>Tabelle101416171820[[#This Row],[true]]/(Tabelle101416171820[[#This Row],[true]]+Tabelle101416171820[[#This Row],[false]])</f>
        <v>0.65648854961832059</v>
      </c>
      <c r="K12">
        <f>K5+'proportion_10%'!K12</f>
        <v>45</v>
      </c>
      <c r="L12" s="15">
        <f>Tabelle101416171820[[#This Row],[false]]/(Tabelle101416171820[[#This Row],[false]]+Tabelle101416171820[[#This Row],[true]])</f>
        <v>0.34351145038167941</v>
      </c>
    </row>
    <row r="13" spans="1:14" ht="15" thickBot="1" x14ac:dyDescent="0.35">
      <c r="B13" s="2" t="s">
        <v>272</v>
      </c>
      <c r="C13" s="4">
        <v>1</v>
      </c>
      <c r="D13" s="2">
        <v>1</v>
      </c>
      <c r="E13" s="2">
        <v>1</v>
      </c>
      <c r="F13" s="2">
        <v>1</v>
      </c>
      <c r="H13" s="16" t="s">
        <v>17</v>
      </c>
      <c r="I13" s="16">
        <f>SUM(I9:I12)</f>
        <v>380</v>
      </c>
      <c r="J13" s="17">
        <f>SUM(I9:I12)/(SUM(I9:I12)+SUM(K9:K12))</f>
        <v>0.66666666666666663</v>
      </c>
      <c r="K13" s="16">
        <f>SUM(K9:K12)</f>
        <v>190</v>
      </c>
      <c r="L13" s="17">
        <f>SUM(K9:K12)/(SUM(I9:I12)+SUM(K9:K12))</f>
        <v>0.33333333333333331</v>
      </c>
    </row>
    <row r="14" spans="1:14" ht="15" thickBot="1" x14ac:dyDescent="0.35">
      <c r="B14" s="2" t="s">
        <v>12</v>
      </c>
      <c r="C14" s="4">
        <v>1</v>
      </c>
      <c r="D14" s="2">
        <v>1</v>
      </c>
      <c r="E14" s="2">
        <v>1</v>
      </c>
      <c r="F14" s="2">
        <v>0</v>
      </c>
    </row>
    <row r="15" spans="1:14" ht="15" thickBot="1" x14ac:dyDescent="0.35">
      <c r="B15" s="2" t="s">
        <v>475</v>
      </c>
      <c r="C15" s="2" t="s">
        <v>573</v>
      </c>
      <c r="D15" s="2" t="s">
        <v>573</v>
      </c>
      <c r="E15" s="2" t="s">
        <v>573</v>
      </c>
      <c r="F15" s="2" t="s">
        <v>573</v>
      </c>
    </row>
    <row r="16" spans="1:14" ht="15" thickBot="1" x14ac:dyDescent="0.35">
      <c r="B16" s="2" t="s">
        <v>121</v>
      </c>
      <c r="C16" s="2" t="s">
        <v>573</v>
      </c>
      <c r="D16" s="2" t="s">
        <v>573</v>
      </c>
      <c r="E16" s="2">
        <v>0</v>
      </c>
      <c r="F16" s="2" t="s">
        <v>573</v>
      </c>
    </row>
    <row r="17" spans="1:6" ht="15" thickBot="1" x14ac:dyDescent="0.35">
      <c r="B17" s="2" t="s">
        <v>19</v>
      </c>
      <c r="C17" s="4">
        <v>1</v>
      </c>
      <c r="D17" s="2">
        <v>1</v>
      </c>
      <c r="E17" s="2">
        <v>1</v>
      </c>
      <c r="F17" s="2">
        <v>1</v>
      </c>
    </row>
    <row r="18" spans="1:6" ht="15" thickBot="1" x14ac:dyDescent="0.35">
      <c r="B18" s="2" t="s">
        <v>54</v>
      </c>
      <c r="C18" s="4">
        <v>0</v>
      </c>
      <c r="D18" s="2">
        <v>0</v>
      </c>
      <c r="E18" s="2" t="s">
        <v>573</v>
      </c>
      <c r="F18" s="2" t="s">
        <v>573</v>
      </c>
    </row>
    <row r="19" spans="1:6" ht="15" thickBot="1" x14ac:dyDescent="0.35">
      <c r="B19" s="2" t="s">
        <v>19</v>
      </c>
      <c r="C19" s="2" t="s">
        <v>573</v>
      </c>
      <c r="D19" s="2" t="s">
        <v>573</v>
      </c>
      <c r="E19" s="2" t="s">
        <v>573</v>
      </c>
      <c r="F19" s="2" t="s">
        <v>573</v>
      </c>
    </row>
    <row r="20" spans="1:6" ht="15" thickBot="1" x14ac:dyDescent="0.35">
      <c r="B20" s="2" t="s">
        <v>273</v>
      </c>
      <c r="C20" s="2" t="s">
        <v>573</v>
      </c>
      <c r="D20" s="2" t="s">
        <v>573</v>
      </c>
      <c r="E20" s="2" t="s">
        <v>573</v>
      </c>
      <c r="F20" s="2" t="s">
        <v>573</v>
      </c>
    </row>
    <row r="21" spans="1:6" x14ac:dyDescent="0.3">
      <c r="B21" s="5" t="s">
        <v>272</v>
      </c>
      <c r="C21" s="5" t="s">
        <v>573</v>
      </c>
      <c r="D21" s="5" t="s">
        <v>573</v>
      </c>
      <c r="E21" s="5" t="s">
        <v>573</v>
      </c>
      <c r="F21" s="5">
        <v>0</v>
      </c>
    </row>
    <row r="22" spans="1:6" ht="15" thickBot="1" x14ac:dyDescent="0.35">
      <c r="A22" s="11" t="s">
        <v>574</v>
      </c>
      <c r="B22" s="9" t="s">
        <v>131</v>
      </c>
      <c r="C22" s="9" t="s">
        <v>573</v>
      </c>
      <c r="D22" s="9" t="s">
        <v>573</v>
      </c>
      <c r="E22" s="9" t="s">
        <v>573</v>
      </c>
      <c r="F22" s="9" t="s">
        <v>573</v>
      </c>
    </row>
    <row r="23" spans="1:6" ht="15" thickBot="1" x14ac:dyDescent="0.35">
      <c r="B23" s="2" t="s">
        <v>481</v>
      </c>
      <c r="C23" s="2" t="s">
        <v>573</v>
      </c>
      <c r="D23" s="2" t="s">
        <v>573</v>
      </c>
      <c r="E23" s="2" t="s">
        <v>573</v>
      </c>
      <c r="F23" s="2" t="s">
        <v>573</v>
      </c>
    </row>
    <row r="24" spans="1:6" ht="15" thickBot="1" x14ac:dyDescent="0.35">
      <c r="B24" s="2" t="s">
        <v>666</v>
      </c>
      <c r="C24" s="2" t="s">
        <v>573</v>
      </c>
      <c r="D24" s="2" t="s">
        <v>573</v>
      </c>
      <c r="E24" s="2" t="s">
        <v>573</v>
      </c>
      <c r="F24" s="2" t="s">
        <v>573</v>
      </c>
    </row>
    <row r="25" spans="1:6" ht="15" thickBot="1" x14ac:dyDescent="0.35">
      <c r="B25" s="2" t="s">
        <v>66</v>
      </c>
      <c r="C25" s="2" t="s">
        <v>573</v>
      </c>
      <c r="D25" s="2" t="s">
        <v>573</v>
      </c>
      <c r="E25" s="2" t="s">
        <v>573</v>
      </c>
      <c r="F25" s="2" t="s">
        <v>573</v>
      </c>
    </row>
    <row r="26" spans="1:6" ht="15" thickBot="1" x14ac:dyDescent="0.35">
      <c r="B26" s="2" t="s">
        <v>666</v>
      </c>
      <c r="C26" s="2" t="s">
        <v>573</v>
      </c>
      <c r="D26" s="2" t="s">
        <v>573</v>
      </c>
      <c r="E26" s="2" t="s">
        <v>573</v>
      </c>
      <c r="F26" s="2" t="s">
        <v>573</v>
      </c>
    </row>
    <row r="27" spans="1:6" ht="15" thickBot="1" x14ac:dyDescent="0.35">
      <c r="B27" s="2" t="s">
        <v>20</v>
      </c>
      <c r="C27" s="4">
        <v>0</v>
      </c>
      <c r="D27" s="2">
        <v>0</v>
      </c>
      <c r="E27" s="2">
        <v>1</v>
      </c>
      <c r="F27" s="2">
        <v>1</v>
      </c>
    </row>
    <row r="28" spans="1:6" ht="15" thickBot="1" x14ac:dyDescent="0.35">
      <c r="B28" s="2" t="s">
        <v>64</v>
      </c>
      <c r="C28" s="4">
        <v>0</v>
      </c>
      <c r="D28" s="2">
        <v>1</v>
      </c>
      <c r="E28" s="2">
        <v>0</v>
      </c>
      <c r="F28" s="2">
        <v>0</v>
      </c>
    </row>
    <row r="29" spans="1:6" ht="15" thickBot="1" x14ac:dyDescent="0.35">
      <c r="B29" s="2" t="s">
        <v>666</v>
      </c>
      <c r="C29" s="2" t="s">
        <v>573</v>
      </c>
      <c r="D29" s="2" t="s">
        <v>573</v>
      </c>
      <c r="E29" s="2" t="s">
        <v>573</v>
      </c>
      <c r="F29" s="2" t="s">
        <v>573</v>
      </c>
    </row>
    <row r="30" spans="1:6" x14ac:dyDescent="0.3">
      <c r="B30" s="5" t="s">
        <v>577</v>
      </c>
      <c r="C30" s="5" t="s">
        <v>573</v>
      </c>
      <c r="D30" s="5" t="s">
        <v>573</v>
      </c>
      <c r="E30" s="5" t="s">
        <v>573</v>
      </c>
      <c r="F30" s="5" t="s">
        <v>573</v>
      </c>
    </row>
    <row r="31" spans="1:6" x14ac:dyDescent="0.3">
      <c r="A31" s="13" t="s">
        <v>581</v>
      </c>
      <c r="B31" s="10" t="s">
        <v>590</v>
      </c>
      <c r="C31" s="10" t="s">
        <v>573</v>
      </c>
      <c r="D31" s="10" t="s">
        <v>573</v>
      </c>
      <c r="E31" s="10">
        <v>1</v>
      </c>
      <c r="F31" s="10" t="s">
        <v>573</v>
      </c>
    </row>
    <row r="32" spans="1:6" x14ac:dyDescent="0.3">
      <c r="B32" t="s">
        <v>494</v>
      </c>
      <c r="C32" t="s">
        <v>573</v>
      </c>
      <c r="D32" t="s">
        <v>573</v>
      </c>
      <c r="E32" t="s">
        <v>573</v>
      </c>
      <c r="F32" t="s">
        <v>573</v>
      </c>
    </row>
    <row r="33" spans="1:6" x14ac:dyDescent="0.3">
      <c r="B33" t="s">
        <v>585</v>
      </c>
      <c r="C33">
        <v>1</v>
      </c>
      <c r="D33">
        <v>1</v>
      </c>
      <c r="E33">
        <v>1</v>
      </c>
      <c r="F33">
        <v>0</v>
      </c>
    </row>
    <row r="34" spans="1:6" x14ac:dyDescent="0.3">
      <c r="A34" s="8" t="s">
        <v>592</v>
      </c>
      <c r="B34" s="10" t="s">
        <v>76</v>
      </c>
      <c r="C34" s="10" t="s">
        <v>573</v>
      </c>
      <c r="D34" s="10" t="s">
        <v>573</v>
      </c>
      <c r="E34" s="10" t="s">
        <v>573</v>
      </c>
      <c r="F34" s="10" t="s">
        <v>573</v>
      </c>
    </row>
    <row r="35" spans="1:6" x14ac:dyDescent="0.3">
      <c r="A35" s="7"/>
      <c r="B35" t="s">
        <v>81</v>
      </c>
      <c r="C35" t="s">
        <v>573</v>
      </c>
      <c r="D35" t="s">
        <v>573</v>
      </c>
      <c r="E35" t="s">
        <v>573</v>
      </c>
      <c r="F35" t="s">
        <v>573</v>
      </c>
    </row>
    <row r="36" spans="1:6" x14ac:dyDescent="0.3">
      <c r="A36" s="7"/>
      <c r="B36" t="s">
        <v>703</v>
      </c>
      <c r="C36" t="s">
        <v>573</v>
      </c>
      <c r="D36" t="s">
        <v>573</v>
      </c>
      <c r="E36" t="s">
        <v>573</v>
      </c>
      <c r="F36" t="s">
        <v>573</v>
      </c>
    </row>
    <row r="37" spans="1:6" x14ac:dyDescent="0.3">
      <c r="A37" s="7"/>
      <c r="B37" t="s">
        <v>80</v>
      </c>
      <c r="C37">
        <v>1</v>
      </c>
      <c r="D37">
        <v>1</v>
      </c>
      <c r="E37">
        <v>1</v>
      </c>
      <c r="F37">
        <v>0</v>
      </c>
    </row>
    <row r="38" spans="1:6" x14ac:dyDescent="0.3">
      <c r="A38" s="7"/>
      <c r="B38" t="s">
        <v>29</v>
      </c>
      <c r="C38">
        <v>1</v>
      </c>
      <c r="D38">
        <v>1</v>
      </c>
      <c r="E38">
        <v>0</v>
      </c>
      <c r="F38">
        <v>0</v>
      </c>
    </row>
    <row r="39" spans="1:6" x14ac:dyDescent="0.3">
      <c r="A39" s="7"/>
      <c r="B39" t="s">
        <v>526</v>
      </c>
      <c r="C39">
        <v>1</v>
      </c>
      <c r="D39">
        <v>1</v>
      </c>
      <c r="E39">
        <v>1</v>
      </c>
      <c r="F39">
        <v>1</v>
      </c>
    </row>
    <row r="40" spans="1:6" x14ac:dyDescent="0.3">
      <c r="A40" s="7"/>
      <c r="B40" t="s">
        <v>145</v>
      </c>
      <c r="C40">
        <v>1</v>
      </c>
      <c r="D40">
        <v>1</v>
      </c>
      <c r="E40">
        <v>1</v>
      </c>
      <c r="F40">
        <v>1</v>
      </c>
    </row>
    <row r="41" spans="1:6" x14ac:dyDescent="0.3">
      <c r="A41" s="7"/>
      <c r="B41" t="s">
        <v>216</v>
      </c>
      <c r="C41">
        <v>1</v>
      </c>
      <c r="D41">
        <v>1</v>
      </c>
      <c r="E41">
        <v>1</v>
      </c>
      <c r="F41">
        <v>1</v>
      </c>
    </row>
    <row r="42" spans="1:6" x14ac:dyDescent="0.3">
      <c r="A42" s="7"/>
      <c r="B42" t="s">
        <v>79</v>
      </c>
      <c r="C42">
        <v>1</v>
      </c>
      <c r="D42">
        <v>1</v>
      </c>
      <c r="E42">
        <v>0</v>
      </c>
      <c r="F42">
        <v>0</v>
      </c>
    </row>
    <row r="43" spans="1:6" x14ac:dyDescent="0.3">
      <c r="A43" s="13" t="s">
        <v>594</v>
      </c>
      <c r="B43" s="10" t="s">
        <v>151</v>
      </c>
      <c r="C43" s="10" t="s">
        <v>573</v>
      </c>
      <c r="D43" s="12" t="s">
        <v>573</v>
      </c>
      <c r="E43" s="12" t="s">
        <v>573</v>
      </c>
      <c r="F43" s="10" t="s">
        <v>573</v>
      </c>
    </row>
    <row r="44" spans="1:6" ht="15" thickBot="1" x14ac:dyDescent="0.35">
      <c r="B44" t="s">
        <v>83</v>
      </c>
      <c r="C44" t="s">
        <v>573</v>
      </c>
      <c r="D44" s="14" t="s">
        <v>573</v>
      </c>
      <c r="E44" s="14" t="s">
        <v>573</v>
      </c>
      <c r="F44" t="s">
        <v>573</v>
      </c>
    </row>
    <row r="45" spans="1:6" ht="15" thickBot="1" x14ac:dyDescent="0.35">
      <c r="B45" t="s">
        <v>704</v>
      </c>
      <c r="C45" t="s">
        <v>573</v>
      </c>
      <c r="D45" s="5" t="s">
        <v>573</v>
      </c>
      <c r="E45" s="5" t="s">
        <v>573</v>
      </c>
      <c r="F45" t="s">
        <v>573</v>
      </c>
    </row>
    <row r="46" spans="1:6" ht="15" thickBot="1" x14ac:dyDescent="0.35">
      <c r="B46" t="s">
        <v>705</v>
      </c>
      <c r="C46" t="s">
        <v>573</v>
      </c>
      <c r="D46" s="5" t="s">
        <v>573</v>
      </c>
      <c r="E46" s="5" t="s">
        <v>573</v>
      </c>
      <c r="F46" t="s">
        <v>573</v>
      </c>
    </row>
    <row r="47" spans="1:6" ht="15" thickBot="1" x14ac:dyDescent="0.35">
      <c r="B47" t="s">
        <v>706</v>
      </c>
      <c r="C47" t="s">
        <v>573</v>
      </c>
      <c r="D47" s="5" t="s">
        <v>573</v>
      </c>
      <c r="E47" s="5" t="s">
        <v>573</v>
      </c>
      <c r="F47" t="s">
        <v>573</v>
      </c>
    </row>
    <row r="48" spans="1:6" ht="15" thickBot="1" x14ac:dyDescent="0.35">
      <c r="B48" t="s">
        <v>596</v>
      </c>
      <c r="C48" t="s">
        <v>573</v>
      </c>
      <c r="D48" s="5" t="s">
        <v>573</v>
      </c>
      <c r="E48" s="5" t="s">
        <v>573</v>
      </c>
      <c r="F48" t="s">
        <v>573</v>
      </c>
    </row>
    <row r="49" spans="1:6" ht="15" thickBot="1" x14ac:dyDescent="0.35">
      <c r="B49" t="s">
        <v>707</v>
      </c>
      <c r="C49" t="s">
        <v>573</v>
      </c>
      <c r="D49" s="5" t="s">
        <v>573</v>
      </c>
      <c r="E49" s="5" t="s">
        <v>573</v>
      </c>
      <c r="F49" t="s">
        <v>573</v>
      </c>
    </row>
    <row r="50" spans="1:6" ht="15" thickBot="1" x14ac:dyDescent="0.35">
      <c r="B50" t="s">
        <v>708</v>
      </c>
      <c r="C50" t="s">
        <v>573</v>
      </c>
      <c r="D50" s="5" t="s">
        <v>573</v>
      </c>
      <c r="E50" s="5" t="s">
        <v>573</v>
      </c>
      <c r="F50" t="s">
        <v>573</v>
      </c>
    </row>
    <row r="51" spans="1:6" ht="15" thickBot="1" x14ac:dyDescent="0.35">
      <c r="B51" t="s">
        <v>709</v>
      </c>
      <c r="C51" t="s">
        <v>573</v>
      </c>
      <c r="D51" s="5" t="s">
        <v>573</v>
      </c>
      <c r="E51" s="5" t="s">
        <v>573</v>
      </c>
      <c r="F51" t="s">
        <v>573</v>
      </c>
    </row>
    <row r="52" spans="1:6" ht="15" thickBot="1" x14ac:dyDescent="0.35">
      <c r="B52" s="2" t="s">
        <v>710</v>
      </c>
      <c r="C52" t="s">
        <v>573</v>
      </c>
      <c r="D52" s="5" t="s">
        <v>573</v>
      </c>
      <c r="E52" s="5" t="s">
        <v>573</v>
      </c>
      <c r="F52" t="s">
        <v>573</v>
      </c>
    </row>
    <row r="53" spans="1:6" ht="15" thickBot="1" x14ac:dyDescent="0.35">
      <c r="B53" s="5" t="s">
        <v>88</v>
      </c>
      <c r="C53" t="s">
        <v>573</v>
      </c>
      <c r="D53" s="5" t="s">
        <v>573</v>
      </c>
      <c r="E53" s="5" t="s">
        <v>573</v>
      </c>
      <c r="F53" t="s">
        <v>573</v>
      </c>
    </row>
    <row r="54" spans="1:6" ht="15" thickBot="1" x14ac:dyDescent="0.35">
      <c r="B54" s="2" t="s">
        <v>595</v>
      </c>
      <c r="C54" t="s">
        <v>573</v>
      </c>
      <c r="D54" s="5" t="s">
        <v>573</v>
      </c>
      <c r="E54" s="5" t="s">
        <v>573</v>
      </c>
      <c r="F54" t="s">
        <v>573</v>
      </c>
    </row>
    <row r="55" spans="1:6" x14ac:dyDescent="0.3">
      <c r="B55" s="5" t="s">
        <v>371</v>
      </c>
      <c r="C55" t="s">
        <v>573</v>
      </c>
      <c r="D55" s="5" t="s">
        <v>573</v>
      </c>
      <c r="E55" s="5" t="s">
        <v>573</v>
      </c>
      <c r="F55" t="s">
        <v>573</v>
      </c>
    </row>
    <row r="56" spans="1:6" ht="15" thickBot="1" x14ac:dyDescent="0.35">
      <c r="A56" s="8" t="s">
        <v>597</v>
      </c>
      <c r="B56" s="10" t="s">
        <v>290</v>
      </c>
      <c r="C56" s="10" t="s">
        <v>573</v>
      </c>
      <c r="D56" s="10" t="s">
        <v>573</v>
      </c>
      <c r="E56" s="10">
        <v>0</v>
      </c>
      <c r="F56" s="10" t="s">
        <v>573</v>
      </c>
    </row>
    <row r="57" spans="1:6" ht="15" thickBot="1" x14ac:dyDescent="0.35">
      <c r="B57" s="2" t="s">
        <v>291</v>
      </c>
      <c r="C57" t="s">
        <v>573</v>
      </c>
      <c r="D57" t="s">
        <v>573</v>
      </c>
      <c r="E57">
        <v>0</v>
      </c>
      <c r="F57" t="s">
        <v>573</v>
      </c>
    </row>
    <row r="58" spans="1:6" ht="15" thickBot="1" x14ac:dyDescent="0.35">
      <c r="B58" s="5" t="s">
        <v>445</v>
      </c>
      <c r="C58" t="s">
        <v>573</v>
      </c>
      <c r="D58" t="s">
        <v>573</v>
      </c>
      <c r="E58" t="s">
        <v>573</v>
      </c>
      <c r="F58" t="s">
        <v>573</v>
      </c>
    </row>
    <row r="59" spans="1:6" ht="15" thickBot="1" x14ac:dyDescent="0.35">
      <c r="B59" s="2" t="s">
        <v>163</v>
      </c>
      <c r="C59">
        <v>1</v>
      </c>
      <c r="D59">
        <v>0</v>
      </c>
      <c r="E59">
        <v>1</v>
      </c>
      <c r="F59">
        <v>1</v>
      </c>
    </row>
    <row r="60" spans="1:6" ht="15" thickBot="1" x14ac:dyDescent="0.35">
      <c r="B60" s="5" t="s">
        <v>505</v>
      </c>
      <c r="C60" t="s">
        <v>573</v>
      </c>
      <c r="D60" t="s">
        <v>573</v>
      </c>
      <c r="E60" t="s">
        <v>573</v>
      </c>
      <c r="F60" t="s">
        <v>573</v>
      </c>
    </row>
    <row r="61" spans="1:6" ht="15" thickBot="1" x14ac:dyDescent="0.35">
      <c r="B61" s="5" t="s">
        <v>164</v>
      </c>
      <c r="C61" t="s">
        <v>573</v>
      </c>
      <c r="D61" t="s">
        <v>573</v>
      </c>
      <c r="E61">
        <v>1</v>
      </c>
      <c r="F61" t="s">
        <v>573</v>
      </c>
    </row>
    <row r="62" spans="1:6" ht="15" thickBot="1" x14ac:dyDescent="0.35">
      <c r="B62" s="2" t="s">
        <v>223</v>
      </c>
      <c r="C62" t="s">
        <v>573</v>
      </c>
      <c r="D62" t="s">
        <v>573</v>
      </c>
      <c r="E62" t="s">
        <v>573</v>
      </c>
      <c r="F62" t="s">
        <v>573</v>
      </c>
    </row>
    <row r="63" spans="1:6" x14ac:dyDescent="0.3">
      <c r="B63" s="5" t="s">
        <v>230</v>
      </c>
      <c r="C63" t="s">
        <v>573</v>
      </c>
      <c r="D63" t="s">
        <v>573</v>
      </c>
      <c r="E63" t="s">
        <v>573</v>
      </c>
      <c r="F63" t="s">
        <v>573</v>
      </c>
    </row>
    <row r="64" spans="1:6" x14ac:dyDescent="0.3">
      <c r="A64" s="8" t="s">
        <v>599</v>
      </c>
      <c r="B64" s="10" t="s">
        <v>385</v>
      </c>
      <c r="C64" s="10" t="s">
        <v>573</v>
      </c>
      <c r="D64" s="10" t="s">
        <v>573</v>
      </c>
      <c r="E64" s="10">
        <v>1</v>
      </c>
      <c r="F64" s="10" t="s">
        <v>573</v>
      </c>
    </row>
    <row r="65" spans="2:6" ht="15" thickBot="1" x14ac:dyDescent="0.35">
      <c r="B65" s="3" t="s">
        <v>628</v>
      </c>
      <c r="C65" t="s">
        <v>573</v>
      </c>
      <c r="D65" t="s">
        <v>573</v>
      </c>
      <c r="E65" t="s">
        <v>573</v>
      </c>
      <c r="F65" t="s">
        <v>573</v>
      </c>
    </row>
    <row r="66" spans="2:6" ht="15" thickBot="1" x14ac:dyDescent="0.35">
      <c r="B66" s="5" t="s">
        <v>176</v>
      </c>
      <c r="C66" t="s">
        <v>573</v>
      </c>
      <c r="D66" t="s">
        <v>573</v>
      </c>
      <c r="E66">
        <v>1</v>
      </c>
      <c r="F66">
        <v>0</v>
      </c>
    </row>
    <row r="67" spans="2:6" ht="15" thickBot="1" x14ac:dyDescent="0.35">
      <c r="B67" s="2" t="s">
        <v>683</v>
      </c>
      <c r="C67" t="s">
        <v>573</v>
      </c>
      <c r="D67" t="s">
        <v>573</v>
      </c>
      <c r="E67" t="s">
        <v>573</v>
      </c>
      <c r="F67" t="s">
        <v>573</v>
      </c>
    </row>
    <row r="68" spans="2:6" ht="15" thickBot="1" x14ac:dyDescent="0.35">
      <c r="B68" s="5" t="s">
        <v>379</v>
      </c>
      <c r="C68" t="s">
        <v>573</v>
      </c>
      <c r="D68" t="s">
        <v>573</v>
      </c>
      <c r="E68" t="s">
        <v>573</v>
      </c>
      <c r="F68" t="s">
        <v>573</v>
      </c>
    </row>
    <row r="69" spans="2:6" ht="15" thickBot="1" x14ac:dyDescent="0.35">
      <c r="B69" s="2" t="s">
        <v>711</v>
      </c>
      <c r="C69" t="s">
        <v>573</v>
      </c>
      <c r="D69" t="s">
        <v>573</v>
      </c>
      <c r="E69" t="s">
        <v>573</v>
      </c>
      <c r="F69" t="s">
        <v>573</v>
      </c>
    </row>
    <row r="70" spans="2:6" ht="15" thickBot="1" x14ac:dyDescent="0.35">
      <c r="B70" s="2" t="s">
        <v>624</v>
      </c>
      <c r="C70" t="s">
        <v>573</v>
      </c>
      <c r="D70" t="s">
        <v>573</v>
      </c>
      <c r="E70" t="s">
        <v>573</v>
      </c>
      <c r="F70" t="s">
        <v>573</v>
      </c>
    </row>
    <row r="71" spans="2:6" ht="15" thickBot="1" x14ac:dyDescent="0.35">
      <c r="B71" s="5" t="s">
        <v>617</v>
      </c>
      <c r="C71" t="s">
        <v>573</v>
      </c>
      <c r="D71" t="s">
        <v>573</v>
      </c>
      <c r="E71" t="s">
        <v>573</v>
      </c>
      <c r="F71" t="s">
        <v>573</v>
      </c>
    </row>
    <row r="72" spans="2:6" ht="15" thickBot="1" x14ac:dyDescent="0.35">
      <c r="B72" s="2" t="s">
        <v>171</v>
      </c>
      <c r="C72">
        <v>1</v>
      </c>
      <c r="D72">
        <v>1</v>
      </c>
      <c r="E72">
        <v>0</v>
      </c>
      <c r="F72">
        <v>1</v>
      </c>
    </row>
    <row r="73" spans="2:6" ht="15" thickBot="1" x14ac:dyDescent="0.35">
      <c r="B73" s="5" t="s">
        <v>626</v>
      </c>
      <c r="C73" t="s">
        <v>573</v>
      </c>
      <c r="D73" t="s">
        <v>573</v>
      </c>
      <c r="E73" t="s">
        <v>573</v>
      </c>
      <c r="F73" t="s">
        <v>573</v>
      </c>
    </row>
    <row r="74" spans="2:6" ht="15" thickBot="1" x14ac:dyDescent="0.35">
      <c r="B74" s="2" t="s">
        <v>712</v>
      </c>
      <c r="C74" t="s">
        <v>573</v>
      </c>
      <c r="D74" t="s">
        <v>573</v>
      </c>
      <c r="E74" t="s">
        <v>573</v>
      </c>
      <c r="F74" t="s">
        <v>573</v>
      </c>
    </row>
    <row r="75" spans="2:6" ht="15" thickBot="1" x14ac:dyDescent="0.35">
      <c r="B75" s="2" t="s">
        <v>379</v>
      </c>
      <c r="C75" t="s">
        <v>573</v>
      </c>
      <c r="D75" t="s">
        <v>573</v>
      </c>
      <c r="E75" t="s">
        <v>573</v>
      </c>
      <c r="F75" t="s">
        <v>573</v>
      </c>
    </row>
    <row r="76" spans="2:6" ht="15" thickBot="1" x14ac:dyDescent="0.35">
      <c r="B76" s="2" t="s">
        <v>620</v>
      </c>
      <c r="C76" t="s">
        <v>573</v>
      </c>
      <c r="D76" t="s">
        <v>573</v>
      </c>
      <c r="E76" t="s">
        <v>573</v>
      </c>
      <c r="F76" t="s">
        <v>573</v>
      </c>
    </row>
    <row r="77" spans="2:6" ht="15" thickBot="1" x14ac:dyDescent="0.35">
      <c r="B77" s="5" t="s">
        <v>628</v>
      </c>
      <c r="C77" t="s">
        <v>573</v>
      </c>
      <c r="D77" t="s">
        <v>573</v>
      </c>
      <c r="E77" t="s">
        <v>573</v>
      </c>
      <c r="F77" t="s">
        <v>573</v>
      </c>
    </row>
    <row r="78" spans="2:6" ht="15" thickBot="1" x14ac:dyDescent="0.35">
      <c r="B78" s="2" t="s">
        <v>679</v>
      </c>
      <c r="C78" t="s">
        <v>573</v>
      </c>
      <c r="D78" t="s">
        <v>573</v>
      </c>
      <c r="E78" t="s">
        <v>573</v>
      </c>
      <c r="F78" t="s">
        <v>573</v>
      </c>
    </row>
    <row r="79" spans="2:6" ht="15" thickBot="1" x14ac:dyDescent="0.35">
      <c r="B79" s="2" t="s">
        <v>167</v>
      </c>
      <c r="C79">
        <v>1</v>
      </c>
      <c r="D79">
        <v>1</v>
      </c>
      <c r="E79">
        <v>1</v>
      </c>
      <c r="F79">
        <v>1</v>
      </c>
    </row>
    <row r="80" spans="2:6" ht="15" thickBot="1" x14ac:dyDescent="0.35">
      <c r="B80" s="5" t="s">
        <v>605</v>
      </c>
      <c r="C80" t="s">
        <v>573</v>
      </c>
      <c r="D80" t="s">
        <v>573</v>
      </c>
      <c r="E80" t="s">
        <v>573</v>
      </c>
      <c r="F80" t="s">
        <v>573</v>
      </c>
    </row>
    <row r="81" spans="1:6" ht="15" thickBot="1" x14ac:dyDescent="0.35">
      <c r="B81" s="5" t="s">
        <v>682</v>
      </c>
      <c r="C81">
        <v>0</v>
      </c>
      <c r="D81">
        <v>0</v>
      </c>
      <c r="E81" t="s">
        <v>573</v>
      </c>
      <c r="F81" t="s">
        <v>573</v>
      </c>
    </row>
    <row r="82" spans="1:6" ht="15" thickBot="1" x14ac:dyDescent="0.35">
      <c r="B82" s="2" t="s">
        <v>548</v>
      </c>
      <c r="C82">
        <v>1</v>
      </c>
      <c r="D82">
        <v>1</v>
      </c>
      <c r="E82">
        <v>1</v>
      </c>
      <c r="F82">
        <v>1</v>
      </c>
    </row>
    <row r="83" spans="1:6" ht="15" thickBot="1" x14ac:dyDescent="0.35">
      <c r="B83" s="2" t="s">
        <v>166</v>
      </c>
      <c r="C83">
        <v>1</v>
      </c>
      <c r="D83">
        <v>1</v>
      </c>
      <c r="E83">
        <v>1</v>
      </c>
      <c r="F83">
        <v>1</v>
      </c>
    </row>
    <row r="84" spans="1:6" ht="15" thickBot="1" x14ac:dyDescent="0.35">
      <c r="B84" s="2" t="s">
        <v>713</v>
      </c>
      <c r="C84" t="s">
        <v>573</v>
      </c>
      <c r="D84" t="s">
        <v>573</v>
      </c>
      <c r="E84" t="s">
        <v>573</v>
      </c>
      <c r="F84" t="s">
        <v>573</v>
      </c>
    </row>
    <row r="85" spans="1:6" ht="15" thickBot="1" x14ac:dyDescent="0.35">
      <c r="B85" s="2" t="s">
        <v>616</v>
      </c>
      <c r="C85" t="s">
        <v>573</v>
      </c>
      <c r="D85" t="s">
        <v>573</v>
      </c>
      <c r="E85" t="s">
        <v>573</v>
      </c>
      <c r="F85" t="s">
        <v>573</v>
      </c>
    </row>
    <row r="86" spans="1:6" ht="15" thickBot="1" x14ac:dyDescent="0.35">
      <c r="B86" s="5" t="s">
        <v>168</v>
      </c>
      <c r="C86">
        <v>1</v>
      </c>
      <c r="D86">
        <v>1</v>
      </c>
      <c r="E86">
        <v>1</v>
      </c>
      <c r="F86">
        <v>1</v>
      </c>
    </row>
    <row r="87" spans="1:6" ht="15" thickBot="1" x14ac:dyDescent="0.35">
      <c r="B87" s="2" t="s">
        <v>617</v>
      </c>
      <c r="C87" t="s">
        <v>573</v>
      </c>
      <c r="D87" t="s">
        <v>573</v>
      </c>
      <c r="E87">
        <v>1</v>
      </c>
      <c r="F87" t="s">
        <v>573</v>
      </c>
    </row>
    <row r="88" spans="1:6" ht="15" thickBot="1" x14ac:dyDescent="0.35">
      <c r="B88" s="2" t="s">
        <v>169</v>
      </c>
      <c r="C88">
        <v>1</v>
      </c>
      <c r="D88">
        <v>1</v>
      </c>
      <c r="E88">
        <v>0</v>
      </c>
      <c r="F88">
        <v>0</v>
      </c>
    </row>
    <row r="89" spans="1:6" ht="15" thickBot="1" x14ac:dyDescent="0.35">
      <c r="B89" s="2" t="s">
        <v>679</v>
      </c>
      <c r="C89" t="s">
        <v>573</v>
      </c>
      <c r="D89" t="s">
        <v>573</v>
      </c>
      <c r="E89" t="s">
        <v>573</v>
      </c>
      <c r="F89" t="s">
        <v>573</v>
      </c>
    </row>
    <row r="90" spans="1:6" ht="15" thickBot="1" x14ac:dyDescent="0.35">
      <c r="B90" s="5" t="s">
        <v>177</v>
      </c>
      <c r="C90" t="s">
        <v>573</v>
      </c>
      <c r="D90" t="s">
        <v>573</v>
      </c>
      <c r="E90">
        <v>1</v>
      </c>
      <c r="F90" t="s">
        <v>573</v>
      </c>
    </row>
    <row r="91" spans="1:6" ht="15" thickBot="1" x14ac:dyDescent="0.35">
      <c r="B91" s="2" t="s">
        <v>714</v>
      </c>
      <c r="C91">
        <v>1</v>
      </c>
      <c r="D91">
        <v>0</v>
      </c>
      <c r="E91">
        <v>1</v>
      </c>
      <c r="F91">
        <v>1</v>
      </c>
    </row>
    <row r="92" spans="1:6" ht="15" thickBot="1" x14ac:dyDescent="0.35">
      <c r="B92" s="5" t="s">
        <v>379</v>
      </c>
      <c r="C92" t="s">
        <v>573</v>
      </c>
      <c r="D92" t="s">
        <v>573</v>
      </c>
      <c r="E92" t="s">
        <v>573</v>
      </c>
      <c r="F92" t="s">
        <v>573</v>
      </c>
    </row>
    <row r="93" spans="1:6" ht="15" thickBot="1" x14ac:dyDescent="0.35">
      <c r="B93" s="5" t="s">
        <v>382</v>
      </c>
      <c r="C93" t="s">
        <v>573</v>
      </c>
      <c r="D93" t="s">
        <v>573</v>
      </c>
      <c r="E93" t="s">
        <v>573</v>
      </c>
      <c r="F93" t="s">
        <v>573</v>
      </c>
    </row>
    <row r="94" spans="1:6" ht="15" thickBot="1" x14ac:dyDescent="0.35">
      <c r="B94" s="2" t="s">
        <v>385</v>
      </c>
      <c r="C94">
        <v>1</v>
      </c>
      <c r="D94">
        <v>1</v>
      </c>
      <c r="E94">
        <v>1</v>
      </c>
      <c r="F94">
        <v>1</v>
      </c>
    </row>
    <row r="95" spans="1:6" x14ac:dyDescent="0.3">
      <c r="B95" s="5" t="s">
        <v>713</v>
      </c>
      <c r="C95" t="s">
        <v>573</v>
      </c>
      <c r="D95" t="s">
        <v>573</v>
      </c>
      <c r="E95" t="s">
        <v>573</v>
      </c>
      <c r="F95" t="s">
        <v>573</v>
      </c>
    </row>
    <row r="96" spans="1:6" x14ac:dyDescent="0.3">
      <c r="A96" s="8" t="s">
        <v>629</v>
      </c>
      <c r="B96" s="10" t="s">
        <v>46</v>
      </c>
      <c r="C96" s="10">
        <v>1</v>
      </c>
      <c r="D96" s="10">
        <v>0</v>
      </c>
      <c r="E96" s="10">
        <v>1</v>
      </c>
      <c r="F96" s="10">
        <v>1</v>
      </c>
    </row>
    <row r="97" spans="2:6" x14ac:dyDescent="0.3">
      <c r="B97" t="s">
        <v>693</v>
      </c>
      <c r="C97" t="s">
        <v>573</v>
      </c>
      <c r="D97" t="s">
        <v>573</v>
      </c>
      <c r="E97" t="s">
        <v>573</v>
      </c>
      <c r="F97" t="s">
        <v>573</v>
      </c>
    </row>
    <row r="98" spans="2:6" x14ac:dyDescent="0.3">
      <c r="B98" t="s">
        <v>455</v>
      </c>
      <c r="C98" t="s">
        <v>573</v>
      </c>
      <c r="D98" t="s">
        <v>573</v>
      </c>
      <c r="E98" t="s">
        <v>573</v>
      </c>
      <c r="F98" t="s">
        <v>573</v>
      </c>
    </row>
    <row r="99" spans="2:6" x14ac:dyDescent="0.3">
      <c r="B99" t="s">
        <v>42</v>
      </c>
      <c r="C99" t="s">
        <v>573</v>
      </c>
      <c r="D99" t="s">
        <v>573</v>
      </c>
      <c r="E99" t="s">
        <v>573</v>
      </c>
      <c r="F99" t="s">
        <v>573</v>
      </c>
    </row>
    <row r="100" spans="2:6" ht="15" thickBot="1" x14ac:dyDescent="0.35">
      <c r="B100" t="s">
        <v>400</v>
      </c>
      <c r="C100" t="s">
        <v>573</v>
      </c>
      <c r="D100" t="s">
        <v>573</v>
      </c>
      <c r="E100" t="s">
        <v>573</v>
      </c>
      <c r="F100" t="s">
        <v>573</v>
      </c>
    </row>
    <row r="101" spans="2:6" ht="15" thickBot="1" x14ac:dyDescent="0.35">
      <c r="B101" s="5" t="s">
        <v>645</v>
      </c>
      <c r="C101" t="s">
        <v>573</v>
      </c>
      <c r="D101" t="s">
        <v>573</v>
      </c>
      <c r="E101" t="s">
        <v>573</v>
      </c>
      <c r="F101" t="s">
        <v>573</v>
      </c>
    </row>
    <row r="102" spans="2:6" ht="15" thickBot="1" x14ac:dyDescent="0.35">
      <c r="B102" s="2" t="s">
        <v>237</v>
      </c>
      <c r="C102" t="s">
        <v>573</v>
      </c>
      <c r="D102" t="s">
        <v>573</v>
      </c>
      <c r="E102" t="s">
        <v>573</v>
      </c>
      <c r="F102" t="s">
        <v>573</v>
      </c>
    </row>
    <row r="103" spans="2:6" ht="15" thickBot="1" x14ac:dyDescent="0.35">
      <c r="B103" s="2" t="s">
        <v>301</v>
      </c>
      <c r="C103" t="s">
        <v>573</v>
      </c>
      <c r="D103" t="s">
        <v>573</v>
      </c>
      <c r="E103" t="s">
        <v>573</v>
      </c>
      <c r="F103" t="s">
        <v>573</v>
      </c>
    </row>
    <row r="104" spans="2:6" ht="15" thickBot="1" x14ac:dyDescent="0.35">
      <c r="B104" s="2" t="s">
        <v>692</v>
      </c>
      <c r="C104" t="s">
        <v>573</v>
      </c>
      <c r="D104" t="s">
        <v>573</v>
      </c>
      <c r="E104" t="s">
        <v>573</v>
      </c>
      <c r="F104" t="s">
        <v>573</v>
      </c>
    </row>
    <row r="105" spans="2:6" ht="15" thickBot="1" x14ac:dyDescent="0.35">
      <c r="B105" s="2" t="s">
        <v>457</v>
      </c>
      <c r="C105" t="s">
        <v>573</v>
      </c>
      <c r="D105" t="s">
        <v>573</v>
      </c>
      <c r="E105" t="s">
        <v>573</v>
      </c>
      <c r="F105" t="s">
        <v>573</v>
      </c>
    </row>
    <row r="106" spans="2:6" ht="15" thickBot="1" x14ac:dyDescent="0.35">
      <c r="B106" s="2" t="s">
        <v>404</v>
      </c>
      <c r="C106" t="s">
        <v>573</v>
      </c>
      <c r="D106" t="s">
        <v>573</v>
      </c>
      <c r="E106" t="s">
        <v>573</v>
      </c>
      <c r="F106" t="s">
        <v>573</v>
      </c>
    </row>
    <row r="107" spans="2:6" ht="15" thickBot="1" x14ac:dyDescent="0.35">
      <c r="B107" s="2" t="s">
        <v>511</v>
      </c>
      <c r="C107">
        <v>1</v>
      </c>
      <c r="D107">
        <v>1</v>
      </c>
      <c r="E107" t="s">
        <v>573</v>
      </c>
      <c r="F107">
        <v>1</v>
      </c>
    </row>
    <row r="108" spans="2:6" ht="15" thickBot="1" x14ac:dyDescent="0.35">
      <c r="B108" s="2" t="s">
        <v>689</v>
      </c>
      <c r="C108" t="s">
        <v>573</v>
      </c>
      <c r="D108" t="s">
        <v>573</v>
      </c>
      <c r="E108" t="s">
        <v>573</v>
      </c>
      <c r="F108" t="s">
        <v>573</v>
      </c>
    </row>
    <row r="109" spans="2:6" ht="15" thickBot="1" x14ac:dyDescent="0.35">
      <c r="B109" s="2" t="s">
        <v>239</v>
      </c>
      <c r="C109">
        <v>1</v>
      </c>
      <c r="D109">
        <v>0</v>
      </c>
      <c r="E109">
        <v>1</v>
      </c>
      <c r="F109">
        <v>1</v>
      </c>
    </row>
    <row r="110" spans="2:6" ht="15" thickBot="1" x14ac:dyDescent="0.35">
      <c r="B110" s="2" t="s">
        <v>691</v>
      </c>
      <c r="C110" t="s">
        <v>573</v>
      </c>
      <c r="D110" t="s">
        <v>573</v>
      </c>
      <c r="E110" t="s">
        <v>573</v>
      </c>
      <c r="F110" t="s">
        <v>573</v>
      </c>
    </row>
    <row r="111" spans="2:6" ht="15" thickBot="1" x14ac:dyDescent="0.35">
      <c r="B111" s="2" t="s">
        <v>44</v>
      </c>
      <c r="C111">
        <v>1</v>
      </c>
      <c r="D111">
        <v>0</v>
      </c>
      <c r="E111">
        <v>1</v>
      </c>
      <c r="F111">
        <v>1</v>
      </c>
    </row>
    <row r="112" spans="2:6" ht="15" thickBot="1" x14ac:dyDescent="0.35">
      <c r="B112" s="5" t="s">
        <v>180</v>
      </c>
      <c r="C112" t="s">
        <v>573</v>
      </c>
      <c r="D112" t="s">
        <v>573</v>
      </c>
      <c r="E112">
        <v>1</v>
      </c>
      <c r="F112" t="s">
        <v>573</v>
      </c>
    </row>
    <row r="113" spans="2:6" ht="15" thickBot="1" x14ac:dyDescent="0.35">
      <c r="B113" s="2" t="s">
        <v>300</v>
      </c>
      <c r="C113" t="s">
        <v>573</v>
      </c>
      <c r="D113" t="s">
        <v>573</v>
      </c>
      <c r="E113" t="s">
        <v>573</v>
      </c>
      <c r="F113" t="s">
        <v>573</v>
      </c>
    </row>
    <row r="114" spans="2:6" ht="15" thickBot="1" x14ac:dyDescent="0.35">
      <c r="B114" s="2" t="s">
        <v>183</v>
      </c>
      <c r="C114" t="s">
        <v>573</v>
      </c>
      <c r="D114" t="s">
        <v>573</v>
      </c>
      <c r="E114">
        <v>0</v>
      </c>
      <c r="F114" t="s">
        <v>573</v>
      </c>
    </row>
    <row r="115" spans="2:6" ht="15" thickBot="1" x14ac:dyDescent="0.35">
      <c r="B115" s="2" t="s">
        <v>715</v>
      </c>
      <c r="C115" t="s">
        <v>573</v>
      </c>
      <c r="D115" t="s">
        <v>573</v>
      </c>
      <c r="E115" t="s">
        <v>573</v>
      </c>
      <c r="F115" t="s">
        <v>573</v>
      </c>
    </row>
    <row r="116" spans="2:6" ht="15" thickBot="1" x14ac:dyDescent="0.35">
      <c r="B116" s="2" t="s">
        <v>238</v>
      </c>
      <c r="C116" t="s">
        <v>573</v>
      </c>
      <c r="D116" t="s">
        <v>573</v>
      </c>
      <c r="E116" t="s">
        <v>573</v>
      </c>
      <c r="F116" t="s">
        <v>573</v>
      </c>
    </row>
    <row r="117" spans="2:6" ht="15" thickBot="1" x14ac:dyDescent="0.35">
      <c r="B117" s="2" t="s">
        <v>43</v>
      </c>
      <c r="C117">
        <v>1</v>
      </c>
      <c r="D117">
        <v>1</v>
      </c>
      <c r="E117">
        <v>0</v>
      </c>
      <c r="F117">
        <v>0</v>
      </c>
    </row>
    <row r="118" spans="2:6" ht="15" thickBot="1" x14ac:dyDescent="0.35">
      <c r="B118" s="2" t="s">
        <v>299</v>
      </c>
      <c r="C118" t="s">
        <v>573</v>
      </c>
      <c r="D118" t="s">
        <v>573</v>
      </c>
      <c r="E118" t="s">
        <v>573</v>
      </c>
      <c r="F118" t="s">
        <v>573</v>
      </c>
    </row>
    <row r="119" spans="2:6" ht="15" thickBot="1" x14ac:dyDescent="0.35">
      <c r="B119" s="2" t="s">
        <v>399</v>
      </c>
      <c r="C119">
        <v>1</v>
      </c>
      <c r="D119">
        <v>0</v>
      </c>
      <c r="E119">
        <v>1</v>
      </c>
      <c r="F119">
        <v>1</v>
      </c>
    </row>
    <row r="120" spans="2:6" ht="15" thickBot="1" x14ac:dyDescent="0.35">
      <c r="B120" s="2" t="s">
        <v>688</v>
      </c>
      <c r="C120" t="s">
        <v>573</v>
      </c>
      <c r="D120" t="s">
        <v>573</v>
      </c>
      <c r="E120" t="s">
        <v>573</v>
      </c>
      <c r="F120" t="s">
        <v>573</v>
      </c>
    </row>
    <row r="121" spans="2:6" ht="15" thickBot="1" x14ac:dyDescent="0.35">
      <c r="B121" s="2" t="s">
        <v>299</v>
      </c>
      <c r="C121" t="s">
        <v>573</v>
      </c>
      <c r="D121" t="s">
        <v>573</v>
      </c>
      <c r="E121" t="s">
        <v>573</v>
      </c>
      <c r="F121" t="s">
        <v>573</v>
      </c>
    </row>
    <row r="122" spans="2:6" ht="15" thickBot="1" x14ac:dyDescent="0.35">
      <c r="B122" s="2" t="s">
        <v>716</v>
      </c>
      <c r="C122" t="s">
        <v>573</v>
      </c>
      <c r="D122" t="s">
        <v>573</v>
      </c>
      <c r="E122" t="s">
        <v>573</v>
      </c>
      <c r="F122">
        <v>1</v>
      </c>
    </row>
    <row r="123" spans="2:6" ht="15" thickBot="1" x14ac:dyDescent="0.35">
      <c r="B123" s="2" t="s">
        <v>300</v>
      </c>
      <c r="C123" t="s">
        <v>573</v>
      </c>
      <c r="D123" t="s">
        <v>573</v>
      </c>
      <c r="E123" t="s">
        <v>573</v>
      </c>
      <c r="F123" t="s">
        <v>573</v>
      </c>
    </row>
    <row r="124" spans="2:6" ht="15" thickBot="1" x14ac:dyDescent="0.35">
      <c r="B124" s="2" t="s">
        <v>690</v>
      </c>
      <c r="C124" t="s">
        <v>573</v>
      </c>
      <c r="D124" t="s">
        <v>573</v>
      </c>
      <c r="E124" t="s">
        <v>573</v>
      </c>
      <c r="F124" t="s">
        <v>573</v>
      </c>
    </row>
    <row r="125" spans="2:6" ht="15" thickBot="1" x14ac:dyDescent="0.35">
      <c r="B125" s="5" t="s">
        <v>643</v>
      </c>
      <c r="C125" t="s">
        <v>573</v>
      </c>
      <c r="D125" t="s">
        <v>573</v>
      </c>
      <c r="E125" t="s">
        <v>573</v>
      </c>
      <c r="F125" t="s">
        <v>573</v>
      </c>
    </row>
    <row r="126" spans="2:6" ht="15" thickBot="1" x14ac:dyDescent="0.35">
      <c r="B126" s="2" t="s">
        <v>643</v>
      </c>
      <c r="C126">
        <v>1</v>
      </c>
      <c r="D126">
        <v>1</v>
      </c>
      <c r="E126">
        <v>1</v>
      </c>
      <c r="F126">
        <v>1</v>
      </c>
    </row>
    <row r="127" spans="2:6" ht="15" thickBot="1" x14ac:dyDescent="0.35">
      <c r="B127" s="2" t="s">
        <v>181</v>
      </c>
      <c r="C127" t="s">
        <v>573</v>
      </c>
      <c r="D127" t="s">
        <v>573</v>
      </c>
      <c r="E127">
        <v>0</v>
      </c>
      <c r="F127" t="s">
        <v>573</v>
      </c>
    </row>
    <row r="128" spans="2:6" ht="15" thickBot="1" x14ac:dyDescent="0.35">
      <c r="B128" s="5" t="s">
        <v>694</v>
      </c>
      <c r="C128">
        <v>1</v>
      </c>
      <c r="D128">
        <v>1</v>
      </c>
      <c r="E128">
        <v>1</v>
      </c>
      <c r="F128">
        <v>1</v>
      </c>
    </row>
    <row r="129" spans="1:6" ht="15" thickBot="1" x14ac:dyDescent="0.35">
      <c r="B129" s="2" t="s">
        <v>691</v>
      </c>
      <c r="C129" t="s">
        <v>573</v>
      </c>
      <c r="D129" t="s">
        <v>573</v>
      </c>
      <c r="E129" t="s">
        <v>573</v>
      </c>
      <c r="F129" t="s">
        <v>573</v>
      </c>
    </row>
    <row r="130" spans="1:6" ht="15" thickBot="1" x14ac:dyDescent="0.35">
      <c r="B130" s="2" t="s">
        <v>46</v>
      </c>
      <c r="C130" t="s">
        <v>573</v>
      </c>
      <c r="D130" t="s">
        <v>573</v>
      </c>
      <c r="E130" t="s">
        <v>573</v>
      </c>
      <c r="F130" t="s">
        <v>573</v>
      </c>
    </row>
    <row r="131" spans="1:6" ht="15" thickBot="1" x14ac:dyDescent="0.35">
      <c r="B131" s="2" t="s">
        <v>236</v>
      </c>
      <c r="C131">
        <v>0</v>
      </c>
      <c r="D131">
        <v>0</v>
      </c>
      <c r="E131" t="s">
        <v>573</v>
      </c>
      <c r="F131">
        <v>1</v>
      </c>
    </row>
    <row r="132" spans="1:6" ht="15" thickBot="1" x14ac:dyDescent="0.35">
      <c r="B132" s="2" t="s">
        <v>686</v>
      </c>
      <c r="C132" t="s">
        <v>573</v>
      </c>
      <c r="D132" t="s">
        <v>573</v>
      </c>
      <c r="E132" t="s">
        <v>573</v>
      </c>
      <c r="F132" t="s">
        <v>573</v>
      </c>
    </row>
    <row r="133" spans="1:6" ht="15" thickBot="1" x14ac:dyDescent="0.35">
      <c r="B133" s="2" t="s">
        <v>511</v>
      </c>
      <c r="C133" t="s">
        <v>573</v>
      </c>
      <c r="D133" t="s">
        <v>573</v>
      </c>
      <c r="E133" t="s">
        <v>573</v>
      </c>
      <c r="F133" t="s">
        <v>573</v>
      </c>
    </row>
    <row r="134" spans="1:6" ht="15" thickBot="1" x14ac:dyDescent="0.35">
      <c r="B134" s="5" t="s">
        <v>693</v>
      </c>
      <c r="C134">
        <v>1</v>
      </c>
      <c r="D134">
        <v>1</v>
      </c>
      <c r="E134">
        <v>1</v>
      </c>
      <c r="F134">
        <v>1</v>
      </c>
    </row>
    <row r="135" spans="1:6" ht="15" thickBot="1" x14ac:dyDescent="0.35">
      <c r="B135" s="2" t="s">
        <v>239</v>
      </c>
      <c r="C135" t="s">
        <v>573</v>
      </c>
      <c r="D135" t="s">
        <v>573</v>
      </c>
      <c r="E135">
        <v>1</v>
      </c>
      <c r="F135" t="s">
        <v>573</v>
      </c>
    </row>
    <row r="136" spans="1:6" ht="15" thickBot="1" x14ac:dyDescent="0.35">
      <c r="B136" s="2" t="s">
        <v>689</v>
      </c>
      <c r="C136" t="s">
        <v>573</v>
      </c>
      <c r="D136" t="s">
        <v>573</v>
      </c>
      <c r="E136">
        <v>1</v>
      </c>
      <c r="F136" t="s">
        <v>573</v>
      </c>
    </row>
    <row r="137" spans="1:6" ht="15" thickBot="1" x14ac:dyDescent="0.35">
      <c r="B137" s="2" t="s">
        <v>237</v>
      </c>
      <c r="C137">
        <v>1</v>
      </c>
      <c r="D137">
        <v>0</v>
      </c>
      <c r="E137">
        <v>1</v>
      </c>
      <c r="F137">
        <v>1</v>
      </c>
    </row>
    <row r="138" spans="1:6" ht="15" thickBot="1" x14ac:dyDescent="0.35">
      <c r="B138" s="2" t="s">
        <v>45</v>
      </c>
      <c r="C138" t="s">
        <v>573</v>
      </c>
      <c r="D138" t="s">
        <v>573</v>
      </c>
      <c r="E138" t="s">
        <v>573</v>
      </c>
      <c r="F138" t="s">
        <v>573</v>
      </c>
    </row>
    <row r="139" spans="1:6" ht="15" thickBot="1" x14ac:dyDescent="0.35">
      <c r="B139" s="2" t="s">
        <v>401</v>
      </c>
      <c r="C139" t="s">
        <v>573</v>
      </c>
      <c r="D139" t="s">
        <v>573</v>
      </c>
      <c r="E139" t="s">
        <v>573</v>
      </c>
      <c r="F139" t="s">
        <v>573</v>
      </c>
    </row>
    <row r="140" spans="1:6" x14ac:dyDescent="0.3">
      <c r="B140" s="5" t="s">
        <v>717</v>
      </c>
      <c r="C140" t="s">
        <v>573</v>
      </c>
      <c r="D140" t="s">
        <v>573</v>
      </c>
      <c r="E140" t="s">
        <v>573</v>
      </c>
      <c r="F140" t="s">
        <v>573</v>
      </c>
    </row>
    <row r="141" spans="1:6" x14ac:dyDescent="0.3">
      <c r="A141" s="8" t="s">
        <v>654</v>
      </c>
      <c r="B141" s="10" t="s">
        <v>555</v>
      </c>
      <c r="C141" s="10" t="s">
        <v>573</v>
      </c>
      <c r="D141" s="10" t="s">
        <v>573</v>
      </c>
      <c r="E141" s="10" t="s">
        <v>573</v>
      </c>
      <c r="F141" s="10" t="s">
        <v>573</v>
      </c>
    </row>
    <row r="142" spans="1:6" x14ac:dyDescent="0.3">
      <c r="B142" t="s">
        <v>197</v>
      </c>
      <c r="C142">
        <v>1</v>
      </c>
      <c r="D142">
        <v>1</v>
      </c>
      <c r="E142">
        <v>1</v>
      </c>
      <c r="F142">
        <v>0</v>
      </c>
    </row>
    <row r="143" spans="1:6" x14ac:dyDescent="0.3">
      <c r="B143" t="s">
        <v>105</v>
      </c>
      <c r="C143" t="s">
        <v>573</v>
      </c>
      <c r="D143" t="s">
        <v>573</v>
      </c>
      <c r="E143">
        <v>0</v>
      </c>
      <c r="F143" t="s">
        <v>573</v>
      </c>
    </row>
    <row r="144" spans="1:6" x14ac:dyDescent="0.3">
      <c r="B144" t="s">
        <v>185</v>
      </c>
      <c r="C144" t="s">
        <v>573</v>
      </c>
      <c r="D144" t="s">
        <v>573</v>
      </c>
      <c r="E144" t="s">
        <v>573</v>
      </c>
      <c r="F144" t="s">
        <v>573</v>
      </c>
    </row>
    <row r="145" spans="1:6" x14ac:dyDescent="0.3">
      <c r="B145" t="s">
        <v>469</v>
      </c>
      <c r="C145" t="s">
        <v>573</v>
      </c>
      <c r="D145" t="s">
        <v>573</v>
      </c>
      <c r="E145" t="s">
        <v>573</v>
      </c>
      <c r="F145" t="s">
        <v>573</v>
      </c>
    </row>
    <row r="146" spans="1:6" x14ac:dyDescent="0.3">
      <c r="B146" t="s">
        <v>250</v>
      </c>
      <c r="C146" t="s">
        <v>573</v>
      </c>
      <c r="D146" t="s">
        <v>573</v>
      </c>
      <c r="E146" t="s">
        <v>573</v>
      </c>
      <c r="F146" t="s">
        <v>573</v>
      </c>
    </row>
    <row r="147" spans="1:6" ht="15" thickBot="1" x14ac:dyDescent="0.35">
      <c r="B147" t="s">
        <v>256</v>
      </c>
      <c r="C147" t="s">
        <v>573</v>
      </c>
      <c r="D147" t="s">
        <v>573</v>
      </c>
      <c r="E147" t="s">
        <v>573</v>
      </c>
      <c r="F147" t="s">
        <v>573</v>
      </c>
    </row>
    <row r="148" spans="1:6" x14ac:dyDescent="0.3">
      <c r="B148" s="5" t="s">
        <v>554</v>
      </c>
      <c r="C148" t="s">
        <v>573</v>
      </c>
      <c r="D148" t="s">
        <v>573</v>
      </c>
      <c r="E148" t="s">
        <v>573</v>
      </c>
      <c r="F148" t="s">
        <v>573</v>
      </c>
    </row>
    <row r="149" spans="1:6" x14ac:dyDescent="0.3">
      <c r="A149" s="8" t="s">
        <v>660</v>
      </c>
      <c r="B149" s="10" t="s">
        <v>261</v>
      </c>
      <c r="C149" s="10">
        <v>1</v>
      </c>
      <c r="D149" s="10">
        <v>1</v>
      </c>
      <c r="E149" s="10">
        <v>1</v>
      </c>
      <c r="F149" s="10">
        <v>1</v>
      </c>
    </row>
    <row r="150" spans="1:6" ht="15" thickBot="1" x14ac:dyDescent="0.35">
      <c r="B150" t="s">
        <v>259</v>
      </c>
      <c r="C150">
        <v>1</v>
      </c>
      <c r="D150">
        <v>1</v>
      </c>
      <c r="E150">
        <v>1</v>
      </c>
      <c r="F150">
        <v>1</v>
      </c>
    </row>
    <row r="151" spans="1:6" ht="15" thickBot="1" x14ac:dyDescent="0.35">
      <c r="B151" s="5" t="s">
        <v>260</v>
      </c>
      <c r="C151">
        <v>1</v>
      </c>
      <c r="D151">
        <v>1</v>
      </c>
      <c r="E151">
        <v>1</v>
      </c>
      <c r="F151">
        <v>1</v>
      </c>
    </row>
    <row r="152" spans="1:6" ht="15" thickBot="1" x14ac:dyDescent="0.35">
      <c r="B152" s="2" t="s">
        <v>258</v>
      </c>
      <c r="C152">
        <v>1</v>
      </c>
      <c r="D152">
        <v>1</v>
      </c>
      <c r="E152">
        <v>0</v>
      </c>
      <c r="F152">
        <v>1</v>
      </c>
    </row>
    <row r="153" spans="1:6" ht="15" thickBot="1" x14ac:dyDescent="0.35">
      <c r="B153" s="2" t="s">
        <v>109</v>
      </c>
      <c r="C153">
        <v>1</v>
      </c>
      <c r="D153">
        <v>1</v>
      </c>
      <c r="E153">
        <v>1</v>
      </c>
      <c r="F153">
        <v>0</v>
      </c>
    </row>
    <row r="154" spans="1:6" ht="15" thickBot="1" x14ac:dyDescent="0.35">
      <c r="B154" s="2" t="s">
        <v>268</v>
      </c>
      <c r="C154" t="s">
        <v>573</v>
      </c>
      <c r="D154" t="s">
        <v>573</v>
      </c>
      <c r="E154">
        <v>0</v>
      </c>
      <c r="F154" t="s">
        <v>573</v>
      </c>
    </row>
    <row r="155" spans="1:6" ht="15" thickBot="1" x14ac:dyDescent="0.35">
      <c r="B155" s="2" t="s">
        <v>269</v>
      </c>
      <c r="C155" t="s">
        <v>573</v>
      </c>
      <c r="D155" t="s">
        <v>573</v>
      </c>
      <c r="E155">
        <v>0</v>
      </c>
      <c r="F155" t="s">
        <v>573</v>
      </c>
    </row>
    <row r="156" spans="1:6" ht="15" thickBot="1" x14ac:dyDescent="0.35">
      <c r="B156" s="2" t="s">
        <v>533</v>
      </c>
      <c r="C156" t="s">
        <v>573</v>
      </c>
      <c r="D156" t="s">
        <v>573</v>
      </c>
      <c r="E156">
        <v>0</v>
      </c>
      <c r="F156" t="s">
        <v>573</v>
      </c>
    </row>
    <row r="157" spans="1:6" ht="15" thickBot="1" x14ac:dyDescent="0.35">
      <c r="B157" s="5" t="s">
        <v>700</v>
      </c>
      <c r="C157" t="s">
        <v>573</v>
      </c>
      <c r="D157" t="s">
        <v>573</v>
      </c>
      <c r="E157">
        <v>0</v>
      </c>
      <c r="F157" t="s">
        <v>573</v>
      </c>
    </row>
    <row r="158" spans="1:6" ht="15" thickBot="1" x14ac:dyDescent="0.35">
      <c r="B158" s="2" t="s">
        <v>471</v>
      </c>
      <c r="C158" t="s">
        <v>573</v>
      </c>
      <c r="D158" t="s">
        <v>573</v>
      </c>
      <c r="E158">
        <v>0</v>
      </c>
      <c r="F158" t="s">
        <v>573</v>
      </c>
    </row>
    <row r="159" spans="1:6" ht="15" thickBot="1" x14ac:dyDescent="0.35">
      <c r="B159" s="5" t="s">
        <v>270</v>
      </c>
      <c r="C159" t="s">
        <v>573</v>
      </c>
      <c r="D159" t="s">
        <v>573</v>
      </c>
      <c r="E159">
        <v>0</v>
      </c>
      <c r="F159" t="s">
        <v>573</v>
      </c>
    </row>
    <row r="160" spans="1:6" ht="15" thickBot="1" x14ac:dyDescent="0.35">
      <c r="B160" s="2" t="s">
        <v>111</v>
      </c>
      <c r="C160">
        <v>1</v>
      </c>
      <c r="D160">
        <v>1</v>
      </c>
      <c r="E160">
        <v>1</v>
      </c>
      <c r="F160">
        <v>0</v>
      </c>
    </row>
    <row r="161" spans="2:6" ht="15" thickBot="1" x14ac:dyDescent="0.35">
      <c r="B161" s="5" t="s">
        <v>110</v>
      </c>
      <c r="C161">
        <v>1</v>
      </c>
      <c r="D161">
        <v>1</v>
      </c>
      <c r="E161">
        <v>1</v>
      </c>
      <c r="F161">
        <v>0</v>
      </c>
    </row>
    <row r="162" spans="2:6" x14ac:dyDescent="0.3">
      <c r="B162" s="5" t="s">
        <v>112</v>
      </c>
      <c r="C162">
        <v>1</v>
      </c>
      <c r="D162">
        <v>1</v>
      </c>
      <c r="E162">
        <v>1</v>
      </c>
      <c r="F162">
        <v>0</v>
      </c>
    </row>
  </sheetData>
  <pageMargins left="0.7" right="0.7" top="0.78740157499999996" bottom="0.78740157499999996" header="0.3" footer="0.3"/>
  <ignoredErrors>
    <ignoredError sqref="J2:L6 J9:L13" calculatedColumn="1"/>
  </ignoredErrors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2368-265E-4E31-986D-0F5C45C25A31}">
  <dimension ref="A1:L824"/>
  <sheetViews>
    <sheetView zoomScaleNormal="100" workbookViewId="0">
      <selection activeCell="D831" sqref="D831"/>
    </sheetView>
  </sheetViews>
  <sheetFormatPr defaultColWidth="11.44140625" defaultRowHeight="14.4" x14ac:dyDescent="0.3"/>
  <cols>
    <col min="1" max="1" width="7.44140625" bestFit="1" customWidth="1"/>
    <col min="2" max="2" width="23.44140625" customWidth="1"/>
    <col min="3" max="3" width="12.88671875" bestFit="1" customWidth="1"/>
    <col min="4" max="4" width="16.44140625" bestFit="1" customWidth="1"/>
    <col min="9" max="9" width="12.33203125" customWidth="1"/>
  </cols>
  <sheetData>
    <row r="1" spans="1:12" x14ac:dyDescent="0.3">
      <c r="A1" s="24" t="s">
        <v>0</v>
      </c>
      <c r="B1" s="25" t="s">
        <v>1</v>
      </c>
      <c r="C1" s="25" t="s">
        <v>304</v>
      </c>
      <c r="D1" s="25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570</v>
      </c>
    </row>
    <row r="2" spans="1:12" x14ac:dyDescent="0.3">
      <c r="A2" s="23" t="s">
        <v>571</v>
      </c>
      <c r="B2" t="s">
        <v>275</v>
      </c>
      <c r="C2" t="s">
        <v>395</v>
      </c>
      <c r="D2" s="18">
        <v>1</v>
      </c>
      <c r="F2">
        <f>COUNTIF(D:D, 1)</f>
        <v>520</v>
      </c>
      <c r="G2" s="50">
        <f>Tabelle511[[#This Row],[WAHR]]/Tabelle511[[#This Row],[SUMME]]</f>
        <v>0.63183475091130015</v>
      </c>
      <c r="H2">
        <f>COUNTIF(D:D, 0)</f>
        <v>303</v>
      </c>
      <c r="I2" s="50">
        <f>Tabelle511[[#This Row],[FALSCH]]/Tabelle511[[#This Row],[SUMME]]</f>
        <v>0.36816524908869985</v>
      </c>
      <c r="J2">
        <f>Tabelle511[[#This Row],[WAHR]]+Tabelle511[[#This Row],[FALSCH]]</f>
        <v>823</v>
      </c>
      <c r="L2" t="s">
        <v>741</v>
      </c>
    </row>
    <row r="3" spans="1:12" x14ac:dyDescent="0.3">
      <c r="B3" t="s">
        <v>275</v>
      </c>
      <c r="C3" t="s">
        <v>395</v>
      </c>
      <c r="D3">
        <v>1</v>
      </c>
    </row>
    <row r="4" spans="1:12" x14ac:dyDescent="0.3">
      <c r="B4" t="s">
        <v>118</v>
      </c>
      <c r="C4" t="s">
        <v>395</v>
      </c>
      <c r="D4">
        <v>1</v>
      </c>
    </row>
    <row r="5" spans="1:12" x14ac:dyDescent="0.3">
      <c r="B5" t="s">
        <v>16</v>
      </c>
      <c r="C5" t="s">
        <v>395</v>
      </c>
      <c r="D5">
        <v>1</v>
      </c>
    </row>
    <row r="6" spans="1:12" x14ac:dyDescent="0.3">
      <c r="B6" t="s">
        <v>119</v>
      </c>
      <c r="C6" t="s">
        <v>395</v>
      </c>
      <c r="D6">
        <v>1</v>
      </c>
    </row>
    <row r="7" spans="1:12" x14ac:dyDescent="0.3">
      <c r="B7" t="s">
        <v>117</v>
      </c>
      <c r="C7" t="s">
        <v>395</v>
      </c>
      <c r="D7">
        <v>1</v>
      </c>
    </row>
    <row r="8" spans="1:12" x14ac:dyDescent="0.3">
      <c r="B8" t="s">
        <v>118</v>
      </c>
      <c r="C8" t="s">
        <v>395</v>
      </c>
      <c r="D8">
        <v>1</v>
      </c>
    </row>
    <row r="9" spans="1:12" x14ac:dyDescent="0.3">
      <c r="B9" t="s">
        <v>117</v>
      </c>
      <c r="C9" t="s">
        <v>395</v>
      </c>
      <c r="D9">
        <v>1</v>
      </c>
    </row>
    <row r="10" spans="1:12" x14ac:dyDescent="0.3">
      <c r="B10" t="s">
        <v>16</v>
      </c>
      <c r="C10" t="s">
        <v>395</v>
      </c>
      <c r="D10">
        <v>1</v>
      </c>
    </row>
    <row r="11" spans="1:12" x14ac:dyDescent="0.3">
      <c r="B11" t="s">
        <v>119</v>
      </c>
      <c r="C11" t="s">
        <v>395</v>
      </c>
      <c r="D11">
        <v>1</v>
      </c>
    </row>
    <row r="12" spans="1:12" x14ac:dyDescent="0.3">
      <c r="B12" t="s">
        <v>272</v>
      </c>
      <c r="C12" t="s">
        <v>402</v>
      </c>
      <c r="D12">
        <v>1</v>
      </c>
    </row>
    <row r="13" spans="1:12" x14ac:dyDescent="0.3">
      <c r="B13" t="s">
        <v>273</v>
      </c>
      <c r="C13" t="s">
        <v>402</v>
      </c>
      <c r="D13">
        <v>0</v>
      </c>
    </row>
    <row r="14" spans="1:12" x14ac:dyDescent="0.3">
      <c r="B14" t="s">
        <v>54</v>
      </c>
      <c r="C14" t="s">
        <v>402</v>
      </c>
      <c r="D14">
        <v>0</v>
      </c>
    </row>
    <row r="15" spans="1:12" x14ac:dyDescent="0.3">
      <c r="B15" t="s">
        <v>274</v>
      </c>
      <c r="C15" t="s">
        <v>402</v>
      </c>
      <c r="D15">
        <v>0</v>
      </c>
    </row>
    <row r="16" spans="1:12" x14ac:dyDescent="0.3">
      <c r="B16" t="s">
        <v>55</v>
      </c>
      <c r="C16" t="s">
        <v>402</v>
      </c>
      <c r="D16">
        <v>0</v>
      </c>
    </row>
    <row r="17" spans="2:4" x14ac:dyDescent="0.3">
      <c r="B17" t="s">
        <v>116</v>
      </c>
      <c r="C17" t="s">
        <v>402</v>
      </c>
      <c r="D17">
        <v>0</v>
      </c>
    </row>
    <row r="18" spans="2:4" x14ac:dyDescent="0.3">
      <c r="B18" t="s">
        <v>272</v>
      </c>
      <c r="C18" t="s">
        <v>402</v>
      </c>
      <c r="D18">
        <v>0</v>
      </c>
    </row>
    <row r="19" spans="2:4" x14ac:dyDescent="0.3">
      <c r="B19" t="s">
        <v>118</v>
      </c>
      <c r="C19" t="s">
        <v>421</v>
      </c>
      <c r="D19">
        <v>1</v>
      </c>
    </row>
    <row r="20" spans="2:4" x14ac:dyDescent="0.3">
      <c r="B20" t="s">
        <v>16</v>
      </c>
      <c r="C20" t="s">
        <v>421</v>
      </c>
      <c r="D20">
        <v>1</v>
      </c>
    </row>
    <row r="21" spans="2:4" x14ac:dyDescent="0.3">
      <c r="B21" t="s">
        <v>119</v>
      </c>
      <c r="C21" t="s">
        <v>421</v>
      </c>
      <c r="D21">
        <v>1</v>
      </c>
    </row>
    <row r="22" spans="2:4" x14ac:dyDescent="0.3">
      <c r="B22" t="s">
        <v>117</v>
      </c>
      <c r="C22" t="s">
        <v>421</v>
      </c>
      <c r="D22">
        <v>1</v>
      </c>
    </row>
    <row r="23" spans="2:4" x14ac:dyDescent="0.3">
      <c r="B23" t="s">
        <v>275</v>
      </c>
      <c r="C23" t="s">
        <v>421</v>
      </c>
      <c r="D23">
        <v>1</v>
      </c>
    </row>
    <row r="24" spans="2:4" x14ac:dyDescent="0.3">
      <c r="B24" t="s">
        <v>274</v>
      </c>
      <c r="C24" t="s">
        <v>402</v>
      </c>
      <c r="D24">
        <v>1</v>
      </c>
    </row>
    <row r="25" spans="2:4" x14ac:dyDescent="0.3">
      <c r="B25" t="s">
        <v>273</v>
      </c>
      <c r="C25" t="s">
        <v>402</v>
      </c>
      <c r="D25">
        <v>1</v>
      </c>
    </row>
    <row r="26" spans="2:4" x14ac:dyDescent="0.3">
      <c r="B26" t="s">
        <v>55</v>
      </c>
      <c r="C26" t="s">
        <v>402</v>
      </c>
      <c r="D26">
        <v>1</v>
      </c>
    </row>
    <row r="27" spans="2:4" x14ac:dyDescent="0.3">
      <c r="B27" t="s">
        <v>116</v>
      </c>
      <c r="C27" t="s">
        <v>402</v>
      </c>
      <c r="D27">
        <v>1</v>
      </c>
    </row>
    <row r="28" spans="2:4" x14ac:dyDescent="0.3">
      <c r="B28" t="s">
        <v>275</v>
      </c>
      <c r="C28" t="s">
        <v>421</v>
      </c>
      <c r="D28">
        <v>1</v>
      </c>
    </row>
    <row r="29" spans="2:4" x14ac:dyDescent="0.3">
      <c r="B29" t="s">
        <v>54</v>
      </c>
      <c r="C29" t="s">
        <v>402</v>
      </c>
      <c r="D29">
        <v>1</v>
      </c>
    </row>
    <row r="30" spans="2:4" x14ac:dyDescent="0.3">
      <c r="B30" t="s">
        <v>121</v>
      </c>
      <c r="C30" t="s">
        <v>325</v>
      </c>
      <c r="D30">
        <v>0</v>
      </c>
    </row>
    <row r="31" spans="2:4" x14ac:dyDescent="0.3">
      <c r="B31" t="s">
        <v>15</v>
      </c>
      <c r="C31" t="s">
        <v>325</v>
      </c>
      <c r="D31">
        <v>0</v>
      </c>
    </row>
    <row r="32" spans="2:4" x14ac:dyDescent="0.3">
      <c r="B32" t="s">
        <v>55</v>
      </c>
      <c r="C32" t="s">
        <v>402</v>
      </c>
      <c r="D32">
        <v>1</v>
      </c>
    </row>
    <row r="33" spans="2:4" x14ac:dyDescent="0.3">
      <c r="B33" t="s">
        <v>274</v>
      </c>
      <c r="C33" t="s">
        <v>402</v>
      </c>
      <c r="D33">
        <v>1</v>
      </c>
    </row>
    <row r="34" spans="2:4" x14ac:dyDescent="0.3">
      <c r="B34" t="s">
        <v>208</v>
      </c>
      <c r="C34" t="s">
        <v>320</v>
      </c>
      <c r="D34">
        <v>0</v>
      </c>
    </row>
    <row r="35" spans="2:4" x14ac:dyDescent="0.3">
      <c r="B35" t="s">
        <v>114</v>
      </c>
      <c r="C35" t="s">
        <v>392</v>
      </c>
      <c r="D35">
        <v>0</v>
      </c>
    </row>
    <row r="36" spans="2:4" x14ac:dyDescent="0.3">
      <c r="B36" t="s">
        <v>273</v>
      </c>
      <c r="C36" t="s">
        <v>402</v>
      </c>
      <c r="D36">
        <v>1</v>
      </c>
    </row>
    <row r="37" spans="2:4" x14ac:dyDescent="0.3">
      <c r="B37" t="s">
        <v>116</v>
      </c>
      <c r="C37" t="s">
        <v>402</v>
      </c>
      <c r="D37">
        <v>1</v>
      </c>
    </row>
    <row r="38" spans="2:4" x14ac:dyDescent="0.3">
      <c r="B38" t="s">
        <v>54</v>
      </c>
      <c r="C38" t="s">
        <v>402</v>
      </c>
      <c r="D38">
        <v>1</v>
      </c>
    </row>
    <row r="39" spans="2:4" x14ac:dyDescent="0.3">
      <c r="B39" t="s">
        <v>418</v>
      </c>
      <c r="C39" t="s">
        <v>472</v>
      </c>
      <c r="D39">
        <v>0</v>
      </c>
    </row>
    <row r="40" spans="2:4" x14ac:dyDescent="0.3">
      <c r="B40" t="s">
        <v>419</v>
      </c>
      <c r="C40" t="s">
        <v>472</v>
      </c>
      <c r="D40">
        <v>0</v>
      </c>
    </row>
    <row r="41" spans="2:4" x14ac:dyDescent="0.3">
      <c r="B41" t="s">
        <v>420</v>
      </c>
      <c r="C41" t="s">
        <v>472</v>
      </c>
      <c r="D41">
        <v>0</v>
      </c>
    </row>
    <row r="42" spans="2:4" x14ac:dyDescent="0.3">
      <c r="B42" t="s">
        <v>572</v>
      </c>
      <c r="C42" t="s">
        <v>718</v>
      </c>
      <c r="D42">
        <v>1</v>
      </c>
    </row>
    <row r="43" spans="2:4" x14ac:dyDescent="0.3">
      <c r="B43" t="s">
        <v>315</v>
      </c>
      <c r="C43" t="s">
        <v>718</v>
      </c>
      <c r="D43">
        <v>1</v>
      </c>
    </row>
    <row r="44" spans="2:4" x14ac:dyDescent="0.3">
      <c r="B44" t="s">
        <v>418</v>
      </c>
      <c r="C44" t="s">
        <v>376</v>
      </c>
      <c r="D44">
        <v>0</v>
      </c>
    </row>
    <row r="45" spans="2:4" x14ac:dyDescent="0.3">
      <c r="B45" t="s">
        <v>420</v>
      </c>
      <c r="C45" t="s">
        <v>376</v>
      </c>
      <c r="D45">
        <v>0</v>
      </c>
    </row>
    <row r="46" spans="2:4" x14ac:dyDescent="0.3">
      <c r="B46" t="s">
        <v>419</v>
      </c>
      <c r="C46" t="s">
        <v>376</v>
      </c>
      <c r="D46">
        <v>0</v>
      </c>
    </row>
    <row r="47" spans="2:4" x14ac:dyDescent="0.3">
      <c r="B47" t="s">
        <v>323</v>
      </c>
      <c r="C47" t="s">
        <v>324</v>
      </c>
      <c r="D47">
        <v>0</v>
      </c>
    </row>
    <row r="48" spans="2:4" x14ac:dyDescent="0.3">
      <c r="B48" t="s">
        <v>55</v>
      </c>
      <c r="C48" t="s">
        <v>328</v>
      </c>
      <c r="D48">
        <v>0</v>
      </c>
    </row>
    <row r="49" spans="2:4" x14ac:dyDescent="0.3">
      <c r="B49" t="s">
        <v>116</v>
      </c>
      <c r="C49" t="s">
        <v>328</v>
      </c>
      <c r="D49">
        <v>0</v>
      </c>
    </row>
    <row r="50" spans="2:4" x14ac:dyDescent="0.3">
      <c r="B50" t="s">
        <v>273</v>
      </c>
      <c r="C50" t="s">
        <v>328</v>
      </c>
      <c r="D50">
        <v>0</v>
      </c>
    </row>
    <row r="51" spans="2:4" x14ac:dyDescent="0.3">
      <c r="B51" t="s">
        <v>274</v>
      </c>
      <c r="C51" t="s">
        <v>328</v>
      </c>
      <c r="D51">
        <v>0</v>
      </c>
    </row>
    <row r="52" spans="2:4" x14ac:dyDescent="0.3">
      <c r="B52" t="s">
        <v>116</v>
      </c>
      <c r="C52" t="s">
        <v>328</v>
      </c>
      <c r="D52">
        <v>0</v>
      </c>
    </row>
    <row r="53" spans="2:4" x14ac:dyDescent="0.3">
      <c r="B53" t="s">
        <v>319</v>
      </c>
      <c r="C53" t="s">
        <v>318</v>
      </c>
      <c r="D53">
        <v>0</v>
      </c>
    </row>
    <row r="54" spans="2:4" x14ac:dyDescent="0.3">
      <c r="B54" t="s">
        <v>13</v>
      </c>
      <c r="C54" t="s">
        <v>332</v>
      </c>
      <c r="D54">
        <v>1</v>
      </c>
    </row>
    <row r="55" spans="2:4" x14ac:dyDescent="0.3">
      <c r="B55" t="s">
        <v>415</v>
      </c>
      <c r="C55" t="s">
        <v>392</v>
      </c>
      <c r="D55">
        <v>0</v>
      </c>
    </row>
    <row r="56" spans="2:4" x14ac:dyDescent="0.3">
      <c r="B56" t="s">
        <v>274</v>
      </c>
      <c r="C56" t="s">
        <v>328</v>
      </c>
      <c r="D56">
        <v>0</v>
      </c>
    </row>
    <row r="57" spans="2:4" x14ac:dyDescent="0.3">
      <c r="B57" t="s">
        <v>416</v>
      </c>
      <c r="C57" t="s">
        <v>392</v>
      </c>
      <c r="D57">
        <v>0</v>
      </c>
    </row>
    <row r="58" spans="2:4" x14ac:dyDescent="0.3">
      <c r="B58" t="s">
        <v>118</v>
      </c>
      <c r="C58" t="s">
        <v>332</v>
      </c>
      <c r="D58">
        <v>1</v>
      </c>
    </row>
    <row r="59" spans="2:4" x14ac:dyDescent="0.3">
      <c r="B59" t="s">
        <v>117</v>
      </c>
      <c r="C59" t="s">
        <v>332</v>
      </c>
      <c r="D59">
        <v>1</v>
      </c>
    </row>
    <row r="60" spans="2:4" x14ac:dyDescent="0.3">
      <c r="B60" t="s">
        <v>275</v>
      </c>
      <c r="C60" t="s">
        <v>332</v>
      </c>
      <c r="D60">
        <v>1</v>
      </c>
    </row>
    <row r="61" spans="2:4" x14ac:dyDescent="0.3">
      <c r="B61" t="s">
        <v>16</v>
      </c>
      <c r="C61" t="s">
        <v>332</v>
      </c>
      <c r="D61">
        <v>1</v>
      </c>
    </row>
    <row r="62" spans="2:4" x14ac:dyDescent="0.3">
      <c r="B62" t="s">
        <v>119</v>
      </c>
      <c r="C62" t="s">
        <v>332</v>
      </c>
      <c r="D62">
        <v>1</v>
      </c>
    </row>
    <row r="63" spans="2:4" x14ac:dyDescent="0.3">
      <c r="B63" t="s">
        <v>419</v>
      </c>
      <c r="C63" t="s">
        <v>376</v>
      </c>
      <c r="D63">
        <v>0</v>
      </c>
    </row>
    <row r="64" spans="2:4" x14ac:dyDescent="0.3">
      <c r="B64" t="s">
        <v>13</v>
      </c>
      <c r="C64" t="s">
        <v>718</v>
      </c>
      <c r="D64">
        <v>0</v>
      </c>
    </row>
    <row r="65" spans="2:4" x14ac:dyDescent="0.3">
      <c r="B65" t="s">
        <v>420</v>
      </c>
      <c r="C65" t="s">
        <v>334</v>
      </c>
      <c r="D65">
        <v>0</v>
      </c>
    </row>
    <row r="66" spans="2:4" x14ac:dyDescent="0.3">
      <c r="B66" t="s">
        <v>51</v>
      </c>
      <c r="C66" t="s">
        <v>322</v>
      </c>
      <c r="D66">
        <v>0</v>
      </c>
    </row>
    <row r="67" spans="2:4" x14ac:dyDescent="0.3">
      <c r="B67" t="s">
        <v>208</v>
      </c>
      <c r="C67" t="s">
        <v>718</v>
      </c>
      <c r="D67">
        <v>0</v>
      </c>
    </row>
    <row r="68" spans="2:4" x14ac:dyDescent="0.3">
      <c r="B68" t="s">
        <v>419</v>
      </c>
      <c r="C68" t="s">
        <v>334</v>
      </c>
      <c r="D68">
        <v>0</v>
      </c>
    </row>
    <row r="69" spans="2:4" x14ac:dyDescent="0.3">
      <c r="B69" t="s">
        <v>313</v>
      </c>
      <c r="C69" t="s">
        <v>334</v>
      </c>
      <c r="D69">
        <v>0</v>
      </c>
    </row>
    <row r="70" spans="2:4" x14ac:dyDescent="0.3">
      <c r="B70" t="s">
        <v>418</v>
      </c>
      <c r="C70" t="s">
        <v>334</v>
      </c>
      <c r="D70">
        <v>0</v>
      </c>
    </row>
    <row r="71" spans="2:4" x14ac:dyDescent="0.3">
      <c r="B71" t="s">
        <v>417</v>
      </c>
      <c r="C71" t="s">
        <v>376</v>
      </c>
      <c r="D71">
        <v>0</v>
      </c>
    </row>
    <row r="72" spans="2:4" x14ac:dyDescent="0.3">
      <c r="B72" t="s">
        <v>274</v>
      </c>
      <c r="C72" t="s">
        <v>409</v>
      </c>
      <c r="D72">
        <v>0</v>
      </c>
    </row>
    <row r="73" spans="2:4" x14ac:dyDescent="0.3">
      <c r="B73" t="s">
        <v>55</v>
      </c>
      <c r="C73" t="s">
        <v>377</v>
      </c>
      <c r="D73">
        <v>0</v>
      </c>
    </row>
    <row r="74" spans="2:4" x14ac:dyDescent="0.3">
      <c r="B74" t="s">
        <v>116</v>
      </c>
      <c r="C74" t="s">
        <v>409</v>
      </c>
      <c r="D74">
        <v>0</v>
      </c>
    </row>
    <row r="75" spans="2:4" x14ac:dyDescent="0.3">
      <c r="B75" t="s">
        <v>274</v>
      </c>
      <c r="C75" t="s">
        <v>326</v>
      </c>
      <c r="D75">
        <v>0</v>
      </c>
    </row>
    <row r="76" spans="2:4" x14ac:dyDescent="0.3">
      <c r="B76" t="s">
        <v>116</v>
      </c>
      <c r="C76" t="s">
        <v>326</v>
      </c>
      <c r="D76">
        <v>0</v>
      </c>
    </row>
    <row r="77" spans="2:4" x14ac:dyDescent="0.3">
      <c r="B77" t="s">
        <v>313</v>
      </c>
      <c r="C77" t="s">
        <v>314</v>
      </c>
      <c r="D77">
        <v>0</v>
      </c>
    </row>
    <row r="78" spans="2:4" x14ac:dyDescent="0.3">
      <c r="B78" t="s">
        <v>278</v>
      </c>
      <c r="C78" t="s">
        <v>472</v>
      </c>
      <c r="D78">
        <v>0</v>
      </c>
    </row>
    <row r="79" spans="2:4" x14ac:dyDescent="0.3">
      <c r="B79" t="s">
        <v>206</v>
      </c>
      <c r="C79" t="s">
        <v>332</v>
      </c>
      <c r="D79">
        <v>1</v>
      </c>
    </row>
    <row r="80" spans="2:4" x14ac:dyDescent="0.3">
      <c r="B80" t="s">
        <v>273</v>
      </c>
      <c r="C80" t="s">
        <v>409</v>
      </c>
      <c r="D80">
        <v>0</v>
      </c>
    </row>
    <row r="81" spans="1:4" x14ac:dyDescent="0.3">
      <c r="B81" t="s">
        <v>54</v>
      </c>
      <c r="C81" t="s">
        <v>377</v>
      </c>
      <c r="D81">
        <v>0</v>
      </c>
    </row>
    <row r="82" spans="1:4" x14ac:dyDescent="0.3">
      <c r="A82" s="20"/>
      <c r="B82" s="20" t="s">
        <v>54</v>
      </c>
      <c r="C82" s="20" t="s">
        <v>321</v>
      </c>
      <c r="D82" s="20">
        <v>0</v>
      </c>
    </row>
    <row r="83" spans="1:4" x14ac:dyDescent="0.3">
      <c r="A83" s="16" t="s">
        <v>574</v>
      </c>
      <c r="B83" t="s">
        <v>130</v>
      </c>
      <c r="C83" t="s">
        <v>462</v>
      </c>
      <c r="D83">
        <v>0</v>
      </c>
    </row>
    <row r="84" spans="1:4" x14ac:dyDescent="0.3">
      <c r="B84" t="s">
        <v>575</v>
      </c>
      <c r="C84" t="s">
        <v>718</v>
      </c>
      <c r="D84">
        <v>1</v>
      </c>
    </row>
    <row r="85" spans="1:4" x14ac:dyDescent="0.3">
      <c r="B85" t="s">
        <v>576</v>
      </c>
      <c r="C85" t="s">
        <v>718</v>
      </c>
      <c r="D85">
        <v>1</v>
      </c>
    </row>
    <row r="86" spans="1:4" x14ac:dyDescent="0.3">
      <c r="B86" t="s">
        <v>345</v>
      </c>
      <c r="C86" t="s">
        <v>346</v>
      </c>
      <c r="D86">
        <v>0</v>
      </c>
    </row>
    <row r="87" spans="1:4" x14ac:dyDescent="0.3">
      <c r="B87" t="s">
        <v>211</v>
      </c>
      <c r="C87" t="s">
        <v>350</v>
      </c>
      <c r="D87">
        <v>0</v>
      </c>
    </row>
    <row r="88" spans="1:4" x14ac:dyDescent="0.3">
      <c r="B88" t="s">
        <v>483</v>
      </c>
      <c r="C88" t="s">
        <v>395</v>
      </c>
      <c r="D88">
        <v>1</v>
      </c>
    </row>
    <row r="89" spans="1:4" x14ac:dyDescent="0.3">
      <c r="B89" t="s">
        <v>483</v>
      </c>
      <c r="C89" t="s">
        <v>395</v>
      </c>
      <c r="D89">
        <v>1</v>
      </c>
    </row>
    <row r="90" spans="1:4" x14ac:dyDescent="0.3">
      <c r="B90" t="s">
        <v>575</v>
      </c>
      <c r="C90" t="s">
        <v>718</v>
      </c>
      <c r="D90">
        <v>1</v>
      </c>
    </row>
    <row r="91" spans="1:4" x14ac:dyDescent="0.3">
      <c r="B91" t="s">
        <v>483</v>
      </c>
      <c r="C91" t="s">
        <v>395</v>
      </c>
      <c r="D91">
        <v>1</v>
      </c>
    </row>
    <row r="92" spans="1:4" x14ac:dyDescent="0.3">
      <c r="B92" t="s">
        <v>483</v>
      </c>
      <c r="C92" t="s">
        <v>395</v>
      </c>
      <c r="D92">
        <v>1</v>
      </c>
    </row>
    <row r="93" spans="1:4" x14ac:dyDescent="0.3">
      <c r="B93" t="s">
        <v>577</v>
      </c>
      <c r="C93" t="s">
        <v>718</v>
      </c>
      <c r="D93">
        <v>0</v>
      </c>
    </row>
    <row r="94" spans="1:4" x14ac:dyDescent="0.3">
      <c r="B94" t="s">
        <v>483</v>
      </c>
      <c r="C94" t="s">
        <v>395</v>
      </c>
      <c r="D94">
        <v>1</v>
      </c>
    </row>
    <row r="95" spans="1:4" x14ac:dyDescent="0.3">
      <c r="B95" t="s">
        <v>575</v>
      </c>
      <c r="C95" t="s">
        <v>718</v>
      </c>
      <c r="D95">
        <v>1</v>
      </c>
    </row>
    <row r="96" spans="1:4" x14ac:dyDescent="0.3">
      <c r="B96" t="s">
        <v>339</v>
      </c>
      <c r="C96" t="s">
        <v>395</v>
      </c>
      <c r="D96">
        <v>1</v>
      </c>
    </row>
    <row r="97" spans="2:4" x14ac:dyDescent="0.3">
      <c r="B97" t="s">
        <v>577</v>
      </c>
      <c r="C97" t="s">
        <v>718</v>
      </c>
      <c r="D97">
        <v>1</v>
      </c>
    </row>
    <row r="98" spans="2:4" x14ac:dyDescent="0.3">
      <c r="B98" t="s">
        <v>339</v>
      </c>
      <c r="C98" t="s">
        <v>395</v>
      </c>
      <c r="D98">
        <v>1</v>
      </c>
    </row>
    <row r="99" spans="2:4" x14ac:dyDescent="0.3">
      <c r="B99" t="s">
        <v>339</v>
      </c>
      <c r="C99" t="s">
        <v>395</v>
      </c>
      <c r="D99">
        <v>1</v>
      </c>
    </row>
    <row r="100" spans="2:4" x14ac:dyDescent="0.3">
      <c r="B100" t="s">
        <v>339</v>
      </c>
      <c r="C100" t="s">
        <v>395</v>
      </c>
      <c r="D100">
        <v>1</v>
      </c>
    </row>
    <row r="101" spans="2:4" x14ac:dyDescent="0.3">
      <c r="B101" t="s">
        <v>20</v>
      </c>
      <c r="C101" t="s">
        <v>462</v>
      </c>
      <c r="D101">
        <v>1</v>
      </c>
    </row>
    <row r="102" spans="2:4" x14ac:dyDescent="0.3">
      <c r="B102" t="s">
        <v>339</v>
      </c>
      <c r="C102" t="s">
        <v>395</v>
      </c>
      <c r="D102">
        <v>1</v>
      </c>
    </row>
    <row r="103" spans="2:4" x14ac:dyDescent="0.3">
      <c r="B103" t="s">
        <v>337</v>
      </c>
      <c r="C103" t="s">
        <v>338</v>
      </c>
      <c r="D103">
        <v>0</v>
      </c>
    </row>
    <row r="104" spans="2:4" x14ac:dyDescent="0.3">
      <c r="B104" t="s">
        <v>339</v>
      </c>
      <c r="C104" t="s">
        <v>395</v>
      </c>
      <c r="D104">
        <v>1</v>
      </c>
    </row>
    <row r="105" spans="2:4" x14ac:dyDescent="0.3">
      <c r="B105" t="s">
        <v>339</v>
      </c>
      <c r="C105" t="s">
        <v>395</v>
      </c>
      <c r="D105">
        <v>1</v>
      </c>
    </row>
    <row r="106" spans="2:4" x14ac:dyDescent="0.3">
      <c r="B106" t="s">
        <v>485</v>
      </c>
      <c r="C106" t="s">
        <v>462</v>
      </c>
      <c r="D106">
        <v>0</v>
      </c>
    </row>
    <row r="107" spans="2:4" x14ac:dyDescent="0.3">
      <c r="B107" t="s">
        <v>339</v>
      </c>
      <c r="C107" t="s">
        <v>395</v>
      </c>
      <c r="D107">
        <v>1</v>
      </c>
    </row>
    <row r="108" spans="2:4" x14ac:dyDescent="0.3">
      <c r="B108" t="s">
        <v>577</v>
      </c>
      <c r="C108" t="s">
        <v>718</v>
      </c>
      <c r="D108">
        <v>1</v>
      </c>
    </row>
    <row r="109" spans="2:4" x14ac:dyDescent="0.3">
      <c r="B109" t="s">
        <v>341</v>
      </c>
      <c r="C109" t="s">
        <v>324</v>
      </c>
      <c r="D109">
        <v>0</v>
      </c>
    </row>
    <row r="110" spans="2:4" x14ac:dyDescent="0.3">
      <c r="B110" t="s">
        <v>339</v>
      </c>
      <c r="C110" t="s">
        <v>395</v>
      </c>
      <c r="D110">
        <v>1</v>
      </c>
    </row>
    <row r="111" spans="2:4" x14ac:dyDescent="0.3">
      <c r="B111" t="s">
        <v>339</v>
      </c>
      <c r="C111" t="s">
        <v>395</v>
      </c>
      <c r="D111">
        <v>1</v>
      </c>
    </row>
    <row r="112" spans="2:4" x14ac:dyDescent="0.3">
      <c r="B112" t="s">
        <v>339</v>
      </c>
      <c r="C112" t="s">
        <v>395</v>
      </c>
      <c r="D112">
        <v>1</v>
      </c>
    </row>
    <row r="113" spans="2:4" x14ac:dyDescent="0.3">
      <c r="B113" t="s">
        <v>339</v>
      </c>
      <c r="C113" t="s">
        <v>395</v>
      </c>
      <c r="D113">
        <v>1</v>
      </c>
    </row>
    <row r="114" spans="2:4" x14ac:dyDescent="0.3">
      <c r="B114" t="s">
        <v>211</v>
      </c>
      <c r="C114" t="s">
        <v>718</v>
      </c>
      <c r="D114">
        <v>1</v>
      </c>
    </row>
    <row r="115" spans="2:4" x14ac:dyDescent="0.3">
      <c r="B115" t="s">
        <v>339</v>
      </c>
      <c r="C115" t="s">
        <v>395</v>
      </c>
      <c r="D115">
        <v>1</v>
      </c>
    </row>
    <row r="116" spans="2:4" x14ac:dyDescent="0.3">
      <c r="B116" t="s">
        <v>339</v>
      </c>
      <c r="C116" t="s">
        <v>395</v>
      </c>
      <c r="D116">
        <v>1</v>
      </c>
    </row>
    <row r="117" spans="2:4" x14ac:dyDescent="0.3">
      <c r="B117" t="s">
        <v>339</v>
      </c>
      <c r="C117" t="s">
        <v>395</v>
      </c>
      <c r="D117">
        <v>1</v>
      </c>
    </row>
    <row r="118" spans="2:4" x14ac:dyDescent="0.3">
      <c r="B118" t="s">
        <v>339</v>
      </c>
      <c r="C118" t="s">
        <v>395</v>
      </c>
      <c r="D118">
        <v>1</v>
      </c>
    </row>
    <row r="119" spans="2:4" x14ac:dyDescent="0.3">
      <c r="B119" t="s">
        <v>128</v>
      </c>
      <c r="C119" t="s">
        <v>320</v>
      </c>
      <c r="D119">
        <v>0</v>
      </c>
    </row>
    <row r="120" spans="2:4" x14ac:dyDescent="0.3">
      <c r="B120" t="s">
        <v>339</v>
      </c>
      <c r="C120" t="s">
        <v>395</v>
      </c>
      <c r="D120">
        <v>1</v>
      </c>
    </row>
    <row r="121" spans="2:4" x14ac:dyDescent="0.3">
      <c r="B121" t="s">
        <v>339</v>
      </c>
      <c r="C121" t="s">
        <v>395</v>
      </c>
      <c r="D121">
        <v>1</v>
      </c>
    </row>
    <row r="122" spans="2:4" x14ac:dyDescent="0.3">
      <c r="B122" t="s">
        <v>339</v>
      </c>
      <c r="C122" t="s">
        <v>395</v>
      </c>
      <c r="D122">
        <v>1</v>
      </c>
    </row>
    <row r="123" spans="2:4" x14ac:dyDescent="0.3">
      <c r="B123" t="s">
        <v>339</v>
      </c>
      <c r="C123" t="s">
        <v>395</v>
      </c>
      <c r="D123">
        <v>1</v>
      </c>
    </row>
    <row r="124" spans="2:4" x14ac:dyDescent="0.3">
      <c r="B124" t="s">
        <v>211</v>
      </c>
      <c r="C124" t="s">
        <v>718</v>
      </c>
      <c r="D124">
        <v>1</v>
      </c>
    </row>
    <row r="125" spans="2:4" x14ac:dyDescent="0.3">
      <c r="B125" t="s">
        <v>339</v>
      </c>
      <c r="C125" t="s">
        <v>395</v>
      </c>
      <c r="D125">
        <v>1</v>
      </c>
    </row>
    <row r="126" spans="2:4" x14ac:dyDescent="0.3">
      <c r="B126" t="s">
        <v>577</v>
      </c>
      <c r="C126" t="s">
        <v>718</v>
      </c>
      <c r="D126">
        <v>1</v>
      </c>
    </row>
    <row r="127" spans="2:4" x14ac:dyDescent="0.3">
      <c r="B127" t="s">
        <v>575</v>
      </c>
      <c r="C127" t="s">
        <v>718</v>
      </c>
      <c r="D127">
        <v>1</v>
      </c>
    </row>
    <row r="128" spans="2:4" x14ac:dyDescent="0.3">
      <c r="B128" t="s">
        <v>578</v>
      </c>
      <c r="C128" t="s">
        <v>718</v>
      </c>
      <c r="D128">
        <v>1</v>
      </c>
    </row>
    <row r="129" spans="2:4" x14ac:dyDescent="0.3">
      <c r="B129" t="s">
        <v>339</v>
      </c>
      <c r="C129" t="s">
        <v>395</v>
      </c>
      <c r="D129">
        <v>1</v>
      </c>
    </row>
    <row r="130" spans="2:4" x14ac:dyDescent="0.3">
      <c r="B130" t="s">
        <v>339</v>
      </c>
      <c r="C130" t="s">
        <v>395</v>
      </c>
      <c r="D130">
        <v>1</v>
      </c>
    </row>
    <row r="131" spans="2:4" x14ac:dyDescent="0.3">
      <c r="B131" t="s">
        <v>339</v>
      </c>
      <c r="C131" t="s">
        <v>395</v>
      </c>
      <c r="D131">
        <v>1</v>
      </c>
    </row>
    <row r="132" spans="2:4" x14ac:dyDescent="0.3">
      <c r="B132" t="s">
        <v>211</v>
      </c>
      <c r="C132" t="s">
        <v>350</v>
      </c>
      <c r="D132">
        <v>0</v>
      </c>
    </row>
    <row r="133" spans="2:4" x14ac:dyDescent="0.3">
      <c r="B133" t="s">
        <v>339</v>
      </c>
      <c r="C133" t="s">
        <v>395</v>
      </c>
      <c r="D133">
        <v>1</v>
      </c>
    </row>
    <row r="134" spans="2:4" x14ac:dyDescent="0.3">
      <c r="B134" t="s">
        <v>339</v>
      </c>
      <c r="C134" t="s">
        <v>395</v>
      </c>
      <c r="D134">
        <v>1</v>
      </c>
    </row>
    <row r="135" spans="2:4" x14ac:dyDescent="0.3">
      <c r="B135" t="s">
        <v>339</v>
      </c>
      <c r="C135" t="s">
        <v>395</v>
      </c>
      <c r="D135">
        <v>1</v>
      </c>
    </row>
    <row r="136" spans="2:4" x14ac:dyDescent="0.3">
      <c r="B136" t="s">
        <v>339</v>
      </c>
      <c r="C136" t="s">
        <v>395</v>
      </c>
      <c r="D136">
        <v>1</v>
      </c>
    </row>
    <row r="137" spans="2:4" x14ac:dyDescent="0.3">
      <c r="B137" t="s">
        <v>20</v>
      </c>
      <c r="C137" t="s">
        <v>718</v>
      </c>
      <c r="D137">
        <v>1</v>
      </c>
    </row>
    <row r="138" spans="2:4" x14ac:dyDescent="0.3">
      <c r="B138" t="s">
        <v>20</v>
      </c>
      <c r="C138" t="s">
        <v>718</v>
      </c>
      <c r="D138">
        <v>1</v>
      </c>
    </row>
    <row r="139" spans="2:4" x14ac:dyDescent="0.3">
      <c r="B139" t="s">
        <v>577</v>
      </c>
      <c r="C139" t="s">
        <v>718</v>
      </c>
      <c r="D139">
        <v>1</v>
      </c>
    </row>
    <row r="140" spans="2:4" x14ac:dyDescent="0.3">
      <c r="B140" t="s">
        <v>339</v>
      </c>
      <c r="C140" t="s">
        <v>395</v>
      </c>
      <c r="D140">
        <v>1</v>
      </c>
    </row>
    <row r="141" spans="2:4" x14ac:dyDescent="0.3">
      <c r="B141" t="s">
        <v>339</v>
      </c>
      <c r="C141" t="s">
        <v>395</v>
      </c>
      <c r="D141">
        <v>1</v>
      </c>
    </row>
    <row r="142" spans="2:4" x14ac:dyDescent="0.3">
      <c r="B142" t="s">
        <v>339</v>
      </c>
      <c r="C142" t="s">
        <v>395</v>
      </c>
      <c r="D142">
        <v>1</v>
      </c>
    </row>
    <row r="143" spans="2:4" x14ac:dyDescent="0.3">
      <c r="B143" t="s">
        <v>339</v>
      </c>
      <c r="C143" t="s">
        <v>395</v>
      </c>
      <c r="D143">
        <v>1</v>
      </c>
    </row>
    <row r="144" spans="2:4" x14ac:dyDescent="0.3">
      <c r="B144" t="s">
        <v>211</v>
      </c>
      <c r="C144" t="s">
        <v>718</v>
      </c>
      <c r="D144">
        <v>0</v>
      </c>
    </row>
    <row r="145" spans="2:4" x14ac:dyDescent="0.3">
      <c r="B145" t="s">
        <v>62</v>
      </c>
      <c r="C145" t="s">
        <v>718</v>
      </c>
      <c r="D145">
        <v>1</v>
      </c>
    </row>
    <row r="146" spans="2:4" x14ac:dyDescent="0.3">
      <c r="B146" t="s">
        <v>66</v>
      </c>
      <c r="C146" t="s">
        <v>395</v>
      </c>
      <c r="D146">
        <v>0</v>
      </c>
    </row>
    <row r="147" spans="2:4" x14ac:dyDescent="0.3">
      <c r="B147" t="s">
        <v>425</v>
      </c>
      <c r="C147" t="s">
        <v>318</v>
      </c>
      <c r="D147">
        <v>0</v>
      </c>
    </row>
    <row r="148" spans="2:4" x14ac:dyDescent="0.3">
      <c r="B148" t="s">
        <v>339</v>
      </c>
      <c r="C148" t="s">
        <v>395</v>
      </c>
      <c r="D148">
        <v>1</v>
      </c>
    </row>
    <row r="149" spans="2:4" x14ac:dyDescent="0.3">
      <c r="B149" t="s">
        <v>578</v>
      </c>
      <c r="C149" t="s">
        <v>718</v>
      </c>
      <c r="D149">
        <v>1</v>
      </c>
    </row>
    <row r="150" spans="2:4" x14ac:dyDescent="0.3">
      <c r="B150" t="s">
        <v>579</v>
      </c>
      <c r="C150" t="s">
        <v>718</v>
      </c>
      <c r="D150">
        <v>0</v>
      </c>
    </row>
    <row r="151" spans="2:4" x14ac:dyDescent="0.3">
      <c r="B151" t="s">
        <v>21</v>
      </c>
      <c r="C151" t="s">
        <v>318</v>
      </c>
      <c r="D151">
        <v>0</v>
      </c>
    </row>
    <row r="152" spans="2:4" x14ac:dyDescent="0.3">
      <c r="B152" t="s">
        <v>126</v>
      </c>
      <c r="C152" t="s">
        <v>718</v>
      </c>
      <c r="D152">
        <v>1</v>
      </c>
    </row>
    <row r="153" spans="2:4" x14ac:dyDescent="0.3">
      <c r="B153" t="s">
        <v>335</v>
      </c>
      <c r="C153" t="s">
        <v>320</v>
      </c>
      <c r="D153">
        <v>0</v>
      </c>
    </row>
    <row r="154" spans="2:4" x14ac:dyDescent="0.3">
      <c r="B154" t="s">
        <v>131</v>
      </c>
      <c r="C154" t="s">
        <v>318</v>
      </c>
      <c r="D154">
        <v>0</v>
      </c>
    </row>
    <row r="155" spans="2:4" x14ac:dyDescent="0.3">
      <c r="B155" t="s">
        <v>347</v>
      </c>
      <c r="C155" t="s">
        <v>348</v>
      </c>
      <c r="D155">
        <v>0</v>
      </c>
    </row>
    <row r="156" spans="2:4" x14ac:dyDescent="0.3">
      <c r="B156" t="s">
        <v>577</v>
      </c>
      <c r="C156" t="s">
        <v>718</v>
      </c>
      <c r="D156">
        <v>0</v>
      </c>
    </row>
    <row r="157" spans="2:4" x14ac:dyDescent="0.3">
      <c r="B157" t="s">
        <v>66</v>
      </c>
      <c r="C157" t="s">
        <v>718</v>
      </c>
      <c r="D157">
        <v>0</v>
      </c>
    </row>
    <row r="158" spans="2:4" x14ac:dyDescent="0.3">
      <c r="B158" t="s">
        <v>343</v>
      </c>
      <c r="C158" t="s">
        <v>344</v>
      </c>
      <c r="D158">
        <v>0</v>
      </c>
    </row>
    <row r="159" spans="2:4" x14ac:dyDescent="0.3">
      <c r="B159" t="s">
        <v>66</v>
      </c>
      <c r="C159" t="s">
        <v>718</v>
      </c>
      <c r="D159">
        <v>0</v>
      </c>
    </row>
    <row r="160" spans="2:4" x14ac:dyDescent="0.3">
      <c r="B160" t="s">
        <v>20</v>
      </c>
      <c r="C160" t="s">
        <v>718</v>
      </c>
      <c r="D160">
        <v>1</v>
      </c>
    </row>
    <row r="161" spans="1:4" x14ac:dyDescent="0.3">
      <c r="B161" t="s">
        <v>131</v>
      </c>
      <c r="C161" t="s">
        <v>718</v>
      </c>
      <c r="D161">
        <v>0</v>
      </c>
    </row>
    <row r="162" spans="1:4" x14ac:dyDescent="0.3">
      <c r="B162" t="s">
        <v>579</v>
      </c>
      <c r="C162" t="s">
        <v>718</v>
      </c>
      <c r="D162">
        <v>0</v>
      </c>
    </row>
    <row r="163" spans="1:4" x14ac:dyDescent="0.3">
      <c r="B163" t="s">
        <v>580</v>
      </c>
      <c r="C163" t="s">
        <v>718</v>
      </c>
      <c r="D163">
        <v>1</v>
      </c>
    </row>
    <row r="164" spans="1:4" x14ac:dyDescent="0.3">
      <c r="B164" t="s">
        <v>333</v>
      </c>
      <c r="C164" t="s">
        <v>718</v>
      </c>
      <c r="D164">
        <v>0</v>
      </c>
    </row>
    <row r="165" spans="1:4" x14ac:dyDescent="0.3">
      <c r="B165" t="s">
        <v>331</v>
      </c>
      <c r="C165" t="s">
        <v>332</v>
      </c>
      <c r="D165">
        <v>0</v>
      </c>
    </row>
    <row r="166" spans="1:4" x14ac:dyDescent="0.3">
      <c r="B166" t="s">
        <v>211</v>
      </c>
      <c r="C166" t="s">
        <v>718</v>
      </c>
      <c r="D166">
        <v>1</v>
      </c>
    </row>
    <row r="167" spans="1:4" x14ac:dyDescent="0.3">
      <c r="A167" s="20"/>
      <c r="B167" s="20" t="s">
        <v>333</v>
      </c>
      <c r="C167" s="20" t="s">
        <v>336</v>
      </c>
      <c r="D167" s="20">
        <v>0</v>
      </c>
    </row>
    <row r="168" spans="1:4" x14ac:dyDescent="0.3">
      <c r="A168" s="16" t="s">
        <v>581</v>
      </c>
      <c r="B168" t="s">
        <v>589</v>
      </c>
      <c r="C168" t="s">
        <v>327</v>
      </c>
      <c r="D168">
        <v>0</v>
      </c>
    </row>
    <row r="169" spans="1:4" x14ac:dyDescent="0.3">
      <c r="A169" s="16"/>
      <c r="B169" t="s">
        <v>672</v>
      </c>
      <c r="C169" t="s">
        <v>327</v>
      </c>
      <c r="D169">
        <v>0</v>
      </c>
    </row>
    <row r="170" spans="1:4" x14ac:dyDescent="0.3">
      <c r="A170" s="16"/>
      <c r="B170" t="s">
        <v>587</v>
      </c>
      <c r="C170" t="s">
        <v>327</v>
      </c>
      <c r="D170">
        <v>0</v>
      </c>
    </row>
    <row r="171" spans="1:4" x14ac:dyDescent="0.3">
      <c r="A171" s="16"/>
      <c r="B171" t="s">
        <v>671</v>
      </c>
      <c r="C171" t="s">
        <v>327</v>
      </c>
      <c r="D171">
        <v>0</v>
      </c>
    </row>
    <row r="172" spans="1:4" x14ac:dyDescent="0.3">
      <c r="A172" s="16"/>
      <c r="B172" t="s">
        <v>673</v>
      </c>
      <c r="C172" t="s">
        <v>327</v>
      </c>
      <c r="D172">
        <v>0</v>
      </c>
    </row>
    <row r="173" spans="1:4" x14ac:dyDescent="0.3">
      <c r="A173" s="16"/>
      <c r="B173" t="s">
        <v>588</v>
      </c>
      <c r="C173" t="s">
        <v>327</v>
      </c>
      <c r="D173">
        <v>0</v>
      </c>
    </row>
    <row r="174" spans="1:4" x14ac:dyDescent="0.3">
      <c r="A174" s="16"/>
      <c r="B174" t="s">
        <v>585</v>
      </c>
      <c r="C174" t="s">
        <v>327</v>
      </c>
      <c r="D174">
        <v>0</v>
      </c>
    </row>
    <row r="175" spans="1:4" x14ac:dyDescent="0.3">
      <c r="A175" s="16"/>
      <c r="B175" t="s">
        <v>498</v>
      </c>
      <c r="C175" t="s">
        <v>318</v>
      </c>
      <c r="D175">
        <v>0</v>
      </c>
    </row>
    <row r="176" spans="1:4" x14ac:dyDescent="0.3">
      <c r="A176" s="16"/>
      <c r="B176" t="s">
        <v>499</v>
      </c>
      <c r="C176" t="s">
        <v>318</v>
      </c>
      <c r="D176">
        <v>0</v>
      </c>
    </row>
    <row r="177" spans="1:4" x14ac:dyDescent="0.3">
      <c r="A177" s="16"/>
      <c r="B177" t="s">
        <v>362</v>
      </c>
      <c r="C177" t="s">
        <v>327</v>
      </c>
      <c r="D177">
        <v>0</v>
      </c>
    </row>
    <row r="178" spans="1:4" x14ac:dyDescent="0.3">
      <c r="A178" s="16"/>
      <c r="B178" t="s">
        <v>25</v>
      </c>
      <c r="C178" t="s">
        <v>718</v>
      </c>
      <c r="D178">
        <v>0</v>
      </c>
    </row>
    <row r="179" spans="1:4" x14ac:dyDescent="0.3">
      <c r="A179" s="16"/>
      <c r="B179" t="s">
        <v>582</v>
      </c>
      <c r="C179" t="s">
        <v>718</v>
      </c>
      <c r="D179">
        <v>0</v>
      </c>
    </row>
    <row r="180" spans="1:4" x14ac:dyDescent="0.3">
      <c r="A180" s="16"/>
      <c r="B180" t="s">
        <v>498</v>
      </c>
      <c r="C180" t="s">
        <v>718</v>
      </c>
      <c r="D180">
        <v>0</v>
      </c>
    </row>
    <row r="181" spans="1:4" x14ac:dyDescent="0.3">
      <c r="A181" s="16"/>
      <c r="B181" t="s">
        <v>489</v>
      </c>
      <c r="C181" t="s">
        <v>718</v>
      </c>
      <c r="D181">
        <v>0</v>
      </c>
    </row>
    <row r="182" spans="1:4" x14ac:dyDescent="0.3">
      <c r="A182" s="16"/>
      <c r="B182" t="s">
        <v>583</v>
      </c>
      <c r="C182" t="s">
        <v>718</v>
      </c>
      <c r="D182">
        <v>0</v>
      </c>
    </row>
    <row r="183" spans="1:4" x14ac:dyDescent="0.3">
      <c r="A183" s="16"/>
      <c r="B183" t="s">
        <v>590</v>
      </c>
      <c r="C183" t="s">
        <v>327</v>
      </c>
      <c r="D183">
        <v>0</v>
      </c>
    </row>
    <row r="184" spans="1:4" x14ac:dyDescent="0.3">
      <c r="A184" s="16"/>
      <c r="B184" t="s">
        <v>586</v>
      </c>
      <c r="C184" t="s">
        <v>327</v>
      </c>
      <c r="D184">
        <v>0</v>
      </c>
    </row>
    <row r="185" spans="1:4" x14ac:dyDescent="0.3">
      <c r="A185" s="16"/>
      <c r="B185" t="s">
        <v>586</v>
      </c>
      <c r="C185" t="s">
        <v>726</v>
      </c>
      <c r="D185">
        <v>0</v>
      </c>
    </row>
    <row r="186" spans="1:4" x14ac:dyDescent="0.3">
      <c r="A186" s="16"/>
      <c r="B186" t="s">
        <v>353</v>
      </c>
      <c r="C186" t="s">
        <v>327</v>
      </c>
      <c r="D186">
        <v>0</v>
      </c>
    </row>
    <row r="187" spans="1:4" x14ac:dyDescent="0.3">
      <c r="A187" s="16"/>
      <c r="B187" t="s">
        <v>71</v>
      </c>
      <c r="C187" t="s">
        <v>327</v>
      </c>
      <c r="D187">
        <v>0</v>
      </c>
    </row>
    <row r="188" spans="1:4" x14ac:dyDescent="0.3">
      <c r="A188" s="16"/>
      <c r="B188" t="s">
        <v>587</v>
      </c>
      <c r="C188" t="s">
        <v>327</v>
      </c>
      <c r="D188">
        <v>0</v>
      </c>
    </row>
    <row r="189" spans="1:4" x14ac:dyDescent="0.3">
      <c r="A189" s="16"/>
      <c r="B189" t="s">
        <v>69</v>
      </c>
      <c r="C189" t="s">
        <v>318</v>
      </c>
      <c r="D189">
        <v>0</v>
      </c>
    </row>
    <row r="190" spans="1:4" x14ac:dyDescent="0.3">
      <c r="A190" s="16"/>
      <c r="B190" t="s">
        <v>588</v>
      </c>
      <c r="C190" t="s">
        <v>327</v>
      </c>
      <c r="D190">
        <v>0</v>
      </c>
    </row>
    <row r="191" spans="1:4" x14ac:dyDescent="0.3">
      <c r="A191" s="16"/>
      <c r="B191" t="s">
        <v>719</v>
      </c>
      <c r="C191" t="s">
        <v>324</v>
      </c>
      <c r="D191">
        <v>1</v>
      </c>
    </row>
    <row r="192" spans="1:4" x14ac:dyDescent="0.3">
      <c r="A192" s="16"/>
      <c r="B192" t="s">
        <v>69</v>
      </c>
      <c r="C192" t="s">
        <v>318</v>
      </c>
      <c r="D192">
        <v>0</v>
      </c>
    </row>
    <row r="193" spans="1:4" x14ac:dyDescent="0.3">
      <c r="A193" s="16"/>
      <c r="B193" t="s">
        <v>585</v>
      </c>
      <c r="C193" t="s">
        <v>327</v>
      </c>
      <c r="D193">
        <v>0</v>
      </c>
    </row>
    <row r="194" spans="1:4" x14ac:dyDescent="0.3">
      <c r="A194" s="16"/>
      <c r="B194" t="s">
        <v>671</v>
      </c>
      <c r="C194" t="s">
        <v>327</v>
      </c>
      <c r="D194">
        <v>0</v>
      </c>
    </row>
    <row r="195" spans="1:4" x14ac:dyDescent="0.3">
      <c r="A195" s="16"/>
      <c r="B195" t="s">
        <v>672</v>
      </c>
      <c r="C195" t="s">
        <v>327</v>
      </c>
      <c r="D195">
        <v>0</v>
      </c>
    </row>
    <row r="196" spans="1:4" x14ac:dyDescent="0.3">
      <c r="A196" s="16"/>
      <c r="B196" t="s">
        <v>673</v>
      </c>
      <c r="C196" t="s">
        <v>327</v>
      </c>
      <c r="D196">
        <v>0</v>
      </c>
    </row>
    <row r="197" spans="1:4" x14ac:dyDescent="0.3">
      <c r="A197" s="16"/>
      <c r="B197" t="s">
        <v>428</v>
      </c>
      <c r="C197" t="s">
        <v>314</v>
      </c>
      <c r="D197">
        <v>1</v>
      </c>
    </row>
    <row r="198" spans="1:4" x14ac:dyDescent="0.3">
      <c r="A198" s="16"/>
      <c r="B198" t="s">
        <v>670</v>
      </c>
      <c r="C198" t="s">
        <v>327</v>
      </c>
      <c r="D198">
        <v>0</v>
      </c>
    </row>
    <row r="199" spans="1:4" x14ac:dyDescent="0.3">
      <c r="A199" s="16"/>
      <c r="B199" t="s">
        <v>428</v>
      </c>
      <c r="C199" t="s">
        <v>314</v>
      </c>
      <c r="D199">
        <v>1</v>
      </c>
    </row>
    <row r="200" spans="1:4" x14ac:dyDescent="0.3">
      <c r="A200" s="16"/>
      <c r="B200" t="s">
        <v>354</v>
      </c>
      <c r="C200" t="s">
        <v>318</v>
      </c>
      <c r="D200">
        <v>0</v>
      </c>
    </row>
    <row r="201" spans="1:4" x14ac:dyDescent="0.3">
      <c r="A201" s="16"/>
      <c r="B201" t="s">
        <v>427</v>
      </c>
      <c r="C201" t="s">
        <v>314</v>
      </c>
      <c r="D201">
        <v>1</v>
      </c>
    </row>
    <row r="202" spans="1:4" x14ac:dyDescent="0.3">
      <c r="A202" s="16"/>
      <c r="B202" t="s">
        <v>362</v>
      </c>
      <c r="C202" t="s">
        <v>327</v>
      </c>
      <c r="D202">
        <v>0</v>
      </c>
    </row>
    <row r="203" spans="1:4" x14ac:dyDescent="0.3">
      <c r="A203" s="16"/>
      <c r="B203" t="s">
        <v>496</v>
      </c>
      <c r="C203" t="s">
        <v>327</v>
      </c>
      <c r="D203">
        <v>0</v>
      </c>
    </row>
    <row r="204" spans="1:4" x14ac:dyDescent="0.3">
      <c r="A204" s="16"/>
      <c r="B204" t="s">
        <v>591</v>
      </c>
      <c r="C204" t="s">
        <v>327</v>
      </c>
      <c r="D204">
        <v>0</v>
      </c>
    </row>
    <row r="205" spans="1:4" x14ac:dyDescent="0.3">
      <c r="A205" s="16"/>
      <c r="B205" t="s">
        <v>586</v>
      </c>
      <c r="C205" t="s">
        <v>327</v>
      </c>
      <c r="D205">
        <v>0</v>
      </c>
    </row>
    <row r="206" spans="1:4" x14ac:dyDescent="0.3">
      <c r="A206" s="16"/>
      <c r="B206" t="s">
        <v>351</v>
      </c>
      <c r="C206" t="s">
        <v>327</v>
      </c>
      <c r="D206">
        <v>0</v>
      </c>
    </row>
    <row r="207" spans="1:4" x14ac:dyDescent="0.3">
      <c r="A207" s="16"/>
      <c r="B207" t="s">
        <v>590</v>
      </c>
      <c r="C207" t="s">
        <v>327</v>
      </c>
      <c r="D207">
        <v>0</v>
      </c>
    </row>
    <row r="208" spans="1:4" x14ac:dyDescent="0.3">
      <c r="A208" s="16"/>
      <c r="B208" t="s">
        <v>433</v>
      </c>
      <c r="C208" t="s">
        <v>318</v>
      </c>
      <c r="D208">
        <v>0</v>
      </c>
    </row>
    <row r="209" spans="1:4" x14ac:dyDescent="0.3">
      <c r="A209" s="16"/>
      <c r="B209" t="s">
        <v>356</v>
      </c>
      <c r="C209" t="s">
        <v>327</v>
      </c>
      <c r="D209">
        <v>0</v>
      </c>
    </row>
    <row r="210" spans="1:4" x14ac:dyDescent="0.3">
      <c r="A210" s="16"/>
      <c r="B210" t="s">
        <v>70</v>
      </c>
      <c r="C210" t="s">
        <v>718</v>
      </c>
      <c r="D210">
        <v>0</v>
      </c>
    </row>
    <row r="211" spans="1:4" x14ac:dyDescent="0.3">
      <c r="A211" s="16"/>
      <c r="B211" t="s">
        <v>491</v>
      </c>
      <c r="C211" t="s">
        <v>718</v>
      </c>
      <c r="D211">
        <v>0</v>
      </c>
    </row>
    <row r="212" spans="1:4" x14ac:dyDescent="0.3">
      <c r="A212" s="16"/>
      <c r="B212" t="s">
        <v>584</v>
      </c>
      <c r="C212" t="s">
        <v>718</v>
      </c>
      <c r="D212">
        <v>0</v>
      </c>
    </row>
    <row r="213" spans="1:4" x14ac:dyDescent="0.3">
      <c r="A213" s="16"/>
      <c r="B213" t="s">
        <v>27</v>
      </c>
      <c r="C213" t="s">
        <v>327</v>
      </c>
      <c r="D213">
        <v>0</v>
      </c>
    </row>
    <row r="214" spans="1:4" x14ac:dyDescent="0.3">
      <c r="A214" s="16"/>
      <c r="B214" t="s">
        <v>428</v>
      </c>
      <c r="C214" t="s">
        <v>314</v>
      </c>
      <c r="D214">
        <v>1</v>
      </c>
    </row>
    <row r="215" spans="1:4" x14ac:dyDescent="0.3">
      <c r="A215" s="16"/>
      <c r="B215" t="s">
        <v>353</v>
      </c>
      <c r="C215" t="s">
        <v>327</v>
      </c>
      <c r="D215">
        <v>0</v>
      </c>
    </row>
    <row r="216" spans="1:4" x14ac:dyDescent="0.3">
      <c r="A216" s="16"/>
      <c r="B216" t="s">
        <v>491</v>
      </c>
      <c r="C216" t="s">
        <v>395</v>
      </c>
      <c r="D216">
        <v>0</v>
      </c>
    </row>
    <row r="217" spans="1:4" x14ac:dyDescent="0.3">
      <c r="A217" s="16"/>
      <c r="B217" t="s">
        <v>353</v>
      </c>
      <c r="C217" t="s">
        <v>718</v>
      </c>
      <c r="D217">
        <v>0</v>
      </c>
    </row>
    <row r="218" spans="1:4" x14ac:dyDescent="0.3">
      <c r="A218" s="16"/>
      <c r="B218" t="s">
        <v>493</v>
      </c>
      <c r="C218" t="s">
        <v>718</v>
      </c>
      <c r="D218">
        <v>0</v>
      </c>
    </row>
    <row r="219" spans="1:4" x14ac:dyDescent="0.3">
      <c r="A219" s="16"/>
      <c r="B219" t="s">
        <v>494</v>
      </c>
      <c r="C219" t="s">
        <v>718</v>
      </c>
      <c r="D219">
        <v>0</v>
      </c>
    </row>
    <row r="220" spans="1:4" x14ac:dyDescent="0.3">
      <c r="A220" s="16"/>
      <c r="B220" t="s">
        <v>25</v>
      </c>
      <c r="C220" t="s">
        <v>395</v>
      </c>
      <c r="D220">
        <v>0</v>
      </c>
    </row>
    <row r="221" spans="1:4" x14ac:dyDescent="0.3">
      <c r="A221" s="16"/>
      <c r="B221" t="s">
        <v>492</v>
      </c>
      <c r="C221" t="s">
        <v>718</v>
      </c>
      <c r="D221">
        <v>0</v>
      </c>
    </row>
    <row r="222" spans="1:4" x14ac:dyDescent="0.3">
      <c r="A222" s="16"/>
      <c r="B222" t="s">
        <v>490</v>
      </c>
      <c r="C222" t="s">
        <v>395</v>
      </c>
      <c r="D222">
        <v>0</v>
      </c>
    </row>
    <row r="223" spans="1:4" x14ac:dyDescent="0.3">
      <c r="A223" s="16"/>
      <c r="B223" t="s">
        <v>489</v>
      </c>
      <c r="C223" t="s">
        <v>718</v>
      </c>
      <c r="D223">
        <v>0</v>
      </c>
    </row>
    <row r="224" spans="1:4" x14ac:dyDescent="0.3">
      <c r="A224" s="16"/>
      <c r="B224" t="s">
        <v>583</v>
      </c>
      <c r="C224" t="s">
        <v>726</v>
      </c>
      <c r="D224">
        <v>0</v>
      </c>
    </row>
    <row r="225" spans="1:4" x14ac:dyDescent="0.3">
      <c r="A225" s="16"/>
      <c r="B225" t="s">
        <v>498</v>
      </c>
      <c r="C225" t="s">
        <v>726</v>
      </c>
      <c r="D225">
        <v>0</v>
      </c>
    </row>
    <row r="226" spans="1:4" x14ac:dyDescent="0.3">
      <c r="A226" s="16"/>
      <c r="B226" t="s">
        <v>489</v>
      </c>
      <c r="C226" t="s">
        <v>395</v>
      </c>
      <c r="D226">
        <v>0</v>
      </c>
    </row>
    <row r="227" spans="1:4" x14ac:dyDescent="0.3">
      <c r="A227" s="16"/>
      <c r="B227" t="s">
        <v>71</v>
      </c>
      <c r="C227" t="s">
        <v>327</v>
      </c>
      <c r="D227">
        <v>0</v>
      </c>
    </row>
    <row r="228" spans="1:4" x14ac:dyDescent="0.3">
      <c r="A228" s="16"/>
      <c r="B228" t="s">
        <v>432</v>
      </c>
      <c r="C228" t="s">
        <v>318</v>
      </c>
      <c r="D228">
        <v>0</v>
      </c>
    </row>
    <row r="229" spans="1:4" x14ac:dyDescent="0.3">
      <c r="A229" s="16"/>
      <c r="B229" t="s">
        <v>669</v>
      </c>
      <c r="C229" t="s">
        <v>327</v>
      </c>
      <c r="D229">
        <v>0</v>
      </c>
    </row>
    <row r="230" spans="1:4" x14ac:dyDescent="0.3">
      <c r="A230" s="16"/>
      <c r="B230" t="s">
        <v>587</v>
      </c>
      <c r="C230" t="s">
        <v>726</v>
      </c>
      <c r="D230">
        <v>1</v>
      </c>
    </row>
    <row r="231" spans="1:4" x14ac:dyDescent="0.3">
      <c r="A231" s="16"/>
      <c r="B231" t="s">
        <v>589</v>
      </c>
      <c r="C231" t="s">
        <v>726</v>
      </c>
      <c r="D231">
        <v>1</v>
      </c>
    </row>
    <row r="232" spans="1:4" x14ac:dyDescent="0.3">
      <c r="A232" s="16"/>
      <c r="B232" t="s">
        <v>588</v>
      </c>
      <c r="C232" t="s">
        <v>726</v>
      </c>
      <c r="D232">
        <v>1</v>
      </c>
    </row>
    <row r="233" spans="1:4" x14ac:dyDescent="0.3">
      <c r="A233" s="16"/>
      <c r="B233" t="s">
        <v>672</v>
      </c>
      <c r="C233" t="s">
        <v>726</v>
      </c>
      <c r="D233">
        <v>1</v>
      </c>
    </row>
    <row r="234" spans="1:4" x14ac:dyDescent="0.3">
      <c r="A234" s="16"/>
      <c r="B234" t="s">
        <v>430</v>
      </c>
      <c r="C234" t="s">
        <v>314</v>
      </c>
      <c r="D234">
        <v>1</v>
      </c>
    </row>
    <row r="235" spans="1:4" x14ac:dyDescent="0.3">
      <c r="A235" s="16"/>
      <c r="B235" t="s">
        <v>670</v>
      </c>
      <c r="C235" t="s">
        <v>726</v>
      </c>
      <c r="D235">
        <v>1</v>
      </c>
    </row>
    <row r="236" spans="1:4" x14ac:dyDescent="0.3">
      <c r="A236" s="16"/>
      <c r="B236" t="s">
        <v>493</v>
      </c>
      <c r="C236" t="s">
        <v>327</v>
      </c>
      <c r="D236">
        <v>0</v>
      </c>
    </row>
    <row r="237" spans="1:4" x14ac:dyDescent="0.3">
      <c r="A237" s="16"/>
      <c r="B237" t="s">
        <v>586</v>
      </c>
      <c r="C237" t="s">
        <v>726</v>
      </c>
      <c r="D237">
        <v>1</v>
      </c>
    </row>
    <row r="238" spans="1:4" x14ac:dyDescent="0.3">
      <c r="A238" s="16"/>
      <c r="B238" t="s">
        <v>429</v>
      </c>
      <c r="C238" t="s">
        <v>314</v>
      </c>
      <c r="D238">
        <v>1</v>
      </c>
    </row>
    <row r="239" spans="1:4" x14ac:dyDescent="0.3">
      <c r="A239" s="16"/>
      <c r="B239" t="s">
        <v>585</v>
      </c>
      <c r="C239" t="s">
        <v>726</v>
      </c>
      <c r="D239">
        <v>1</v>
      </c>
    </row>
    <row r="240" spans="1:4" x14ac:dyDescent="0.3">
      <c r="A240" s="16"/>
      <c r="B240" t="s">
        <v>585</v>
      </c>
      <c r="C240" t="s">
        <v>718</v>
      </c>
      <c r="D240">
        <v>0</v>
      </c>
    </row>
    <row r="241" spans="1:4" x14ac:dyDescent="0.3">
      <c r="A241" s="16"/>
      <c r="B241" t="s">
        <v>362</v>
      </c>
      <c r="C241" t="s">
        <v>726</v>
      </c>
      <c r="D241">
        <v>1</v>
      </c>
    </row>
    <row r="242" spans="1:4" x14ac:dyDescent="0.3">
      <c r="A242" s="16"/>
      <c r="B242" t="s">
        <v>498</v>
      </c>
      <c r="C242" t="s">
        <v>718</v>
      </c>
      <c r="D242">
        <v>1</v>
      </c>
    </row>
    <row r="243" spans="1:4" x14ac:dyDescent="0.3">
      <c r="A243" s="16"/>
      <c r="B243" t="s">
        <v>582</v>
      </c>
      <c r="C243" t="s">
        <v>718</v>
      </c>
      <c r="D243">
        <v>1</v>
      </c>
    </row>
    <row r="244" spans="1:4" x14ac:dyDescent="0.3">
      <c r="A244" s="16"/>
      <c r="B244" t="s">
        <v>583</v>
      </c>
      <c r="C244" t="s">
        <v>718</v>
      </c>
      <c r="D244">
        <v>1</v>
      </c>
    </row>
    <row r="245" spans="1:4" x14ac:dyDescent="0.3">
      <c r="A245" s="16"/>
      <c r="B245" t="s">
        <v>25</v>
      </c>
      <c r="C245" t="s">
        <v>718</v>
      </c>
      <c r="D245">
        <v>1</v>
      </c>
    </row>
    <row r="246" spans="1:4" x14ac:dyDescent="0.3">
      <c r="A246" s="16"/>
      <c r="B246" t="s">
        <v>353</v>
      </c>
      <c r="C246" t="s">
        <v>718</v>
      </c>
      <c r="D246">
        <v>1</v>
      </c>
    </row>
    <row r="247" spans="1:4" x14ac:dyDescent="0.3">
      <c r="A247" s="16"/>
      <c r="B247" t="s">
        <v>70</v>
      </c>
      <c r="C247" t="s">
        <v>718</v>
      </c>
      <c r="D247">
        <v>1</v>
      </c>
    </row>
    <row r="248" spans="1:4" x14ac:dyDescent="0.3">
      <c r="A248" s="16"/>
      <c r="B248" t="s">
        <v>491</v>
      </c>
      <c r="C248" t="s">
        <v>718</v>
      </c>
      <c r="D248">
        <v>1</v>
      </c>
    </row>
    <row r="249" spans="1:4" x14ac:dyDescent="0.3">
      <c r="A249" s="16"/>
      <c r="B249" t="s">
        <v>720</v>
      </c>
      <c r="C249" t="s">
        <v>327</v>
      </c>
      <c r="D249">
        <v>0</v>
      </c>
    </row>
    <row r="250" spans="1:4" x14ac:dyDescent="0.3">
      <c r="A250" s="16"/>
      <c r="B250" t="s">
        <v>584</v>
      </c>
      <c r="C250" t="s">
        <v>718</v>
      </c>
      <c r="D250">
        <v>1</v>
      </c>
    </row>
    <row r="251" spans="1:4" x14ac:dyDescent="0.3">
      <c r="A251" s="16"/>
      <c r="B251" t="s">
        <v>673</v>
      </c>
      <c r="C251" t="s">
        <v>726</v>
      </c>
      <c r="D251">
        <v>1</v>
      </c>
    </row>
    <row r="252" spans="1:4" x14ac:dyDescent="0.3">
      <c r="A252" s="16"/>
      <c r="B252" t="s">
        <v>490</v>
      </c>
      <c r="C252" t="s">
        <v>718</v>
      </c>
      <c r="D252">
        <v>1</v>
      </c>
    </row>
    <row r="253" spans="1:4" x14ac:dyDescent="0.3">
      <c r="A253" s="16"/>
      <c r="B253" t="s">
        <v>494</v>
      </c>
      <c r="C253" t="s">
        <v>718</v>
      </c>
      <c r="D253">
        <v>1</v>
      </c>
    </row>
    <row r="254" spans="1:4" x14ac:dyDescent="0.3">
      <c r="A254" s="16"/>
      <c r="B254" t="s">
        <v>498</v>
      </c>
      <c r="C254" t="s">
        <v>332</v>
      </c>
      <c r="D254">
        <v>0</v>
      </c>
    </row>
    <row r="255" spans="1:4" x14ac:dyDescent="0.3">
      <c r="A255" s="16"/>
      <c r="B255" t="s">
        <v>354</v>
      </c>
      <c r="C255" t="s">
        <v>718</v>
      </c>
      <c r="D255">
        <v>0</v>
      </c>
    </row>
    <row r="256" spans="1:4" x14ac:dyDescent="0.3">
      <c r="A256" s="16"/>
      <c r="B256" t="s">
        <v>24</v>
      </c>
      <c r="C256" t="s">
        <v>350</v>
      </c>
      <c r="D256">
        <v>1</v>
      </c>
    </row>
    <row r="257" spans="1:4" x14ac:dyDescent="0.3">
      <c r="A257" s="16"/>
      <c r="B257" t="s">
        <v>354</v>
      </c>
      <c r="C257" t="s">
        <v>355</v>
      </c>
      <c r="D257">
        <v>1</v>
      </c>
    </row>
    <row r="258" spans="1:4" x14ac:dyDescent="0.3">
      <c r="A258" s="16"/>
      <c r="B258" t="s">
        <v>492</v>
      </c>
      <c r="C258" t="s">
        <v>376</v>
      </c>
      <c r="D258">
        <v>0</v>
      </c>
    </row>
    <row r="259" spans="1:4" x14ac:dyDescent="0.3">
      <c r="A259" s="16"/>
      <c r="B259" t="s">
        <v>24</v>
      </c>
      <c r="C259" t="s">
        <v>355</v>
      </c>
      <c r="D259">
        <v>1</v>
      </c>
    </row>
    <row r="260" spans="1:4" x14ac:dyDescent="0.3">
      <c r="A260" s="16"/>
      <c r="B260" t="s">
        <v>353</v>
      </c>
      <c r="C260" t="s">
        <v>718</v>
      </c>
      <c r="D260">
        <v>1</v>
      </c>
    </row>
    <row r="261" spans="1:4" x14ac:dyDescent="0.3">
      <c r="A261" s="16"/>
      <c r="B261" t="s">
        <v>351</v>
      </c>
      <c r="C261" t="s">
        <v>718</v>
      </c>
      <c r="D261">
        <v>0</v>
      </c>
    </row>
    <row r="262" spans="1:4" x14ac:dyDescent="0.3">
      <c r="A262" s="16"/>
      <c r="B262" t="s">
        <v>358</v>
      </c>
      <c r="C262" t="s">
        <v>332</v>
      </c>
      <c r="D262">
        <v>0</v>
      </c>
    </row>
    <row r="263" spans="1:4" x14ac:dyDescent="0.3">
      <c r="A263" s="16"/>
      <c r="B263" t="s">
        <v>721</v>
      </c>
      <c r="C263" t="s">
        <v>327</v>
      </c>
      <c r="D263">
        <v>0</v>
      </c>
    </row>
    <row r="264" spans="1:4" x14ac:dyDescent="0.3">
      <c r="A264" s="16"/>
      <c r="B264" t="s">
        <v>351</v>
      </c>
      <c r="C264" t="s">
        <v>352</v>
      </c>
      <c r="D264">
        <v>0</v>
      </c>
    </row>
    <row r="265" spans="1:4" x14ac:dyDescent="0.3">
      <c r="A265" s="16"/>
      <c r="B265" t="s">
        <v>499</v>
      </c>
      <c r="C265" t="s">
        <v>327</v>
      </c>
      <c r="D265">
        <v>0</v>
      </c>
    </row>
    <row r="266" spans="1:4" x14ac:dyDescent="0.3">
      <c r="A266" s="16"/>
      <c r="B266" t="s">
        <v>586</v>
      </c>
      <c r="C266" t="s">
        <v>726</v>
      </c>
      <c r="D266">
        <v>0</v>
      </c>
    </row>
    <row r="267" spans="1:4" x14ac:dyDescent="0.3">
      <c r="A267" s="16"/>
      <c r="B267" t="s">
        <v>431</v>
      </c>
      <c r="C267" t="s">
        <v>350</v>
      </c>
      <c r="D267">
        <v>1</v>
      </c>
    </row>
    <row r="268" spans="1:4" x14ac:dyDescent="0.3">
      <c r="A268" s="16"/>
      <c r="B268" t="s">
        <v>586</v>
      </c>
      <c r="C268" t="s">
        <v>718</v>
      </c>
      <c r="D268">
        <v>0</v>
      </c>
    </row>
    <row r="269" spans="1:4" x14ac:dyDescent="0.3">
      <c r="A269" s="16"/>
      <c r="B269" t="s">
        <v>585</v>
      </c>
      <c r="C269" t="s">
        <v>718</v>
      </c>
      <c r="D269">
        <v>0</v>
      </c>
    </row>
    <row r="270" spans="1:4" x14ac:dyDescent="0.3">
      <c r="A270" s="16"/>
      <c r="B270" t="s">
        <v>496</v>
      </c>
      <c r="C270" t="s">
        <v>327</v>
      </c>
      <c r="D270">
        <v>0</v>
      </c>
    </row>
    <row r="271" spans="1:4" x14ac:dyDescent="0.3">
      <c r="A271" s="16"/>
      <c r="B271" t="s">
        <v>587</v>
      </c>
      <c r="C271" t="s">
        <v>718</v>
      </c>
      <c r="D271">
        <v>0</v>
      </c>
    </row>
    <row r="272" spans="1:4" x14ac:dyDescent="0.3">
      <c r="A272" s="16"/>
      <c r="B272" t="s">
        <v>489</v>
      </c>
      <c r="C272" t="s">
        <v>727</v>
      </c>
      <c r="D272">
        <v>1</v>
      </c>
    </row>
    <row r="273" spans="1:4" x14ac:dyDescent="0.3">
      <c r="A273" s="16"/>
      <c r="B273" t="s">
        <v>588</v>
      </c>
      <c r="C273" t="s">
        <v>718</v>
      </c>
      <c r="D273">
        <v>0</v>
      </c>
    </row>
    <row r="274" spans="1:4" x14ac:dyDescent="0.3">
      <c r="A274" s="16"/>
      <c r="B274" t="s">
        <v>590</v>
      </c>
      <c r="C274" t="s">
        <v>726</v>
      </c>
      <c r="D274">
        <v>1</v>
      </c>
    </row>
    <row r="275" spans="1:4" x14ac:dyDescent="0.3">
      <c r="A275" s="16"/>
      <c r="B275" t="s">
        <v>591</v>
      </c>
      <c r="C275" t="s">
        <v>726</v>
      </c>
      <c r="D275">
        <v>1</v>
      </c>
    </row>
    <row r="276" spans="1:4" x14ac:dyDescent="0.3">
      <c r="A276" s="16"/>
      <c r="B276" t="s">
        <v>589</v>
      </c>
      <c r="C276" t="s">
        <v>718</v>
      </c>
      <c r="D276">
        <v>0</v>
      </c>
    </row>
    <row r="277" spans="1:4" x14ac:dyDescent="0.3">
      <c r="A277" s="16"/>
      <c r="B277" t="s">
        <v>362</v>
      </c>
      <c r="C277" t="s">
        <v>726</v>
      </c>
      <c r="D277">
        <v>1</v>
      </c>
    </row>
    <row r="278" spans="1:4" x14ac:dyDescent="0.3">
      <c r="A278" s="16"/>
      <c r="B278" t="s">
        <v>360</v>
      </c>
      <c r="C278" t="s">
        <v>332</v>
      </c>
      <c r="D278">
        <v>0</v>
      </c>
    </row>
    <row r="279" spans="1:4" x14ac:dyDescent="0.3">
      <c r="A279" s="16"/>
      <c r="B279" t="s">
        <v>356</v>
      </c>
      <c r="C279" t="s">
        <v>357</v>
      </c>
      <c r="D279">
        <v>0</v>
      </c>
    </row>
    <row r="280" spans="1:4" x14ac:dyDescent="0.3">
      <c r="A280" s="16"/>
      <c r="B280" t="s">
        <v>671</v>
      </c>
      <c r="C280" t="s">
        <v>726</v>
      </c>
      <c r="D280">
        <v>1</v>
      </c>
    </row>
    <row r="281" spans="1:4" x14ac:dyDescent="0.3">
      <c r="A281" s="16"/>
      <c r="B281" t="s">
        <v>670</v>
      </c>
      <c r="C281" t="s">
        <v>726</v>
      </c>
      <c r="D281">
        <v>1</v>
      </c>
    </row>
    <row r="282" spans="1:4" x14ac:dyDescent="0.3">
      <c r="A282" s="16"/>
      <c r="B282" t="s">
        <v>672</v>
      </c>
      <c r="C282" t="s">
        <v>726</v>
      </c>
      <c r="D282">
        <v>1</v>
      </c>
    </row>
    <row r="283" spans="1:4" x14ac:dyDescent="0.3">
      <c r="A283" s="16"/>
      <c r="B283" t="s">
        <v>673</v>
      </c>
      <c r="C283" t="s">
        <v>726</v>
      </c>
      <c r="D283">
        <v>1</v>
      </c>
    </row>
    <row r="284" spans="1:4" x14ac:dyDescent="0.3">
      <c r="A284" s="16"/>
      <c r="B284" t="s">
        <v>669</v>
      </c>
      <c r="C284" t="s">
        <v>726</v>
      </c>
      <c r="D284">
        <v>1</v>
      </c>
    </row>
    <row r="285" spans="1:4" x14ac:dyDescent="0.3">
      <c r="A285" s="16"/>
      <c r="B285" t="s">
        <v>353</v>
      </c>
      <c r="C285" t="s">
        <v>726</v>
      </c>
      <c r="D285">
        <v>1</v>
      </c>
    </row>
    <row r="286" spans="1:4" x14ac:dyDescent="0.3">
      <c r="A286" s="16"/>
      <c r="B286" t="s">
        <v>585</v>
      </c>
      <c r="C286" t="s">
        <v>726</v>
      </c>
      <c r="D286">
        <v>1</v>
      </c>
    </row>
    <row r="287" spans="1:4" x14ac:dyDescent="0.3">
      <c r="A287" s="16"/>
      <c r="B287" t="s">
        <v>585</v>
      </c>
      <c r="C287" t="s">
        <v>726</v>
      </c>
      <c r="D287">
        <v>1</v>
      </c>
    </row>
    <row r="288" spans="1:4" x14ac:dyDescent="0.3">
      <c r="A288" s="16"/>
      <c r="B288" t="s">
        <v>351</v>
      </c>
      <c r="C288" t="s">
        <v>726</v>
      </c>
      <c r="D288">
        <v>1</v>
      </c>
    </row>
    <row r="289" spans="1:4" x14ac:dyDescent="0.3">
      <c r="A289" s="16"/>
      <c r="B289" t="s">
        <v>431</v>
      </c>
      <c r="C289" t="s">
        <v>327</v>
      </c>
      <c r="D289">
        <v>0</v>
      </c>
    </row>
    <row r="290" spans="1:4" x14ac:dyDescent="0.3">
      <c r="A290" s="16"/>
      <c r="B290" t="s">
        <v>27</v>
      </c>
      <c r="C290" t="s">
        <v>726</v>
      </c>
      <c r="D290">
        <v>1</v>
      </c>
    </row>
    <row r="291" spans="1:4" x14ac:dyDescent="0.3">
      <c r="A291" s="16"/>
      <c r="B291" t="s">
        <v>489</v>
      </c>
      <c r="C291" t="s">
        <v>726</v>
      </c>
      <c r="D291">
        <v>1</v>
      </c>
    </row>
    <row r="292" spans="1:4" x14ac:dyDescent="0.3">
      <c r="A292" s="16"/>
      <c r="B292" t="s">
        <v>356</v>
      </c>
      <c r="C292" t="s">
        <v>726</v>
      </c>
      <c r="D292">
        <v>1</v>
      </c>
    </row>
    <row r="293" spans="1:4" x14ac:dyDescent="0.3">
      <c r="A293" s="16"/>
      <c r="B293" t="s">
        <v>492</v>
      </c>
      <c r="C293" t="s">
        <v>726</v>
      </c>
      <c r="D293">
        <v>1</v>
      </c>
    </row>
    <row r="294" spans="1:4" x14ac:dyDescent="0.3">
      <c r="A294" s="16"/>
      <c r="B294" t="s">
        <v>432</v>
      </c>
      <c r="C294" t="s">
        <v>327</v>
      </c>
      <c r="D294">
        <v>0</v>
      </c>
    </row>
    <row r="295" spans="1:4" x14ac:dyDescent="0.3">
      <c r="A295" s="16"/>
      <c r="B295" t="s">
        <v>587</v>
      </c>
      <c r="C295" t="s">
        <v>726</v>
      </c>
      <c r="D295">
        <v>1</v>
      </c>
    </row>
    <row r="296" spans="1:4" x14ac:dyDescent="0.3">
      <c r="A296" s="16"/>
      <c r="B296" t="s">
        <v>356</v>
      </c>
      <c r="C296" t="s">
        <v>726</v>
      </c>
      <c r="D296">
        <v>1</v>
      </c>
    </row>
    <row r="297" spans="1:4" x14ac:dyDescent="0.3">
      <c r="A297" s="16"/>
      <c r="B297" t="s">
        <v>591</v>
      </c>
      <c r="C297" t="s">
        <v>726</v>
      </c>
      <c r="D297">
        <v>1</v>
      </c>
    </row>
    <row r="298" spans="1:4" x14ac:dyDescent="0.3">
      <c r="A298" s="16"/>
      <c r="B298" t="s">
        <v>719</v>
      </c>
      <c r="C298" t="s">
        <v>327</v>
      </c>
      <c r="D298">
        <v>0</v>
      </c>
    </row>
    <row r="299" spans="1:4" x14ac:dyDescent="0.3">
      <c r="A299" s="16"/>
      <c r="B299" t="s">
        <v>25</v>
      </c>
      <c r="C299" t="s">
        <v>726</v>
      </c>
      <c r="D299">
        <v>1</v>
      </c>
    </row>
    <row r="300" spans="1:4" x14ac:dyDescent="0.3">
      <c r="A300" s="16"/>
      <c r="B300" t="s">
        <v>493</v>
      </c>
      <c r="C300" t="s">
        <v>726</v>
      </c>
      <c r="D300">
        <v>1</v>
      </c>
    </row>
    <row r="301" spans="1:4" x14ac:dyDescent="0.3">
      <c r="A301" s="16"/>
      <c r="B301" t="s">
        <v>670</v>
      </c>
      <c r="C301" t="s">
        <v>726</v>
      </c>
      <c r="D301">
        <v>1</v>
      </c>
    </row>
    <row r="302" spans="1:4" x14ac:dyDescent="0.3">
      <c r="A302" s="16"/>
      <c r="B302" t="s">
        <v>586</v>
      </c>
      <c r="C302" t="s">
        <v>726</v>
      </c>
      <c r="D302">
        <v>1</v>
      </c>
    </row>
    <row r="303" spans="1:4" x14ac:dyDescent="0.3">
      <c r="A303" s="16"/>
      <c r="B303" t="s">
        <v>590</v>
      </c>
      <c r="C303" t="s">
        <v>726</v>
      </c>
      <c r="D303">
        <v>1</v>
      </c>
    </row>
    <row r="304" spans="1:4" x14ac:dyDescent="0.3">
      <c r="A304" s="16"/>
      <c r="B304" t="s">
        <v>673</v>
      </c>
      <c r="C304" t="s">
        <v>726</v>
      </c>
      <c r="D304">
        <v>1</v>
      </c>
    </row>
    <row r="305" spans="1:4" x14ac:dyDescent="0.3">
      <c r="A305" s="16"/>
      <c r="B305" t="s">
        <v>494</v>
      </c>
      <c r="C305" t="s">
        <v>726</v>
      </c>
      <c r="D305">
        <v>1</v>
      </c>
    </row>
    <row r="306" spans="1:4" x14ac:dyDescent="0.3">
      <c r="A306" s="16"/>
      <c r="B306" t="s">
        <v>589</v>
      </c>
      <c r="C306" t="s">
        <v>726</v>
      </c>
      <c r="D306">
        <v>1</v>
      </c>
    </row>
    <row r="307" spans="1:4" x14ac:dyDescent="0.3">
      <c r="A307" s="16"/>
      <c r="B307" t="s">
        <v>431</v>
      </c>
      <c r="C307" t="s">
        <v>327</v>
      </c>
      <c r="D307">
        <v>0</v>
      </c>
    </row>
    <row r="308" spans="1:4" x14ac:dyDescent="0.3">
      <c r="A308" s="16"/>
      <c r="B308" t="s">
        <v>588</v>
      </c>
      <c r="C308" t="s">
        <v>726</v>
      </c>
      <c r="D308">
        <v>1</v>
      </c>
    </row>
    <row r="309" spans="1:4" x14ac:dyDescent="0.3">
      <c r="A309" s="16"/>
      <c r="B309" t="s">
        <v>353</v>
      </c>
      <c r="C309" t="s">
        <v>727</v>
      </c>
      <c r="D309">
        <v>1</v>
      </c>
    </row>
    <row r="310" spans="1:4" x14ac:dyDescent="0.3">
      <c r="A310" s="16"/>
      <c r="B310" t="s">
        <v>351</v>
      </c>
      <c r="C310" t="s">
        <v>726</v>
      </c>
      <c r="D310">
        <v>1</v>
      </c>
    </row>
    <row r="311" spans="1:4" x14ac:dyDescent="0.3">
      <c r="A311" s="16"/>
      <c r="B311" t="s">
        <v>71</v>
      </c>
      <c r="C311" t="s">
        <v>726</v>
      </c>
      <c r="D311">
        <v>1</v>
      </c>
    </row>
    <row r="312" spans="1:4" x14ac:dyDescent="0.3">
      <c r="A312" s="16"/>
      <c r="B312" t="s">
        <v>672</v>
      </c>
      <c r="C312" t="s">
        <v>726</v>
      </c>
      <c r="D312">
        <v>1</v>
      </c>
    </row>
    <row r="313" spans="1:4" x14ac:dyDescent="0.3">
      <c r="A313" s="16"/>
      <c r="B313" t="s">
        <v>70</v>
      </c>
      <c r="C313" t="s">
        <v>726</v>
      </c>
      <c r="D313">
        <v>1</v>
      </c>
    </row>
    <row r="314" spans="1:4" x14ac:dyDescent="0.3">
      <c r="A314" s="16"/>
      <c r="B314" t="s">
        <v>584</v>
      </c>
      <c r="C314" t="s">
        <v>726</v>
      </c>
      <c r="D314">
        <v>1</v>
      </c>
    </row>
    <row r="315" spans="1:4" x14ac:dyDescent="0.3">
      <c r="A315" s="16"/>
      <c r="B315" t="s">
        <v>491</v>
      </c>
      <c r="C315" t="s">
        <v>726</v>
      </c>
      <c r="D315">
        <v>1</v>
      </c>
    </row>
    <row r="316" spans="1:4" x14ac:dyDescent="0.3">
      <c r="A316" s="16"/>
      <c r="B316" t="s">
        <v>722</v>
      </c>
      <c r="C316" t="s">
        <v>327</v>
      </c>
      <c r="D316">
        <v>0</v>
      </c>
    </row>
    <row r="317" spans="1:4" x14ac:dyDescent="0.3">
      <c r="A317" s="16"/>
      <c r="B317" t="s">
        <v>71</v>
      </c>
      <c r="C317" t="s">
        <v>726</v>
      </c>
      <c r="D317">
        <v>1</v>
      </c>
    </row>
    <row r="318" spans="1:4" x14ac:dyDescent="0.3">
      <c r="A318" s="16"/>
      <c r="B318" t="s">
        <v>492</v>
      </c>
      <c r="C318" t="s">
        <v>726</v>
      </c>
      <c r="D318">
        <v>1</v>
      </c>
    </row>
    <row r="319" spans="1:4" x14ac:dyDescent="0.3">
      <c r="A319" s="16"/>
      <c r="B319" t="s">
        <v>493</v>
      </c>
      <c r="C319" t="s">
        <v>726</v>
      </c>
      <c r="D319">
        <v>1</v>
      </c>
    </row>
    <row r="320" spans="1:4" x14ac:dyDescent="0.3">
      <c r="A320" s="16"/>
      <c r="B320" t="s">
        <v>362</v>
      </c>
      <c r="C320" t="s">
        <v>726</v>
      </c>
      <c r="D320">
        <v>1</v>
      </c>
    </row>
    <row r="321" spans="1:4" x14ac:dyDescent="0.3">
      <c r="A321" s="16"/>
      <c r="B321" t="s">
        <v>490</v>
      </c>
      <c r="C321" t="s">
        <v>726</v>
      </c>
      <c r="D321">
        <v>1</v>
      </c>
    </row>
    <row r="322" spans="1:4" x14ac:dyDescent="0.3">
      <c r="A322" s="16"/>
      <c r="B322" t="s">
        <v>353</v>
      </c>
      <c r="C322" t="s">
        <v>726</v>
      </c>
      <c r="D322">
        <v>1</v>
      </c>
    </row>
    <row r="323" spans="1:4" x14ac:dyDescent="0.3">
      <c r="A323" s="16"/>
      <c r="B323" t="s">
        <v>494</v>
      </c>
      <c r="C323" t="s">
        <v>726</v>
      </c>
      <c r="D323">
        <v>1</v>
      </c>
    </row>
    <row r="324" spans="1:4" x14ac:dyDescent="0.3">
      <c r="A324" s="16"/>
      <c r="B324" t="s">
        <v>25</v>
      </c>
      <c r="C324" t="s">
        <v>726</v>
      </c>
      <c r="D324">
        <v>1</v>
      </c>
    </row>
    <row r="325" spans="1:4" x14ac:dyDescent="0.3">
      <c r="A325" s="16"/>
      <c r="B325" t="s">
        <v>524</v>
      </c>
      <c r="C325" t="s">
        <v>422</v>
      </c>
      <c r="D325">
        <v>0</v>
      </c>
    </row>
    <row r="326" spans="1:4" x14ac:dyDescent="0.3">
      <c r="A326" s="16"/>
      <c r="B326" t="s">
        <v>583</v>
      </c>
      <c r="C326" t="s">
        <v>726</v>
      </c>
      <c r="D326">
        <v>1</v>
      </c>
    </row>
    <row r="327" spans="1:4" x14ac:dyDescent="0.3">
      <c r="A327" s="16"/>
      <c r="B327" t="s">
        <v>489</v>
      </c>
      <c r="C327" t="s">
        <v>726</v>
      </c>
      <c r="D327">
        <v>1</v>
      </c>
    </row>
    <row r="328" spans="1:4" x14ac:dyDescent="0.3">
      <c r="A328" s="16"/>
      <c r="B328" t="s">
        <v>25</v>
      </c>
      <c r="C328" t="s">
        <v>726</v>
      </c>
      <c r="D328">
        <v>1</v>
      </c>
    </row>
    <row r="329" spans="1:4" x14ac:dyDescent="0.3">
      <c r="A329" s="16"/>
      <c r="B329" t="s">
        <v>433</v>
      </c>
      <c r="C329" t="s">
        <v>327</v>
      </c>
      <c r="D329">
        <v>0</v>
      </c>
    </row>
    <row r="330" spans="1:4" x14ac:dyDescent="0.3">
      <c r="A330" s="16"/>
      <c r="B330" t="s">
        <v>498</v>
      </c>
      <c r="C330" t="s">
        <v>726</v>
      </c>
      <c r="D330">
        <v>1</v>
      </c>
    </row>
    <row r="331" spans="1:4" x14ac:dyDescent="0.3">
      <c r="A331" s="16"/>
      <c r="B331" t="s">
        <v>27</v>
      </c>
      <c r="C331" t="s">
        <v>726</v>
      </c>
      <c r="D331">
        <v>1</v>
      </c>
    </row>
    <row r="332" spans="1:4" x14ac:dyDescent="0.3">
      <c r="A332" s="16"/>
      <c r="B332" t="s">
        <v>489</v>
      </c>
      <c r="C332" t="s">
        <v>726</v>
      </c>
      <c r="D332">
        <v>1</v>
      </c>
    </row>
    <row r="333" spans="1:4" x14ac:dyDescent="0.3">
      <c r="A333" s="16"/>
      <c r="B333" t="s">
        <v>582</v>
      </c>
      <c r="C333" t="s">
        <v>726</v>
      </c>
      <c r="D333">
        <v>1</v>
      </c>
    </row>
    <row r="334" spans="1:4" x14ac:dyDescent="0.3">
      <c r="A334" s="16"/>
      <c r="B334" t="s">
        <v>525</v>
      </c>
      <c r="C334" t="s">
        <v>422</v>
      </c>
      <c r="D334">
        <v>0</v>
      </c>
    </row>
    <row r="335" spans="1:4" x14ac:dyDescent="0.3">
      <c r="A335" s="16"/>
      <c r="B335" t="s">
        <v>354</v>
      </c>
      <c r="C335" t="s">
        <v>327</v>
      </c>
      <c r="D335">
        <v>0</v>
      </c>
    </row>
    <row r="336" spans="1:4" x14ac:dyDescent="0.3">
      <c r="A336" s="16"/>
      <c r="B336" t="s">
        <v>494</v>
      </c>
      <c r="C336" t="s">
        <v>726</v>
      </c>
      <c r="D336">
        <v>1</v>
      </c>
    </row>
    <row r="337" spans="1:4" x14ac:dyDescent="0.3">
      <c r="A337" s="16"/>
      <c r="B337" t="s">
        <v>591</v>
      </c>
      <c r="C337" t="s">
        <v>726</v>
      </c>
      <c r="D337">
        <v>1</v>
      </c>
    </row>
    <row r="338" spans="1:4" x14ac:dyDescent="0.3">
      <c r="A338" s="16"/>
      <c r="B338" t="s">
        <v>586</v>
      </c>
      <c r="C338" t="s">
        <v>726</v>
      </c>
      <c r="D338">
        <v>1</v>
      </c>
    </row>
    <row r="339" spans="1:4" x14ac:dyDescent="0.3">
      <c r="A339" s="16"/>
      <c r="B339" t="s">
        <v>71</v>
      </c>
      <c r="C339" t="s">
        <v>727</v>
      </c>
      <c r="D339">
        <v>1</v>
      </c>
    </row>
    <row r="340" spans="1:4" x14ac:dyDescent="0.3">
      <c r="A340" s="16"/>
      <c r="B340" t="s">
        <v>353</v>
      </c>
      <c r="C340" t="s">
        <v>726</v>
      </c>
      <c r="D340">
        <v>1</v>
      </c>
    </row>
    <row r="341" spans="1:4" x14ac:dyDescent="0.3">
      <c r="A341" s="16"/>
      <c r="B341" t="s">
        <v>590</v>
      </c>
      <c r="C341" t="s">
        <v>726</v>
      </c>
      <c r="D341">
        <v>1</v>
      </c>
    </row>
    <row r="342" spans="1:4" x14ac:dyDescent="0.3">
      <c r="A342" s="16"/>
      <c r="B342" t="s">
        <v>362</v>
      </c>
      <c r="C342" t="s">
        <v>726</v>
      </c>
      <c r="D342">
        <v>1</v>
      </c>
    </row>
    <row r="343" spans="1:4" x14ac:dyDescent="0.3">
      <c r="A343" s="16"/>
      <c r="B343" t="s">
        <v>70</v>
      </c>
      <c r="C343" t="s">
        <v>727</v>
      </c>
      <c r="D343">
        <v>1</v>
      </c>
    </row>
    <row r="344" spans="1:4" x14ac:dyDescent="0.3">
      <c r="A344" s="16"/>
      <c r="B344" t="s">
        <v>70</v>
      </c>
      <c r="C344" t="s">
        <v>726</v>
      </c>
      <c r="D344">
        <v>1</v>
      </c>
    </row>
    <row r="345" spans="1:4" x14ac:dyDescent="0.3">
      <c r="A345" s="16"/>
      <c r="B345" t="s">
        <v>356</v>
      </c>
      <c r="C345" t="s">
        <v>726</v>
      </c>
      <c r="D345">
        <v>1</v>
      </c>
    </row>
    <row r="346" spans="1:4" x14ac:dyDescent="0.3">
      <c r="A346" s="16"/>
      <c r="B346" t="s">
        <v>362</v>
      </c>
      <c r="C346" t="s">
        <v>320</v>
      </c>
      <c r="D346">
        <v>0</v>
      </c>
    </row>
    <row r="347" spans="1:4" x14ac:dyDescent="0.3">
      <c r="A347" s="16"/>
      <c r="B347" t="s">
        <v>351</v>
      </c>
      <c r="C347" t="s">
        <v>726</v>
      </c>
      <c r="D347">
        <v>1</v>
      </c>
    </row>
    <row r="348" spans="1:4" x14ac:dyDescent="0.3">
      <c r="A348" s="16"/>
      <c r="B348" t="s">
        <v>70</v>
      </c>
      <c r="C348" t="s">
        <v>726</v>
      </c>
      <c r="D348">
        <v>1</v>
      </c>
    </row>
    <row r="349" spans="1:4" x14ac:dyDescent="0.3">
      <c r="A349" s="16"/>
      <c r="B349" t="s">
        <v>523</v>
      </c>
      <c r="C349" t="s">
        <v>422</v>
      </c>
      <c r="D349">
        <v>0</v>
      </c>
    </row>
    <row r="350" spans="1:4" x14ac:dyDescent="0.3">
      <c r="A350" s="16"/>
      <c r="B350" t="s">
        <v>498</v>
      </c>
      <c r="C350" t="s">
        <v>726</v>
      </c>
      <c r="D350">
        <v>1</v>
      </c>
    </row>
    <row r="351" spans="1:4" x14ac:dyDescent="0.3">
      <c r="A351" s="16"/>
      <c r="B351" t="s">
        <v>671</v>
      </c>
      <c r="C351" t="s">
        <v>726</v>
      </c>
      <c r="D351">
        <v>1</v>
      </c>
    </row>
    <row r="352" spans="1:4" x14ac:dyDescent="0.3">
      <c r="A352" s="16"/>
      <c r="B352" t="s">
        <v>670</v>
      </c>
      <c r="C352" t="s">
        <v>726</v>
      </c>
      <c r="D352">
        <v>1</v>
      </c>
    </row>
    <row r="353" spans="1:4" x14ac:dyDescent="0.3">
      <c r="A353" s="16"/>
      <c r="B353" t="s">
        <v>67</v>
      </c>
      <c r="C353" t="s">
        <v>718</v>
      </c>
      <c r="D353">
        <v>0</v>
      </c>
    </row>
    <row r="354" spans="1:4" x14ac:dyDescent="0.3">
      <c r="A354" s="16"/>
      <c r="B354" t="s">
        <v>582</v>
      </c>
      <c r="C354" t="s">
        <v>726</v>
      </c>
      <c r="D354">
        <v>1</v>
      </c>
    </row>
    <row r="355" spans="1:4" x14ac:dyDescent="0.3">
      <c r="A355" s="16"/>
      <c r="B355" t="s">
        <v>27</v>
      </c>
      <c r="C355" t="s">
        <v>726</v>
      </c>
      <c r="D355">
        <v>1</v>
      </c>
    </row>
    <row r="356" spans="1:4" x14ac:dyDescent="0.3">
      <c r="A356" s="16"/>
      <c r="B356" t="s">
        <v>673</v>
      </c>
      <c r="C356" t="s">
        <v>726</v>
      </c>
      <c r="D356">
        <v>1</v>
      </c>
    </row>
    <row r="357" spans="1:4" x14ac:dyDescent="0.3">
      <c r="A357" s="16"/>
      <c r="B357" t="s">
        <v>588</v>
      </c>
      <c r="C357" t="s">
        <v>726</v>
      </c>
      <c r="D357">
        <v>1</v>
      </c>
    </row>
    <row r="358" spans="1:4" x14ac:dyDescent="0.3">
      <c r="A358" s="16"/>
      <c r="B358" t="s">
        <v>584</v>
      </c>
      <c r="C358" t="s">
        <v>726</v>
      </c>
      <c r="D358">
        <v>1</v>
      </c>
    </row>
    <row r="359" spans="1:4" x14ac:dyDescent="0.3">
      <c r="A359" s="16"/>
      <c r="B359" t="s">
        <v>583</v>
      </c>
      <c r="C359" t="s">
        <v>726</v>
      </c>
      <c r="D359">
        <v>1</v>
      </c>
    </row>
    <row r="360" spans="1:4" x14ac:dyDescent="0.3">
      <c r="A360" s="16"/>
      <c r="B360" t="s">
        <v>672</v>
      </c>
      <c r="C360" t="s">
        <v>726</v>
      </c>
      <c r="D360">
        <v>1</v>
      </c>
    </row>
    <row r="361" spans="1:4" x14ac:dyDescent="0.3">
      <c r="A361" s="16"/>
      <c r="B361" t="s">
        <v>493</v>
      </c>
      <c r="C361" t="s">
        <v>726</v>
      </c>
      <c r="D361">
        <v>1</v>
      </c>
    </row>
    <row r="362" spans="1:4" x14ac:dyDescent="0.3">
      <c r="A362" s="16"/>
      <c r="B362" t="s">
        <v>585</v>
      </c>
      <c r="C362" t="s">
        <v>726</v>
      </c>
      <c r="D362">
        <v>1</v>
      </c>
    </row>
    <row r="363" spans="1:4" x14ac:dyDescent="0.3">
      <c r="A363" s="16"/>
      <c r="B363" t="s">
        <v>587</v>
      </c>
      <c r="C363" t="s">
        <v>726</v>
      </c>
      <c r="D363">
        <v>1</v>
      </c>
    </row>
    <row r="364" spans="1:4" x14ac:dyDescent="0.3">
      <c r="A364" s="16"/>
      <c r="B364" t="s">
        <v>69</v>
      </c>
      <c r="C364" t="s">
        <v>327</v>
      </c>
      <c r="D364">
        <v>0</v>
      </c>
    </row>
    <row r="365" spans="1:4" x14ac:dyDescent="0.3">
      <c r="A365" s="16"/>
      <c r="B365" t="s">
        <v>589</v>
      </c>
      <c r="C365" t="s">
        <v>726</v>
      </c>
      <c r="D365">
        <v>1</v>
      </c>
    </row>
    <row r="366" spans="1:4" x14ac:dyDescent="0.3">
      <c r="A366" s="16"/>
      <c r="B366" t="s">
        <v>26</v>
      </c>
      <c r="C366" t="s">
        <v>422</v>
      </c>
      <c r="D366">
        <v>0</v>
      </c>
    </row>
    <row r="367" spans="1:4" x14ac:dyDescent="0.3">
      <c r="A367" s="16"/>
      <c r="B367" t="s">
        <v>590</v>
      </c>
      <c r="C367" t="s">
        <v>376</v>
      </c>
      <c r="D367">
        <v>0</v>
      </c>
    </row>
    <row r="368" spans="1:4" x14ac:dyDescent="0.3">
      <c r="A368" s="16"/>
      <c r="B368" t="s">
        <v>591</v>
      </c>
      <c r="C368" t="s">
        <v>376</v>
      </c>
      <c r="D368">
        <v>0</v>
      </c>
    </row>
    <row r="369" spans="1:4" x14ac:dyDescent="0.3">
      <c r="A369" s="16"/>
      <c r="B369" t="s">
        <v>671</v>
      </c>
      <c r="C369" t="s">
        <v>376</v>
      </c>
      <c r="D369">
        <v>0</v>
      </c>
    </row>
    <row r="370" spans="1:4" x14ac:dyDescent="0.3">
      <c r="A370" s="16"/>
      <c r="B370" t="s">
        <v>362</v>
      </c>
      <c r="C370" t="s">
        <v>376</v>
      </c>
      <c r="D370">
        <v>0</v>
      </c>
    </row>
    <row r="371" spans="1:4" x14ac:dyDescent="0.3">
      <c r="A371" s="16"/>
      <c r="B371" t="s">
        <v>497</v>
      </c>
      <c r="C371" t="s">
        <v>327</v>
      </c>
      <c r="D371">
        <v>0</v>
      </c>
    </row>
    <row r="372" spans="1:4" x14ac:dyDescent="0.3">
      <c r="A372" s="16"/>
      <c r="B372" t="s">
        <v>586</v>
      </c>
      <c r="C372" t="s">
        <v>376</v>
      </c>
      <c r="D372">
        <v>0</v>
      </c>
    </row>
    <row r="373" spans="1:4" x14ac:dyDescent="0.3">
      <c r="A373" s="16"/>
      <c r="B373" t="s">
        <v>669</v>
      </c>
      <c r="C373" t="s">
        <v>726</v>
      </c>
      <c r="D373">
        <v>1</v>
      </c>
    </row>
    <row r="374" spans="1:4" x14ac:dyDescent="0.3">
      <c r="A374" s="16"/>
      <c r="B374" t="s">
        <v>71</v>
      </c>
      <c r="C374" t="s">
        <v>726</v>
      </c>
      <c r="D374">
        <v>1</v>
      </c>
    </row>
    <row r="375" spans="1:4" x14ac:dyDescent="0.3">
      <c r="A375" s="16"/>
      <c r="B375" t="s">
        <v>351</v>
      </c>
      <c r="C375" t="s">
        <v>376</v>
      </c>
      <c r="D375">
        <v>0</v>
      </c>
    </row>
    <row r="376" spans="1:4" x14ac:dyDescent="0.3">
      <c r="A376" s="16"/>
      <c r="B376" t="s">
        <v>522</v>
      </c>
      <c r="C376" t="s">
        <v>422</v>
      </c>
      <c r="D376">
        <v>0</v>
      </c>
    </row>
    <row r="377" spans="1:4" x14ac:dyDescent="0.3">
      <c r="A377" s="16"/>
      <c r="B377" t="s">
        <v>429</v>
      </c>
      <c r="C377" t="s">
        <v>422</v>
      </c>
      <c r="D377">
        <v>0</v>
      </c>
    </row>
    <row r="378" spans="1:4" x14ac:dyDescent="0.3">
      <c r="A378" s="16"/>
      <c r="B378" t="s">
        <v>356</v>
      </c>
      <c r="C378" t="s">
        <v>376</v>
      </c>
      <c r="D378">
        <v>0</v>
      </c>
    </row>
    <row r="379" spans="1:4" x14ac:dyDescent="0.3">
      <c r="A379" s="16"/>
      <c r="B379" t="s">
        <v>587</v>
      </c>
      <c r="C379" t="s">
        <v>376</v>
      </c>
      <c r="D379">
        <v>0</v>
      </c>
    </row>
    <row r="380" spans="1:4" x14ac:dyDescent="0.3">
      <c r="A380" s="16"/>
      <c r="B380" t="s">
        <v>496</v>
      </c>
      <c r="C380" t="s">
        <v>332</v>
      </c>
      <c r="D380">
        <v>0</v>
      </c>
    </row>
    <row r="381" spans="1:4" x14ac:dyDescent="0.3">
      <c r="A381" s="16"/>
      <c r="B381" t="s">
        <v>584</v>
      </c>
      <c r="C381" t="s">
        <v>726</v>
      </c>
      <c r="D381">
        <v>1</v>
      </c>
    </row>
    <row r="382" spans="1:4" x14ac:dyDescent="0.3">
      <c r="A382" s="16"/>
      <c r="B382" t="s">
        <v>588</v>
      </c>
      <c r="C382" t="s">
        <v>376</v>
      </c>
      <c r="D382">
        <v>0</v>
      </c>
    </row>
    <row r="383" spans="1:4" x14ac:dyDescent="0.3">
      <c r="A383" s="16"/>
      <c r="B383" t="s">
        <v>27</v>
      </c>
      <c r="C383" t="s">
        <v>376</v>
      </c>
      <c r="D383">
        <v>0</v>
      </c>
    </row>
    <row r="384" spans="1:4" x14ac:dyDescent="0.3">
      <c r="A384" s="16"/>
      <c r="B384" t="s">
        <v>672</v>
      </c>
      <c r="C384" t="s">
        <v>376</v>
      </c>
      <c r="D384">
        <v>0</v>
      </c>
    </row>
    <row r="385" spans="1:4" x14ac:dyDescent="0.3">
      <c r="A385" s="16"/>
      <c r="B385" t="s">
        <v>589</v>
      </c>
      <c r="C385" t="s">
        <v>376</v>
      </c>
      <c r="D385">
        <v>0</v>
      </c>
    </row>
    <row r="386" spans="1:4" x14ac:dyDescent="0.3">
      <c r="A386" s="16"/>
      <c r="B386" t="s">
        <v>585</v>
      </c>
      <c r="C386" t="s">
        <v>376</v>
      </c>
      <c r="D386">
        <v>0</v>
      </c>
    </row>
    <row r="387" spans="1:4" x14ac:dyDescent="0.3">
      <c r="A387" s="16"/>
      <c r="B387" t="s">
        <v>490</v>
      </c>
      <c r="C387" t="s">
        <v>727</v>
      </c>
      <c r="D387">
        <v>1</v>
      </c>
    </row>
    <row r="388" spans="1:4" x14ac:dyDescent="0.3">
      <c r="A388" s="16"/>
      <c r="B388" t="s">
        <v>673</v>
      </c>
      <c r="C388" t="s">
        <v>376</v>
      </c>
      <c r="D388">
        <v>0</v>
      </c>
    </row>
    <row r="389" spans="1:4" x14ac:dyDescent="0.3">
      <c r="A389" s="16"/>
      <c r="B389" t="s">
        <v>493</v>
      </c>
      <c r="C389" t="s">
        <v>727</v>
      </c>
      <c r="D389">
        <v>1</v>
      </c>
    </row>
    <row r="390" spans="1:4" x14ac:dyDescent="0.3">
      <c r="A390" s="16"/>
      <c r="B390" t="s">
        <v>491</v>
      </c>
      <c r="C390" t="s">
        <v>726</v>
      </c>
      <c r="D390">
        <v>1</v>
      </c>
    </row>
    <row r="391" spans="1:4" x14ac:dyDescent="0.3">
      <c r="A391" s="16"/>
      <c r="B391" t="s">
        <v>670</v>
      </c>
      <c r="C391" t="s">
        <v>376</v>
      </c>
      <c r="D391">
        <v>0</v>
      </c>
    </row>
    <row r="392" spans="1:4" x14ac:dyDescent="0.3">
      <c r="A392" s="16"/>
      <c r="B392" t="s">
        <v>669</v>
      </c>
      <c r="C392" t="s">
        <v>376</v>
      </c>
      <c r="D392">
        <v>0</v>
      </c>
    </row>
    <row r="393" spans="1:4" x14ac:dyDescent="0.3">
      <c r="A393" s="16"/>
      <c r="B393" t="s">
        <v>494</v>
      </c>
      <c r="C393" t="s">
        <v>727</v>
      </c>
      <c r="D393">
        <v>1</v>
      </c>
    </row>
    <row r="394" spans="1:4" x14ac:dyDescent="0.3">
      <c r="A394" s="16"/>
      <c r="B394" t="s">
        <v>585</v>
      </c>
      <c r="C394" t="s">
        <v>727</v>
      </c>
      <c r="D394">
        <v>1</v>
      </c>
    </row>
    <row r="395" spans="1:4" x14ac:dyDescent="0.3">
      <c r="A395" s="16"/>
      <c r="B395" t="s">
        <v>669</v>
      </c>
      <c r="C395" t="s">
        <v>727</v>
      </c>
      <c r="D395">
        <v>1</v>
      </c>
    </row>
    <row r="396" spans="1:4" x14ac:dyDescent="0.3">
      <c r="A396" s="16"/>
      <c r="B396" t="s">
        <v>24</v>
      </c>
      <c r="C396" t="s">
        <v>327</v>
      </c>
      <c r="D396">
        <v>0</v>
      </c>
    </row>
    <row r="397" spans="1:4" x14ac:dyDescent="0.3">
      <c r="A397" s="16"/>
      <c r="B397" t="s">
        <v>586</v>
      </c>
      <c r="C397" t="s">
        <v>727</v>
      </c>
      <c r="D397">
        <v>1</v>
      </c>
    </row>
    <row r="398" spans="1:4" x14ac:dyDescent="0.3">
      <c r="A398" s="16"/>
      <c r="B398" t="s">
        <v>589</v>
      </c>
      <c r="C398" t="s">
        <v>727</v>
      </c>
      <c r="D398">
        <v>1</v>
      </c>
    </row>
    <row r="399" spans="1:4" x14ac:dyDescent="0.3">
      <c r="A399" s="16"/>
      <c r="B399" t="s">
        <v>588</v>
      </c>
      <c r="C399" t="s">
        <v>727</v>
      </c>
      <c r="D399">
        <v>1</v>
      </c>
    </row>
    <row r="400" spans="1:4" x14ac:dyDescent="0.3">
      <c r="A400" s="16"/>
      <c r="B400" t="s">
        <v>356</v>
      </c>
      <c r="C400" t="s">
        <v>727</v>
      </c>
      <c r="D400">
        <v>1</v>
      </c>
    </row>
    <row r="401" spans="1:4" x14ac:dyDescent="0.3">
      <c r="A401" s="16"/>
      <c r="B401" t="s">
        <v>587</v>
      </c>
      <c r="C401" t="s">
        <v>727</v>
      </c>
      <c r="D401">
        <v>1</v>
      </c>
    </row>
    <row r="402" spans="1:4" x14ac:dyDescent="0.3">
      <c r="A402" s="16"/>
      <c r="B402" t="s">
        <v>351</v>
      </c>
      <c r="C402" t="s">
        <v>726</v>
      </c>
      <c r="D402">
        <v>1</v>
      </c>
    </row>
    <row r="403" spans="1:4" x14ac:dyDescent="0.3">
      <c r="A403" s="16"/>
      <c r="B403" t="s">
        <v>591</v>
      </c>
      <c r="C403" t="s">
        <v>727</v>
      </c>
      <c r="D403">
        <v>1</v>
      </c>
    </row>
    <row r="404" spans="1:4" x14ac:dyDescent="0.3">
      <c r="A404" s="16"/>
      <c r="B404" t="s">
        <v>491</v>
      </c>
      <c r="C404" t="s">
        <v>727</v>
      </c>
      <c r="D404">
        <v>1</v>
      </c>
    </row>
    <row r="405" spans="1:4" x14ac:dyDescent="0.3">
      <c r="A405" s="16"/>
      <c r="B405" t="s">
        <v>27</v>
      </c>
      <c r="C405" t="s">
        <v>727</v>
      </c>
      <c r="D405">
        <v>1</v>
      </c>
    </row>
    <row r="406" spans="1:4" x14ac:dyDescent="0.3">
      <c r="A406" s="16"/>
      <c r="B406" t="s">
        <v>584</v>
      </c>
      <c r="C406" t="s">
        <v>727</v>
      </c>
      <c r="D406">
        <v>1</v>
      </c>
    </row>
    <row r="407" spans="1:4" x14ac:dyDescent="0.3">
      <c r="A407" s="16"/>
      <c r="B407" t="s">
        <v>497</v>
      </c>
      <c r="C407" t="s">
        <v>332</v>
      </c>
      <c r="D407">
        <v>0</v>
      </c>
    </row>
    <row r="408" spans="1:4" x14ac:dyDescent="0.3">
      <c r="A408" s="16"/>
      <c r="B408" t="s">
        <v>351</v>
      </c>
      <c r="C408" t="s">
        <v>727</v>
      </c>
      <c r="D408">
        <v>1</v>
      </c>
    </row>
    <row r="409" spans="1:4" x14ac:dyDescent="0.3">
      <c r="A409" s="16"/>
      <c r="B409" t="s">
        <v>362</v>
      </c>
      <c r="C409" t="s">
        <v>727</v>
      </c>
      <c r="D409">
        <v>1</v>
      </c>
    </row>
    <row r="410" spans="1:4" x14ac:dyDescent="0.3">
      <c r="A410" s="16"/>
      <c r="B410" t="s">
        <v>672</v>
      </c>
      <c r="C410" t="s">
        <v>727</v>
      </c>
      <c r="D410">
        <v>1</v>
      </c>
    </row>
    <row r="411" spans="1:4" x14ac:dyDescent="0.3">
      <c r="A411" s="16"/>
      <c r="B411" t="s">
        <v>670</v>
      </c>
      <c r="C411" t="s">
        <v>727</v>
      </c>
      <c r="D411">
        <v>1</v>
      </c>
    </row>
    <row r="412" spans="1:4" x14ac:dyDescent="0.3">
      <c r="A412" s="16"/>
      <c r="B412" t="s">
        <v>673</v>
      </c>
      <c r="C412" t="s">
        <v>727</v>
      </c>
      <c r="D412">
        <v>1</v>
      </c>
    </row>
    <row r="413" spans="1:4" x14ac:dyDescent="0.3">
      <c r="A413" s="16"/>
      <c r="B413" t="s">
        <v>719</v>
      </c>
      <c r="C413" t="s">
        <v>350</v>
      </c>
      <c r="D413">
        <v>1</v>
      </c>
    </row>
    <row r="414" spans="1:4" x14ac:dyDescent="0.3">
      <c r="A414" s="16"/>
      <c r="B414" t="s">
        <v>590</v>
      </c>
      <c r="C414" t="s">
        <v>727</v>
      </c>
      <c r="D414">
        <v>1</v>
      </c>
    </row>
    <row r="415" spans="1:4" x14ac:dyDescent="0.3">
      <c r="A415" s="16"/>
      <c r="B415" t="s">
        <v>671</v>
      </c>
      <c r="C415" t="s">
        <v>727</v>
      </c>
      <c r="D415">
        <v>1</v>
      </c>
    </row>
    <row r="416" spans="1:4" x14ac:dyDescent="0.3">
      <c r="A416" s="16"/>
      <c r="B416" t="s">
        <v>671</v>
      </c>
      <c r="C416" t="s">
        <v>726</v>
      </c>
      <c r="D416">
        <v>1</v>
      </c>
    </row>
    <row r="417" spans="1:4" x14ac:dyDescent="0.3">
      <c r="A417" s="16"/>
      <c r="B417" t="s">
        <v>673</v>
      </c>
      <c r="C417" t="s">
        <v>726</v>
      </c>
      <c r="D417">
        <v>1</v>
      </c>
    </row>
    <row r="418" spans="1:4" x14ac:dyDescent="0.3">
      <c r="A418" s="16"/>
      <c r="B418" t="s">
        <v>672</v>
      </c>
      <c r="C418" t="s">
        <v>726</v>
      </c>
      <c r="D418">
        <v>1</v>
      </c>
    </row>
    <row r="419" spans="1:4" x14ac:dyDescent="0.3">
      <c r="A419" s="16"/>
      <c r="B419" t="s">
        <v>670</v>
      </c>
      <c r="C419" t="s">
        <v>726</v>
      </c>
      <c r="D419">
        <v>1</v>
      </c>
    </row>
    <row r="420" spans="1:4" x14ac:dyDescent="0.3">
      <c r="A420" s="16"/>
      <c r="B420" t="s">
        <v>585</v>
      </c>
      <c r="C420" t="s">
        <v>726</v>
      </c>
      <c r="D420">
        <v>1</v>
      </c>
    </row>
    <row r="421" spans="1:4" x14ac:dyDescent="0.3">
      <c r="A421" s="16"/>
      <c r="B421" t="s">
        <v>490</v>
      </c>
      <c r="C421" t="s">
        <v>726</v>
      </c>
      <c r="D421">
        <v>1</v>
      </c>
    </row>
    <row r="422" spans="1:4" x14ac:dyDescent="0.3">
      <c r="A422" s="16"/>
      <c r="B422" t="s">
        <v>70</v>
      </c>
      <c r="C422" t="s">
        <v>718</v>
      </c>
      <c r="D422">
        <v>0</v>
      </c>
    </row>
    <row r="423" spans="1:4" x14ac:dyDescent="0.3">
      <c r="A423" s="16"/>
      <c r="B423" t="s">
        <v>361</v>
      </c>
      <c r="C423" t="s">
        <v>334</v>
      </c>
      <c r="D423">
        <v>0</v>
      </c>
    </row>
    <row r="424" spans="1:4" x14ac:dyDescent="0.3">
      <c r="A424" s="16"/>
      <c r="B424" t="s">
        <v>723</v>
      </c>
      <c r="C424" t="s">
        <v>726</v>
      </c>
      <c r="D424">
        <v>1</v>
      </c>
    </row>
    <row r="425" spans="1:4" x14ac:dyDescent="0.3">
      <c r="A425" s="16"/>
      <c r="B425" t="s">
        <v>353</v>
      </c>
      <c r="C425" t="s">
        <v>718</v>
      </c>
      <c r="D425">
        <v>0</v>
      </c>
    </row>
    <row r="426" spans="1:4" x14ac:dyDescent="0.3">
      <c r="A426" s="16"/>
      <c r="B426" t="s">
        <v>584</v>
      </c>
      <c r="C426" t="s">
        <v>726</v>
      </c>
      <c r="D426">
        <v>1</v>
      </c>
    </row>
    <row r="427" spans="1:4" x14ac:dyDescent="0.3">
      <c r="A427" s="16"/>
      <c r="B427" t="s">
        <v>669</v>
      </c>
      <c r="C427" t="s">
        <v>726</v>
      </c>
      <c r="D427">
        <v>1</v>
      </c>
    </row>
    <row r="428" spans="1:4" x14ac:dyDescent="0.3">
      <c r="A428" s="16"/>
      <c r="B428" t="s">
        <v>588</v>
      </c>
      <c r="C428" t="s">
        <v>726</v>
      </c>
      <c r="D428">
        <v>1</v>
      </c>
    </row>
    <row r="429" spans="1:4" x14ac:dyDescent="0.3">
      <c r="A429" s="16"/>
      <c r="B429" t="s">
        <v>432</v>
      </c>
      <c r="C429" t="s">
        <v>367</v>
      </c>
      <c r="D429">
        <v>1</v>
      </c>
    </row>
    <row r="430" spans="1:4" x14ac:dyDescent="0.3">
      <c r="A430" s="16"/>
      <c r="B430" t="s">
        <v>523</v>
      </c>
      <c r="C430" t="s">
        <v>726</v>
      </c>
      <c r="D430">
        <v>1</v>
      </c>
    </row>
    <row r="431" spans="1:4" x14ac:dyDescent="0.3">
      <c r="A431" s="16"/>
      <c r="B431" t="s">
        <v>353</v>
      </c>
      <c r="C431" t="s">
        <v>472</v>
      </c>
      <c r="D431">
        <v>0</v>
      </c>
    </row>
    <row r="432" spans="1:4" x14ac:dyDescent="0.3">
      <c r="A432" s="16"/>
      <c r="B432" t="s">
        <v>27</v>
      </c>
      <c r="C432" t="s">
        <v>726</v>
      </c>
      <c r="D432">
        <v>1</v>
      </c>
    </row>
    <row r="433" spans="1:4" x14ac:dyDescent="0.3">
      <c r="A433" s="16"/>
      <c r="B433" t="s">
        <v>356</v>
      </c>
      <c r="C433" t="s">
        <v>726</v>
      </c>
      <c r="D433">
        <v>1</v>
      </c>
    </row>
    <row r="434" spans="1:4" x14ac:dyDescent="0.3">
      <c r="A434" s="16"/>
      <c r="B434" t="s">
        <v>589</v>
      </c>
      <c r="C434" t="s">
        <v>726</v>
      </c>
      <c r="D434">
        <v>1</v>
      </c>
    </row>
    <row r="435" spans="1:4" x14ac:dyDescent="0.3">
      <c r="A435" s="16"/>
      <c r="B435" t="s">
        <v>431</v>
      </c>
      <c r="C435" t="s">
        <v>367</v>
      </c>
      <c r="D435">
        <v>0</v>
      </c>
    </row>
    <row r="436" spans="1:4" x14ac:dyDescent="0.3">
      <c r="A436" s="16"/>
      <c r="B436" t="s">
        <v>670</v>
      </c>
      <c r="C436" t="s">
        <v>726</v>
      </c>
      <c r="D436">
        <v>1</v>
      </c>
    </row>
    <row r="437" spans="1:4" x14ac:dyDescent="0.3">
      <c r="A437" s="16"/>
      <c r="B437" t="s">
        <v>673</v>
      </c>
      <c r="C437" t="s">
        <v>726</v>
      </c>
      <c r="D437">
        <v>1</v>
      </c>
    </row>
    <row r="438" spans="1:4" x14ac:dyDescent="0.3">
      <c r="A438" s="16"/>
      <c r="B438" t="s">
        <v>672</v>
      </c>
      <c r="C438" t="s">
        <v>726</v>
      </c>
      <c r="D438">
        <v>1</v>
      </c>
    </row>
    <row r="439" spans="1:4" x14ac:dyDescent="0.3">
      <c r="A439" s="16"/>
      <c r="B439" t="s">
        <v>586</v>
      </c>
      <c r="C439" t="s">
        <v>726</v>
      </c>
      <c r="D439">
        <v>1</v>
      </c>
    </row>
    <row r="440" spans="1:4" x14ac:dyDescent="0.3">
      <c r="A440" s="16"/>
      <c r="B440" t="s">
        <v>673</v>
      </c>
      <c r="C440" t="s">
        <v>726</v>
      </c>
      <c r="D440">
        <v>1</v>
      </c>
    </row>
    <row r="441" spans="1:4" x14ac:dyDescent="0.3">
      <c r="A441" s="16"/>
      <c r="B441" t="s">
        <v>670</v>
      </c>
      <c r="C441" t="s">
        <v>726</v>
      </c>
      <c r="D441">
        <v>1</v>
      </c>
    </row>
    <row r="442" spans="1:4" x14ac:dyDescent="0.3">
      <c r="A442" s="16"/>
      <c r="B442" t="s">
        <v>351</v>
      </c>
      <c r="C442" t="s">
        <v>726</v>
      </c>
      <c r="D442">
        <v>1</v>
      </c>
    </row>
    <row r="443" spans="1:4" x14ac:dyDescent="0.3">
      <c r="A443" s="16"/>
      <c r="B443" t="s">
        <v>587</v>
      </c>
      <c r="C443" t="s">
        <v>726</v>
      </c>
      <c r="D443">
        <v>1</v>
      </c>
    </row>
    <row r="444" spans="1:4" x14ac:dyDescent="0.3">
      <c r="A444" s="16"/>
      <c r="B444" t="s">
        <v>671</v>
      </c>
      <c r="C444" t="s">
        <v>726</v>
      </c>
      <c r="D444">
        <v>1</v>
      </c>
    </row>
    <row r="445" spans="1:4" x14ac:dyDescent="0.3">
      <c r="A445" s="16"/>
      <c r="B445" t="s">
        <v>362</v>
      </c>
      <c r="C445" t="s">
        <v>726</v>
      </c>
      <c r="D445">
        <v>1</v>
      </c>
    </row>
    <row r="446" spans="1:4" x14ac:dyDescent="0.3">
      <c r="A446" s="16"/>
      <c r="B446" t="s">
        <v>434</v>
      </c>
      <c r="C446" t="s">
        <v>334</v>
      </c>
      <c r="D446">
        <v>0</v>
      </c>
    </row>
    <row r="447" spans="1:4" x14ac:dyDescent="0.3">
      <c r="A447" s="16"/>
      <c r="B447" t="s">
        <v>585</v>
      </c>
      <c r="C447" t="s">
        <v>726</v>
      </c>
      <c r="D447">
        <v>1</v>
      </c>
    </row>
    <row r="448" spans="1:4" x14ac:dyDescent="0.3">
      <c r="A448" s="16"/>
      <c r="B448" t="s">
        <v>589</v>
      </c>
      <c r="C448" t="s">
        <v>726</v>
      </c>
      <c r="D448">
        <v>1</v>
      </c>
    </row>
    <row r="449" spans="1:4" x14ac:dyDescent="0.3">
      <c r="A449" s="16"/>
      <c r="B449" t="s">
        <v>27</v>
      </c>
      <c r="C449" t="s">
        <v>726</v>
      </c>
      <c r="D449">
        <v>1</v>
      </c>
    </row>
    <row r="450" spans="1:4" x14ac:dyDescent="0.3">
      <c r="A450" s="16"/>
      <c r="B450" t="s">
        <v>522</v>
      </c>
      <c r="C450" t="s">
        <v>726</v>
      </c>
      <c r="D450">
        <v>1</v>
      </c>
    </row>
    <row r="451" spans="1:4" x14ac:dyDescent="0.3">
      <c r="A451" s="16"/>
      <c r="B451" t="s">
        <v>589</v>
      </c>
      <c r="C451" t="s">
        <v>726</v>
      </c>
      <c r="D451">
        <v>1</v>
      </c>
    </row>
    <row r="452" spans="1:4" x14ac:dyDescent="0.3">
      <c r="A452" s="16"/>
      <c r="B452" t="s">
        <v>434</v>
      </c>
      <c r="C452" t="s">
        <v>726</v>
      </c>
      <c r="D452">
        <v>1</v>
      </c>
    </row>
    <row r="453" spans="1:4" x14ac:dyDescent="0.3">
      <c r="A453" s="16"/>
      <c r="B453" t="s">
        <v>590</v>
      </c>
      <c r="C453" t="s">
        <v>726</v>
      </c>
      <c r="D453">
        <v>1</v>
      </c>
    </row>
    <row r="454" spans="1:4" x14ac:dyDescent="0.3">
      <c r="A454" s="16"/>
      <c r="B454" t="s">
        <v>591</v>
      </c>
      <c r="C454" t="s">
        <v>726</v>
      </c>
      <c r="D454">
        <v>1</v>
      </c>
    </row>
    <row r="455" spans="1:4" x14ac:dyDescent="0.3">
      <c r="A455" s="16"/>
      <c r="B455" t="s">
        <v>669</v>
      </c>
      <c r="C455" t="s">
        <v>726</v>
      </c>
      <c r="D455">
        <v>1</v>
      </c>
    </row>
    <row r="456" spans="1:4" x14ac:dyDescent="0.3">
      <c r="A456" s="16"/>
      <c r="B456" t="s">
        <v>672</v>
      </c>
      <c r="C456" t="s">
        <v>726</v>
      </c>
      <c r="D456">
        <v>1</v>
      </c>
    </row>
    <row r="457" spans="1:4" x14ac:dyDescent="0.3">
      <c r="A457" s="16"/>
      <c r="B457" t="s">
        <v>590</v>
      </c>
      <c r="C457" t="s">
        <v>726</v>
      </c>
      <c r="D457">
        <v>1</v>
      </c>
    </row>
    <row r="458" spans="1:4" x14ac:dyDescent="0.3">
      <c r="A458" s="16"/>
      <c r="B458" t="s">
        <v>490</v>
      </c>
      <c r="C458" t="s">
        <v>472</v>
      </c>
      <c r="D458">
        <v>0</v>
      </c>
    </row>
    <row r="459" spans="1:4" x14ac:dyDescent="0.3">
      <c r="A459" s="16"/>
      <c r="B459" t="s">
        <v>586</v>
      </c>
      <c r="C459" t="s">
        <v>726</v>
      </c>
      <c r="D459">
        <v>1</v>
      </c>
    </row>
    <row r="460" spans="1:4" x14ac:dyDescent="0.3">
      <c r="A460" s="16"/>
      <c r="B460" t="s">
        <v>353</v>
      </c>
      <c r="C460" t="s">
        <v>726</v>
      </c>
      <c r="D460">
        <v>1</v>
      </c>
    </row>
    <row r="461" spans="1:4" x14ac:dyDescent="0.3">
      <c r="A461" s="16"/>
      <c r="B461" t="s">
        <v>524</v>
      </c>
      <c r="C461" t="s">
        <v>726</v>
      </c>
      <c r="D461">
        <v>1</v>
      </c>
    </row>
    <row r="462" spans="1:4" x14ac:dyDescent="0.3">
      <c r="A462" s="16"/>
      <c r="B462" t="s">
        <v>724</v>
      </c>
      <c r="C462" t="s">
        <v>726</v>
      </c>
      <c r="D462">
        <v>1</v>
      </c>
    </row>
    <row r="463" spans="1:4" x14ac:dyDescent="0.3">
      <c r="A463" s="16"/>
      <c r="B463" t="s">
        <v>71</v>
      </c>
      <c r="C463" t="s">
        <v>718</v>
      </c>
      <c r="D463">
        <v>0</v>
      </c>
    </row>
    <row r="464" spans="1:4" x14ac:dyDescent="0.3">
      <c r="A464" s="16"/>
      <c r="B464" t="s">
        <v>671</v>
      </c>
      <c r="C464" t="s">
        <v>726</v>
      </c>
      <c r="D464">
        <v>1</v>
      </c>
    </row>
    <row r="465" spans="1:4" x14ac:dyDescent="0.3">
      <c r="A465" s="16"/>
      <c r="B465" t="s">
        <v>525</v>
      </c>
      <c r="C465" t="s">
        <v>726</v>
      </c>
      <c r="D465">
        <v>1</v>
      </c>
    </row>
    <row r="466" spans="1:4" x14ac:dyDescent="0.3">
      <c r="A466" s="16"/>
      <c r="B466" t="s">
        <v>498</v>
      </c>
      <c r="C466" t="s">
        <v>726</v>
      </c>
      <c r="D466">
        <v>1</v>
      </c>
    </row>
    <row r="467" spans="1:4" x14ac:dyDescent="0.3">
      <c r="A467" s="16"/>
      <c r="B467" t="s">
        <v>493</v>
      </c>
      <c r="C467" t="s">
        <v>472</v>
      </c>
      <c r="D467">
        <v>0</v>
      </c>
    </row>
    <row r="468" spans="1:4" x14ac:dyDescent="0.3">
      <c r="A468" s="16"/>
      <c r="B468" t="s">
        <v>362</v>
      </c>
      <c r="C468" t="s">
        <v>726</v>
      </c>
      <c r="D468">
        <v>1</v>
      </c>
    </row>
    <row r="469" spans="1:4" x14ac:dyDescent="0.3">
      <c r="A469" s="16"/>
      <c r="B469" t="s">
        <v>353</v>
      </c>
      <c r="C469" t="s">
        <v>726</v>
      </c>
      <c r="D469">
        <v>1</v>
      </c>
    </row>
    <row r="470" spans="1:4" x14ac:dyDescent="0.3">
      <c r="A470" s="16"/>
      <c r="B470" t="s">
        <v>591</v>
      </c>
      <c r="C470" t="s">
        <v>726</v>
      </c>
      <c r="D470">
        <v>1</v>
      </c>
    </row>
    <row r="471" spans="1:4" x14ac:dyDescent="0.3">
      <c r="A471" s="16"/>
      <c r="B471" t="s">
        <v>494</v>
      </c>
      <c r="C471" t="s">
        <v>472</v>
      </c>
      <c r="D471">
        <v>0</v>
      </c>
    </row>
    <row r="472" spans="1:4" x14ac:dyDescent="0.3">
      <c r="A472" s="16"/>
      <c r="B472" t="s">
        <v>70</v>
      </c>
      <c r="C472" t="s">
        <v>726</v>
      </c>
      <c r="D472">
        <v>1</v>
      </c>
    </row>
    <row r="473" spans="1:4" x14ac:dyDescent="0.3">
      <c r="A473" s="16"/>
      <c r="B473" t="s">
        <v>669</v>
      </c>
      <c r="C473" t="s">
        <v>726</v>
      </c>
      <c r="D473">
        <v>1</v>
      </c>
    </row>
    <row r="474" spans="1:4" x14ac:dyDescent="0.3">
      <c r="A474" s="16"/>
      <c r="B474" t="s">
        <v>433</v>
      </c>
      <c r="C474" t="s">
        <v>367</v>
      </c>
      <c r="D474">
        <v>0</v>
      </c>
    </row>
    <row r="475" spans="1:4" x14ac:dyDescent="0.3">
      <c r="A475" s="16"/>
      <c r="B475" t="s">
        <v>430</v>
      </c>
      <c r="C475" t="s">
        <v>726</v>
      </c>
      <c r="D475">
        <v>1</v>
      </c>
    </row>
    <row r="476" spans="1:4" x14ac:dyDescent="0.3">
      <c r="A476" s="16"/>
      <c r="B476" t="s">
        <v>70</v>
      </c>
      <c r="C476" t="s">
        <v>726</v>
      </c>
      <c r="D476">
        <v>1</v>
      </c>
    </row>
    <row r="477" spans="1:4" x14ac:dyDescent="0.3">
      <c r="A477" s="16"/>
      <c r="B477" t="s">
        <v>492</v>
      </c>
      <c r="C477" t="s">
        <v>472</v>
      </c>
      <c r="D477">
        <v>0</v>
      </c>
    </row>
    <row r="478" spans="1:4" x14ac:dyDescent="0.3">
      <c r="A478" s="16"/>
      <c r="B478" t="s">
        <v>588</v>
      </c>
      <c r="C478" t="s">
        <v>726</v>
      </c>
      <c r="D478">
        <v>1</v>
      </c>
    </row>
    <row r="479" spans="1:4" x14ac:dyDescent="0.3">
      <c r="A479" s="16"/>
      <c r="B479" t="s">
        <v>587</v>
      </c>
      <c r="C479" t="s">
        <v>726</v>
      </c>
      <c r="D479">
        <v>1</v>
      </c>
    </row>
    <row r="480" spans="1:4" x14ac:dyDescent="0.3">
      <c r="A480" s="16"/>
      <c r="B480" t="s">
        <v>26</v>
      </c>
      <c r="C480" t="s">
        <v>726</v>
      </c>
      <c r="D480">
        <v>1</v>
      </c>
    </row>
    <row r="481" spans="1:4" x14ac:dyDescent="0.3">
      <c r="A481" s="16"/>
      <c r="B481" t="s">
        <v>673</v>
      </c>
      <c r="C481" t="s">
        <v>726</v>
      </c>
      <c r="D481">
        <v>1</v>
      </c>
    </row>
    <row r="482" spans="1:4" x14ac:dyDescent="0.3">
      <c r="A482" s="16"/>
      <c r="B482" t="s">
        <v>356</v>
      </c>
      <c r="C482" t="s">
        <v>726</v>
      </c>
      <c r="D482">
        <v>1</v>
      </c>
    </row>
    <row r="483" spans="1:4" x14ac:dyDescent="0.3">
      <c r="A483" s="16"/>
      <c r="B483" t="s">
        <v>586</v>
      </c>
      <c r="C483" t="s">
        <v>718</v>
      </c>
      <c r="D483">
        <v>0</v>
      </c>
    </row>
    <row r="484" spans="1:4" x14ac:dyDescent="0.3">
      <c r="A484" s="16"/>
      <c r="B484" t="s">
        <v>493</v>
      </c>
      <c r="C484" t="s">
        <v>726</v>
      </c>
      <c r="D484">
        <v>1</v>
      </c>
    </row>
    <row r="485" spans="1:4" x14ac:dyDescent="0.3">
      <c r="A485" s="16"/>
      <c r="B485" t="s">
        <v>590</v>
      </c>
      <c r="C485" t="s">
        <v>718</v>
      </c>
      <c r="D485">
        <v>0</v>
      </c>
    </row>
    <row r="486" spans="1:4" x14ac:dyDescent="0.3">
      <c r="A486" s="16"/>
      <c r="B486" t="s">
        <v>591</v>
      </c>
      <c r="C486" t="s">
        <v>718</v>
      </c>
      <c r="D486">
        <v>0</v>
      </c>
    </row>
    <row r="487" spans="1:4" x14ac:dyDescent="0.3">
      <c r="A487" s="16"/>
      <c r="B487" t="s">
        <v>491</v>
      </c>
      <c r="C487" t="s">
        <v>726</v>
      </c>
      <c r="D487">
        <v>1</v>
      </c>
    </row>
    <row r="488" spans="1:4" x14ac:dyDescent="0.3">
      <c r="A488" s="16"/>
      <c r="B488" t="s">
        <v>362</v>
      </c>
      <c r="C488" t="s">
        <v>718</v>
      </c>
      <c r="D488">
        <v>0</v>
      </c>
    </row>
    <row r="489" spans="1:4" x14ac:dyDescent="0.3">
      <c r="A489" s="16"/>
      <c r="B489" t="s">
        <v>671</v>
      </c>
      <c r="C489" t="s">
        <v>726</v>
      </c>
      <c r="D489">
        <v>1</v>
      </c>
    </row>
    <row r="490" spans="1:4" x14ac:dyDescent="0.3">
      <c r="A490" s="16"/>
      <c r="B490" t="s">
        <v>429</v>
      </c>
      <c r="C490" t="s">
        <v>726</v>
      </c>
      <c r="D490">
        <v>1</v>
      </c>
    </row>
    <row r="491" spans="1:4" x14ac:dyDescent="0.3">
      <c r="A491" s="16"/>
      <c r="B491" t="s">
        <v>432</v>
      </c>
      <c r="C491" t="s">
        <v>367</v>
      </c>
      <c r="D491">
        <v>1</v>
      </c>
    </row>
    <row r="492" spans="1:4" x14ac:dyDescent="0.3">
      <c r="A492" s="16"/>
      <c r="B492" t="s">
        <v>587</v>
      </c>
      <c r="C492" t="s">
        <v>726</v>
      </c>
      <c r="D492">
        <v>1</v>
      </c>
    </row>
    <row r="493" spans="1:4" x14ac:dyDescent="0.3">
      <c r="A493" s="16"/>
      <c r="B493" t="s">
        <v>25</v>
      </c>
      <c r="C493" t="s">
        <v>718</v>
      </c>
      <c r="D493">
        <v>1</v>
      </c>
    </row>
    <row r="494" spans="1:4" x14ac:dyDescent="0.3">
      <c r="A494" s="16"/>
      <c r="B494" t="s">
        <v>351</v>
      </c>
      <c r="C494" t="s">
        <v>726</v>
      </c>
      <c r="D494">
        <v>1</v>
      </c>
    </row>
    <row r="495" spans="1:4" x14ac:dyDescent="0.3">
      <c r="A495" s="16"/>
      <c r="B495" t="s">
        <v>489</v>
      </c>
      <c r="C495" t="s">
        <v>472</v>
      </c>
      <c r="D495">
        <v>0</v>
      </c>
    </row>
    <row r="496" spans="1:4" x14ac:dyDescent="0.3">
      <c r="A496" s="16"/>
      <c r="B496" t="s">
        <v>588</v>
      </c>
      <c r="C496" t="s">
        <v>718</v>
      </c>
      <c r="D496">
        <v>0</v>
      </c>
    </row>
    <row r="497" spans="1:4" x14ac:dyDescent="0.3">
      <c r="A497" s="16"/>
      <c r="B497" t="s">
        <v>433</v>
      </c>
      <c r="C497" t="s">
        <v>367</v>
      </c>
      <c r="D497">
        <v>1</v>
      </c>
    </row>
    <row r="498" spans="1:4" x14ac:dyDescent="0.3">
      <c r="A498" s="16"/>
      <c r="B498" t="s">
        <v>70</v>
      </c>
      <c r="C498" t="s">
        <v>726</v>
      </c>
      <c r="D498">
        <v>1</v>
      </c>
    </row>
    <row r="499" spans="1:4" x14ac:dyDescent="0.3">
      <c r="A499" s="16"/>
      <c r="B499" t="s">
        <v>491</v>
      </c>
      <c r="C499" t="s">
        <v>726</v>
      </c>
      <c r="D499">
        <v>1</v>
      </c>
    </row>
    <row r="500" spans="1:4" x14ac:dyDescent="0.3">
      <c r="A500" s="16"/>
      <c r="B500" t="s">
        <v>427</v>
      </c>
      <c r="C500" t="s">
        <v>726</v>
      </c>
      <c r="D500">
        <v>1</v>
      </c>
    </row>
    <row r="501" spans="1:4" x14ac:dyDescent="0.3">
      <c r="A501" s="16"/>
      <c r="B501" t="s">
        <v>521</v>
      </c>
      <c r="C501" t="s">
        <v>422</v>
      </c>
      <c r="D501">
        <v>0</v>
      </c>
    </row>
    <row r="502" spans="1:4" x14ac:dyDescent="0.3">
      <c r="A502" s="16"/>
      <c r="B502" t="s">
        <v>495</v>
      </c>
      <c r="C502" t="s">
        <v>332</v>
      </c>
      <c r="D502">
        <v>0</v>
      </c>
    </row>
    <row r="503" spans="1:4" x14ac:dyDescent="0.3">
      <c r="A503" s="16"/>
      <c r="B503" t="s">
        <v>725</v>
      </c>
      <c r="C503" t="s">
        <v>726</v>
      </c>
      <c r="D503">
        <v>1</v>
      </c>
    </row>
    <row r="504" spans="1:4" x14ac:dyDescent="0.3">
      <c r="A504" s="54"/>
      <c r="B504" s="20" t="s">
        <v>486</v>
      </c>
      <c r="C504" s="20" t="s">
        <v>422</v>
      </c>
      <c r="D504" s="20">
        <v>0</v>
      </c>
    </row>
    <row r="505" spans="1:4" x14ac:dyDescent="0.3">
      <c r="A505" s="16" t="s">
        <v>592</v>
      </c>
      <c r="B505" t="s">
        <v>363</v>
      </c>
      <c r="C505" t="s">
        <v>368</v>
      </c>
      <c r="D505">
        <v>0</v>
      </c>
    </row>
    <row r="506" spans="1:4" x14ac:dyDescent="0.3">
      <c r="A506" s="16"/>
      <c r="B506" t="s">
        <v>363</v>
      </c>
      <c r="C506" t="s">
        <v>370</v>
      </c>
      <c r="D506">
        <v>0</v>
      </c>
    </row>
    <row r="507" spans="1:4" x14ac:dyDescent="0.3">
      <c r="A507" s="16"/>
      <c r="B507" t="s">
        <v>364</v>
      </c>
      <c r="C507" t="s">
        <v>718</v>
      </c>
      <c r="D507">
        <v>0</v>
      </c>
    </row>
    <row r="508" spans="1:4" x14ac:dyDescent="0.3">
      <c r="A508" s="16"/>
      <c r="B508" t="s">
        <v>364</v>
      </c>
      <c r="C508" t="s">
        <v>369</v>
      </c>
      <c r="D508">
        <v>0</v>
      </c>
    </row>
    <row r="509" spans="1:4" x14ac:dyDescent="0.3">
      <c r="A509" s="16"/>
      <c r="B509" t="s">
        <v>363</v>
      </c>
      <c r="C509" t="s">
        <v>312</v>
      </c>
      <c r="D509">
        <v>0</v>
      </c>
    </row>
    <row r="510" spans="1:4" x14ac:dyDescent="0.3">
      <c r="A510" s="16"/>
      <c r="B510" t="s">
        <v>728</v>
      </c>
      <c r="C510" t="s">
        <v>314</v>
      </c>
      <c r="D510">
        <v>1</v>
      </c>
    </row>
    <row r="511" spans="1:4" x14ac:dyDescent="0.3">
      <c r="A511" s="16"/>
      <c r="B511" t="s">
        <v>729</v>
      </c>
      <c r="C511" t="s">
        <v>314</v>
      </c>
      <c r="D511">
        <v>1</v>
      </c>
    </row>
    <row r="512" spans="1:4" x14ac:dyDescent="0.3">
      <c r="A512" s="16"/>
      <c r="B512" t="s">
        <v>213</v>
      </c>
      <c r="C512" t="s">
        <v>318</v>
      </c>
      <c r="D512">
        <v>1</v>
      </c>
    </row>
    <row r="513" spans="1:4" x14ac:dyDescent="0.3">
      <c r="A513" s="16"/>
      <c r="B513" t="s">
        <v>438</v>
      </c>
      <c r="C513" t="s">
        <v>318</v>
      </c>
      <c r="D513">
        <v>1</v>
      </c>
    </row>
    <row r="514" spans="1:4" x14ac:dyDescent="0.3">
      <c r="A514" s="16"/>
      <c r="B514" t="s">
        <v>72</v>
      </c>
      <c r="C514" t="s">
        <v>314</v>
      </c>
      <c r="D514">
        <v>1</v>
      </c>
    </row>
    <row r="515" spans="1:4" x14ac:dyDescent="0.3">
      <c r="A515" s="16"/>
      <c r="B515" t="s">
        <v>364</v>
      </c>
      <c r="C515" t="s">
        <v>368</v>
      </c>
      <c r="D515">
        <v>0</v>
      </c>
    </row>
    <row r="516" spans="1:4" x14ac:dyDescent="0.3">
      <c r="A516" s="16"/>
      <c r="B516" t="s">
        <v>364</v>
      </c>
      <c r="C516" t="s">
        <v>312</v>
      </c>
      <c r="D516">
        <v>0</v>
      </c>
    </row>
    <row r="517" spans="1:4" x14ac:dyDescent="0.3">
      <c r="A517" s="16"/>
      <c r="B517" t="s">
        <v>136</v>
      </c>
      <c r="C517" t="s">
        <v>318</v>
      </c>
      <c r="D517">
        <v>1</v>
      </c>
    </row>
    <row r="518" spans="1:4" x14ac:dyDescent="0.3">
      <c r="A518" s="16"/>
      <c r="B518" t="s">
        <v>213</v>
      </c>
      <c r="C518" t="s">
        <v>318</v>
      </c>
      <c r="D518">
        <v>1</v>
      </c>
    </row>
    <row r="519" spans="1:4" x14ac:dyDescent="0.3">
      <c r="A519" s="16"/>
      <c r="B519" t="s">
        <v>366</v>
      </c>
      <c r="C519" t="s">
        <v>318</v>
      </c>
      <c r="D519">
        <v>1</v>
      </c>
    </row>
    <row r="520" spans="1:4" x14ac:dyDescent="0.3">
      <c r="A520" s="16"/>
      <c r="B520" t="s">
        <v>438</v>
      </c>
      <c r="C520" t="s">
        <v>318</v>
      </c>
      <c r="D520">
        <v>1</v>
      </c>
    </row>
    <row r="521" spans="1:4" x14ac:dyDescent="0.3">
      <c r="A521" s="16"/>
      <c r="B521" t="s">
        <v>730</v>
      </c>
      <c r="C521" t="s">
        <v>314</v>
      </c>
      <c r="D521">
        <v>1</v>
      </c>
    </row>
    <row r="522" spans="1:4" x14ac:dyDescent="0.3">
      <c r="A522" s="16"/>
      <c r="B522" t="s">
        <v>731</v>
      </c>
      <c r="C522" t="s">
        <v>314</v>
      </c>
      <c r="D522">
        <v>1</v>
      </c>
    </row>
    <row r="523" spans="1:4" x14ac:dyDescent="0.3">
      <c r="A523" s="16"/>
      <c r="B523" t="s">
        <v>732</v>
      </c>
      <c r="C523" t="s">
        <v>314</v>
      </c>
      <c r="D523">
        <v>1</v>
      </c>
    </row>
    <row r="524" spans="1:4" x14ac:dyDescent="0.3">
      <c r="A524" s="16"/>
      <c r="B524" t="s">
        <v>733</v>
      </c>
      <c r="C524" t="s">
        <v>314</v>
      </c>
      <c r="D524">
        <v>1</v>
      </c>
    </row>
    <row r="525" spans="1:4" x14ac:dyDescent="0.3">
      <c r="A525" s="16"/>
      <c r="B525" t="s">
        <v>136</v>
      </c>
      <c r="C525" t="s">
        <v>314</v>
      </c>
      <c r="D525">
        <v>1</v>
      </c>
    </row>
    <row r="526" spans="1:4" x14ac:dyDescent="0.3">
      <c r="A526" s="16"/>
      <c r="B526" t="s">
        <v>734</v>
      </c>
      <c r="C526" t="s">
        <v>314</v>
      </c>
      <c r="D526">
        <v>1</v>
      </c>
    </row>
    <row r="527" spans="1:4" x14ac:dyDescent="0.3">
      <c r="A527" s="16"/>
      <c r="B527" t="s">
        <v>730</v>
      </c>
      <c r="C527" t="s">
        <v>314</v>
      </c>
      <c r="D527">
        <v>1</v>
      </c>
    </row>
    <row r="528" spans="1:4" x14ac:dyDescent="0.3">
      <c r="A528" s="16"/>
      <c r="B528" t="s">
        <v>734</v>
      </c>
      <c r="C528" t="s">
        <v>314</v>
      </c>
      <c r="D528">
        <v>1</v>
      </c>
    </row>
    <row r="529" spans="1:4" x14ac:dyDescent="0.3">
      <c r="A529" s="16"/>
      <c r="B529" t="s">
        <v>730</v>
      </c>
      <c r="C529" t="s">
        <v>314</v>
      </c>
      <c r="D529">
        <v>1</v>
      </c>
    </row>
    <row r="530" spans="1:4" x14ac:dyDescent="0.3">
      <c r="A530" s="16"/>
      <c r="B530" t="s">
        <v>731</v>
      </c>
      <c r="C530" t="s">
        <v>314</v>
      </c>
      <c r="D530">
        <v>1</v>
      </c>
    </row>
    <row r="531" spans="1:4" x14ac:dyDescent="0.3">
      <c r="A531" s="16"/>
      <c r="B531" t="s">
        <v>733</v>
      </c>
      <c r="C531" t="s">
        <v>314</v>
      </c>
      <c r="D531">
        <v>1</v>
      </c>
    </row>
    <row r="532" spans="1:4" x14ac:dyDescent="0.3">
      <c r="A532" s="16"/>
      <c r="B532" t="s">
        <v>735</v>
      </c>
      <c r="C532" t="s">
        <v>314</v>
      </c>
      <c r="D532">
        <v>1</v>
      </c>
    </row>
    <row r="533" spans="1:4" x14ac:dyDescent="0.3">
      <c r="A533" s="16"/>
      <c r="B533" t="s">
        <v>733</v>
      </c>
      <c r="C533" t="s">
        <v>314</v>
      </c>
      <c r="D533">
        <v>1</v>
      </c>
    </row>
    <row r="534" spans="1:4" x14ac:dyDescent="0.3">
      <c r="A534" s="16"/>
      <c r="B534" t="s">
        <v>732</v>
      </c>
      <c r="C534" t="s">
        <v>314</v>
      </c>
      <c r="D534">
        <v>1</v>
      </c>
    </row>
    <row r="535" spans="1:4" x14ac:dyDescent="0.3">
      <c r="A535" s="16"/>
      <c r="B535" t="s">
        <v>736</v>
      </c>
      <c r="C535" t="s">
        <v>314</v>
      </c>
      <c r="D535">
        <v>1</v>
      </c>
    </row>
    <row r="536" spans="1:4" x14ac:dyDescent="0.3">
      <c r="A536" s="16"/>
      <c r="B536" t="s">
        <v>732</v>
      </c>
      <c r="C536" t="s">
        <v>314</v>
      </c>
      <c r="D536">
        <v>1</v>
      </c>
    </row>
    <row r="537" spans="1:4" x14ac:dyDescent="0.3">
      <c r="A537" s="16"/>
      <c r="B537" t="s">
        <v>733</v>
      </c>
      <c r="C537" t="s">
        <v>314</v>
      </c>
      <c r="D537">
        <v>1</v>
      </c>
    </row>
    <row r="538" spans="1:4" x14ac:dyDescent="0.3">
      <c r="A538" s="16"/>
      <c r="B538" t="s">
        <v>731</v>
      </c>
      <c r="C538" t="s">
        <v>314</v>
      </c>
      <c r="D538">
        <v>1</v>
      </c>
    </row>
    <row r="539" spans="1:4" x14ac:dyDescent="0.3">
      <c r="A539" s="16"/>
      <c r="B539" t="s">
        <v>734</v>
      </c>
      <c r="C539" t="s">
        <v>314</v>
      </c>
      <c r="D539">
        <v>1</v>
      </c>
    </row>
    <row r="540" spans="1:4" x14ac:dyDescent="0.3">
      <c r="A540" s="16"/>
      <c r="B540" t="s">
        <v>730</v>
      </c>
      <c r="C540" t="s">
        <v>314</v>
      </c>
      <c r="D540">
        <v>1</v>
      </c>
    </row>
    <row r="541" spans="1:4" x14ac:dyDescent="0.3">
      <c r="A541" s="16"/>
      <c r="B541" t="s">
        <v>364</v>
      </c>
      <c r="C541" t="s">
        <v>368</v>
      </c>
      <c r="D541">
        <v>0</v>
      </c>
    </row>
    <row r="542" spans="1:4" x14ac:dyDescent="0.3">
      <c r="A542" s="16"/>
      <c r="B542" t="s">
        <v>734</v>
      </c>
      <c r="C542" t="s">
        <v>314</v>
      </c>
      <c r="D542">
        <v>1</v>
      </c>
    </row>
    <row r="543" spans="1:4" x14ac:dyDescent="0.3">
      <c r="A543" s="16"/>
      <c r="B543" t="s">
        <v>731</v>
      </c>
      <c r="C543" t="s">
        <v>314</v>
      </c>
      <c r="D543">
        <v>1</v>
      </c>
    </row>
    <row r="544" spans="1:4" x14ac:dyDescent="0.3">
      <c r="A544" s="16"/>
      <c r="B544" t="s">
        <v>734</v>
      </c>
      <c r="C544" t="s">
        <v>314</v>
      </c>
      <c r="D544">
        <v>1</v>
      </c>
    </row>
    <row r="545" spans="1:4" x14ac:dyDescent="0.3">
      <c r="A545" s="16"/>
      <c r="B545" t="s">
        <v>731</v>
      </c>
      <c r="C545" t="s">
        <v>314</v>
      </c>
      <c r="D545">
        <v>1</v>
      </c>
    </row>
    <row r="546" spans="1:4" x14ac:dyDescent="0.3">
      <c r="A546" s="16"/>
      <c r="B546" t="s">
        <v>732</v>
      </c>
      <c r="C546" t="s">
        <v>314</v>
      </c>
      <c r="D546">
        <v>1</v>
      </c>
    </row>
    <row r="547" spans="1:4" x14ac:dyDescent="0.3">
      <c r="A547" s="16"/>
      <c r="B547" t="s">
        <v>526</v>
      </c>
      <c r="C547" t="s">
        <v>318</v>
      </c>
      <c r="D547">
        <v>1</v>
      </c>
    </row>
    <row r="548" spans="1:4" x14ac:dyDescent="0.3">
      <c r="A548" s="16"/>
      <c r="B548" t="s">
        <v>145</v>
      </c>
      <c r="C548" t="s">
        <v>318</v>
      </c>
      <c r="D548">
        <v>1</v>
      </c>
    </row>
    <row r="549" spans="1:4" x14ac:dyDescent="0.3">
      <c r="A549" s="16"/>
      <c r="B549" t="s">
        <v>732</v>
      </c>
      <c r="C549" t="s">
        <v>314</v>
      </c>
      <c r="D549">
        <v>1</v>
      </c>
    </row>
    <row r="550" spans="1:4" x14ac:dyDescent="0.3">
      <c r="A550" s="16"/>
      <c r="B550" t="s">
        <v>737</v>
      </c>
      <c r="C550" t="s">
        <v>314</v>
      </c>
      <c r="D550">
        <v>1</v>
      </c>
    </row>
    <row r="551" spans="1:4" x14ac:dyDescent="0.3">
      <c r="A551" s="16"/>
      <c r="B551" t="s">
        <v>730</v>
      </c>
      <c r="C551" t="s">
        <v>314</v>
      </c>
      <c r="D551">
        <v>1</v>
      </c>
    </row>
    <row r="552" spans="1:4" x14ac:dyDescent="0.3">
      <c r="A552" s="16"/>
      <c r="B552" t="s">
        <v>730</v>
      </c>
      <c r="C552" t="s">
        <v>314</v>
      </c>
      <c r="D552">
        <v>1</v>
      </c>
    </row>
    <row r="553" spans="1:4" x14ac:dyDescent="0.3">
      <c r="A553" s="16"/>
      <c r="B553" t="s">
        <v>79</v>
      </c>
      <c r="C553" t="s">
        <v>318</v>
      </c>
      <c r="D553">
        <v>1</v>
      </c>
    </row>
    <row r="554" spans="1:4" x14ac:dyDescent="0.3">
      <c r="A554" s="16"/>
      <c r="B554" t="s">
        <v>733</v>
      </c>
      <c r="C554" t="s">
        <v>327</v>
      </c>
      <c r="D554">
        <v>1</v>
      </c>
    </row>
    <row r="555" spans="1:4" x14ac:dyDescent="0.3">
      <c r="A555" s="16"/>
      <c r="B555" t="s">
        <v>216</v>
      </c>
      <c r="C555" t="s">
        <v>318</v>
      </c>
      <c r="D555">
        <v>1</v>
      </c>
    </row>
    <row r="556" spans="1:4" x14ac:dyDescent="0.3">
      <c r="A556" s="16"/>
      <c r="B556" t="s">
        <v>80</v>
      </c>
      <c r="C556" t="s">
        <v>318</v>
      </c>
      <c r="D556">
        <v>1</v>
      </c>
    </row>
    <row r="557" spans="1:4" x14ac:dyDescent="0.3">
      <c r="A557" s="16"/>
      <c r="B557" t="s">
        <v>733</v>
      </c>
      <c r="C557" t="s">
        <v>314</v>
      </c>
      <c r="D557">
        <v>1</v>
      </c>
    </row>
    <row r="558" spans="1:4" x14ac:dyDescent="0.3">
      <c r="A558" s="16"/>
      <c r="B558" t="s">
        <v>732</v>
      </c>
      <c r="C558" t="s">
        <v>314</v>
      </c>
      <c r="D558">
        <v>1</v>
      </c>
    </row>
    <row r="559" spans="1:4" x14ac:dyDescent="0.3">
      <c r="A559" s="16"/>
      <c r="B559" t="s">
        <v>733</v>
      </c>
      <c r="C559" t="s">
        <v>314</v>
      </c>
      <c r="D559">
        <v>1</v>
      </c>
    </row>
    <row r="560" spans="1:4" x14ac:dyDescent="0.3">
      <c r="A560" s="16"/>
      <c r="B560" t="s">
        <v>29</v>
      </c>
      <c r="C560" t="s">
        <v>318</v>
      </c>
      <c r="D560">
        <v>1</v>
      </c>
    </row>
    <row r="561" spans="1:4" x14ac:dyDescent="0.3">
      <c r="A561" s="16"/>
      <c r="B561" t="s">
        <v>734</v>
      </c>
      <c r="C561" t="s">
        <v>314</v>
      </c>
      <c r="D561">
        <v>1</v>
      </c>
    </row>
    <row r="562" spans="1:4" x14ac:dyDescent="0.3">
      <c r="A562" s="16"/>
      <c r="B562" t="s">
        <v>213</v>
      </c>
      <c r="C562" t="s">
        <v>718</v>
      </c>
      <c r="D562">
        <v>0</v>
      </c>
    </row>
    <row r="563" spans="1:4" x14ac:dyDescent="0.3">
      <c r="A563" s="16"/>
      <c r="B563" t="s">
        <v>729</v>
      </c>
      <c r="C563" t="s">
        <v>327</v>
      </c>
      <c r="D563">
        <v>1</v>
      </c>
    </row>
    <row r="564" spans="1:4" x14ac:dyDescent="0.3">
      <c r="A564" s="16"/>
      <c r="B564" t="s">
        <v>738</v>
      </c>
      <c r="C564" t="s">
        <v>314</v>
      </c>
      <c r="D564">
        <v>1</v>
      </c>
    </row>
    <row r="565" spans="1:4" x14ac:dyDescent="0.3">
      <c r="A565" s="16"/>
      <c r="B565" t="s">
        <v>734</v>
      </c>
      <c r="C565" t="s">
        <v>314</v>
      </c>
      <c r="D565">
        <v>1</v>
      </c>
    </row>
    <row r="566" spans="1:4" x14ac:dyDescent="0.3">
      <c r="A566" s="16"/>
      <c r="B566" t="s">
        <v>730</v>
      </c>
      <c r="C566" t="s">
        <v>314</v>
      </c>
      <c r="D566">
        <v>1</v>
      </c>
    </row>
    <row r="567" spans="1:4" x14ac:dyDescent="0.3">
      <c r="A567" s="16"/>
      <c r="B567" t="s">
        <v>730</v>
      </c>
      <c r="C567" t="s">
        <v>314</v>
      </c>
      <c r="D567">
        <v>1</v>
      </c>
    </row>
    <row r="568" spans="1:4" x14ac:dyDescent="0.3">
      <c r="A568" s="16"/>
      <c r="B568" t="s">
        <v>731</v>
      </c>
      <c r="C568" t="s">
        <v>314</v>
      </c>
      <c r="D568">
        <v>1</v>
      </c>
    </row>
    <row r="569" spans="1:4" x14ac:dyDescent="0.3">
      <c r="A569" s="16"/>
      <c r="B569" t="s">
        <v>733</v>
      </c>
      <c r="C569" t="s">
        <v>314</v>
      </c>
      <c r="D569">
        <v>1</v>
      </c>
    </row>
    <row r="570" spans="1:4" x14ac:dyDescent="0.3">
      <c r="A570" s="16"/>
      <c r="B570" t="s">
        <v>739</v>
      </c>
      <c r="C570" t="s">
        <v>327</v>
      </c>
      <c r="D570">
        <v>1</v>
      </c>
    </row>
    <row r="571" spans="1:4" x14ac:dyDescent="0.3">
      <c r="A571" s="16"/>
      <c r="B571" t="s">
        <v>217</v>
      </c>
      <c r="C571" t="s">
        <v>327</v>
      </c>
      <c r="D571">
        <v>1</v>
      </c>
    </row>
    <row r="572" spans="1:4" x14ac:dyDescent="0.3">
      <c r="A572" s="16"/>
      <c r="B572" t="s">
        <v>739</v>
      </c>
      <c r="C572" t="s">
        <v>314</v>
      </c>
      <c r="D572">
        <v>1</v>
      </c>
    </row>
    <row r="573" spans="1:4" x14ac:dyDescent="0.3">
      <c r="A573" s="16"/>
      <c r="B573" t="s">
        <v>734</v>
      </c>
      <c r="C573" t="s">
        <v>314</v>
      </c>
      <c r="D573">
        <v>1</v>
      </c>
    </row>
    <row r="574" spans="1:4" x14ac:dyDescent="0.3">
      <c r="A574" s="16"/>
      <c r="B574" t="s">
        <v>733</v>
      </c>
      <c r="C574" t="s">
        <v>314</v>
      </c>
      <c r="D574">
        <v>1</v>
      </c>
    </row>
    <row r="575" spans="1:4" x14ac:dyDescent="0.3">
      <c r="A575" s="16"/>
      <c r="B575" t="s">
        <v>732</v>
      </c>
      <c r="C575" t="s">
        <v>314</v>
      </c>
      <c r="D575">
        <v>1</v>
      </c>
    </row>
    <row r="576" spans="1:4" x14ac:dyDescent="0.3">
      <c r="A576" s="16"/>
      <c r="B576" t="s">
        <v>732</v>
      </c>
      <c r="C576" t="s">
        <v>314</v>
      </c>
      <c r="D576">
        <v>1</v>
      </c>
    </row>
    <row r="577" spans="1:4" x14ac:dyDescent="0.3">
      <c r="A577" s="16"/>
      <c r="B577" t="s">
        <v>732</v>
      </c>
      <c r="C577" t="s">
        <v>314</v>
      </c>
      <c r="D577">
        <v>1</v>
      </c>
    </row>
    <row r="578" spans="1:4" x14ac:dyDescent="0.3">
      <c r="A578" s="16"/>
      <c r="B578" t="s">
        <v>734</v>
      </c>
      <c r="C578" t="s">
        <v>314</v>
      </c>
      <c r="D578">
        <v>1</v>
      </c>
    </row>
    <row r="579" spans="1:4" x14ac:dyDescent="0.3">
      <c r="A579" s="16"/>
      <c r="B579" t="s">
        <v>740</v>
      </c>
      <c r="C579" t="s">
        <v>314</v>
      </c>
      <c r="D579">
        <v>1</v>
      </c>
    </row>
    <row r="580" spans="1:4" x14ac:dyDescent="0.3">
      <c r="A580" s="16"/>
      <c r="B580" t="s">
        <v>730</v>
      </c>
      <c r="C580" t="s">
        <v>314</v>
      </c>
      <c r="D580">
        <v>1</v>
      </c>
    </row>
    <row r="581" spans="1:4" x14ac:dyDescent="0.3">
      <c r="A581" s="16"/>
      <c r="B581" t="s">
        <v>731</v>
      </c>
      <c r="C581" t="s">
        <v>314</v>
      </c>
      <c r="D581">
        <v>1</v>
      </c>
    </row>
    <row r="582" spans="1:4" x14ac:dyDescent="0.3">
      <c r="A582" s="16"/>
      <c r="B582" t="s">
        <v>72</v>
      </c>
      <c r="C582" t="s">
        <v>327</v>
      </c>
      <c r="D582">
        <v>1</v>
      </c>
    </row>
    <row r="583" spans="1:4" x14ac:dyDescent="0.3">
      <c r="A583" s="16"/>
      <c r="B583" t="s">
        <v>366</v>
      </c>
      <c r="C583" t="s">
        <v>402</v>
      </c>
      <c r="D583">
        <v>1</v>
      </c>
    </row>
    <row r="584" spans="1:4" x14ac:dyDescent="0.3">
      <c r="A584" s="16"/>
      <c r="B584" t="s">
        <v>738</v>
      </c>
      <c r="C584" t="s">
        <v>314</v>
      </c>
      <c r="D584">
        <v>1</v>
      </c>
    </row>
    <row r="585" spans="1:4" x14ac:dyDescent="0.3">
      <c r="A585" s="16"/>
      <c r="B585" t="s">
        <v>730</v>
      </c>
      <c r="C585" t="s">
        <v>327</v>
      </c>
      <c r="D585">
        <v>1</v>
      </c>
    </row>
    <row r="586" spans="1:4" x14ac:dyDescent="0.3">
      <c r="A586" s="16"/>
      <c r="B586" t="s">
        <v>735</v>
      </c>
      <c r="C586" t="s">
        <v>314</v>
      </c>
      <c r="D586">
        <v>1</v>
      </c>
    </row>
    <row r="587" spans="1:4" x14ac:dyDescent="0.3">
      <c r="A587" s="16"/>
      <c r="B587" t="s">
        <v>736</v>
      </c>
      <c r="C587" t="s">
        <v>314</v>
      </c>
      <c r="D587">
        <v>1</v>
      </c>
    </row>
    <row r="588" spans="1:4" x14ac:dyDescent="0.3">
      <c r="A588" s="16"/>
      <c r="B588" t="s">
        <v>731</v>
      </c>
      <c r="C588" t="s">
        <v>314</v>
      </c>
      <c r="D588">
        <v>1</v>
      </c>
    </row>
    <row r="589" spans="1:4" x14ac:dyDescent="0.3">
      <c r="A589" s="16"/>
      <c r="B589" t="s">
        <v>732</v>
      </c>
      <c r="C589" t="s">
        <v>327</v>
      </c>
      <c r="D589">
        <v>1</v>
      </c>
    </row>
    <row r="590" spans="1:4" x14ac:dyDescent="0.3">
      <c r="A590" s="16"/>
      <c r="B590" t="s">
        <v>737</v>
      </c>
      <c r="C590" t="s">
        <v>314</v>
      </c>
      <c r="D590">
        <v>1</v>
      </c>
    </row>
    <row r="591" spans="1:4" x14ac:dyDescent="0.3">
      <c r="A591" s="16"/>
      <c r="B591" t="s">
        <v>73</v>
      </c>
      <c r="C591" t="s">
        <v>314</v>
      </c>
      <c r="D591">
        <v>1</v>
      </c>
    </row>
    <row r="592" spans="1:4" x14ac:dyDescent="0.3">
      <c r="A592" s="16"/>
      <c r="B592" t="s">
        <v>728</v>
      </c>
      <c r="C592" t="s">
        <v>327</v>
      </c>
      <c r="D592">
        <v>1</v>
      </c>
    </row>
    <row r="593" spans="1:4" x14ac:dyDescent="0.3">
      <c r="A593" s="16"/>
      <c r="B593" t="s">
        <v>733</v>
      </c>
      <c r="C593" t="s">
        <v>314</v>
      </c>
      <c r="D593">
        <v>1</v>
      </c>
    </row>
    <row r="594" spans="1:4" x14ac:dyDescent="0.3">
      <c r="A594" s="16"/>
      <c r="B594" t="s">
        <v>736</v>
      </c>
      <c r="C594" t="s">
        <v>314</v>
      </c>
      <c r="D594">
        <v>1</v>
      </c>
    </row>
    <row r="595" spans="1:4" x14ac:dyDescent="0.3">
      <c r="A595" s="16"/>
      <c r="B595" t="s">
        <v>734</v>
      </c>
      <c r="C595" t="s">
        <v>327</v>
      </c>
      <c r="D595">
        <v>1</v>
      </c>
    </row>
    <row r="596" spans="1:4" x14ac:dyDescent="0.3">
      <c r="A596" s="16"/>
      <c r="B596" t="s">
        <v>730</v>
      </c>
      <c r="C596" t="s">
        <v>314</v>
      </c>
      <c r="D596">
        <v>1</v>
      </c>
    </row>
    <row r="597" spans="1:4" x14ac:dyDescent="0.3">
      <c r="A597" s="16"/>
      <c r="B597" t="s">
        <v>738</v>
      </c>
      <c r="C597" t="s">
        <v>314</v>
      </c>
      <c r="D597">
        <v>1</v>
      </c>
    </row>
    <row r="598" spans="1:4" x14ac:dyDescent="0.3">
      <c r="A598" s="16"/>
      <c r="B598" t="s">
        <v>731</v>
      </c>
      <c r="C598" t="s">
        <v>314</v>
      </c>
      <c r="D598">
        <v>1</v>
      </c>
    </row>
    <row r="599" spans="1:4" x14ac:dyDescent="0.3">
      <c r="A599" s="16"/>
      <c r="B599" t="s">
        <v>740</v>
      </c>
      <c r="C599" t="s">
        <v>314</v>
      </c>
      <c r="D599">
        <v>1</v>
      </c>
    </row>
    <row r="600" spans="1:4" x14ac:dyDescent="0.3">
      <c r="A600" s="16"/>
      <c r="B600" t="s">
        <v>136</v>
      </c>
      <c r="C600" t="s">
        <v>402</v>
      </c>
      <c r="D600">
        <v>1</v>
      </c>
    </row>
    <row r="601" spans="1:4" x14ac:dyDescent="0.3">
      <c r="A601" s="16"/>
      <c r="B601" t="s">
        <v>734</v>
      </c>
      <c r="C601" t="s">
        <v>314</v>
      </c>
      <c r="D601">
        <v>1</v>
      </c>
    </row>
    <row r="602" spans="1:4" x14ac:dyDescent="0.3">
      <c r="A602" s="16"/>
      <c r="B602" t="s">
        <v>731</v>
      </c>
      <c r="C602" t="s">
        <v>327</v>
      </c>
      <c r="D602">
        <v>1</v>
      </c>
    </row>
    <row r="603" spans="1:4" x14ac:dyDescent="0.3">
      <c r="A603" s="16"/>
      <c r="B603" t="s">
        <v>732</v>
      </c>
      <c r="C603" t="s">
        <v>314</v>
      </c>
      <c r="D603">
        <v>1</v>
      </c>
    </row>
    <row r="604" spans="1:4" x14ac:dyDescent="0.3">
      <c r="A604" s="16"/>
      <c r="B604" t="s">
        <v>140</v>
      </c>
      <c r="C604" t="s">
        <v>718</v>
      </c>
      <c r="D604">
        <v>0</v>
      </c>
    </row>
    <row r="605" spans="1:4" x14ac:dyDescent="0.3">
      <c r="A605" s="16"/>
      <c r="B605" t="s">
        <v>735</v>
      </c>
      <c r="C605" t="s">
        <v>314</v>
      </c>
      <c r="D605">
        <v>1</v>
      </c>
    </row>
    <row r="606" spans="1:4" x14ac:dyDescent="0.3">
      <c r="A606" s="16"/>
      <c r="B606" t="s">
        <v>734</v>
      </c>
      <c r="C606" t="s">
        <v>314</v>
      </c>
      <c r="D606">
        <v>1</v>
      </c>
    </row>
    <row r="607" spans="1:4" x14ac:dyDescent="0.3">
      <c r="A607" s="16"/>
      <c r="B607" t="s">
        <v>733</v>
      </c>
      <c r="C607" t="s">
        <v>314</v>
      </c>
      <c r="D607">
        <v>1</v>
      </c>
    </row>
    <row r="608" spans="1:4" x14ac:dyDescent="0.3">
      <c r="A608" s="16"/>
      <c r="B608" t="s">
        <v>735</v>
      </c>
      <c r="C608" t="s">
        <v>314</v>
      </c>
      <c r="D608">
        <v>1</v>
      </c>
    </row>
    <row r="609" spans="1:4" x14ac:dyDescent="0.3">
      <c r="A609" s="16"/>
      <c r="B609" t="s">
        <v>735</v>
      </c>
      <c r="C609" t="s">
        <v>314</v>
      </c>
      <c r="D609">
        <v>1</v>
      </c>
    </row>
    <row r="610" spans="1:4" x14ac:dyDescent="0.3">
      <c r="A610" s="16"/>
      <c r="B610" t="s">
        <v>733</v>
      </c>
      <c r="C610" t="s">
        <v>314</v>
      </c>
      <c r="D610">
        <v>1</v>
      </c>
    </row>
    <row r="611" spans="1:4" x14ac:dyDescent="0.3">
      <c r="A611" s="16"/>
      <c r="B611" t="s">
        <v>730</v>
      </c>
      <c r="C611" t="s">
        <v>314</v>
      </c>
      <c r="D611">
        <v>1</v>
      </c>
    </row>
    <row r="612" spans="1:4" x14ac:dyDescent="0.3">
      <c r="A612" s="16"/>
      <c r="B612" t="s">
        <v>731</v>
      </c>
      <c r="C612" t="s">
        <v>314</v>
      </c>
      <c r="D612">
        <v>1</v>
      </c>
    </row>
    <row r="613" spans="1:4" x14ac:dyDescent="0.3">
      <c r="A613" s="16"/>
      <c r="B613" t="s">
        <v>737</v>
      </c>
      <c r="C613" t="s">
        <v>314</v>
      </c>
      <c r="D613">
        <v>1</v>
      </c>
    </row>
    <row r="614" spans="1:4" x14ac:dyDescent="0.3">
      <c r="A614" s="16"/>
      <c r="B614" t="s">
        <v>733</v>
      </c>
      <c r="C614" t="s">
        <v>314</v>
      </c>
      <c r="D614">
        <v>1</v>
      </c>
    </row>
    <row r="615" spans="1:4" x14ac:dyDescent="0.3">
      <c r="A615" s="16"/>
      <c r="B615" t="s">
        <v>737</v>
      </c>
      <c r="C615" t="s">
        <v>314</v>
      </c>
      <c r="D615">
        <v>1</v>
      </c>
    </row>
    <row r="616" spans="1:4" x14ac:dyDescent="0.3">
      <c r="A616" s="16"/>
      <c r="B616" t="s">
        <v>736</v>
      </c>
      <c r="C616" t="s">
        <v>314</v>
      </c>
      <c r="D616">
        <v>1</v>
      </c>
    </row>
    <row r="617" spans="1:4" x14ac:dyDescent="0.3">
      <c r="A617" s="16"/>
      <c r="B617" t="s">
        <v>732</v>
      </c>
      <c r="C617" t="s">
        <v>314</v>
      </c>
      <c r="D617">
        <v>1</v>
      </c>
    </row>
    <row r="618" spans="1:4" x14ac:dyDescent="0.3">
      <c r="A618" s="16"/>
      <c r="B618" t="s">
        <v>736</v>
      </c>
      <c r="C618" t="s">
        <v>314</v>
      </c>
      <c r="D618">
        <v>1</v>
      </c>
    </row>
    <row r="619" spans="1:4" x14ac:dyDescent="0.3">
      <c r="A619" s="16"/>
      <c r="B619" t="s">
        <v>731</v>
      </c>
      <c r="C619" t="s">
        <v>314</v>
      </c>
      <c r="D619">
        <v>1</v>
      </c>
    </row>
    <row r="620" spans="1:4" x14ac:dyDescent="0.3">
      <c r="A620" s="16"/>
      <c r="B620" t="s">
        <v>738</v>
      </c>
      <c r="C620" t="s">
        <v>314</v>
      </c>
      <c r="D620">
        <v>1</v>
      </c>
    </row>
    <row r="621" spans="1:4" x14ac:dyDescent="0.3">
      <c r="A621" s="16"/>
      <c r="B621" t="s">
        <v>730</v>
      </c>
      <c r="C621" t="s">
        <v>314</v>
      </c>
      <c r="D621">
        <v>1</v>
      </c>
    </row>
    <row r="622" spans="1:4" x14ac:dyDescent="0.3">
      <c r="A622" s="16"/>
      <c r="B622" t="s">
        <v>366</v>
      </c>
      <c r="C622" t="s">
        <v>718</v>
      </c>
      <c r="D622">
        <v>0</v>
      </c>
    </row>
    <row r="623" spans="1:4" x14ac:dyDescent="0.3">
      <c r="A623" s="16"/>
      <c r="B623" t="s">
        <v>737</v>
      </c>
      <c r="C623" t="s">
        <v>314</v>
      </c>
      <c r="D623">
        <v>1</v>
      </c>
    </row>
    <row r="624" spans="1:4" x14ac:dyDescent="0.3">
      <c r="A624" s="16"/>
      <c r="B624" t="s">
        <v>736</v>
      </c>
      <c r="C624" t="s">
        <v>314</v>
      </c>
      <c r="D624">
        <v>1</v>
      </c>
    </row>
    <row r="625" spans="1:4" x14ac:dyDescent="0.3">
      <c r="A625" s="16"/>
      <c r="B625" t="s">
        <v>732</v>
      </c>
      <c r="C625" t="s">
        <v>314</v>
      </c>
      <c r="D625">
        <v>1</v>
      </c>
    </row>
    <row r="626" spans="1:4" x14ac:dyDescent="0.3">
      <c r="A626" s="16"/>
      <c r="B626" t="s">
        <v>213</v>
      </c>
      <c r="C626" t="s">
        <v>402</v>
      </c>
      <c r="D626">
        <v>1</v>
      </c>
    </row>
    <row r="627" spans="1:4" x14ac:dyDescent="0.3">
      <c r="A627" s="16"/>
      <c r="B627" t="s">
        <v>732</v>
      </c>
      <c r="C627" t="s">
        <v>314</v>
      </c>
      <c r="D627">
        <v>1</v>
      </c>
    </row>
    <row r="628" spans="1:4" x14ac:dyDescent="0.3">
      <c r="A628" s="16"/>
      <c r="B628" t="s">
        <v>734</v>
      </c>
      <c r="C628" t="s">
        <v>314</v>
      </c>
      <c r="D628">
        <v>1</v>
      </c>
    </row>
    <row r="629" spans="1:4" x14ac:dyDescent="0.3">
      <c r="A629" s="16"/>
      <c r="B629" t="s">
        <v>731</v>
      </c>
      <c r="C629" t="s">
        <v>314</v>
      </c>
      <c r="D629">
        <v>1</v>
      </c>
    </row>
    <row r="630" spans="1:4" x14ac:dyDescent="0.3">
      <c r="A630" s="16"/>
      <c r="B630" t="s">
        <v>730</v>
      </c>
      <c r="C630" t="s">
        <v>314</v>
      </c>
      <c r="D630">
        <v>1</v>
      </c>
    </row>
    <row r="631" spans="1:4" x14ac:dyDescent="0.3">
      <c r="A631" s="16"/>
      <c r="B631" t="s">
        <v>736</v>
      </c>
      <c r="C631" t="s">
        <v>314</v>
      </c>
      <c r="D631">
        <v>1</v>
      </c>
    </row>
    <row r="632" spans="1:4" x14ac:dyDescent="0.3">
      <c r="A632" s="16"/>
      <c r="B632" t="s">
        <v>733</v>
      </c>
      <c r="C632" t="s">
        <v>314</v>
      </c>
      <c r="D632">
        <v>1</v>
      </c>
    </row>
    <row r="633" spans="1:4" x14ac:dyDescent="0.3">
      <c r="A633" s="16"/>
      <c r="B633" t="s">
        <v>363</v>
      </c>
      <c r="C633" t="s">
        <v>320</v>
      </c>
      <c r="D633">
        <v>0</v>
      </c>
    </row>
    <row r="634" spans="1:4" x14ac:dyDescent="0.3">
      <c r="A634" s="16"/>
      <c r="B634" t="s">
        <v>736</v>
      </c>
      <c r="C634" t="s">
        <v>327</v>
      </c>
      <c r="D634">
        <v>1</v>
      </c>
    </row>
    <row r="635" spans="1:4" x14ac:dyDescent="0.3">
      <c r="A635" s="16"/>
      <c r="B635" t="s">
        <v>737</v>
      </c>
      <c r="C635" t="s">
        <v>314</v>
      </c>
      <c r="D635">
        <v>1</v>
      </c>
    </row>
    <row r="636" spans="1:4" x14ac:dyDescent="0.3">
      <c r="A636" s="16"/>
      <c r="B636" t="s">
        <v>736</v>
      </c>
      <c r="C636" t="s">
        <v>314</v>
      </c>
      <c r="D636">
        <v>1</v>
      </c>
    </row>
    <row r="637" spans="1:4" x14ac:dyDescent="0.3">
      <c r="A637" s="16"/>
      <c r="B637" t="s">
        <v>740</v>
      </c>
      <c r="C637" t="s">
        <v>314</v>
      </c>
      <c r="D637">
        <v>1</v>
      </c>
    </row>
    <row r="638" spans="1:4" x14ac:dyDescent="0.3">
      <c r="A638" s="16"/>
      <c r="B638" t="s">
        <v>735</v>
      </c>
      <c r="C638" t="s">
        <v>314</v>
      </c>
      <c r="D638">
        <v>1</v>
      </c>
    </row>
    <row r="639" spans="1:4" x14ac:dyDescent="0.3">
      <c r="A639" s="16"/>
      <c r="B639" t="s">
        <v>73</v>
      </c>
      <c r="C639" t="s">
        <v>314</v>
      </c>
      <c r="D639">
        <v>1</v>
      </c>
    </row>
    <row r="640" spans="1:4" x14ac:dyDescent="0.3">
      <c r="A640" s="16"/>
      <c r="B640" t="s">
        <v>737</v>
      </c>
      <c r="C640" t="s">
        <v>314</v>
      </c>
      <c r="D640">
        <v>1</v>
      </c>
    </row>
    <row r="641" spans="1:4" x14ac:dyDescent="0.3">
      <c r="A641" s="16"/>
      <c r="B641" t="s">
        <v>438</v>
      </c>
      <c r="C641" t="s">
        <v>402</v>
      </c>
      <c r="D641">
        <v>1</v>
      </c>
    </row>
    <row r="642" spans="1:4" x14ac:dyDescent="0.3">
      <c r="A642" s="16"/>
      <c r="B642" t="s">
        <v>75</v>
      </c>
      <c r="C642" t="s">
        <v>320</v>
      </c>
      <c r="D642">
        <v>0</v>
      </c>
    </row>
    <row r="643" spans="1:4" x14ac:dyDescent="0.3">
      <c r="A643" s="16"/>
      <c r="B643" t="s">
        <v>735</v>
      </c>
      <c r="C643" t="s">
        <v>327</v>
      </c>
      <c r="D643">
        <v>1</v>
      </c>
    </row>
    <row r="644" spans="1:4" x14ac:dyDescent="0.3">
      <c r="A644" s="16"/>
      <c r="B644" t="s">
        <v>76</v>
      </c>
      <c r="C644" t="s">
        <v>718</v>
      </c>
      <c r="D644">
        <v>0</v>
      </c>
    </row>
    <row r="645" spans="1:4" x14ac:dyDescent="0.3">
      <c r="A645" s="16"/>
      <c r="B645" t="s">
        <v>738</v>
      </c>
      <c r="C645" t="s">
        <v>327</v>
      </c>
      <c r="D645">
        <v>1</v>
      </c>
    </row>
    <row r="646" spans="1:4" x14ac:dyDescent="0.3">
      <c r="A646" s="16"/>
      <c r="B646" t="s">
        <v>735</v>
      </c>
      <c r="C646" t="s">
        <v>314</v>
      </c>
      <c r="D646">
        <v>1</v>
      </c>
    </row>
    <row r="647" spans="1:4" x14ac:dyDescent="0.3">
      <c r="A647" s="16"/>
      <c r="B647" t="s">
        <v>737</v>
      </c>
      <c r="C647" t="s">
        <v>314</v>
      </c>
      <c r="D647">
        <v>1</v>
      </c>
    </row>
    <row r="648" spans="1:4" x14ac:dyDescent="0.3">
      <c r="A648" s="16"/>
      <c r="B648" t="s">
        <v>740</v>
      </c>
      <c r="C648" t="s">
        <v>327</v>
      </c>
      <c r="D648">
        <v>1</v>
      </c>
    </row>
    <row r="649" spans="1:4" x14ac:dyDescent="0.3">
      <c r="A649" s="16"/>
      <c r="B649" t="s">
        <v>73</v>
      </c>
      <c r="C649" t="s">
        <v>327</v>
      </c>
      <c r="D649">
        <v>1</v>
      </c>
    </row>
    <row r="650" spans="1:4" x14ac:dyDescent="0.3">
      <c r="A650" s="16"/>
      <c r="B650" t="s">
        <v>736</v>
      </c>
      <c r="C650" t="s">
        <v>314</v>
      </c>
      <c r="D650">
        <v>1</v>
      </c>
    </row>
    <row r="651" spans="1:4" x14ac:dyDescent="0.3">
      <c r="A651" s="16"/>
      <c r="B651" t="s">
        <v>738</v>
      </c>
      <c r="C651" t="s">
        <v>314</v>
      </c>
      <c r="D651">
        <v>1</v>
      </c>
    </row>
    <row r="652" spans="1:4" x14ac:dyDescent="0.3">
      <c r="A652" s="16"/>
      <c r="B652" t="s">
        <v>740</v>
      </c>
      <c r="C652" t="s">
        <v>314</v>
      </c>
      <c r="D652">
        <v>1</v>
      </c>
    </row>
    <row r="653" spans="1:4" x14ac:dyDescent="0.3">
      <c r="A653" s="16"/>
      <c r="B653" t="s">
        <v>735</v>
      </c>
      <c r="C653" t="s">
        <v>314</v>
      </c>
      <c r="D653">
        <v>1</v>
      </c>
    </row>
    <row r="654" spans="1:4" x14ac:dyDescent="0.3">
      <c r="A654" s="16"/>
      <c r="B654" t="s">
        <v>738</v>
      </c>
      <c r="C654" t="s">
        <v>314</v>
      </c>
      <c r="D654">
        <v>1</v>
      </c>
    </row>
    <row r="655" spans="1:4" x14ac:dyDescent="0.3">
      <c r="A655" s="16"/>
      <c r="B655" t="s">
        <v>734</v>
      </c>
      <c r="C655" t="s">
        <v>314</v>
      </c>
      <c r="D655">
        <v>1</v>
      </c>
    </row>
    <row r="656" spans="1:4" x14ac:dyDescent="0.3">
      <c r="A656" s="16"/>
      <c r="B656" t="s">
        <v>732</v>
      </c>
      <c r="C656" t="s">
        <v>314</v>
      </c>
      <c r="D656">
        <v>1</v>
      </c>
    </row>
    <row r="657" spans="1:4" x14ac:dyDescent="0.3">
      <c r="A657" s="16"/>
      <c r="B657" t="s">
        <v>738</v>
      </c>
      <c r="C657" t="s">
        <v>314</v>
      </c>
      <c r="D657">
        <v>1</v>
      </c>
    </row>
    <row r="658" spans="1:4" x14ac:dyDescent="0.3">
      <c r="A658" s="16"/>
      <c r="B658" t="s">
        <v>73</v>
      </c>
      <c r="C658" t="s">
        <v>314</v>
      </c>
      <c r="D658">
        <v>1</v>
      </c>
    </row>
    <row r="659" spans="1:4" x14ac:dyDescent="0.3">
      <c r="A659" s="16"/>
      <c r="B659" t="s">
        <v>737</v>
      </c>
      <c r="C659" t="s">
        <v>314</v>
      </c>
      <c r="D659">
        <v>1</v>
      </c>
    </row>
    <row r="660" spans="1:4" x14ac:dyDescent="0.3">
      <c r="A660" s="16"/>
      <c r="B660" t="s">
        <v>733</v>
      </c>
      <c r="C660" t="s">
        <v>314</v>
      </c>
      <c r="D660">
        <v>1</v>
      </c>
    </row>
    <row r="661" spans="1:4" x14ac:dyDescent="0.3">
      <c r="A661" s="16"/>
      <c r="B661" t="s">
        <v>73</v>
      </c>
      <c r="C661" t="s">
        <v>314</v>
      </c>
      <c r="D661">
        <v>1</v>
      </c>
    </row>
    <row r="662" spans="1:4" x14ac:dyDescent="0.3">
      <c r="A662" s="16"/>
      <c r="B662" t="s">
        <v>365</v>
      </c>
      <c r="C662" t="s">
        <v>718</v>
      </c>
      <c r="D662">
        <v>0</v>
      </c>
    </row>
    <row r="663" spans="1:4" x14ac:dyDescent="0.3">
      <c r="A663" s="16"/>
      <c r="B663" t="s">
        <v>73</v>
      </c>
      <c r="C663" t="s">
        <v>314</v>
      </c>
      <c r="D663">
        <v>1</v>
      </c>
    </row>
    <row r="664" spans="1:4" x14ac:dyDescent="0.3">
      <c r="A664" s="16"/>
      <c r="B664" t="s">
        <v>737</v>
      </c>
      <c r="C664" t="s">
        <v>327</v>
      </c>
      <c r="D664">
        <v>1</v>
      </c>
    </row>
    <row r="665" spans="1:4" x14ac:dyDescent="0.3">
      <c r="A665" s="16"/>
      <c r="B665" t="s">
        <v>73</v>
      </c>
      <c r="C665" t="s">
        <v>314</v>
      </c>
      <c r="D665">
        <v>1</v>
      </c>
    </row>
    <row r="666" spans="1:4" x14ac:dyDescent="0.3">
      <c r="A666" s="16"/>
      <c r="B666" t="s">
        <v>730</v>
      </c>
      <c r="C666" t="s">
        <v>314</v>
      </c>
      <c r="D666">
        <v>1</v>
      </c>
    </row>
    <row r="667" spans="1:4" x14ac:dyDescent="0.3">
      <c r="A667" s="16"/>
      <c r="B667" t="s">
        <v>73</v>
      </c>
      <c r="C667" t="s">
        <v>314</v>
      </c>
      <c r="D667">
        <v>1</v>
      </c>
    </row>
    <row r="668" spans="1:4" x14ac:dyDescent="0.3">
      <c r="A668" s="16"/>
      <c r="B668" t="s">
        <v>740</v>
      </c>
      <c r="C668" t="s">
        <v>314</v>
      </c>
      <c r="D668">
        <v>1</v>
      </c>
    </row>
    <row r="669" spans="1:4" x14ac:dyDescent="0.3">
      <c r="A669" s="16"/>
      <c r="B669" t="s">
        <v>738</v>
      </c>
      <c r="C669" t="s">
        <v>314</v>
      </c>
      <c r="D669">
        <v>1</v>
      </c>
    </row>
    <row r="670" spans="1:4" x14ac:dyDescent="0.3">
      <c r="A670" s="16"/>
      <c r="B670" t="s">
        <v>740</v>
      </c>
      <c r="C670" t="s">
        <v>314</v>
      </c>
      <c r="D670">
        <v>1</v>
      </c>
    </row>
    <row r="671" spans="1:4" x14ac:dyDescent="0.3">
      <c r="A671" s="16"/>
      <c r="B671" t="s">
        <v>740</v>
      </c>
      <c r="C671" t="s">
        <v>314</v>
      </c>
      <c r="D671">
        <v>1</v>
      </c>
    </row>
    <row r="672" spans="1:4" x14ac:dyDescent="0.3">
      <c r="A672" s="16"/>
      <c r="B672" t="s">
        <v>740</v>
      </c>
      <c r="C672" t="s">
        <v>314</v>
      </c>
      <c r="D672">
        <v>1</v>
      </c>
    </row>
    <row r="673" spans="1:4" x14ac:dyDescent="0.3">
      <c r="A673" s="16"/>
      <c r="B673" t="s">
        <v>740</v>
      </c>
      <c r="C673" t="s">
        <v>314</v>
      </c>
      <c r="D673">
        <v>1</v>
      </c>
    </row>
    <row r="674" spans="1:4" x14ac:dyDescent="0.3">
      <c r="A674" s="16"/>
      <c r="B674" t="s">
        <v>73</v>
      </c>
      <c r="C674" t="s">
        <v>314</v>
      </c>
      <c r="D674">
        <v>1</v>
      </c>
    </row>
    <row r="675" spans="1:4" x14ac:dyDescent="0.3">
      <c r="A675" s="16"/>
      <c r="B675" t="s">
        <v>363</v>
      </c>
      <c r="C675" t="s">
        <v>338</v>
      </c>
      <c r="D675">
        <v>0</v>
      </c>
    </row>
    <row r="676" spans="1:4" x14ac:dyDescent="0.3">
      <c r="A676" s="16"/>
      <c r="B676" t="s">
        <v>733</v>
      </c>
      <c r="C676" t="s">
        <v>332</v>
      </c>
      <c r="D676">
        <v>1</v>
      </c>
    </row>
    <row r="677" spans="1:4" x14ac:dyDescent="0.3">
      <c r="A677" s="16"/>
      <c r="B677" t="s">
        <v>730</v>
      </c>
      <c r="C677" t="s">
        <v>332</v>
      </c>
      <c r="D677">
        <v>1</v>
      </c>
    </row>
    <row r="678" spans="1:4" x14ac:dyDescent="0.3">
      <c r="A678" s="16"/>
      <c r="B678" t="s">
        <v>734</v>
      </c>
      <c r="C678" t="s">
        <v>332</v>
      </c>
      <c r="D678">
        <v>1</v>
      </c>
    </row>
    <row r="679" spans="1:4" x14ac:dyDescent="0.3">
      <c r="A679" s="16"/>
      <c r="B679" t="s">
        <v>365</v>
      </c>
      <c r="C679" t="s">
        <v>330</v>
      </c>
      <c r="D679">
        <v>0</v>
      </c>
    </row>
    <row r="680" spans="1:4" x14ac:dyDescent="0.3">
      <c r="A680" s="16"/>
      <c r="B680" t="s">
        <v>732</v>
      </c>
      <c r="C680" t="s">
        <v>332</v>
      </c>
      <c r="D680">
        <v>1</v>
      </c>
    </row>
    <row r="681" spans="1:4" x14ac:dyDescent="0.3">
      <c r="A681" s="16"/>
      <c r="B681" t="s">
        <v>731</v>
      </c>
      <c r="C681" t="s">
        <v>332</v>
      </c>
      <c r="D681">
        <v>1</v>
      </c>
    </row>
    <row r="682" spans="1:4" x14ac:dyDescent="0.3">
      <c r="A682" s="16"/>
      <c r="B682" t="s">
        <v>738</v>
      </c>
      <c r="C682" t="s">
        <v>314</v>
      </c>
      <c r="D682">
        <v>1</v>
      </c>
    </row>
    <row r="683" spans="1:4" x14ac:dyDescent="0.3">
      <c r="A683" s="16"/>
      <c r="B683" t="s">
        <v>363</v>
      </c>
      <c r="C683" t="s">
        <v>320</v>
      </c>
      <c r="D683">
        <v>0</v>
      </c>
    </row>
    <row r="684" spans="1:4" x14ac:dyDescent="0.3">
      <c r="A684" s="16"/>
      <c r="B684" t="s">
        <v>135</v>
      </c>
      <c r="C684" t="s">
        <v>327</v>
      </c>
      <c r="D684">
        <v>1</v>
      </c>
    </row>
    <row r="685" spans="1:4" x14ac:dyDescent="0.3">
      <c r="A685" s="16"/>
      <c r="B685" t="s">
        <v>216</v>
      </c>
      <c r="C685" t="s">
        <v>718</v>
      </c>
      <c r="D685">
        <v>0</v>
      </c>
    </row>
    <row r="686" spans="1:4" x14ac:dyDescent="0.3">
      <c r="A686" s="16"/>
      <c r="B686" t="s">
        <v>736</v>
      </c>
      <c r="C686" t="s">
        <v>332</v>
      </c>
      <c r="D686">
        <v>1</v>
      </c>
    </row>
    <row r="687" spans="1:4" x14ac:dyDescent="0.3">
      <c r="A687" s="16"/>
      <c r="B687" t="s">
        <v>735</v>
      </c>
      <c r="C687" t="s">
        <v>332</v>
      </c>
      <c r="D687">
        <v>1</v>
      </c>
    </row>
    <row r="688" spans="1:4" x14ac:dyDescent="0.3">
      <c r="A688" s="16"/>
      <c r="B688" t="s">
        <v>737</v>
      </c>
      <c r="C688" t="s">
        <v>332</v>
      </c>
      <c r="D688">
        <v>1</v>
      </c>
    </row>
    <row r="689" spans="1:4" x14ac:dyDescent="0.3">
      <c r="A689" s="16"/>
      <c r="B689" t="s">
        <v>134</v>
      </c>
      <c r="C689" t="s">
        <v>327</v>
      </c>
      <c r="D689">
        <v>1</v>
      </c>
    </row>
    <row r="690" spans="1:4" x14ac:dyDescent="0.3">
      <c r="A690" s="16"/>
      <c r="B690" t="s">
        <v>734</v>
      </c>
      <c r="C690" t="s">
        <v>314</v>
      </c>
      <c r="D690">
        <v>1</v>
      </c>
    </row>
    <row r="691" spans="1:4" x14ac:dyDescent="0.3">
      <c r="A691" s="16"/>
      <c r="B691" t="s">
        <v>731</v>
      </c>
      <c r="C691" t="s">
        <v>314</v>
      </c>
      <c r="D691">
        <v>0</v>
      </c>
    </row>
    <row r="692" spans="1:4" x14ac:dyDescent="0.3">
      <c r="A692" s="16"/>
      <c r="B692" t="s">
        <v>738</v>
      </c>
      <c r="C692" t="s">
        <v>332</v>
      </c>
      <c r="D692">
        <v>1</v>
      </c>
    </row>
    <row r="693" spans="1:4" x14ac:dyDescent="0.3">
      <c r="A693" s="16"/>
      <c r="B693" t="s">
        <v>729</v>
      </c>
      <c r="C693" t="s">
        <v>314</v>
      </c>
      <c r="D693">
        <v>1</v>
      </c>
    </row>
    <row r="694" spans="1:4" x14ac:dyDescent="0.3">
      <c r="A694" s="16"/>
      <c r="B694" t="s">
        <v>737</v>
      </c>
      <c r="C694" t="s">
        <v>314</v>
      </c>
      <c r="D694">
        <v>1</v>
      </c>
    </row>
    <row r="695" spans="1:4" x14ac:dyDescent="0.3">
      <c r="A695" s="16"/>
      <c r="B695" t="s">
        <v>76</v>
      </c>
      <c r="C695" t="s">
        <v>718</v>
      </c>
      <c r="D695">
        <v>0</v>
      </c>
    </row>
    <row r="696" spans="1:4" x14ac:dyDescent="0.3">
      <c r="A696" s="16"/>
      <c r="B696" t="s">
        <v>738</v>
      </c>
      <c r="C696" t="s">
        <v>314</v>
      </c>
      <c r="D696">
        <v>1</v>
      </c>
    </row>
    <row r="697" spans="1:4" x14ac:dyDescent="0.3">
      <c r="A697" s="16"/>
      <c r="B697" t="s">
        <v>217</v>
      </c>
      <c r="C697" t="s">
        <v>314</v>
      </c>
      <c r="D697">
        <v>1</v>
      </c>
    </row>
    <row r="698" spans="1:4" x14ac:dyDescent="0.3">
      <c r="A698" s="16"/>
      <c r="B698" t="s">
        <v>738</v>
      </c>
      <c r="C698" t="s">
        <v>314</v>
      </c>
      <c r="D698">
        <v>1</v>
      </c>
    </row>
    <row r="699" spans="1:4" x14ac:dyDescent="0.3">
      <c r="A699" s="16"/>
      <c r="B699" t="s">
        <v>740</v>
      </c>
      <c r="C699" t="s">
        <v>314</v>
      </c>
      <c r="D699">
        <v>1</v>
      </c>
    </row>
    <row r="700" spans="1:4" x14ac:dyDescent="0.3">
      <c r="A700" s="16"/>
      <c r="B700" t="s">
        <v>73</v>
      </c>
      <c r="C700" t="s">
        <v>314</v>
      </c>
      <c r="D700">
        <v>1</v>
      </c>
    </row>
    <row r="701" spans="1:4" x14ac:dyDescent="0.3">
      <c r="A701" s="16"/>
      <c r="B701" t="s">
        <v>76</v>
      </c>
      <c r="C701" t="s">
        <v>718</v>
      </c>
      <c r="D701">
        <v>1</v>
      </c>
    </row>
    <row r="702" spans="1:4" x14ac:dyDescent="0.3">
      <c r="A702" s="54"/>
      <c r="B702" s="20" t="s">
        <v>593</v>
      </c>
      <c r="C702" s="20" t="s">
        <v>718</v>
      </c>
      <c r="D702" s="20">
        <v>1</v>
      </c>
    </row>
    <row r="703" spans="1:4" x14ac:dyDescent="0.3">
      <c r="A703" s="16" t="s">
        <v>594</v>
      </c>
      <c r="B703" t="s">
        <v>89</v>
      </c>
      <c r="C703" t="s">
        <v>314</v>
      </c>
      <c r="D703">
        <v>0</v>
      </c>
    </row>
    <row r="704" spans="1:4" x14ac:dyDescent="0.3">
      <c r="A704" s="16"/>
      <c r="B704" t="s">
        <v>531</v>
      </c>
      <c r="C704" t="s">
        <v>314</v>
      </c>
      <c r="D704">
        <v>0</v>
      </c>
    </row>
    <row r="705" spans="1:4" x14ac:dyDescent="0.3">
      <c r="A705" s="16"/>
      <c r="B705" t="s">
        <v>527</v>
      </c>
      <c r="C705" t="s">
        <v>314</v>
      </c>
      <c r="D705">
        <v>0</v>
      </c>
    </row>
    <row r="706" spans="1:4" x14ac:dyDescent="0.3">
      <c r="A706" s="16"/>
      <c r="B706" t="s">
        <v>530</v>
      </c>
      <c r="C706" t="s">
        <v>314</v>
      </c>
      <c r="D706">
        <v>0</v>
      </c>
    </row>
    <row r="707" spans="1:4" x14ac:dyDescent="0.3">
      <c r="A707" s="16"/>
      <c r="B707" t="s">
        <v>742</v>
      </c>
      <c r="C707" t="s">
        <v>314</v>
      </c>
      <c r="D707">
        <v>0</v>
      </c>
    </row>
    <row r="708" spans="1:4" x14ac:dyDescent="0.3">
      <c r="A708" s="16"/>
      <c r="B708" t="s">
        <v>545</v>
      </c>
      <c r="C708" t="s">
        <v>395</v>
      </c>
      <c r="D708">
        <v>1</v>
      </c>
    </row>
    <row r="709" spans="1:4" x14ac:dyDescent="0.3">
      <c r="A709" s="16"/>
      <c r="B709" t="s">
        <v>527</v>
      </c>
      <c r="C709" t="s">
        <v>395</v>
      </c>
      <c r="D709">
        <v>1</v>
      </c>
    </row>
    <row r="710" spans="1:4" x14ac:dyDescent="0.3">
      <c r="A710" s="16"/>
      <c r="B710" t="s">
        <v>528</v>
      </c>
      <c r="C710" t="s">
        <v>395</v>
      </c>
      <c r="D710">
        <v>1</v>
      </c>
    </row>
    <row r="711" spans="1:4" x14ac:dyDescent="0.3">
      <c r="A711" s="16"/>
      <c r="B711" t="s">
        <v>545</v>
      </c>
      <c r="C711" t="s">
        <v>395</v>
      </c>
      <c r="D711">
        <v>1</v>
      </c>
    </row>
    <row r="712" spans="1:4" x14ac:dyDescent="0.3">
      <c r="A712" s="16"/>
      <c r="B712" t="s">
        <v>545</v>
      </c>
      <c r="C712" t="s">
        <v>395</v>
      </c>
      <c r="D712">
        <v>1</v>
      </c>
    </row>
    <row r="713" spans="1:4" x14ac:dyDescent="0.3">
      <c r="A713" s="16"/>
      <c r="B713" t="s">
        <v>527</v>
      </c>
      <c r="C713" t="s">
        <v>395</v>
      </c>
      <c r="D713">
        <v>1</v>
      </c>
    </row>
    <row r="714" spans="1:4" x14ac:dyDescent="0.3">
      <c r="A714" s="16"/>
      <c r="B714" t="s">
        <v>530</v>
      </c>
      <c r="C714" t="s">
        <v>395</v>
      </c>
      <c r="D714">
        <v>1</v>
      </c>
    </row>
    <row r="715" spans="1:4" x14ac:dyDescent="0.3">
      <c r="A715" s="16"/>
      <c r="B715" t="s">
        <v>743</v>
      </c>
      <c r="C715" t="s">
        <v>395</v>
      </c>
      <c r="D715">
        <v>1</v>
      </c>
    </row>
    <row r="716" spans="1:4" x14ac:dyDescent="0.3">
      <c r="A716" s="16"/>
      <c r="B716" t="s">
        <v>89</v>
      </c>
      <c r="C716" t="s">
        <v>395</v>
      </c>
      <c r="D716">
        <v>1</v>
      </c>
    </row>
    <row r="717" spans="1:4" x14ac:dyDescent="0.3">
      <c r="A717" s="16"/>
      <c r="B717" t="s">
        <v>154</v>
      </c>
      <c r="C717" t="s">
        <v>314</v>
      </c>
      <c r="D717">
        <v>0</v>
      </c>
    </row>
    <row r="718" spans="1:4" x14ac:dyDescent="0.3">
      <c r="A718" s="16"/>
      <c r="B718" t="s">
        <v>439</v>
      </c>
      <c r="C718" t="s">
        <v>314</v>
      </c>
      <c r="D718">
        <v>0</v>
      </c>
    </row>
    <row r="719" spans="1:4" x14ac:dyDescent="0.3">
      <c r="A719" s="16"/>
      <c r="B719" t="s">
        <v>744</v>
      </c>
      <c r="C719" t="s">
        <v>314</v>
      </c>
      <c r="D719">
        <v>0</v>
      </c>
    </row>
    <row r="720" spans="1:4" x14ac:dyDescent="0.3">
      <c r="A720" s="16"/>
      <c r="B720" t="s">
        <v>528</v>
      </c>
      <c r="C720" t="s">
        <v>314</v>
      </c>
      <c r="D720">
        <v>0</v>
      </c>
    </row>
    <row r="721" spans="1:4" x14ac:dyDescent="0.3">
      <c r="A721" s="16"/>
      <c r="B721" t="s">
        <v>705</v>
      </c>
      <c r="C721" t="s">
        <v>314</v>
      </c>
      <c r="D721">
        <v>0</v>
      </c>
    </row>
    <row r="722" spans="1:4" x14ac:dyDescent="0.3">
      <c r="A722" s="16"/>
      <c r="B722" t="s">
        <v>545</v>
      </c>
      <c r="C722" t="s">
        <v>314</v>
      </c>
      <c r="D722">
        <v>0</v>
      </c>
    </row>
    <row r="723" spans="1:4" x14ac:dyDescent="0.3">
      <c r="A723" s="16"/>
      <c r="B723" t="s">
        <v>531</v>
      </c>
      <c r="C723" t="s">
        <v>314</v>
      </c>
      <c r="D723">
        <v>0</v>
      </c>
    </row>
    <row r="724" spans="1:4" x14ac:dyDescent="0.3">
      <c r="A724" s="16"/>
      <c r="B724" t="s">
        <v>89</v>
      </c>
      <c r="C724" t="s">
        <v>314</v>
      </c>
      <c r="D724">
        <v>0</v>
      </c>
    </row>
    <row r="725" spans="1:4" x14ac:dyDescent="0.3">
      <c r="A725" s="16"/>
      <c r="B725" t="s">
        <v>530</v>
      </c>
      <c r="C725" t="s">
        <v>314</v>
      </c>
      <c r="D725">
        <v>0</v>
      </c>
    </row>
    <row r="726" spans="1:4" x14ac:dyDescent="0.3">
      <c r="A726" s="16"/>
      <c r="B726" t="s">
        <v>527</v>
      </c>
      <c r="C726" t="s">
        <v>314</v>
      </c>
      <c r="D726">
        <v>0</v>
      </c>
    </row>
    <row r="727" spans="1:4" x14ac:dyDescent="0.3">
      <c r="A727" s="16"/>
      <c r="B727" t="s">
        <v>742</v>
      </c>
      <c r="C727" t="s">
        <v>314</v>
      </c>
      <c r="D727">
        <v>0</v>
      </c>
    </row>
    <row r="728" spans="1:4" x14ac:dyDescent="0.3">
      <c r="A728" s="16"/>
      <c r="B728" t="s">
        <v>87</v>
      </c>
      <c r="C728" t="s">
        <v>314</v>
      </c>
      <c r="D728">
        <v>0</v>
      </c>
    </row>
    <row r="729" spans="1:4" x14ac:dyDescent="0.3">
      <c r="A729" s="16"/>
      <c r="B729" t="s">
        <v>529</v>
      </c>
      <c r="C729" t="s">
        <v>314</v>
      </c>
      <c r="D729">
        <v>0</v>
      </c>
    </row>
    <row r="730" spans="1:4" x14ac:dyDescent="0.3">
      <c r="A730" s="16"/>
      <c r="B730" t="s">
        <v>745</v>
      </c>
      <c r="C730" t="s">
        <v>314</v>
      </c>
      <c r="D730">
        <v>0</v>
      </c>
    </row>
    <row r="731" spans="1:4" x14ac:dyDescent="0.3">
      <c r="A731" s="16"/>
      <c r="B731" t="s">
        <v>746</v>
      </c>
      <c r="C731" t="s">
        <v>314</v>
      </c>
      <c r="D731">
        <v>0</v>
      </c>
    </row>
    <row r="732" spans="1:4" x14ac:dyDescent="0.3">
      <c r="A732" s="16"/>
      <c r="B732" t="s">
        <v>747</v>
      </c>
      <c r="C732" t="s">
        <v>314</v>
      </c>
      <c r="D732">
        <v>0</v>
      </c>
    </row>
    <row r="733" spans="1:4" x14ac:dyDescent="0.3">
      <c r="A733" s="16"/>
      <c r="B733" t="s">
        <v>748</v>
      </c>
      <c r="C733" t="s">
        <v>314</v>
      </c>
      <c r="D733">
        <v>0</v>
      </c>
    </row>
    <row r="734" spans="1:4" x14ac:dyDescent="0.3">
      <c r="A734" s="16"/>
      <c r="B734" t="s">
        <v>547</v>
      </c>
      <c r="C734" t="s">
        <v>314</v>
      </c>
      <c r="D734">
        <v>0</v>
      </c>
    </row>
    <row r="735" spans="1:4" x14ac:dyDescent="0.3">
      <c r="A735" s="16"/>
      <c r="B735" t="s">
        <v>547</v>
      </c>
      <c r="C735" t="s">
        <v>314</v>
      </c>
      <c r="D735">
        <v>0</v>
      </c>
    </row>
    <row r="736" spans="1:4" x14ac:dyDescent="0.3">
      <c r="A736" s="16"/>
      <c r="B736" t="s">
        <v>154</v>
      </c>
      <c r="C736" t="s">
        <v>314</v>
      </c>
      <c r="D736">
        <v>0</v>
      </c>
    </row>
    <row r="737" spans="1:4" x14ac:dyDescent="0.3">
      <c r="A737" s="16"/>
      <c r="B737" t="s">
        <v>742</v>
      </c>
      <c r="C737" t="s">
        <v>314</v>
      </c>
      <c r="D737">
        <v>0</v>
      </c>
    </row>
    <row r="738" spans="1:4" x14ac:dyDescent="0.3">
      <c r="A738" s="16"/>
      <c r="B738" t="s">
        <v>743</v>
      </c>
      <c r="C738" t="s">
        <v>314</v>
      </c>
      <c r="D738">
        <v>0</v>
      </c>
    </row>
    <row r="739" spans="1:4" x14ac:dyDescent="0.3">
      <c r="A739" s="16"/>
      <c r="B739" t="s">
        <v>743</v>
      </c>
      <c r="C739" t="s">
        <v>314</v>
      </c>
      <c r="D739">
        <v>0</v>
      </c>
    </row>
    <row r="740" spans="1:4" x14ac:dyDescent="0.3">
      <c r="A740" s="16"/>
      <c r="B740" t="s">
        <v>89</v>
      </c>
      <c r="C740" t="s">
        <v>318</v>
      </c>
      <c r="D740">
        <v>0</v>
      </c>
    </row>
    <row r="741" spans="1:4" x14ac:dyDescent="0.3">
      <c r="A741" s="16"/>
      <c r="B741" t="s">
        <v>747</v>
      </c>
      <c r="C741" t="s">
        <v>314</v>
      </c>
      <c r="D741">
        <v>0</v>
      </c>
    </row>
    <row r="742" spans="1:4" x14ac:dyDescent="0.3">
      <c r="A742" s="16"/>
      <c r="B742" t="s">
        <v>528</v>
      </c>
      <c r="C742" t="s">
        <v>318</v>
      </c>
      <c r="D742">
        <v>0</v>
      </c>
    </row>
    <row r="743" spans="1:4" x14ac:dyDescent="0.3">
      <c r="A743" s="16"/>
      <c r="B743" t="s">
        <v>439</v>
      </c>
      <c r="C743" t="s">
        <v>359</v>
      </c>
      <c r="D743">
        <v>0</v>
      </c>
    </row>
    <row r="744" spans="1:4" x14ac:dyDescent="0.3">
      <c r="A744" s="16"/>
      <c r="B744" t="s">
        <v>529</v>
      </c>
      <c r="C744" t="s">
        <v>318</v>
      </c>
      <c r="D744">
        <v>0</v>
      </c>
    </row>
    <row r="745" spans="1:4" x14ac:dyDescent="0.3">
      <c r="A745" s="16"/>
      <c r="B745" t="s">
        <v>440</v>
      </c>
      <c r="C745" t="s">
        <v>318</v>
      </c>
      <c r="D745">
        <v>0</v>
      </c>
    </row>
    <row r="746" spans="1:4" x14ac:dyDescent="0.3">
      <c r="A746" s="16"/>
      <c r="B746" t="s">
        <v>531</v>
      </c>
      <c r="C746" t="s">
        <v>318</v>
      </c>
      <c r="D746">
        <v>0</v>
      </c>
    </row>
    <row r="747" spans="1:4" x14ac:dyDescent="0.3">
      <c r="A747" s="16"/>
      <c r="B747" t="s">
        <v>710</v>
      </c>
      <c r="C747" t="s">
        <v>314</v>
      </c>
      <c r="D747">
        <v>0</v>
      </c>
    </row>
    <row r="748" spans="1:4" x14ac:dyDescent="0.3">
      <c r="A748" s="16"/>
      <c r="B748" t="s">
        <v>708</v>
      </c>
      <c r="C748" t="s">
        <v>314</v>
      </c>
      <c r="D748">
        <v>0</v>
      </c>
    </row>
    <row r="749" spans="1:4" x14ac:dyDescent="0.3">
      <c r="A749" s="16"/>
      <c r="B749" t="s">
        <v>151</v>
      </c>
      <c r="C749" t="s">
        <v>359</v>
      </c>
      <c r="D749">
        <v>0</v>
      </c>
    </row>
    <row r="750" spans="1:4" x14ac:dyDescent="0.3">
      <c r="A750" s="16"/>
      <c r="B750" t="s">
        <v>704</v>
      </c>
      <c r="C750" t="s">
        <v>314</v>
      </c>
      <c r="D750">
        <v>0</v>
      </c>
    </row>
    <row r="751" spans="1:4" x14ac:dyDescent="0.3">
      <c r="A751" s="16"/>
      <c r="B751" t="s">
        <v>439</v>
      </c>
      <c r="C751" t="s">
        <v>318</v>
      </c>
      <c r="D751">
        <v>0</v>
      </c>
    </row>
    <row r="752" spans="1:4" x14ac:dyDescent="0.3">
      <c r="A752" s="16"/>
      <c r="B752" t="s">
        <v>706</v>
      </c>
      <c r="C752" t="s">
        <v>314</v>
      </c>
      <c r="D752">
        <v>0</v>
      </c>
    </row>
    <row r="753" spans="1:4" x14ac:dyDescent="0.3">
      <c r="A753" s="16"/>
      <c r="B753" t="s">
        <v>527</v>
      </c>
      <c r="C753" t="s">
        <v>318</v>
      </c>
      <c r="D753">
        <v>0</v>
      </c>
    </row>
    <row r="754" spans="1:4" x14ac:dyDescent="0.3">
      <c r="A754" s="16"/>
      <c r="B754" t="s">
        <v>527</v>
      </c>
      <c r="C754" t="s">
        <v>395</v>
      </c>
      <c r="D754">
        <v>1</v>
      </c>
    </row>
    <row r="755" spans="1:4" x14ac:dyDescent="0.3">
      <c r="A755" s="16"/>
      <c r="B755" t="s">
        <v>530</v>
      </c>
      <c r="C755" t="s">
        <v>318</v>
      </c>
      <c r="D755">
        <v>0</v>
      </c>
    </row>
    <row r="756" spans="1:4" x14ac:dyDescent="0.3">
      <c r="A756" s="16"/>
      <c r="B756" t="s">
        <v>440</v>
      </c>
      <c r="C756" t="s">
        <v>359</v>
      </c>
      <c r="D756">
        <v>0</v>
      </c>
    </row>
    <row r="757" spans="1:4" x14ac:dyDescent="0.3">
      <c r="A757" s="16"/>
      <c r="B757" t="s">
        <v>527</v>
      </c>
      <c r="C757" t="s">
        <v>395</v>
      </c>
      <c r="D757">
        <v>1</v>
      </c>
    </row>
    <row r="758" spans="1:4" x14ac:dyDescent="0.3">
      <c r="A758" s="16"/>
      <c r="B758" t="s">
        <v>545</v>
      </c>
      <c r="C758" t="s">
        <v>395</v>
      </c>
      <c r="D758">
        <v>1</v>
      </c>
    </row>
    <row r="759" spans="1:4" x14ac:dyDescent="0.3">
      <c r="A759" s="16"/>
      <c r="B759" t="s">
        <v>528</v>
      </c>
      <c r="C759" t="s">
        <v>395</v>
      </c>
      <c r="D759">
        <v>1</v>
      </c>
    </row>
    <row r="760" spans="1:4" x14ac:dyDescent="0.3">
      <c r="A760" s="16"/>
      <c r="B760" t="s">
        <v>529</v>
      </c>
      <c r="C760" t="s">
        <v>395</v>
      </c>
      <c r="D760">
        <v>1</v>
      </c>
    </row>
    <row r="761" spans="1:4" x14ac:dyDescent="0.3">
      <c r="A761" s="16"/>
      <c r="B761" t="s">
        <v>529</v>
      </c>
      <c r="C761" t="s">
        <v>395</v>
      </c>
      <c r="D761">
        <v>1</v>
      </c>
    </row>
    <row r="762" spans="1:4" x14ac:dyDescent="0.3">
      <c r="A762" s="16"/>
      <c r="B762" t="s">
        <v>439</v>
      </c>
      <c r="C762" t="s">
        <v>395</v>
      </c>
      <c r="D762">
        <v>1</v>
      </c>
    </row>
    <row r="763" spans="1:4" x14ac:dyDescent="0.3">
      <c r="A763" s="16"/>
      <c r="B763" t="s">
        <v>528</v>
      </c>
      <c r="C763" t="s">
        <v>395</v>
      </c>
      <c r="D763">
        <v>1</v>
      </c>
    </row>
    <row r="764" spans="1:4" x14ac:dyDescent="0.3">
      <c r="A764" s="16"/>
      <c r="B764" t="s">
        <v>545</v>
      </c>
      <c r="C764" t="s">
        <v>395</v>
      </c>
      <c r="D764">
        <v>1</v>
      </c>
    </row>
    <row r="765" spans="1:4" x14ac:dyDescent="0.3">
      <c r="A765" s="16"/>
      <c r="B765" t="s">
        <v>89</v>
      </c>
      <c r="C765" t="s">
        <v>395</v>
      </c>
      <c r="D765">
        <v>1</v>
      </c>
    </row>
    <row r="766" spans="1:4" x14ac:dyDescent="0.3">
      <c r="A766" s="16"/>
      <c r="B766" t="s">
        <v>527</v>
      </c>
      <c r="C766" t="s">
        <v>395</v>
      </c>
      <c r="D766">
        <v>1</v>
      </c>
    </row>
    <row r="767" spans="1:4" x14ac:dyDescent="0.3">
      <c r="A767" s="16"/>
      <c r="B767" t="s">
        <v>151</v>
      </c>
      <c r="C767" t="s">
        <v>395</v>
      </c>
      <c r="D767">
        <v>1</v>
      </c>
    </row>
    <row r="768" spans="1:4" x14ac:dyDescent="0.3">
      <c r="A768" s="16"/>
      <c r="B768" t="s">
        <v>749</v>
      </c>
      <c r="C768" t="s">
        <v>314</v>
      </c>
      <c r="D768">
        <v>0</v>
      </c>
    </row>
    <row r="769" spans="1:4" x14ac:dyDescent="0.3">
      <c r="A769" s="16"/>
      <c r="B769" t="s">
        <v>750</v>
      </c>
      <c r="C769" t="s">
        <v>314</v>
      </c>
      <c r="D769">
        <v>0</v>
      </c>
    </row>
    <row r="770" spans="1:4" x14ac:dyDescent="0.3">
      <c r="A770" s="16"/>
      <c r="B770" t="s">
        <v>159</v>
      </c>
      <c r="C770" t="s">
        <v>314</v>
      </c>
      <c r="D770">
        <v>0</v>
      </c>
    </row>
    <row r="771" spans="1:4" x14ac:dyDescent="0.3">
      <c r="A771" s="16"/>
      <c r="B771" t="s">
        <v>751</v>
      </c>
      <c r="C771" t="s">
        <v>314</v>
      </c>
      <c r="D771">
        <v>0</v>
      </c>
    </row>
    <row r="772" spans="1:4" x14ac:dyDescent="0.3">
      <c r="A772" s="16"/>
      <c r="B772" t="s">
        <v>160</v>
      </c>
      <c r="C772" t="s">
        <v>314</v>
      </c>
      <c r="D772">
        <v>0</v>
      </c>
    </row>
    <row r="773" spans="1:4" x14ac:dyDescent="0.3">
      <c r="A773" s="16"/>
      <c r="B773" t="s">
        <v>752</v>
      </c>
      <c r="C773" t="s">
        <v>314</v>
      </c>
      <c r="D773">
        <v>0</v>
      </c>
    </row>
    <row r="774" spans="1:4" x14ac:dyDescent="0.3">
      <c r="A774" s="16"/>
      <c r="B774" t="s">
        <v>153</v>
      </c>
      <c r="C774" t="s">
        <v>314</v>
      </c>
      <c r="D774">
        <v>0</v>
      </c>
    </row>
    <row r="775" spans="1:4" x14ac:dyDescent="0.3">
      <c r="A775" s="16"/>
      <c r="B775" t="s">
        <v>531</v>
      </c>
      <c r="C775" t="s">
        <v>395</v>
      </c>
      <c r="D775">
        <v>1</v>
      </c>
    </row>
    <row r="776" spans="1:4" x14ac:dyDescent="0.3">
      <c r="A776" s="16"/>
      <c r="B776" t="s">
        <v>34</v>
      </c>
      <c r="C776" t="s">
        <v>314</v>
      </c>
      <c r="D776">
        <v>0</v>
      </c>
    </row>
    <row r="777" spans="1:4" x14ac:dyDescent="0.3">
      <c r="A777" s="16"/>
      <c r="B777" t="s">
        <v>439</v>
      </c>
      <c r="C777" t="s">
        <v>330</v>
      </c>
      <c r="D777">
        <v>0</v>
      </c>
    </row>
    <row r="778" spans="1:4" x14ac:dyDescent="0.3">
      <c r="A778" s="16"/>
      <c r="B778" t="s">
        <v>742</v>
      </c>
      <c r="C778" t="s">
        <v>395</v>
      </c>
      <c r="D778">
        <v>1</v>
      </c>
    </row>
    <row r="779" spans="1:4" x14ac:dyDescent="0.3">
      <c r="A779" s="16"/>
      <c r="B779" t="s">
        <v>154</v>
      </c>
      <c r="C779" t="s">
        <v>395</v>
      </c>
      <c r="D779">
        <v>1</v>
      </c>
    </row>
    <row r="780" spans="1:4" x14ac:dyDescent="0.3">
      <c r="A780" s="16"/>
      <c r="B780" t="s">
        <v>157</v>
      </c>
      <c r="C780" t="s">
        <v>314</v>
      </c>
      <c r="D780">
        <v>0</v>
      </c>
    </row>
    <row r="781" spans="1:4" x14ac:dyDescent="0.3">
      <c r="A781" s="16"/>
      <c r="B781" t="s">
        <v>527</v>
      </c>
      <c r="C781" t="s">
        <v>330</v>
      </c>
      <c r="D781">
        <v>0</v>
      </c>
    </row>
    <row r="782" spans="1:4" x14ac:dyDescent="0.3">
      <c r="A782" s="16"/>
      <c r="B782" t="s">
        <v>545</v>
      </c>
      <c r="C782" t="s">
        <v>330</v>
      </c>
      <c r="D782">
        <v>0</v>
      </c>
    </row>
    <row r="783" spans="1:4" x14ac:dyDescent="0.3">
      <c r="A783" s="16"/>
      <c r="B783" t="s">
        <v>440</v>
      </c>
      <c r="C783" t="s">
        <v>330</v>
      </c>
      <c r="D783">
        <v>0</v>
      </c>
    </row>
    <row r="784" spans="1:4" x14ac:dyDescent="0.3">
      <c r="A784" s="16"/>
      <c r="B784" t="s">
        <v>89</v>
      </c>
      <c r="C784" t="s">
        <v>395</v>
      </c>
      <c r="D784">
        <v>1</v>
      </c>
    </row>
    <row r="785" spans="1:4" x14ac:dyDescent="0.3">
      <c r="A785" s="16"/>
      <c r="B785" t="s">
        <v>527</v>
      </c>
      <c r="C785" t="s">
        <v>395</v>
      </c>
      <c r="D785">
        <v>1</v>
      </c>
    </row>
    <row r="786" spans="1:4" x14ac:dyDescent="0.3">
      <c r="A786" s="16"/>
      <c r="B786" t="s">
        <v>530</v>
      </c>
      <c r="C786" t="s">
        <v>395</v>
      </c>
      <c r="D786">
        <v>1</v>
      </c>
    </row>
    <row r="787" spans="1:4" x14ac:dyDescent="0.3">
      <c r="A787" s="16"/>
      <c r="B787" t="s">
        <v>743</v>
      </c>
      <c r="C787" t="s">
        <v>395</v>
      </c>
      <c r="D787">
        <v>1</v>
      </c>
    </row>
    <row r="788" spans="1:4" x14ac:dyDescent="0.3">
      <c r="A788" s="16"/>
      <c r="B788" t="s">
        <v>747</v>
      </c>
      <c r="C788" t="s">
        <v>395</v>
      </c>
      <c r="D788">
        <v>1</v>
      </c>
    </row>
    <row r="789" spans="1:4" x14ac:dyDescent="0.3">
      <c r="A789" s="16"/>
      <c r="B789" t="s">
        <v>545</v>
      </c>
      <c r="C789" t="s">
        <v>395</v>
      </c>
      <c r="D789">
        <v>1</v>
      </c>
    </row>
    <row r="790" spans="1:4" x14ac:dyDescent="0.3">
      <c r="A790" s="16"/>
      <c r="B790" t="s">
        <v>528</v>
      </c>
      <c r="C790" t="s">
        <v>395</v>
      </c>
      <c r="D790">
        <v>1</v>
      </c>
    </row>
    <row r="791" spans="1:4" x14ac:dyDescent="0.3">
      <c r="A791" s="16"/>
      <c r="B791" t="s">
        <v>440</v>
      </c>
      <c r="C791" t="s">
        <v>395</v>
      </c>
      <c r="D791">
        <v>1</v>
      </c>
    </row>
    <row r="792" spans="1:4" x14ac:dyDescent="0.3">
      <c r="A792" s="16"/>
      <c r="B792" t="s">
        <v>531</v>
      </c>
      <c r="C792" t="s">
        <v>330</v>
      </c>
      <c r="D792">
        <v>0</v>
      </c>
    </row>
    <row r="793" spans="1:4" x14ac:dyDescent="0.3">
      <c r="A793" s="16"/>
      <c r="B793" t="s">
        <v>530</v>
      </c>
      <c r="C793" t="s">
        <v>330</v>
      </c>
      <c r="D793">
        <v>0</v>
      </c>
    </row>
    <row r="794" spans="1:4" x14ac:dyDescent="0.3">
      <c r="A794" s="16"/>
      <c r="B794" t="s">
        <v>151</v>
      </c>
      <c r="C794" t="s">
        <v>395</v>
      </c>
      <c r="D794">
        <v>1</v>
      </c>
    </row>
    <row r="795" spans="1:4" x14ac:dyDescent="0.3">
      <c r="A795" s="16"/>
      <c r="B795" t="s">
        <v>529</v>
      </c>
      <c r="C795" t="s">
        <v>395</v>
      </c>
      <c r="D795">
        <v>1</v>
      </c>
    </row>
    <row r="796" spans="1:4" x14ac:dyDescent="0.3">
      <c r="A796" s="16"/>
      <c r="B796" t="s">
        <v>439</v>
      </c>
      <c r="C796" t="s">
        <v>395</v>
      </c>
      <c r="D796">
        <v>1</v>
      </c>
    </row>
    <row r="797" spans="1:4" x14ac:dyDescent="0.3">
      <c r="A797" s="16"/>
      <c r="B797" t="s">
        <v>547</v>
      </c>
      <c r="C797" t="s">
        <v>330</v>
      </c>
      <c r="D797">
        <v>0</v>
      </c>
    </row>
    <row r="798" spans="1:4" x14ac:dyDescent="0.3">
      <c r="A798" s="16"/>
      <c r="B798" t="s">
        <v>148</v>
      </c>
      <c r="C798" t="s">
        <v>718</v>
      </c>
      <c r="D798">
        <v>0</v>
      </c>
    </row>
    <row r="799" spans="1:4" x14ac:dyDescent="0.3">
      <c r="A799" s="16"/>
      <c r="B799" t="s">
        <v>147</v>
      </c>
      <c r="C799" t="s">
        <v>330</v>
      </c>
      <c r="D799">
        <v>0</v>
      </c>
    </row>
    <row r="800" spans="1:4" x14ac:dyDescent="0.3">
      <c r="A800" s="16"/>
      <c r="B800" t="s">
        <v>543</v>
      </c>
      <c r="C800" t="s">
        <v>330</v>
      </c>
      <c r="D800">
        <v>0</v>
      </c>
    </row>
    <row r="801" spans="1:4" x14ac:dyDescent="0.3">
      <c r="A801" s="16"/>
      <c r="B801" t="s">
        <v>532</v>
      </c>
      <c r="C801" t="s">
        <v>318</v>
      </c>
      <c r="D801">
        <v>0</v>
      </c>
    </row>
    <row r="802" spans="1:4" x14ac:dyDescent="0.3">
      <c r="A802" s="16"/>
      <c r="B802" t="s">
        <v>544</v>
      </c>
      <c r="C802" t="s">
        <v>330</v>
      </c>
      <c r="D802">
        <v>0</v>
      </c>
    </row>
    <row r="803" spans="1:4" x14ac:dyDescent="0.3">
      <c r="A803" s="16"/>
      <c r="B803" t="s">
        <v>710</v>
      </c>
      <c r="C803" t="s">
        <v>395</v>
      </c>
      <c r="D803">
        <v>1</v>
      </c>
    </row>
    <row r="804" spans="1:4" x14ac:dyDescent="0.3">
      <c r="A804" s="16"/>
      <c r="B804" t="s">
        <v>148</v>
      </c>
      <c r="C804" t="s">
        <v>330</v>
      </c>
      <c r="D804">
        <v>0</v>
      </c>
    </row>
    <row r="805" spans="1:4" x14ac:dyDescent="0.3">
      <c r="A805" s="16"/>
      <c r="B805" t="s">
        <v>546</v>
      </c>
      <c r="C805" t="s">
        <v>330</v>
      </c>
      <c r="D805">
        <v>0</v>
      </c>
    </row>
    <row r="806" spans="1:4" x14ac:dyDescent="0.3">
      <c r="A806" s="16"/>
      <c r="B806" t="s">
        <v>147</v>
      </c>
      <c r="C806" t="s">
        <v>718</v>
      </c>
      <c r="D806">
        <v>0</v>
      </c>
    </row>
    <row r="807" spans="1:4" x14ac:dyDescent="0.3">
      <c r="A807" s="16"/>
      <c r="B807" t="s">
        <v>751</v>
      </c>
      <c r="C807" t="s">
        <v>395</v>
      </c>
      <c r="D807">
        <v>1</v>
      </c>
    </row>
    <row r="808" spans="1:4" x14ac:dyDescent="0.3">
      <c r="A808" s="16"/>
      <c r="B808" t="s">
        <v>749</v>
      </c>
      <c r="C808" t="s">
        <v>395</v>
      </c>
      <c r="D808">
        <v>1</v>
      </c>
    </row>
    <row r="809" spans="1:4" x14ac:dyDescent="0.3">
      <c r="A809" s="16"/>
      <c r="B809" t="s">
        <v>86</v>
      </c>
      <c r="C809" t="s">
        <v>395</v>
      </c>
      <c r="D809">
        <v>1</v>
      </c>
    </row>
    <row r="810" spans="1:4" x14ac:dyDescent="0.3">
      <c r="A810" s="16"/>
      <c r="B810" t="s">
        <v>752</v>
      </c>
      <c r="C810" t="s">
        <v>395</v>
      </c>
      <c r="D810">
        <v>1</v>
      </c>
    </row>
    <row r="811" spans="1:4" x14ac:dyDescent="0.3">
      <c r="A811" s="16"/>
      <c r="B811" t="s">
        <v>153</v>
      </c>
      <c r="C811" t="s">
        <v>395</v>
      </c>
      <c r="D811">
        <v>1</v>
      </c>
    </row>
    <row r="812" spans="1:4" x14ac:dyDescent="0.3">
      <c r="A812" s="16"/>
      <c r="B812" t="s">
        <v>372</v>
      </c>
      <c r="C812" t="s">
        <v>370</v>
      </c>
      <c r="D812">
        <v>0</v>
      </c>
    </row>
    <row r="813" spans="1:4" x14ac:dyDescent="0.3">
      <c r="A813" s="16"/>
      <c r="B813" t="s">
        <v>152</v>
      </c>
      <c r="C813" t="s">
        <v>330</v>
      </c>
      <c r="D813">
        <v>0</v>
      </c>
    </row>
    <row r="814" spans="1:4" x14ac:dyDescent="0.3">
      <c r="A814" s="16"/>
      <c r="B814" t="s">
        <v>160</v>
      </c>
      <c r="C814" t="s">
        <v>395</v>
      </c>
      <c r="D814">
        <v>1</v>
      </c>
    </row>
    <row r="815" spans="1:4" x14ac:dyDescent="0.3">
      <c r="A815" s="16"/>
      <c r="B815" t="s">
        <v>159</v>
      </c>
      <c r="C815" t="s">
        <v>395</v>
      </c>
      <c r="D815">
        <v>1</v>
      </c>
    </row>
    <row r="816" spans="1:4" x14ac:dyDescent="0.3">
      <c r="A816" s="16"/>
      <c r="B816" t="s">
        <v>156</v>
      </c>
      <c r="C816" t="s">
        <v>395</v>
      </c>
      <c r="D816">
        <v>1</v>
      </c>
    </row>
    <row r="817" spans="1:4" x14ac:dyDescent="0.3">
      <c r="A817" s="16"/>
      <c r="B817" t="s">
        <v>150</v>
      </c>
      <c r="C817" t="s">
        <v>718</v>
      </c>
      <c r="D817">
        <v>0</v>
      </c>
    </row>
    <row r="818" spans="1:4" x14ac:dyDescent="0.3">
      <c r="A818" s="16"/>
      <c r="B818" t="s">
        <v>157</v>
      </c>
      <c r="C818" t="s">
        <v>395</v>
      </c>
      <c r="D818">
        <v>1</v>
      </c>
    </row>
    <row r="819" spans="1:4" x14ac:dyDescent="0.3">
      <c r="A819" s="16"/>
      <c r="B819" t="s">
        <v>544</v>
      </c>
      <c r="C819" t="s">
        <v>718</v>
      </c>
      <c r="D819">
        <v>0</v>
      </c>
    </row>
    <row r="820" spans="1:4" x14ac:dyDescent="0.3">
      <c r="A820" s="16"/>
      <c r="B820" t="s">
        <v>595</v>
      </c>
      <c r="C820" t="s">
        <v>718</v>
      </c>
      <c r="D820">
        <v>0</v>
      </c>
    </row>
    <row r="821" spans="1:4" x14ac:dyDescent="0.3">
      <c r="A821" s="16"/>
      <c r="B821" t="s">
        <v>596</v>
      </c>
      <c r="C821" t="s">
        <v>718</v>
      </c>
      <c r="D821">
        <v>0</v>
      </c>
    </row>
    <row r="822" spans="1:4" x14ac:dyDescent="0.3">
      <c r="A822" s="16"/>
      <c r="B822" t="s">
        <v>543</v>
      </c>
      <c r="C822" t="s">
        <v>718</v>
      </c>
      <c r="D822">
        <v>0</v>
      </c>
    </row>
    <row r="823" spans="1:4" x14ac:dyDescent="0.3">
      <c r="A823" s="16"/>
      <c r="B823" t="s">
        <v>83</v>
      </c>
      <c r="C823" t="s">
        <v>367</v>
      </c>
      <c r="D823">
        <v>0</v>
      </c>
    </row>
    <row r="824" spans="1:4" x14ac:dyDescent="0.3">
      <c r="A824" s="16"/>
      <c r="B824" t="s">
        <v>84</v>
      </c>
      <c r="C824" t="s">
        <v>718</v>
      </c>
      <c r="D824">
        <v>0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976C-1A2A-423B-BE80-9C52513B2A85}">
  <dimension ref="A1:L222"/>
  <sheetViews>
    <sheetView workbookViewId="0">
      <selection activeCell="D221" sqref="D221"/>
    </sheetView>
  </sheetViews>
  <sheetFormatPr defaultColWidth="11.44140625" defaultRowHeight="14.4" x14ac:dyDescent="0.3"/>
  <cols>
    <col min="1" max="1" width="7.44140625" bestFit="1" customWidth="1"/>
    <col min="2" max="2" width="24" bestFit="1" customWidth="1"/>
    <col min="3" max="3" width="12.88671875" bestFit="1" customWidth="1"/>
    <col min="4" max="4" width="16.44140625" bestFit="1" customWidth="1"/>
    <col min="10" max="10" width="12.6640625" bestFit="1" customWidth="1"/>
  </cols>
  <sheetData>
    <row r="1" spans="1:12" x14ac:dyDescent="0.3">
      <c r="A1" s="24" t="s">
        <v>0</v>
      </c>
      <c r="B1" s="25" t="s">
        <v>1</v>
      </c>
      <c r="C1" s="25" t="s">
        <v>304</v>
      </c>
      <c r="D1" s="25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661</v>
      </c>
    </row>
    <row r="2" spans="1:12" x14ac:dyDescent="0.3">
      <c r="A2" s="23" t="s">
        <v>571</v>
      </c>
      <c r="B2" t="s">
        <v>315</v>
      </c>
      <c r="C2" t="s">
        <v>316</v>
      </c>
      <c r="D2" s="18">
        <v>1</v>
      </c>
      <c r="F2">
        <f>COUNTIF(D:D, 1)</f>
        <v>134</v>
      </c>
      <c r="G2" s="50">
        <f>Tabelle101[[#This Row],[WAHR]]/Tabelle101[[#This Row],[SUMME]]</f>
        <v>0.60633484162895923</v>
      </c>
      <c r="H2">
        <f>COUNTIF(D:D, 0)</f>
        <v>87</v>
      </c>
      <c r="I2" s="50">
        <f>Tabelle101[[#This Row],[FALSCH]]/Tabelle101[[#This Row],[SUMME]]</f>
        <v>0.39366515837104071</v>
      </c>
      <c r="J2">
        <f>Tabelle101[[#This Row],[WAHR]]+Tabelle101[[#This Row],[FALSCH]]</f>
        <v>221</v>
      </c>
    </row>
    <row r="3" spans="1:12" x14ac:dyDescent="0.3">
      <c r="B3" t="s">
        <v>272</v>
      </c>
      <c r="C3" t="s">
        <v>377</v>
      </c>
      <c r="D3">
        <v>0</v>
      </c>
    </row>
    <row r="4" spans="1:12" x14ac:dyDescent="0.3">
      <c r="B4" t="s">
        <v>54</v>
      </c>
      <c r="C4" t="s">
        <v>409</v>
      </c>
      <c r="D4">
        <v>0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</row>
    <row r="5" spans="1:12" x14ac:dyDescent="0.3">
      <c r="B5" t="s">
        <v>208</v>
      </c>
      <c r="C5" t="s">
        <v>718</v>
      </c>
      <c r="D5">
        <v>0</v>
      </c>
      <c r="F5" cm="1">
        <f t="array" ref="F5">Tabelle101[WAHR]+Tabelle511[WAHR]</f>
        <v>654</v>
      </c>
      <c r="G5" s="50">
        <f>Tabelle10144[[#This Row],[WAHR]]/Tabelle10144[[#This Row],[SUMME]]</f>
        <v>0.62643678160919536</v>
      </c>
      <c r="H5" cm="1">
        <f t="array" ref="H5">Tabelle101[FALSCH]+Tabelle511[FALSCH]</f>
        <v>390</v>
      </c>
      <c r="I5" s="50">
        <f>Tabelle10144[[#This Row],[FALSCH]]/Tabelle10144[[#This Row],[SUMME]]</f>
        <v>0.37356321839080459</v>
      </c>
      <c r="J5">
        <f>Tabelle10144[[#This Row],[WAHR]]+Tabelle10144[[#This Row],[FALSCH]]</f>
        <v>1044</v>
      </c>
      <c r="L5" t="s">
        <v>662</v>
      </c>
    </row>
    <row r="6" spans="1:12" x14ac:dyDescent="0.3">
      <c r="B6" t="s">
        <v>119</v>
      </c>
      <c r="C6" t="s">
        <v>332</v>
      </c>
      <c r="D6">
        <v>0</v>
      </c>
    </row>
    <row r="7" spans="1:12" x14ac:dyDescent="0.3">
      <c r="B7" t="s">
        <v>51</v>
      </c>
      <c r="C7" t="s">
        <v>332</v>
      </c>
      <c r="D7">
        <v>0</v>
      </c>
    </row>
    <row r="8" spans="1:12" x14ac:dyDescent="0.3">
      <c r="B8" t="s">
        <v>536</v>
      </c>
      <c r="C8" t="s">
        <v>334</v>
      </c>
      <c r="D8">
        <v>0</v>
      </c>
    </row>
    <row r="9" spans="1:12" x14ac:dyDescent="0.3">
      <c r="B9" t="s">
        <v>538</v>
      </c>
      <c r="C9" t="s">
        <v>334</v>
      </c>
      <c r="D9">
        <v>0</v>
      </c>
    </row>
    <row r="10" spans="1:12" x14ac:dyDescent="0.3">
      <c r="B10" t="s">
        <v>539</v>
      </c>
      <c r="C10" t="s">
        <v>334</v>
      </c>
      <c r="D10">
        <v>0</v>
      </c>
    </row>
    <row r="11" spans="1:12" x14ac:dyDescent="0.3">
      <c r="B11" t="s">
        <v>537</v>
      </c>
      <c r="C11" t="s">
        <v>334</v>
      </c>
      <c r="D11">
        <v>0</v>
      </c>
    </row>
    <row r="12" spans="1:12" x14ac:dyDescent="0.3">
      <c r="B12" t="s">
        <v>535</v>
      </c>
      <c r="C12" t="s">
        <v>334</v>
      </c>
      <c r="D12">
        <v>0</v>
      </c>
    </row>
    <row r="13" spans="1:12" x14ac:dyDescent="0.3">
      <c r="B13" t="s">
        <v>16</v>
      </c>
      <c r="C13" t="s">
        <v>332</v>
      </c>
      <c r="D13">
        <v>0</v>
      </c>
    </row>
    <row r="14" spans="1:12" x14ac:dyDescent="0.3">
      <c r="B14" t="s">
        <v>534</v>
      </c>
      <c r="C14" t="s">
        <v>334</v>
      </c>
      <c r="D14">
        <v>0</v>
      </c>
    </row>
    <row r="15" spans="1:12" x14ac:dyDescent="0.3">
      <c r="B15" t="s">
        <v>15</v>
      </c>
      <c r="C15" t="s">
        <v>718</v>
      </c>
      <c r="D15">
        <v>0</v>
      </c>
    </row>
    <row r="16" spans="1:12" x14ac:dyDescent="0.3">
      <c r="B16" t="s">
        <v>121</v>
      </c>
      <c r="C16" t="s">
        <v>718</v>
      </c>
      <c r="D16">
        <v>0</v>
      </c>
    </row>
    <row r="17" spans="2:4" x14ac:dyDescent="0.3">
      <c r="B17" t="s">
        <v>19</v>
      </c>
      <c r="C17" t="s">
        <v>718</v>
      </c>
      <c r="D17">
        <v>0</v>
      </c>
    </row>
    <row r="18" spans="2:4" x14ac:dyDescent="0.3">
      <c r="B18" t="s">
        <v>272</v>
      </c>
      <c r="C18" t="s">
        <v>332</v>
      </c>
      <c r="D18">
        <v>1</v>
      </c>
    </row>
    <row r="19" spans="2:4" x14ac:dyDescent="0.3">
      <c r="B19" t="s">
        <v>274</v>
      </c>
      <c r="C19" t="s">
        <v>332</v>
      </c>
      <c r="D19">
        <v>1</v>
      </c>
    </row>
    <row r="20" spans="2:4" x14ac:dyDescent="0.3">
      <c r="B20" t="s">
        <v>116</v>
      </c>
      <c r="C20" t="s">
        <v>332</v>
      </c>
      <c r="D20">
        <v>1</v>
      </c>
    </row>
    <row r="21" spans="2:4" x14ac:dyDescent="0.3">
      <c r="B21" t="s">
        <v>275</v>
      </c>
      <c r="C21" t="s">
        <v>409</v>
      </c>
      <c r="D21">
        <v>0</v>
      </c>
    </row>
    <row r="22" spans="2:4" x14ac:dyDescent="0.3">
      <c r="B22" t="s">
        <v>55</v>
      </c>
      <c r="C22" t="s">
        <v>332</v>
      </c>
      <c r="D22">
        <v>1</v>
      </c>
    </row>
    <row r="23" spans="2:4" x14ac:dyDescent="0.3">
      <c r="B23" t="s">
        <v>273</v>
      </c>
      <c r="C23" t="s">
        <v>332</v>
      </c>
      <c r="D23">
        <v>1</v>
      </c>
    </row>
    <row r="24" spans="2:4" x14ac:dyDescent="0.3">
      <c r="B24" t="s">
        <v>117</v>
      </c>
      <c r="C24" t="s">
        <v>334</v>
      </c>
      <c r="D24">
        <v>0</v>
      </c>
    </row>
    <row r="25" spans="2:4" x14ac:dyDescent="0.3">
      <c r="B25" t="s">
        <v>54</v>
      </c>
      <c r="C25" t="s">
        <v>332</v>
      </c>
      <c r="D25">
        <v>1</v>
      </c>
    </row>
    <row r="26" spans="2:4" x14ac:dyDescent="0.3">
      <c r="B26" t="s">
        <v>51</v>
      </c>
      <c r="C26" t="s">
        <v>340</v>
      </c>
      <c r="D26">
        <v>1</v>
      </c>
    </row>
    <row r="27" spans="2:4" x14ac:dyDescent="0.3">
      <c r="B27" t="s">
        <v>16</v>
      </c>
      <c r="C27" t="s">
        <v>409</v>
      </c>
      <c r="D27">
        <v>0</v>
      </c>
    </row>
    <row r="28" spans="2:4" x14ac:dyDescent="0.3">
      <c r="B28" t="s">
        <v>119</v>
      </c>
      <c r="C28" t="s">
        <v>334</v>
      </c>
      <c r="D28">
        <v>0</v>
      </c>
    </row>
    <row r="29" spans="2:4" x14ac:dyDescent="0.3">
      <c r="B29" t="s">
        <v>16</v>
      </c>
      <c r="C29" t="s">
        <v>334</v>
      </c>
      <c r="D29">
        <v>0</v>
      </c>
    </row>
    <row r="30" spans="2:4" x14ac:dyDescent="0.3">
      <c r="B30" t="s">
        <v>478</v>
      </c>
      <c r="C30" t="s">
        <v>377</v>
      </c>
      <c r="D30">
        <v>0</v>
      </c>
    </row>
    <row r="31" spans="2:4" x14ac:dyDescent="0.3">
      <c r="B31" t="s">
        <v>118</v>
      </c>
      <c r="C31" t="s">
        <v>409</v>
      </c>
      <c r="D31">
        <v>0</v>
      </c>
    </row>
    <row r="32" spans="2:4" x14ac:dyDescent="0.3">
      <c r="B32" t="s">
        <v>275</v>
      </c>
      <c r="C32" t="s">
        <v>334</v>
      </c>
      <c r="D32">
        <v>0</v>
      </c>
    </row>
    <row r="33" spans="2:4" x14ac:dyDescent="0.3">
      <c r="B33" t="s">
        <v>117</v>
      </c>
      <c r="C33" t="s">
        <v>409</v>
      </c>
      <c r="D33">
        <v>0</v>
      </c>
    </row>
    <row r="34" spans="2:4" x14ac:dyDescent="0.3">
      <c r="B34" t="s">
        <v>416</v>
      </c>
      <c r="C34" t="s">
        <v>718</v>
      </c>
      <c r="D34">
        <v>1</v>
      </c>
    </row>
    <row r="35" spans="2:4" x14ac:dyDescent="0.3">
      <c r="B35" t="s">
        <v>277</v>
      </c>
      <c r="C35" t="s">
        <v>340</v>
      </c>
      <c r="D35">
        <v>1</v>
      </c>
    </row>
    <row r="36" spans="2:4" x14ac:dyDescent="0.3">
      <c r="B36" t="s">
        <v>535</v>
      </c>
      <c r="C36" t="s">
        <v>718</v>
      </c>
      <c r="D36">
        <v>1</v>
      </c>
    </row>
    <row r="37" spans="2:4" x14ac:dyDescent="0.3">
      <c r="B37" t="s">
        <v>536</v>
      </c>
      <c r="C37" t="s">
        <v>718</v>
      </c>
      <c r="D37">
        <v>1</v>
      </c>
    </row>
    <row r="38" spans="2:4" x14ac:dyDescent="0.3">
      <c r="B38" t="s">
        <v>120</v>
      </c>
      <c r="C38" t="s">
        <v>718</v>
      </c>
      <c r="D38">
        <v>1</v>
      </c>
    </row>
    <row r="39" spans="2:4" x14ac:dyDescent="0.3">
      <c r="B39" t="s">
        <v>663</v>
      </c>
      <c r="C39" t="s">
        <v>718</v>
      </c>
      <c r="D39">
        <v>1</v>
      </c>
    </row>
    <row r="40" spans="2:4" x14ac:dyDescent="0.3">
      <c r="B40" t="s">
        <v>417</v>
      </c>
      <c r="C40" t="s">
        <v>718</v>
      </c>
      <c r="D40">
        <v>1</v>
      </c>
    </row>
    <row r="41" spans="2:4" x14ac:dyDescent="0.3">
      <c r="B41" t="s">
        <v>664</v>
      </c>
      <c r="C41" t="s">
        <v>718</v>
      </c>
      <c r="D41">
        <v>1</v>
      </c>
    </row>
    <row r="42" spans="2:4" x14ac:dyDescent="0.3">
      <c r="B42" t="s">
        <v>53</v>
      </c>
      <c r="C42" t="s">
        <v>718</v>
      </c>
      <c r="D42">
        <v>1</v>
      </c>
    </row>
    <row r="43" spans="2:4" x14ac:dyDescent="0.3">
      <c r="B43" t="s">
        <v>665</v>
      </c>
      <c r="C43" t="s">
        <v>718</v>
      </c>
      <c r="D43">
        <v>1</v>
      </c>
    </row>
    <row r="44" spans="2:4" x14ac:dyDescent="0.3">
      <c r="B44" t="s">
        <v>16</v>
      </c>
      <c r="C44" t="s">
        <v>357</v>
      </c>
      <c r="D44">
        <v>0</v>
      </c>
    </row>
    <row r="45" spans="2:4" x14ac:dyDescent="0.3">
      <c r="B45" t="s">
        <v>475</v>
      </c>
      <c r="C45" t="s">
        <v>377</v>
      </c>
      <c r="D45">
        <v>0</v>
      </c>
    </row>
    <row r="46" spans="2:4" x14ac:dyDescent="0.3">
      <c r="B46" t="s">
        <v>118</v>
      </c>
      <c r="C46" t="s">
        <v>357</v>
      </c>
      <c r="D46">
        <v>0</v>
      </c>
    </row>
    <row r="47" spans="2:4" x14ac:dyDescent="0.3">
      <c r="B47" t="s">
        <v>477</v>
      </c>
      <c r="C47" t="s">
        <v>377</v>
      </c>
      <c r="D47">
        <v>0</v>
      </c>
    </row>
    <row r="48" spans="2:4" x14ac:dyDescent="0.3">
      <c r="B48" t="s">
        <v>475</v>
      </c>
      <c r="C48" t="s">
        <v>334</v>
      </c>
      <c r="D48">
        <v>0</v>
      </c>
    </row>
    <row r="49" spans="1:4" x14ac:dyDescent="0.3">
      <c r="B49" t="s">
        <v>275</v>
      </c>
      <c r="C49" t="s">
        <v>357</v>
      </c>
      <c r="D49">
        <v>0</v>
      </c>
    </row>
    <row r="50" spans="1:4" x14ac:dyDescent="0.3">
      <c r="B50" t="s">
        <v>476</v>
      </c>
      <c r="C50" t="s">
        <v>377</v>
      </c>
      <c r="D50">
        <v>0</v>
      </c>
    </row>
    <row r="51" spans="1:4" x14ac:dyDescent="0.3">
      <c r="B51" t="s">
        <v>538</v>
      </c>
      <c r="C51" t="s">
        <v>718</v>
      </c>
      <c r="D51">
        <v>1</v>
      </c>
    </row>
    <row r="52" spans="1:4" x14ac:dyDescent="0.3">
      <c r="B52" t="s">
        <v>539</v>
      </c>
      <c r="C52" t="s">
        <v>718</v>
      </c>
      <c r="D52">
        <v>1</v>
      </c>
    </row>
    <row r="53" spans="1:4" x14ac:dyDescent="0.3">
      <c r="B53" t="s">
        <v>476</v>
      </c>
      <c r="C53" t="s">
        <v>409</v>
      </c>
      <c r="D53">
        <v>0</v>
      </c>
    </row>
    <row r="54" spans="1:4" x14ac:dyDescent="0.3">
      <c r="A54" s="20"/>
      <c r="B54" s="20" t="s">
        <v>537</v>
      </c>
      <c r="C54" s="20" t="s">
        <v>718</v>
      </c>
      <c r="D54" s="20">
        <v>1</v>
      </c>
    </row>
    <row r="55" spans="1:4" x14ac:dyDescent="0.3">
      <c r="A55" s="16" t="s">
        <v>574</v>
      </c>
      <c r="B55" t="s">
        <v>20</v>
      </c>
      <c r="C55" t="s">
        <v>718</v>
      </c>
      <c r="D55">
        <v>1</v>
      </c>
    </row>
    <row r="56" spans="1:4" x14ac:dyDescent="0.3">
      <c r="B56" t="s">
        <v>666</v>
      </c>
      <c r="C56" t="s">
        <v>718</v>
      </c>
      <c r="D56">
        <v>1</v>
      </c>
    </row>
    <row r="57" spans="1:4" x14ac:dyDescent="0.3">
      <c r="B57" t="s">
        <v>211</v>
      </c>
      <c r="C57" t="s">
        <v>718</v>
      </c>
      <c r="D57">
        <v>1</v>
      </c>
    </row>
    <row r="58" spans="1:4" x14ac:dyDescent="0.3">
      <c r="B58" t="s">
        <v>343</v>
      </c>
      <c r="C58" t="s">
        <v>462</v>
      </c>
      <c r="D58">
        <v>0</v>
      </c>
    </row>
    <row r="59" spans="1:4" x14ac:dyDescent="0.3">
      <c r="B59" t="s">
        <v>130</v>
      </c>
      <c r="C59" t="s">
        <v>718</v>
      </c>
      <c r="D59">
        <v>1</v>
      </c>
    </row>
    <row r="60" spans="1:4" x14ac:dyDescent="0.3">
      <c r="B60" t="s">
        <v>20</v>
      </c>
      <c r="C60" t="s">
        <v>718</v>
      </c>
      <c r="D60">
        <v>1</v>
      </c>
    </row>
    <row r="61" spans="1:4" x14ac:dyDescent="0.3">
      <c r="B61" t="s">
        <v>211</v>
      </c>
      <c r="C61" t="s">
        <v>718</v>
      </c>
      <c r="D61">
        <v>1</v>
      </c>
    </row>
    <row r="62" spans="1:4" x14ac:dyDescent="0.3">
      <c r="B62" t="s">
        <v>20</v>
      </c>
      <c r="C62" t="s">
        <v>718</v>
      </c>
      <c r="D62">
        <v>1</v>
      </c>
    </row>
    <row r="63" spans="1:4" x14ac:dyDescent="0.3">
      <c r="B63" t="s">
        <v>66</v>
      </c>
      <c r="C63" t="s">
        <v>718</v>
      </c>
      <c r="D63">
        <v>0</v>
      </c>
    </row>
    <row r="64" spans="1:4" x14ac:dyDescent="0.3">
      <c r="B64" t="s">
        <v>484</v>
      </c>
      <c r="C64" t="s">
        <v>462</v>
      </c>
      <c r="D64">
        <v>0</v>
      </c>
    </row>
    <row r="65" spans="2:4" x14ac:dyDescent="0.3">
      <c r="B65" t="s">
        <v>343</v>
      </c>
      <c r="C65" t="s">
        <v>718</v>
      </c>
      <c r="D65">
        <v>0</v>
      </c>
    </row>
    <row r="66" spans="2:4" x14ac:dyDescent="0.3">
      <c r="B66" t="s">
        <v>579</v>
      </c>
      <c r="C66" t="s">
        <v>718</v>
      </c>
      <c r="D66">
        <v>0</v>
      </c>
    </row>
    <row r="67" spans="2:4" x14ac:dyDescent="0.3">
      <c r="B67" t="s">
        <v>577</v>
      </c>
      <c r="C67" t="s">
        <v>718</v>
      </c>
      <c r="D67">
        <v>0</v>
      </c>
    </row>
    <row r="68" spans="2:4" x14ac:dyDescent="0.3">
      <c r="B68" t="s">
        <v>667</v>
      </c>
      <c r="C68" t="s">
        <v>718</v>
      </c>
      <c r="D68">
        <v>0</v>
      </c>
    </row>
    <row r="69" spans="2:4" x14ac:dyDescent="0.3">
      <c r="B69" t="s">
        <v>131</v>
      </c>
      <c r="C69" t="s">
        <v>718</v>
      </c>
      <c r="D69">
        <v>1</v>
      </c>
    </row>
    <row r="70" spans="2:4" x14ac:dyDescent="0.3">
      <c r="B70" t="s">
        <v>482</v>
      </c>
      <c r="C70" t="s">
        <v>462</v>
      </c>
      <c r="D70">
        <v>0</v>
      </c>
    </row>
    <row r="71" spans="2:4" x14ac:dyDescent="0.3">
      <c r="B71" t="s">
        <v>484</v>
      </c>
      <c r="C71" t="s">
        <v>718</v>
      </c>
      <c r="D71">
        <v>0</v>
      </c>
    </row>
    <row r="72" spans="2:4" x14ac:dyDescent="0.3">
      <c r="B72" t="s">
        <v>123</v>
      </c>
      <c r="C72" t="s">
        <v>328</v>
      </c>
      <c r="D72">
        <v>0</v>
      </c>
    </row>
    <row r="73" spans="2:4" x14ac:dyDescent="0.3">
      <c r="B73" t="s">
        <v>482</v>
      </c>
      <c r="C73" t="s">
        <v>395</v>
      </c>
      <c r="D73">
        <v>1</v>
      </c>
    </row>
    <row r="74" spans="2:4" x14ac:dyDescent="0.3">
      <c r="B74" t="s">
        <v>345</v>
      </c>
      <c r="C74" t="s">
        <v>718</v>
      </c>
      <c r="D74">
        <v>1</v>
      </c>
    </row>
    <row r="75" spans="2:4" x14ac:dyDescent="0.3">
      <c r="B75" t="s">
        <v>347</v>
      </c>
      <c r="C75" t="s">
        <v>395</v>
      </c>
      <c r="D75">
        <v>1</v>
      </c>
    </row>
    <row r="76" spans="2:4" x14ac:dyDescent="0.3">
      <c r="B76" t="s">
        <v>579</v>
      </c>
      <c r="C76" t="s">
        <v>718</v>
      </c>
      <c r="D76">
        <v>0</v>
      </c>
    </row>
    <row r="77" spans="2:4" x14ac:dyDescent="0.3">
      <c r="B77" t="s">
        <v>20</v>
      </c>
      <c r="C77" t="s">
        <v>718</v>
      </c>
      <c r="D77">
        <v>1</v>
      </c>
    </row>
    <row r="78" spans="2:4" x14ac:dyDescent="0.3">
      <c r="B78" t="s">
        <v>343</v>
      </c>
      <c r="C78" t="s">
        <v>718</v>
      </c>
      <c r="D78">
        <v>0</v>
      </c>
    </row>
    <row r="79" spans="2:4" x14ac:dyDescent="0.3">
      <c r="B79" t="s">
        <v>283</v>
      </c>
      <c r="C79" t="s">
        <v>718</v>
      </c>
      <c r="D79">
        <v>1</v>
      </c>
    </row>
    <row r="80" spans="2:4" x14ac:dyDescent="0.3">
      <c r="B80" t="s">
        <v>20</v>
      </c>
      <c r="C80" t="s">
        <v>718</v>
      </c>
      <c r="D80">
        <v>1</v>
      </c>
    </row>
    <row r="81" spans="1:4" x14ac:dyDescent="0.3">
      <c r="B81" t="s">
        <v>211</v>
      </c>
      <c r="C81" t="s">
        <v>718</v>
      </c>
      <c r="D81">
        <v>0</v>
      </c>
    </row>
    <row r="82" spans="1:4" x14ac:dyDescent="0.3">
      <c r="B82" t="s">
        <v>20</v>
      </c>
      <c r="C82" t="s">
        <v>718</v>
      </c>
      <c r="D82">
        <v>1</v>
      </c>
    </row>
    <row r="83" spans="1:4" x14ac:dyDescent="0.3">
      <c r="B83" t="s">
        <v>668</v>
      </c>
      <c r="C83" t="s">
        <v>718</v>
      </c>
      <c r="D83">
        <v>0</v>
      </c>
    </row>
    <row r="84" spans="1:4" x14ac:dyDescent="0.3">
      <c r="B84" t="s">
        <v>481</v>
      </c>
      <c r="C84" t="s">
        <v>395</v>
      </c>
      <c r="D84">
        <v>1</v>
      </c>
    </row>
    <row r="85" spans="1:4" x14ac:dyDescent="0.3">
      <c r="B85" t="s">
        <v>125</v>
      </c>
      <c r="C85" t="s">
        <v>718</v>
      </c>
      <c r="D85">
        <v>1</v>
      </c>
    </row>
    <row r="86" spans="1:4" x14ac:dyDescent="0.3">
      <c r="B86" t="s">
        <v>20</v>
      </c>
      <c r="C86" t="s">
        <v>718</v>
      </c>
      <c r="D86">
        <v>1</v>
      </c>
    </row>
    <row r="87" spans="1:4" x14ac:dyDescent="0.3">
      <c r="B87" t="s">
        <v>347</v>
      </c>
      <c r="C87" t="s">
        <v>718</v>
      </c>
      <c r="D87">
        <v>0</v>
      </c>
    </row>
    <row r="88" spans="1:4" x14ac:dyDescent="0.3">
      <c r="A88" s="20"/>
      <c r="B88" s="20" t="s">
        <v>124</v>
      </c>
      <c r="C88" s="20" t="s">
        <v>395</v>
      </c>
      <c r="D88" s="20">
        <v>1</v>
      </c>
    </row>
    <row r="89" spans="1:4" x14ac:dyDescent="0.3">
      <c r="A89" s="16" t="s">
        <v>581</v>
      </c>
      <c r="B89" t="s">
        <v>71</v>
      </c>
      <c r="C89" t="s">
        <v>726</v>
      </c>
      <c r="D89">
        <v>1</v>
      </c>
    </row>
    <row r="90" spans="1:4" x14ac:dyDescent="0.3">
      <c r="A90" s="16"/>
      <c r="B90" t="s">
        <v>356</v>
      </c>
      <c r="C90" t="s">
        <v>726</v>
      </c>
      <c r="D90">
        <v>1</v>
      </c>
    </row>
    <row r="91" spans="1:4" x14ac:dyDescent="0.3">
      <c r="A91" s="16"/>
      <c r="B91" t="s">
        <v>520</v>
      </c>
      <c r="C91" t="s">
        <v>422</v>
      </c>
      <c r="D91">
        <v>0</v>
      </c>
    </row>
    <row r="92" spans="1:4" x14ac:dyDescent="0.3">
      <c r="A92" s="16"/>
      <c r="B92" t="s">
        <v>25</v>
      </c>
      <c r="C92" t="s">
        <v>726</v>
      </c>
      <c r="D92">
        <v>1</v>
      </c>
    </row>
    <row r="93" spans="1:4" x14ac:dyDescent="0.3">
      <c r="A93" s="16"/>
      <c r="B93" t="s">
        <v>489</v>
      </c>
      <c r="C93" t="s">
        <v>726</v>
      </c>
      <c r="D93">
        <v>1</v>
      </c>
    </row>
    <row r="94" spans="1:4" x14ac:dyDescent="0.3">
      <c r="A94" s="16"/>
      <c r="B94" t="s">
        <v>430</v>
      </c>
      <c r="C94" t="s">
        <v>334</v>
      </c>
      <c r="D94">
        <v>0</v>
      </c>
    </row>
    <row r="95" spans="1:4" x14ac:dyDescent="0.3">
      <c r="A95" s="16"/>
      <c r="B95" t="s">
        <v>361</v>
      </c>
      <c r="C95" t="s">
        <v>726</v>
      </c>
      <c r="D95">
        <v>1</v>
      </c>
    </row>
    <row r="96" spans="1:4" x14ac:dyDescent="0.3">
      <c r="A96" s="16"/>
      <c r="B96" t="s">
        <v>487</v>
      </c>
      <c r="C96" t="s">
        <v>395</v>
      </c>
      <c r="D96">
        <v>0</v>
      </c>
    </row>
    <row r="97" spans="1:4" x14ac:dyDescent="0.3">
      <c r="A97" s="16"/>
      <c r="B97" t="s">
        <v>486</v>
      </c>
      <c r="C97" t="s">
        <v>395</v>
      </c>
      <c r="D97">
        <v>0</v>
      </c>
    </row>
    <row r="98" spans="1:4" x14ac:dyDescent="0.3">
      <c r="A98" s="16"/>
      <c r="B98" t="s">
        <v>590</v>
      </c>
      <c r="C98" t="s">
        <v>726</v>
      </c>
      <c r="D98">
        <v>1</v>
      </c>
    </row>
    <row r="99" spans="1:4" x14ac:dyDescent="0.3">
      <c r="A99" s="16"/>
      <c r="B99" t="s">
        <v>24</v>
      </c>
      <c r="C99" t="s">
        <v>367</v>
      </c>
      <c r="D99">
        <v>1</v>
      </c>
    </row>
    <row r="100" spans="1:4" x14ac:dyDescent="0.3">
      <c r="A100" s="16"/>
      <c r="B100" t="s">
        <v>354</v>
      </c>
      <c r="C100" t="s">
        <v>367</v>
      </c>
      <c r="D100">
        <v>1</v>
      </c>
    </row>
    <row r="101" spans="1:4" x14ac:dyDescent="0.3">
      <c r="A101" s="16"/>
      <c r="B101" t="s">
        <v>488</v>
      </c>
      <c r="C101" t="s">
        <v>422</v>
      </c>
      <c r="D101">
        <v>0</v>
      </c>
    </row>
    <row r="102" spans="1:4" x14ac:dyDescent="0.3">
      <c r="A102" s="16"/>
      <c r="B102" t="s">
        <v>360</v>
      </c>
      <c r="C102" t="s">
        <v>359</v>
      </c>
      <c r="D102">
        <v>0</v>
      </c>
    </row>
    <row r="103" spans="1:4" x14ac:dyDescent="0.3">
      <c r="A103" s="16"/>
      <c r="B103" t="s">
        <v>358</v>
      </c>
      <c r="C103" t="s">
        <v>359</v>
      </c>
      <c r="D103">
        <v>0</v>
      </c>
    </row>
    <row r="104" spans="1:4" x14ac:dyDescent="0.3">
      <c r="A104" s="16"/>
      <c r="B104" t="s">
        <v>488</v>
      </c>
      <c r="C104" t="s">
        <v>395</v>
      </c>
      <c r="D104">
        <v>0</v>
      </c>
    </row>
    <row r="105" spans="1:4" x14ac:dyDescent="0.3">
      <c r="A105" s="16"/>
      <c r="B105" t="s">
        <v>428</v>
      </c>
      <c r="C105" t="s">
        <v>726</v>
      </c>
      <c r="D105">
        <v>1</v>
      </c>
    </row>
    <row r="106" spans="1:4" x14ac:dyDescent="0.3">
      <c r="A106" s="16"/>
      <c r="B106" t="s">
        <v>494</v>
      </c>
      <c r="C106" t="s">
        <v>718</v>
      </c>
      <c r="D106">
        <v>0</v>
      </c>
    </row>
    <row r="107" spans="1:4" x14ac:dyDescent="0.3">
      <c r="A107" s="16"/>
      <c r="B107" t="s">
        <v>669</v>
      </c>
      <c r="C107" t="s">
        <v>726</v>
      </c>
      <c r="D107">
        <v>1</v>
      </c>
    </row>
    <row r="108" spans="1:4" x14ac:dyDescent="0.3">
      <c r="A108" s="16"/>
      <c r="B108" t="s">
        <v>492</v>
      </c>
      <c r="C108" t="s">
        <v>726</v>
      </c>
      <c r="D108">
        <v>1</v>
      </c>
    </row>
    <row r="109" spans="1:4" x14ac:dyDescent="0.3">
      <c r="A109" s="16"/>
      <c r="B109" t="s">
        <v>583</v>
      </c>
      <c r="C109" t="s">
        <v>413</v>
      </c>
      <c r="D109">
        <v>1</v>
      </c>
    </row>
    <row r="110" spans="1:4" x14ac:dyDescent="0.3">
      <c r="A110" s="16"/>
      <c r="B110" t="s">
        <v>490</v>
      </c>
      <c r="C110" t="s">
        <v>726</v>
      </c>
      <c r="D110">
        <v>1</v>
      </c>
    </row>
    <row r="111" spans="1:4" x14ac:dyDescent="0.3">
      <c r="A111" s="16"/>
      <c r="B111" t="s">
        <v>494</v>
      </c>
      <c r="C111" t="s">
        <v>726</v>
      </c>
      <c r="D111">
        <v>1</v>
      </c>
    </row>
    <row r="112" spans="1:4" x14ac:dyDescent="0.3">
      <c r="A112" s="16"/>
      <c r="B112" t="s">
        <v>493</v>
      </c>
      <c r="C112" t="s">
        <v>726</v>
      </c>
      <c r="D112">
        <v>1</v>
      </c>
    </row>
    <row r="113" spans="1:4" x14ac:dyDescent="0.3">
      <c r="A113" s="16"/>
      <c r="B113" t="s">
        <v>25</v>
      </c>
      <c r="C113" t="s">
        <v>413</v>
      </c>
      <c r="D113">
        <v>1</v>
      </c>
    </row>
    <row r="114" spans="1:4" x14ac:dyDescent="0.3">
      <c r="A114" s="16"/>
      <c r="B114" t="s">
        <v>70</v>
      </c>
      <c r="C114" t="s">
        <v>726</v>
      </c>
      <c r="D114">
        <v>1</v>
      </c>
    </row>
    <row r="115" spans="1:4" x14ac:dyDescent="0.3">
      <c r="A115" s="16"/>
      <c r="B115" t="s">
        <v>582</v>
      </c>
      <c r="C115" t="s">
        <v>413</v>
      </c>
      <c r="D115">
        <v>1</v>
      </c>
    </row>
    <row r="116" spans="1:4" x14ac:dyDescent="0.3">
      <c r="A116" s="16"/>
      <c r="B116" t="s">
        <v>669</v>
      </c>
      <c r="C116" t="s">
        <v>718</v>
      </c>
      <c r="D116">
        <v>0</v>
      </c>
    </row>
    <row r="117" spans="1:4" x14ac:dyDescent="0.3">
      <c r="A117" s="16"/>
      <c r="B117" t="s">
        <v>489</v>
      </c>
      <c r="C117" t="s">
        <v>413</v>
      </c>
      <c r="D117">
        <v>1</v>
      </c>
    </row>
    <row r="118" spans="1:4" x14ac:dyDescent="0.3">
      <c r="A118" s="16"/>
      <c r="B118" t="s">
        <v>71</v>
      </c>
      <c r="C118" t="s">
        <v>726</v>
      </c>
      <c r="D118">
        <v>1</v>
      </c>
    </row>
    <row r="119" spans="1:4" x14ac:dyDescent="0.3">
      <c r="A119" s="16"/>
      <c r="B119" t="s">
        <v>71</v>
      </c>
      <c r="C119" t="s">
        <v>718</v>
      </c>
      <c r="D119">
        <v>0</v>
      </c>
    </row>
    <row r="120" spans="1:4" x14ac:dyDescent="0.3">
      <c r="A120" s="16"/>
      <c r="B120" t="s">
        <v>434</v>
      </c>
      <c r="C120" t="s">
        <v>334</v>
      </c>
      <c r="D120">
        <v>0</v>
      </c>
    </row>
    <row r="121" spans="1:4" x14ac:dyDescent="0.3">
      <c r="A121" s="16"/>
      <c r="B121" t="s">
        <v>362</v>
      </c>
      <c r="C121" t="s">
        <v>726</v>
      </c>
      <c r="D121">
        <v>1</v>
      </c>
    </row>
    <row r="122" spans="1:4" x14ac:dyDescent="0.3">
      <c r="A122" s="16"/>
      <c r="B122" t="s">
        <v>591</v>
      </c>
      <c r="C122" t="s">
        <v>726</v>
      </c>
      <c r="D122">
        <v>1</v>
      </c>
    </row>
    <row r="123" spans="1:4" x14ac:dyDescent="0.3">
      <c r="A123" s="16"/>
      <c r="B123" t="s">
        <v>586</v>
      </c>
      <c r="C123" t="s">
        <v>726</v>
      </c>
      <c r="D123">
        <v>1</v>
      </c>
    </row>
    <row r="124" spans="1:4" x14ac:dyDescent="0.3">
      <c r="A124" s="16"/>
      <c r="B124" t="s">
        <v>582</v>
      </c>
      <c r="C124" t="s">
        <v>726</v>
      </c>
      <c r="D124">
        <v>1</v>
      </c>
    </row>
    <row r="125" spans="1:4" x14ac:dyDescent="0.3">
      <c r="A125" s="16"/>
      <c r="B125" t="s">
        <v>498</v>
      </c>
      <c r="C125" t="s">
        <v>413</v>
      </c>
      <c r="D125">
        <v>1</v>
      </c>
    </row>
    <row r="126" spans="1:4" x14ac:dyDescent="0.3">
      <c r="A126" s="16"/>
      <c r="B126" t="s">
        <v>27</v>
      </c>
      <c r="C126" t="s">
        <v>726</v>
      </c>
      <c r="D126">
        <v>1</v>
      </c>
    </row>
    <row r="127" spans="1:4" x14ac:dyDescent="0.3">
      <c r="A127" s="16"/>
      <c r="B127" t="s">
        <v>492</v>
      </c>
      <c r="C127" t="s">
        <v>413</v>
      </c>
      <c r="D127">
        <v>1</v>
      </c>
    </row>
    <row r="128" spans="1:4" x14ac:dyDescent="0.3">
      <c r="A128" s="16"/>
      <c r="B128" t="s">
        <v>427</v>
      </c>
      <c r="C128" t="s">
        <v>726</v>
      </c>
      <c r="D128">
        <v>1</v>
      </c>
    </row>
    <row r="129" spans="1:4" x14ac:dyDescent="0.3">
      <c r="A129" s="16"/>
      <c r="B129" t="s">
        <v>489</v>
      </c>
      <c r="C129" t="s">
        <v>726</v>
      </c>
      <c r="D129">
        <v>1</v>
      </c>
    </row>
    <row r="130" spans="1:4" x14ac:dyDescent="0.3">
      <c r="A130" s="16"/>
      <c r="B130" t="s">
        <v>71</v>
      </c>
      <c r="C130" t="s">
        <v>413</v>
      </c>
      <c r="D130">
        <v>1</v>
      </c>
    </row>
    <row r="131" spans="1:4" x14ac:dyDescent="0.3">
      <c r="A131" s="16"/>
      <c r="B131" t="s">
        <v>353</v>
      </c>
      <c r="C131" t="s">
        <v>413</v>
      </c>
      <c r="D131">
        <v>1</v>
      </c>
    </row>
    <row r="132" spans="1:4" x14ac:dyDescent="0.3">
      <c r="A132" s="16"/>
      <c r="B132" t="s">
        <v>70</v>
      </c>
      <c r="C132" t="s">
        <v>726</v>
      </c>
      <c r="D132">
        <v>1</v>
      </c>
    </row>
    <row r="133" spans="1:4" x14ac:dyDescent="0.3">
      <c r="A133" s="16"/>
      <c r="B133" t="s">
        <v>356</v>
      </c>
      <c r="C133" t="s">
        <v>718</v>
      </c>
      <c r="D133">
        <v>0</v>
      </c>
    </row>
    <row r="134" spans="1:4" x14ac:dyDescent="0.3">
      <c r="A134" s="16"/>
      <c r="B134" t="s">
        <v>428</v>
      </c>
      <c r="C134" t="s">
        <v>726</v>
      </c>
      <c r="D134">
        <v>1</v>
      </c>
    </row>
    <row r="135" spans="1:4" x14ac:dyDescent="0.3">
      <c r="A135" s="16"/>
      <c r="B135" t="s">
        <v>427</v>
      </c>
      <c r="C135" t="s">
        <v>334</v>
      </c>
      <c r="D135">
        <v>0</v>
      </c>
    </row>
    <row r="136" spans="1:4" x14ac:dyDescent="0.3">
      <c r="A136" s="16"/>
      <c r="B136" t="s">
        <v>590</v>
      </c>
      <c r="C136" t="s">
        <v>718</v>
      </c>
      <c r="D136">
        <v>0</v>
      </c>
    </row>
    <row r="137" spans="1:4" x14ac:dyDescent="0.3">
      <c r="A137" s="16"/>
      <c r="B137" t="s">
        <v>361</v>
      </c>
      <c r="C137" t="s">
        <v>334</v>
      </c>
      <c r="D137">
        <v>0</v>
      </c>
    </row>
    <row r="138" spans="1:4" x14ac:dyDescent="0.3">
      <c r="A138" s="16"/>
      <c r="B138" t="s">
        <v>351</v>
      </c>
      <c r="C138" t="s">
        <v>726</v>
      </c>
      <c r="D138">
        <v>1</v>
      </c>
    </row>
    <row r="139" spans="1:4" x14ac:dyDescent="0.3">
      <c r="A139" s="16"/>
      <c r="B139" t="s">
        <v>70</v>
      </c>
      <c r="C139" t="s">
        <v>413</v>
      </c>
      <c r="D139">
        <v>1</v>
      </c>
    </row>
    <row r="140" spans="1:4" x14ac:dyDescent="0.3">
      <c r="A140" s="16"/>
      <c r="B140" t="s">
        <v>353</v>
      </c>
      <c r="C140" t="s">
        <v>726</v>
      </c>
      <c r="D140">
        <v>1</v>
      </c>
    </row>
    <row r="141" spans="1:4" x14ac:dyDescent="0.3">
      <c r="A141" s="16"/>
      <c r="B141" t="s">
        <v>492</v>
      </c>
      <c r="C141" t="s">
        <v>726</v>
      </c>
      <c r="D141">
        <v>1</v>
      </c>
    </row>
    <row r="142" spans="1:4" x14ac:dyDescent="0.3">
      <c r="A142" s="16"/>
      <c r="B142" t="s">
        <v>586</v>
      </c>
      <c r="C142" t="s">
        <v>718</v>
      </c>
      <c r="D142">
        <v>0</v>
      </c>
    </row>
    <row r="143" spans="1:4" x14ac:dyDescent="0.3">
      <c r="A143" s="16"/>
      <c r="B143" t="s">
        <v>362</v>
      </c>
      <c r="C143" t="s">
        <v>718</v>
      </c>
      <c r="D143">
        <v>0</v>
      </c>
    </row>
    <row r="144" spans="1:4" x14ac:dyDescent="0.3">
      <c r="A144" s="16"/>
      <c r="B144" t="s">
        <v>671</v>
      </c>
      <c r="C144" t="s">
        <v>726</v>
      </c>
      <c r="D144">
        <v>1</v>
      </c>
    </row>
    <row r="145" spans="1:4" x14ac:dyDescent="0.3">
      <c r="A145" s="16"/>
      <c r="B145" t="s">
        <v>351</v>
      </c>
      <c r="C145" t="s">
        <v>718</v>
      </c>
      <c r="D145">
        <v>0</v>
      </c>
    </row>
    <row r="146" spans="1:4" x14ac:dyDescent="0.3">
      <c r="A146" s="16"/>
      <c r="B146" t="s">
        <v>353</v>
      </c>
      <c r="C146" t="s">
        <v>312</v>
      </c>
      <c r="D146">
        <v>0</v>
      </c>
    </row>
    <row r="147" spans="1:4" x14ac:dyDescent="0.3">
      <c r="A147" s="16"/>
      <c r="B147" t="s">
        <v>670</v>
      </c>
      <c r="C147" t="s">
        <v>726</v>
      </c>
      <c r="D147">
        <v>1</v>
      </c>
    </row>
    <row r="148" spans="1:4" x14ac:dyDescent="0.3">
      <c r="A148" s="16"/>
      <c r="B148" t="s">
        <v>429</v>
      </c>
      <c r="C148" t="s">
        <v>726</v>
      </c>
      <c r="D148">
        <v>1</v>
      </c>
    </row>
    <row r="149" spans="1:4" x14ac:dyDescent="0.3">
      <c r="A149" s="16"/>
      <c r="B149" t="s">
        <v>591</v>
      </c>
      <c r="C149" t="s">
        <v>718</v>
      </c>
      <c r="D149">
        <v>0</v>
      </c>
    </row>
    <row r="150" spans="1:4" x14ac:dyDescent="0.3">
      <c r="A150" s="16"/>
      <c r="B150" t="s">
        <v>523</v>
      </c>
      <c r="C150" t="s">
        <v>726</v>
      </c>
      <c r="D150">
        <v>1</v>
      </c>
    </row>
    <row r="151" spans="1:4" x14ac:dyDescent="0.3">
      <c r="A151" s="16"/>
      <c r="B151" t="s">
        <v>27</v>
      </c>
      <c r="C151" t="s">
        <v>718</v>
      </c>
      <c r="D151">
        <v>0</v>
      </c>
    </row>
    <row r="152" spans="1:4" x14ac:dyDescent="0.3">
      <c r="A152" s="16"/>
      <c r="B152" t="s">
        <v>672</v>
      </c>
      <c r="C152" t="s">
        <v>726</v>
      </c>
      <c r="D152">
        <v>1</v>
      </c>
    </row>
    <row r="153" spans="1:4" x14ac:dyDescent="0.3">
      <c r="A153" s="16"/>
      <c r="B153" t="s">
        <v>522</v>
      </c>
      <c r="C153" t="s">
        <v>726</v>
      </c>
      <c r="D153">
        <v>1</v>
      </c>
    </row>
    <row r="154" spans="1:4" x14ac:dyDescent="0.3">
      <c r="A154" s="16"/>
      <c r="B154" t="s">
        <v>498</v>
      </c>
      <c r="C154" t="s">
        <v>726</v>
      </c>
      <c r="D154">
        <v>1</v>
      </c>
    </row>
    <row r="155" spans="1:4" x14ac:dyDescent="0.3">
      <c r="A155" s="16"/>
      <c r="B155" t="s">
        <v>673</v>
      </c>
      <c r="C155" t="s">
        <v>726</v>
      </c>
      <c r="D155">
        <v>1</v>
      </c>
    </row>
    <row r="156" spans="1:4" x14ac:dyDescent="0.3">
      <c r="A156" s="16"/>
      <c r="B156" t="s">
        <v>588</v>
      </c>
      <c r="C156" t="s">
        <v>726</v>
      </c>
      <c r="D156">
        <v>1</v>
      </c>
    </row>
    <row r="157" spans="1:4" x14ac:dyDescent="0.3">
      <c r="A157" s="16"/>
      <c r="B157" t="s">
        <v>490</v>
      </c>
      <c r="C157" t="s">
        <v>413</v>
      </c>
      <c r="D157">
        <v>1</v>
      </c>
    </row>
    <row r="158" spans="1:4" x14ac:dyDescent="0.3">
      <c r="A158" s="16"/>
      <c r="B158" t="s">
        <v>589</v>
      </c>
      <c r="C158" t="s">
        <v>726</v>
      </c>
      <c r="D158">
        <v>1</v>
      </c>
    </row>
    <row r="159" spans="1:4" x14ac:dyDescent="0.3">
      <c r="A159" s="16"/>
      <c r="B159" t="s">
        <v>587</v>
      </c>
      <c r="C159" t="s">
        <v>726</v>
      </c>
      <c r="D159">
        <v>1</v>
      </c>
    </row>
    <row r="160" spans="1:4" x14ac:dyDescent="0.3">
      <c r="A160" s="16"/>
      <c r="B160" t="s">
        <v>587</v>
      </c>
      <c r="C160" t="s">
        <v>413</v>
      </c>
      <c r="D160">
        <v>1</v>
      </c>
    </row>
    <row r="161" spans="1:4" x14ac:dyDescent="0.3">
      <c r="A161" s="16"/>
      <c r="B161" t="s">
        <v>589</v>
      </c>
      <c r="C161" t="s">
        <v>413</v>
      </c>
      <c r="D161">
        <v>1</v>
      </c>
    </row>
    <row r="162" spans="1:4" x14ac:dyDescent="0.3">
      <c r="A162" s="16"/>
      <c r="B162" t="s">
        <v>586</v>
      </c>
      <c r="C162" t="s">
        <v>413</v>
      </c>
      <c r="D162">
        <v>1</v>
      </c>
    </row>
    <row r="163" spans="1:4" x14ac:dyDescent="0.3">
      <c r="A163" s="16"/>
      <c r="B163" t="s">
        <v>670</v>
      </c>
      <c r="C163" t="s">
        <v>718</v>
      </c>
      <c r="D163">
        <v>0</v>
      </c>
    </row>
    <row r="164" spans="1:4" x14ac:dyDescent="0.3">
      <c r="A164" s="16"/>
      <c r="B164" t="s">
        <v>585</v>
      </c>
      <c r="C164" t="s">
        <v>726</v>
      </c>
      <c r="D164">
        <v>1</v>
      </c>
    </row>
    <row r="165" spans="1:4" x14ac:dyDescent="0.3">
      <c r="A165" s="16"/>
      <c r="B165" t="s">
        <v>585</v>
      </c>
      <c r="C165" t="s">
        <v>413</v>
      </c>
      <c r="D165">
        <v>1</v>
      </c>
    </row>
    <row r="166" spans="1:4" x14ac:dyDescent="0.3">
      <c r="A166" s="16"/>
      <c r="B166" t="s">
        <v>588</v>
      </c>
      <c r="C166" t="s">
        <v>413</v>
      </c>
      <c r="D166">
        <v>1</v>
      </c>
    </row>
    <row r="167" spans="1:4" x14ac:dyDescent="0.3">
      <c r="A167" s="16"/>
      <c r="B167" t="s">
        <v>669</v>
      </c>
      <c r="C167" t="s">
        <v>413</v>
      </c>
      <c r="D167">
        <v>1</v>
      </c>
    </row>
    <row r="168" spans="1:4" x14ac:dyDescent="0.3">
      <c r="A168" s="16"/>
      <c r="B168" t="s">
        <v>27</v>
      </c>
      <c r="C168" t="s">
        <v>413</v>
      </c>
      <c r="D168">
        <v>1</v>
      </c>
    </row>
    <row r="169" spans="1:4" x14ac:dyDescent="0.3">
      <c r="A169" s="16"/>
      <c r="B169" t="s">
        <v>589</v>
      </c>
      <c r="C169" t="s">
        <v>718</v>
      </c>
      <c r="D169">
        <v>0</v>
      </c>
    </row>
    <row r="170" spans="1:4" x14ac:dyDescent="0.3">
      <c r="A170" s="16"/>
      <c r="B170" t="s">
        <v>351</v>
      </c>
      <c r="C170" t="s">
        <v>413</v>
      </c>
      <c r="D170">
        <v>1</v>
      </c>
    </row>
    <row r="171" spans="1:4" x14ac:dyDescent="0.3">
      <c r="A171" s="16"/>
      <c r="B171" t="s">
        <v>494</v>
      </c>
      <c r="C171" t="s">
        <v>413</v>
      </c>
      <c r="D171">
        <v>1</v>
      </c>
    </row>
    <row r="172" spans="1:4" x14ac:dyDescent="0.3">
      <c r="A172" s="16"/>
      <c r="B172" t="s">
        <v>356</v>
      </c>
      <c r="C172" t="s">
        <v>413</v>
      </c>
      <c r="D172">
        <v>1</v>
      </c>
    </row>
    <row r="173" spans="1:4" x14ac:dyDescent="0.3">
      <c r="A173" s="16"/>
      <c r="B173" t="s">
        <v>671</v>
      </c>
      <c r="C173" t="s">
        <v>718</v>
      </c>
      <c r="D173">
        <v>0</v>
      </c>
    </row>
    <row r="174" spans="1:4" x14ac:dyDescent="0.3">
      <c r="A174" s="16"/>
      <c r="B174" t="s">
        <v>584</v>
      </c>
      <c r="C174" t="s">
        <v>413</v>
      </c>
      <c r="D174">
        <v>1</v>
      </c>
    </row>
    <row r="175" spans="1:4" x14ac:dyDescent="0.3">
      <c r="A175" s="16"/>
      <c r="B175" t="s">
        <v>672</v>
      </c>
      <c r="C175" t="s">
        <v>718</v>
      </c>
      <c r="D175">
        <v>0</v>
      </c>
    </row>
    <row r="176" spans="1:4" x14ac:dyDescent="0.3">
      <c r="A176" s="16"/>
      <c r="B176" t="s">
        <v>588</v>
      </c>
      <c r="C176" t="s">
        <v>718</v>
      </c>
      <c r="D176">
        <v>0</v>
      </c>
    </row>
    <row r="177" spans="1:4" x14ac:dyDescent="0.3">
      <c r="A177" s="16"/>
      <c r="B177" t="s">
        <v>493</v>
      </c>
      <c r="C177" t="s">
        <v>413</v>
      </c>
      <c r="D177">
        <v>1</v>
      </c>
    </row>
    <row r="178" spans="1:4" x14ac:dyDescent="0.3">
      <c r="A178" s="16"/>
      <c r="B178" t="s">
        <v>491</v>
      </c>
      <c r="C178" t="s">
        <v>413</v>
      </c>
      <c r="D178">
        <v>1</v>
      </c>
    </row>
    <row r="179" spans="1:4" x14ac:dyDescent="0.3">
      <c r="A179" s="16"/>
      <c r="B179" t="s">
        <v>493</v>
      </c>
      <c r="C179" t="s">
        <v>726</v>
      </c>
      <c r="D179">
        <v>1</v>
      </c>
    </row>
    <row r="180" spans="1:4" x14ac:dyDescent="0.3">
      <c r="A180" s="16"/>
      <c r="B180" t="s">
        <v>353</v>
      </c>
      <c r="C180" t="s">
        <v>726</v>
      </c>
      <c r="D180">
        <v>1</v>
      </c>
    </row>
    <row r="181" spans="1:4" x14ac:dyDescent="0.3">
      <c r="A181" s="16"/>
      <c r="B181" t="s">
        <v>673</v>
      </c>
      <c r="C181" t="s">
        <v>718</v>
      </c>
      <c r="D181">
        <v>0</v>
      </c>
    </row>
    <row r="182" spans="1:4" x14ac:dyDescent="0.3">
      <c r="A182" s="16"/>
      <c r="B182" t="s">
        <v>591</v>
      </c>
      <c r="C182" t="s">
        <v>413</v>
      </c>
      <c r="D182">
        <v>1</v>
      </c>
    </row>
    <row r="183" spans="1:4" x14ac:dyDescent="0.3">
      <c r="A183" s="16"/>
      <c r="B183" t="s">
        <v>670</v>
      </c>
      <c r="C183" t="s">
        <v>413</v>
      </c>
      <c r="D183">
        <v>1</v>
      </c>
    </row>
    <row r="184" spans="1:4" x14ac:dyDescent="0.3">
      <c r="A184" s="16"/>
      <c r="B184" t="s">
        <v>585</v>
      </c>
      <c r="C184" t="s">
        <v>718</v>
      </c>
      <c r="D184">
        <v>0</v>
      </c>
    </row>
    <row r="185" spans="1:4" x14ac:dyDescent="0.3">
      <c r="A185" s="16"/>
      <c r="B185" t="s">
        <v>671</v>
      </c>
      <c r="C185" t="s">
        <v>413</v>
      </c>
      <c r="D185">
        <v>1</v>
      </c>
    </row>
    <row r="186" spans="1:4" x14ac:dyDescent="0.3">
      <c r="A186" s="16"/>
      <c r="B186" t="s">
        <v>673</v>
      </c>
      <c r="C186" t="s">
        <v>413</v>
      </c>
      <c r="D186">
        <v>1</v>
      </c>
    </row>
    <row r="187" spans="1:4" x14ac:dyDescent="0.3">
      <c r="A187" s="16"/>
      <c r="B187" t="s">
        <v>362</v>
      </c>
      <c r="C187" t="s">
        <v>413</v>
      </c>
      <c r="D187">
        <v>1</v>
      </c>
    </row>
    <row r="188" spans="1:4" x14ac:dyDescent="0.3">
      <c r="A188" s="16"/>
      <c r="B188" t="s">
        <v>672</v>
      </c>
      <c r="C188" t="s">
        <v>413</v>
      </c>
      <c r="D188">
        <v>1</v>
      </c>
    </row>
    <row r="189" spans="1:4" x14ac:dyDescent="0.3">
      <c r="A189" s="16"/>
      <c r="B189" t="s">
        <v>587</v>
      </c>
      <c r="C189" t="s">
        <v>718</v>
      </c>
      <c r="D189">
        <v>0</v>
      </c>
    </row>
    <row r="190" spans="1:4" x14ac:dyDescent="0.3">
      <c r="A190" s="16"/>
      <c r="B190" t="s">
        <v>590</v>
      </c>
      <c r="C190" t="s">
        <v>413</v>
      </c>
      <c r="D190">
        <v>1</v>
      </c>
    </row>
    <row r="191" spans="1:4" x14ac:dyDescent="0.3">
      <c r="A191" s="16"/>
      <c r="B191" t="s">
        <v>71</v>
      </c>
      <c r="C191" t="s">
        <v>718</v>
      </c>
      <c r="D191">
        <v>0</v>
      </c>
    </row>
    <row r="192" spans="1:4" x14ac:dyDescent="0.3">
      <c r="A192" s="16"/>
      <c r="B192" t="s">
        <v>353</v>
      </c>
      <c r="C192" t="s">
        <v>718</v>
      </c>
      <c r="D192">
        <v>0</v>
      </c>
    </row>
    <row r="193" spans="1:4" x14ac:dyDescent="0.3">
      <c r="A193" s="16"/>
      <c r="B193" t="s">
        <v>493</v>
      </c>
      <c r="C193" t="s">
        <v>718</v>
      </c>
      <c r="D193">
        <v>0</v>
      </c>
    </row>
    <row r="194" spans="1:4" x14ac:dyDescent="0.3">
      <c r="A194" s="16"/>
      <c r="B194" t="s">
        <v>489</v>
      </c>
      <c r="C194" t="s">
        <v>718</v>
      </c>
      <c r="D194">
        <v>0</v>
      </c>
    </row>
    <row r="195" spans="1:4" x14ac:dyDescent="0.3">
      <c r="A195" s="16"/>
      <c r="B195" t="s">
        <v>672</v>
      </c>
      <c r="C195" t="s">
        <v>726</v>
      </c>
      <c r="D195">
        <v>1</v>
      </c>
    </row>
    <row r="196" spans="1:4" x14ac:dyDescent="0.3">
      <c r="A196" s="16"/>
      <c r="B196" t="s">
        <v>492</v>
      </c>
      <c r="C196" t="s">
        <v>718</v>
      </c>
      <c r="D196">
        <v>0</v>
      </c>
    </row>
    <row r="197" spans="1:4" x14ac:dyDescent="0.3">
      <c r="A197" s="16"/>
      <c r="B197" t="s">
        <v>586</v>
      </c>
      <c r="C197" t="s">
        <v>726</v>
      </c>
      <c r="D197">
        <v>1</v>
      </c>
    </row>
    <row r="198" spans="1:4" x14ac:dyDescent="0.3">
      <c r="A198" s="16"/>
      <c r="B198" t="s">
        <v>356</v>
      </c>
      <c r="C198" t="s">
        <v>726</v>
      </c>
      <c r="D198">
        <v>1</v>
      </c>
    </row>
    <row r="199" spans="1:4" x14ac:dyDescent="0.3">
      <c r="A199" s="16"/>
      <c r="B199" t="s">
        <v>673</v>
      </c>
      <c r="C199" t="s">
        <v>726</v>
      </c>
      <c r="D199">
        <v>1</v>
      </c>
    </row>
    <row r="200" spans="1:4" x14ac:dyDescent="0.3">
      <c r="A200" s="54"/>
      <c r="B200" s="20" t="s">
        <v>589</v>
      </c>
      <c r="C200" s="20" t="s">
        <v>726</v>
      </c>
      <c r="D200" s="20">
        <v>1</v>
      </c>
    </row>
    <row r="201" spans="1:4" x14ac:dyDescent="0.3">
      <c r="A201" s="16" t="s">
        <v>592</v>
      </c>
      <c r="B201" t="s">
        <v>366</v>
      </c>
      <c r="C201" t="s">
        <v>332</v>
      </c>
      <c r="D201">
        <v>1</v>
      </c>
    </row>
    <row r="202" spans="1:4" x14ac:dyDescent="0.3">
      <c r="A202" s="16"/>
      <c r="B202" t="s">
        <v>216</v>
      </c>
      <c r="C202" t="s">
        <v>332</v>
      </c>
      <c r="D202">
        <v>1</v>
      </c>
    </row>
    <row r="203" spans="1:4" x14ac:dyDescent="0.3">
      <c r="A203" s="16"/>
      <c r="B203" t="s">
        <v>366</v>
      </c>
      <c r="C203" t="s">
        <v>367</v>
      </c>
      <c r="D203">
        <v>1</v>
      </c>
    </row>
    <row r="204" spans="1:4" x14ac:dyDescent="0.3">
      <c r="A204" s="16"/>
      <c r="B204" t="s">
        <v>438</v>
      </c>
      <c r="C204" t="s">
        <v>718</v>
      </c>
      <c r="D204">
        <v>1</v>
      </c>
    </row>
    <row r="205" spans="1:4" x14ac:dyDescent="0.3">
      <c r="A205" s="16"/>
      <c r="B205" t="s">
        <v>79</v>
      </c>
      <c r="C205" t="s">
        <v>332</v>
      </c>
      <c r="D205">
        <v>1</v>
      </c>
    </row>
    <row r="206" spans="1:4" x14ac:dyDescent="0.3">
      <c r="A206" s="16"/>
      <c r="B206" t="s">
        <v>731</v>
      </c>
      <c r="C206" t="s">
        <v>314</v>
      </c>
      <c r="D206">
        <v>0</v>
      </c>
    </row>
    <row r="207" spans="1:4" x14ac:dyDescent="0.3">
      <c r="A207" s="16"/>
      <c r="B207" t="s">
        <v>80</v>
      </c>
      <c r="C207" t="s">
        <v>332</v>
      </c>
      <c r="D207">
        <v>1</v>
      </c>
    </row>
    <row r="208" spans="1:4" x14ac:dyDescent="0.3">
      <c r="A208" s="16"/>
      <c r="B208" t="s">
        <v>542</v>
      </c>
      <c r="C208" t="s">
        <v>718</v>
      </c>
      <c r="D208">
        <v>0</v>
      </c>
    </row>
    <row r="209" spans="1:4" x14ac:dyDescent="0.3">
      <c r="A209" s="16"/>
      <c r="B209" t="s">
        <v>366</v>
      </c>
      <c r="C209" t="s">
        <v>718</v>
      </c>
      <c r="D209">
        <v>1</v>
      </c>
    </row>
    <row r="210" spans="1:4" x14ac:dyDescent="0.3">
      <c r="A210" s="16"/>
      <c r="B210" t="s">
        <v>526</v>
      </c>
      <c r="C210" t="s">
        <v>332</v>
      </c>
      <c r="D210">
        <v>1</v>
      </c>
    </row>
    <row r="211" spans="1:4" x14ac:dyDescent="0.3">
      <c r="A211" s="16"/>
      <c r="B211" t="s">
        <v>145</v>
      </c>
      <c r="C211" t="s">
        <v>332</v>
      </c>
      <c r="D211">
        <v>1</v>
      </c>
    </row>
    <row r="212" spans="1:4" x14ac:dyDescent="0.3">
      <c r="A212" s="16"/>
      <c r="B212" t="s">
        <v>213</v>
      </c>
      <c r="C212" t="s">
        <v>718</v>
      </c>
      <c r="D212">
        <v>1</v>
      </c>
    </row>
    <row r="213" spans="1:4" x14ac:dyDescent="0.3">
      <c r="A213" s="16"/>
      <c r="B213" t="s">
        <v>136</v>
      </c>
      <c r="C213" t="s">
        <v>718</v>
      </c>
      <c r="D213">
        <v>1</v>
      </c>
    </row>
    <row r="214" spans="1:4" x14ac:dyDescent="0.3">
      <c r="A214" s="54"/>
      <c r="B214" s="20" t="s">
        <v>30</v>
      </c>
      <c r="C214" s="20" t="s">
        <v>718</v>
      </c>
      <c r="D214" s="20">
        <v>1</v>
      </c>
    </row>
    <row r="215" spans="1:4" x14ac:dyDescent="0.3">
      <c r="A215" s="16" t="s">
        <v>594</v>
      </c>
      <c r="B215" t="s">
        <v>152</v>
      </c>
      <c r="C215" t="s">
        <v>718</v>
      </c>
      <c r="D215">
        <v>1</v>
      </c>
    </row>
    <row r="216" spans="1:4" x14ac:dyDescent="0.3">
      <c r="A216" s="16"/>
      <c r="B216" t="s">
        <v>674</v>
      </c>
      <c r="C216" t="s">
        <v>718</v>
      </c>
      <c r="D216">
        <v>0</v>
      </c>
    </row>
    <row r="217" spans="1:4" x14ac:dyDescent="0.3">
      <c r="A217" s="16"/>
      <c r="B217" t="s">
        <v>675</v>
      </c>
      <c r="C217" t="s">
        <v>718</v>
      </c>
      <c r="D217">
        <v>0</v>
      </c>
    </row>
    <row r="218" spans="1:4" x14ac:dyDescent="0.3">
      <c r="A218" s="16"/>
      <c r="B218" t="s">
        <v>676</v>
      </c>
      <c r="C218" t="s">
        <v>718</v>
      </c>
      <c r="D218">
        <v>0</v>
      </c>
    </row>
    <row r="219" spans="1:4" x14ac:dyDescent="0.3">
      <c r="A219" s="16"/>
      <c r="B219" t="s">
        <v>442</v>
      </c>
      <c r="C219" t="s">
        <v>718</v>
      </c>
      <c r="D219">
        <v>1</v>
      </c>
    </row>
    <row r="220" spans="1:4" x14ac:dyDescent="0.3">
      <c r="A220" s="16"/>
      <c r="B220" t="s">
        <v>527</v>
      </c>
      <c r="C220" t="s">
        <v>718</v>
      </c>
      <c r="D220">
        <v>1</v>
      </c>
    </row>
    <row r="221" spans="1:4" x14ac:dyDescent="0.3">
      <c r="A221" s="16"/>
      <c r="B221" t="s">
        <v>439</v>
      </c>
      <c r="C221" t="s">
        <v>718</v>
      </c>
      <c r="D221">
        <v>1</v>
      </c>
    </row>
    <row r="222" spans="1:4" x14ac:dyDescent="0.3">
      <c r="A222" s="16"/>
      <c r="B222" t="s">
        <v>440</v>
      </c>
      <c r="C222" t="s">
        <v>718</v>
      </c>
      <c r="D222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730B-B97B-4079-8BFB-66F9799A6E04}">
  <dimension ref="A1:L77"/>
  <sheetViews>
    <sheetView workbookViewId="0">
      <selection activeCell="G35" sqref="G35"/>
    </sheetView>
  </sheetViews>
  <sheetFormatPr defaultColWidth="11.44140625" defaultRowHeight="14.4" x14ac:dyDescent="0.3"/>
  <cols>
    <col min="1" max="1" width="7.44140625" bestFit="1" customWidth="1"/>
    <col min="2" max="2" width="23.44140625" customWidth="1"/>
    <col min="3" max="3" width="12.88671875" bestFit="1" customWidth="1"/>
    <col min="4" max="4" width="16.44140625" bestFit="1" customWidth="1"/>
  </cols>
  <sheetData>
    <row r="1" spans="1:12" x14ac:dyDescent="0.3">
      <c r="A1" s="25" t="s">
        <v>0</v>
      </c>
      <c r="B1" s="25" t="s">
        <v>1</v>
      </c>
      <c r="C1" s="25" t="s">
        <v>304</v>
      </c>
      <c r="D1" s="25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L1" t="s">
        <v>701</v>
      </c>
    </row>
    <row r="2" spans="1:12" x14ac:dyDescent="0.3">
      <c r="A2" s="27" t="s">
        <v>571</v>
      </c>
      <c r="B2" t="s">
        <v>117</v>
      </c>
      <c r="C2" t="s">
        <v>357</v>
      </c>
      <c r="D2" s="18">
        <v>0</v>
      </c>
      <c r="F2">
        <f>COUNTIF(D:D, 1)</f>
        <v>55</v>
      </c>
      <c r="G2" s="50">
        <f>Tabelle151[[#This Row],[WAHR]]/Tabelle151[[#This Row],[SUMME]]</f>
        <v>0.72368421052631582</v>
      </c>
      <c r="H2">
        <f>COUNTIF(D:D, 0)</f>
        <v>21</v>
      </c>
      <c r="I2" s="50">
        <f>Tabelle151[[#This Row],[FALSCH]]/Tabelle151[[#This Row],[SUMME]]</f>
        <v>0.27631578947368424</v>
      </c>
      <c r="J2">
        <f>Tabelle151[[#This Row],[WAHR]]+Tabelle151[[#This Row],[FALSCH]]</f>
        <v>76</v>
      </c>
    </row>
    <row r="3" spans="1:12" x14ac:dyDescent="0.3">
      <c r="A3" s="19"/>
      <c r="B3" t="s">
        <v>119</v>
      </c>
      <c r="C3" t="s">
        <v>357</v>
      </c>
      <c r="D3" s="19">
        <v>0</v>
      </c>
    </row>
    <row r="4" spans="1:12" x14ac:dyDescent="0.3">
      <c r="A4" s="18"/>
      <c r="B4" t="s">
        <v>534</v>
      </c>
      <c r="C4" t="s">
        <v>718</v>
      </c>
      <c r="D4" s="18">
        <v>1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</row>
    <row r="5" spans="1:12" x14ac:dyDescent="0.3">
      <c r="A5" s="19"/>
      <c r="B5" t="s">
        <v>424</v>
      </c>
      <c r="C5" t="s">
        <v>395</v>
      </c>
      <c r="D5" s="19">
        <v>0</v>
      </c>
      <c r="F5" cm="1">
        <f t="array" ref="F5">Tabelle151[WAHR]+Tabelle10144[[#This Row],[WAHR]]</f>
        <v>709</v>
      </c>
      <c r="G5" s="50">
        <f>Tabelle1014446[[#This Row],[WAHR]]/Tabelle1014446[[#This Row],[SUMME]]</f>
        <v>0.63303571428571426</v>
      </c>
      <c r="H5" cm="1">
        <f t="array" ref="H5">Tabelle151[FALSCH]+Tabelle10144[[#This Row],[FALSCH]]</f>
        <v>411</v>
      </c>
      <c r="I5" s="50">
        <f>Tabelle1014446[[#This Row],[FALSCH]]/Tabelle1014446[[#This Row],[SUMME]]</f>
        <v>0.36696428571428569</v>
      </c>
      <c r="J5">
        <f>Tabelle1014446[[#This Row],[WAHR]]+Tabelle1014446[[#This Row],[FALSCH]]</f>
        <v>1120</v>
      </c>
      <c r="L5" t="s">
        <v>702</v>
      </c>
    </row>
    <row r="6" spans="1:12" x14ac:dyDescent="0.3">
      <c r="A6" s="18"/>
      <c r="B6" t="s">
        <v>323</v>
      </c>
      <c r="C6" t="s">
        <v>422</v>
      </c>
      <c r="D6" s="18">
        <v>0</v>
      </c>
    </row>
    <row r="7" spans="1:12" x14ac:dyDescent="0.3">
      <c r="A7" s="19"/>
      <c r="B7" t="s">
        <v>423</v>
      </c>
      <c r="C7" t="s">
        <v>422</v>
      </c>
      <c r="D7" s="19">
        <v>0</v>
      </c>
    </row>
    <row r="8" spans="1:12" x14ac:dyDescent="0.3">
      <c r="A8" s="18"/>
      <c r="B8" t="s">
        <v>54</v>
      </c>
      <c r="C8" t="s">
        <v>718</v>
      </c>
      <c r="D8" s="18">
        <v>1</v>
      </c>
    </row>
    <row r="9" spans="1:12" x14ac:dyDescent="0.3">
      <c r="A9" s="19"/>
      <c r="B9" t="s">
        <v>116</v>
      </c>
      <c r="C9" t="s">
        <v>718</v>
      </c>
      <c r="D9" s="19">
        <v>1</v>
      </c>
    </row>
    <row r="10" spans="1:12" x14ac:dyDescent="0.3">
      <c r="A10" s="18"/>
      <c r="B10" t="s">
        <v>274</v>
      </c>
      <c r="C10" t="s">
        <v>718</v>
      </c>
      <c r="D10" s="18">
        <v>1</v>
      </c>
    </row>
    <row r="11" spans="1:12" x14ac:dyDescent="0.3">
      <c r="A11" s="19"/>
      <c r="B11" t="s">
        <v>273</v>
      </c>
      <c r="C11" t="s">
        <v>718</v>
      </c>
      <c r="D11" s="19">
        <v>1</v>
      </c>
    </row>
    <row r="12" spans="1:12" x14ac:dyDescent="0.3">
      <c r="A12" s="18"/>
      <c r="B12" t="s">
        <v>208</v>
      </c>
      <c r="C12" t="s">
        <v>718</v>
      </c>
      <c r="D12" s="18">
        <v>1</v>
      </c>
    </row>
    <row r="13" spans="1:12" x14ac:dyDescent="0.3">
      <c r="A13" s="19"/>
      <c r="B13" t="s">
        <v>55</v>
      </c>
      <c r="C13" t="s">
        <v>718</v>
      </c>
      <c r="D13" s="19">
        <v>1</v>
      </c>
    </row>
    <row r="14" spans="1:12" x14ac:dyDescent="0.3">
      <c r="A14" s="18"/>
      <c r="B14" t="s">
        <v>424</v>
      </c>
      <c r="C14" t="s">
        <v>422</v>
      </c>
      <c r="D14" s="18">
        <v>0</v>
      </c>
    </row>
    <row r="15" spans="1:12" x14ac:dyDescent="0.3">
      <c r="A15" s="19"/>
      <c r="B15" t="s">
        <v>13</v>
      </c>
      <c r="C15" t="s">
        <v>718</v>
      </c>
      <c r="D15" s="19">
        <v>1</v>
      </c>
    </row>
    <row r="16" spans="1:12" x14ac:dyDescent="0.3">
      <c r="A16" s="18"/>
      <c r="B16" t="s">
        <v>15</v>
      </c>
      <c r="C16" t="s">
        <v>718</v>
      </c>
      <c r="D16" s="18">
        <v>1</v>
      </c>
    </row>
    <row r="17" spans="1:4" x14ac:dyDescent="0.3">
      <c r="A17" s="19"/>
      <c r="B17" t="s">
        <v>476</v>
      </c>
      <c r="C17" t="s">
        <v>718</v>
      </c>
      <c r="D17" s="19">
        <v>1</v>
      </c>
    </row>
    <row r="18" spans="1:4" x14ac:dyDescent="0.3">
      <c r="A18" s="18"/>
      <c r="B18" t="s">
        <v>423</v>
      </c>
      <c r="C18" t="s">
        <v>395</v>
      </c>
      <c r="D18" s="18">
        <v>0</v>
      </c>
    </row>
    <row r="19" spans="1:4" x14ac:dyDescent="0.3">
      <c r="A19" s="19"/>
      <c r="B19" t="s">
        <v>477</v>
      </c>
      <c r="C19" t="s">
        <v>718</v>
      </c>
      <c r="D19" s="19">
        <v>1</v>
      </c>
    </row>
    <row r="20" spans="1:4" x14ac:dyDescent="0.3">
      <c r="A20" s="18"/>
      <c r="B20" t="s">
        <v>272</v>
      </c>
      <c r="C20" t="s">
        <v>718</v>
      </c>
      <c r="D20" s="18">
        <v>1</v>
      </c>
    </row>
    <row r="21" spans="1:4" x14ac:dyDescent="0.3">
      <c r="A21" s="19"/>
      <c r="B21" t="s">
        <v>12</v>
      </c>
      <c r="C21" t="s">
        <v>718</v>
      </c>
      <c r="D21" s="19">
        <v>1</v>
      </c>
    </row>
    <row r="22" spans="1:4" x14ac:dyDescent="0.3">
      <c r="A22" s="18"/>
      <c r="B22" t="s">
        <v>475</v>
      </c>
      <c r="C22" t="s">
        <v>718</v>
      </c>
      <c r="D22" s="18">
        <v>1</v>
      </c>
    </row>
    <row r="23" spans="1:4" x14ac:dyDescent="0.3">
      <c r="A23" s="19"/>
      <c r="B23" t="s">
        <v>121</v>
      </c>
      <c r="C23" t="s">
        <v>718</v>
      </c>
      <c r="D23" s="19">
        <v>1</v>
      </c>
    </row>
    <row r="24" spans="1:4" x14ac:dyDescent="0.3">
      <c r="A24" s="18"/>
      <c r="B24" t="s">
        <v>19</v>
      </c>
      <c r="C24" t="s">
        <v>718</v>
      </c>
      <c r="D24" s="18">
        <v>1</v>
      </c>
    </row>
    <row r="25" spans="1:4" x14ac:dyDescent="0.3">
      <c r="A25" s="19"/>
      <c r="B25" t="s">
        <v>323</v>
      </c>
      <c r="C25" t="s">
        <v>395</v>
      </c>
      <c r="D25" s="19">
        <v>0</v>
      </c>
    </row>
    <row r="26" spans="1:4" x14ac:dyDescent="0.3">
      <c r="A26" s="18"/>
      <c r="B26" t="s">
        <v>54</v>
      </c>
      <c r="C26" t="s">
        <v>718</v>
      </c>
      <c r="D26" s="18">
        <v>1</v>
      </c>
    </row>
    <row r="27" spans="1:4" x14ac:dyDescent="0.3">
      <c r="A27" s="19"/>
      <c r="B27" t="s">
        <v>19</v>
      </c>
      <c r="C27" t="s">
        <v>718</v>
      </c>
      <c r="D27" s="19">
        <v>1</v>
      </c>
    </row>
    <row r="28" spans="1:4" x14ac:dyDescent="0.3">
      <c r="A28" s="18"/>
      <c r="B28" t="s">
        <v>273</v>
      </c>
      <c r="C28" t="s">
        <v>718</v>
      </c>
      <c r="D28" s="18">
        <v>1</v>
      </c>
    </row>
    <row r="29" spans="1:4" x14ac:dyDescent="0.3">
      <c r="A29" s="30"/>
      <c r="B29" s="20" t="s">
        <v>272</v>
      </c>
      <c r="C29" s="20" t="s">
        <v>718</v>
      </c>
      <c r="D29" s="30">
        <v>1</v>
      </c>
    </row>
    <row r="30" spans="1:4" x14ac:dyDescent="0.3">
      <c r="A30" s="53" t="s">
        <v>574</v>
      </c>
      <c r="B30" t="s">
        <v>131</v>
      </c>
      <c r="C30" t="s">
        <v>718</v>
      </c>
      <c r="D30" s="29">
        <v>0</v>
      </c>
    </row>
    <row r="31" spans="1:4" x14ac:dyDescent="0.3">
      <c r="A31" s="19"/>
      <c r="B31" t="s">
        <v>481</v>
      </c>
      <c r="C31" t="s">
        <v>718</v>
      </c>
      <c r="D31" s="19">
        <v>0</v>
      </c>
    </row>
    <row r="32" spans="1:4" x14ac:dyDescent="0.3">
      <c r="A32" s="18"/>
      <c r="B32" t="s">
        <v>666</v>
      </c>
      <c r="C32" t="s">
        <v>718</v>
      </c>
      <c r="D32" s="18">
        <v>1</v>
      </c>
    </row>
    <row r="33" spans="1:4" x14ac:dyDescent="0.3">
      <c r="A33" s="19"/>
      <c r="B33" t="s">
        <v>66</v>
      </c>
      <c r="C33" t="s">
        <v>718</v>
      </c>
      <c r="D33" s="19">
        <v>1</v>
      </c>
    </row>
    <row r="34" spans="1:4" x14ac:dyDescent="0.3">
      <c r="A34" s="18"/>
      <c r="B34" t="s">
        <v>666</v>
      </c>
      <c r="C34" t="s">
        <v>718</v>
      </c>
      <c r="D34" s="18">
        <v>1</v>
      </c>
    </row>
    <row r="35" spans="1:4" x14ac:dyDescent="0.3">
      <c r="A35" s="19"/>
      <c r="B35" t="s">
        <v>20</v>
      </c>
      <c r="C35" t="s">
        <v>718</v>
      </c>
      <c r="D35" s="19">
        <v>1</v>
      </c>
    </row>
    <row r="36" spans="1:4" x14ac:dyDescent="0.3">
      <c r="A36" s="18"/>
      <c r="B36" t="s">
        <v>64</v>
      </c>
      <c r="C36" t="s">
        <v>718</v>
      </c>
      <c r="D36" s="18">
        <v>1</v>
      </c>
    </row>
    <row r="37" spans="1:4" x14ac:dyDescent="0.3">
      <c r="A37" s="19"/>
      <c r="B37" t="s">
        <v>666</v>
      </c>
      <c r="C37" t="s">
        <v>718</v>
      </c>
      <c r="D37" s="19">
        <v>1</v>
      </c>
    </row>
    <row r="38" spans="1:4" x14ac:dyDescent="0.3">
      <c r="A38" s="18"/>
      <c r="B38" t="s">
        <v>426</v>
      </c>
      <c r="C38" t="s">
        <v>318</v>
      </c>
      <c r="D38" s="18">
        <v>0</v>
      </c>
    </row>
    <row r="39" spans="1:4" x14ac:dyDescent="0.3">
      <c r="A39" s="30"/>
      <c r="B39" s="20" t="s">
        <v>577</v>
      </c>
      <c r="C39" s="20" t="s">
        <v>718</v>
      </c>
      <c r="D39" s="30">
        <v>0</v>
      </c>
    </row>
    <row r="40" spans="1:4" x14ac:dyDescent="0.3">
      <c r="A40" s="53" t="s">
        <v>581</v>
      </c>
      <c r="B40" t="s">
        <v>590</v>
      </c>
      <c r="C40" t="s">
        <v>718</v>
      </c>
      <c r="D40" s="29">
        <v>1</v>
      </c>
    </row>
    <row r="41" spans="1:4" x14ac:dyDescent="0.3">
      <c r="A41" s="19"/>
      <c r="B41" t="s">
        <v>669</v>
      </c>
      <c r="C41" t="s">
        <v>726</v>
      </c>
      <c r="D41" s="19">
        <v>1</v>
      </c>
    </row>
    <row r="42" spans="1:4" x14ac:dyDescent="0.3">
      <c r="A42" s="18"/>
      <c r="B42" t="s">
        <v>591</v>
      </c>
      <c r="C42" t="s">
        <v>726</v>
      </c>
      <c r="D42" s="18">
        <v>1</v>
      </c>
    </row>
    <row r="43" spans="1:4" x14ac:dyDescent="0.3">
      <c r="A43" s="19"/>
      <c r="B43" t="s">
        <v>587</v>
      </c>
      <c r="C43" t="s">
        <v>726</v>
      </c>
      <c r="D43" s="19">
        <v>1</v>
      </c>
    </row>
    <row r="44" spans="1:4" x14ac:dyDescent="0.3">
      <c r="A44" s="18"/>
      <c r="B44" t="s">
        <v>588</v>
      </c>
      <c r="C44" t="s">
        <v>726</v>
      </c>
      <c r="D44" s="18">
        <v>1</v>
      </c>
    </row>
    <row r="45" spans="1:4" x14ac:dyDescent="0.3">
      <c r="A45" s="19"/>
      <c r="B45" t="s">
        <v>494</v>
      </c>
      <c r="C45" t="s">
        <v>718</v>
      </c>
      <c r="D45" s="19">
        <v>0</v>
      </c>
    </row>
    <row r="46" spans="1:4" x14ac:dyDescent="0.3">
      <c r="A46" s="18"/>
      <c r="B46" t="s">
        <v>670</v>
      </c>
      <c r="C46" t="s">
        <v>726</v>
      </c>
      <c r="D46" s="18">
        <v>1</v>
      </c>
    </row>
    <row r="47" spans="1:4" x14ac:dyDescent="0.3">
      <c r="A47" s="19"/>
      <c r="B47" t="s">
        <v>585</v>
      </c>
      <c r="C47" t="s">
        <v>726</v>
      </c>
      <c r="D47" s="19">
        <v>1</v>
      </c>
    </row>
    <row r="48" spans="1:4" x14ac:dyDescent="0.3">
      <c r="A48" s="18"/>
      <c r="B48" t="s">
        <v>361</v>
      </c>
      <c r="C48" t="s">
        <v>320</v>
      </c>
      <c r="D48" s="18">
        <v>0</v>
      </c>
    </row>
    <row r="49" spans="1:4" x14ac:dyDescent="0.3">
      <c r="A49" s="30"/>
      <c r="B49" s="20" t="s">
        <v>585</v>
      </c>
      <c r="C49" s="20" t="s">
        <v>718</v>
      </c>
      <c r="D49" s="30">
        <v>1</v>
      </c>
    </row>
    <row r="50" spans="1:4" x14ac:dyDescent="0.3">
      <c r="A50" s="53" t="s">
        <v>592</v>
      </c>
      <c r="B50" t="s">
        <v>76</v>
      </c>
      <c r="C50" t="s">
        <v>718</v>
      </c>
      <c r="D50" s="29">
        <v>1</v>
      </c>
    </row>
    <row r="51" spans="1:4" x14ac:dyDescent="0.3">
      <c r="A51" s="19"/>
      <c r="B51" t="s">
        <v>81</v>
      </c>
      <c r="C51" t="s">
        <v>718</v>
      </c>
      <c r="D51" s="19">
        <v>1</v>
      </c>
    </row>
    <row r="52" spans="1:4" x14ac:dyDescent="0.3">
      <c r="A52" s="28"/>
      <c r="B52" t="s">
        <v>703</v>
      </c>
      <c r="C52" t="s">
        <v>718</v>
      </c>
      <c r="D52" s="28">
        <v>1</v>
      </c>
    </row>
    <row r="53" spans="1:4" x14ac:dyDescent="0.3">
      <c r="A53" s="51"/>
      <c r="B53" t="s">
        <v>80</v>
      </c>
      <c r="C53" t="s">
        <v>718</v>
      </c>
      <c r="D53" s="51">
        <v>1</v>
      </c>
    </row>
    <row r="54" spans="1:4" x14ac:dyDescent="0.3">
      <c r="A54" s="55"/>
      <c r="B54" t="s">
        <v>29</v>
      </c>
      <c r="C54" t="s">
        <v>718</v>
      </c>
      <c r="D54" s="55">
        <v>1</v>
      </c>
    </row>
    <row r="55" spans="1:4" x14ac:dyDescent="0.3">
      <c r="A55" s="52"/>
      <c r="B55" t="s">
        <v>526</v>
      </c>
      <c r="C55" t="s">
        <v>718</v>
      </c>
      <c r="D55" s="52">
        <v>1</v>
      </c>
    </row>
    <row r="56" spans="1:4" x14ac:dyDescent="0.3">
      <c r="A56" s="28"/>
      <c r="B56" t="s">
        <v>145</v>
      </c>
      <c r="C56" t="s">
        <v>718</v>
      </c>
      <c r="D56" s="28">
        <v>1</v>
      </c>
    </row>
    <row r="57" spans="1:4" x14ac:dyDescent="0.3">
      <c r="B57" t="s">
        <v>541</v>
      </c>
      <c r="C57" t="s">
        <v>316</v>
      </c>
      <c r="D57">
        <v>1</v>
      </c>
    </row>
    <row r="58" spans="1:4" x14ac:dyDescent="0.3">
      <c r="A58" s="56"/>
      <c r="B58" t="s">
        <v>216</v>
      </c>
      <c r="C58" t="s">
        <v>718</v>
      </c>
      <c r="D58" s="56">
        <v>1</v>
      </c>
    </row>
    <row r="59" spans="1:4" x14ac:dyDescent="0.3">
      <c r="B59" t="s">
        <v>79</v>
      </c>
      <c r="C59" t="s">
        <v>718</v>
      </c>
      <c r="D59">
        <v>1</v>
      </c>
    </row>
    <row r="60" spans="1:4" x14ac:dyDescent="0.3">
      <c r="A60" s="56"/>
      <c r="B60" t="s">
        <v>29</v>
      </c>
      <c r="C60" t="s">
        <v>332</v>
      </c>
      <c r="D60" s="56">
        <v>0</v>
      </c>
    </row>
    <row r="61" spans="1:4" x14ac:dyDescent="0.3">
      <c r="B61" t="s">
        <v>216</v>
      </c>
      <c r="C61" t="s">
        <v>332</v>
      </c>
      <c r="D61">
        <v>0</v>
      </c>
    </row>
    <row r="62" spans="1:4" x14ac:dyDescent="0.3">
      <c r="A62" s="56"/>
      <c r="B62" t="s">
        <v>542</v>
      </c>
      <c r="C62" t="s">
        <v>316</v>
      </c>
      <c r="D62" s="56">
        <v>1</v>
      </c>
    </row>
    <row r="63" spans="1:4" x14ac:dyDescent="0.3">
      <c r="A63" s="20"/>
      <c r="B63" s="20" t="s">
        <v>30</v>
      </c>
      <c r="C63" s="20" t="s">
        <v>316</v>
      </c>
      <c r="D63" s="20">
        <v>1</v>
      </c>
    </row>
    <row r="64" spans="1:4" x14ac:dyDescent="0.3">
      <c r="A64" s="57" t="s">
        <v>594</v>
      </c>
      <c r="B64" t="s">
        <v>371</v>
      </c>
      <c r="C64" t="s">
        <v>357</v>
      </c>
      <c r="D64" s="56">
        <v>0</v>
      </c>
    </row>
    <row r="65" spans="1:4" x14ac:dyDescent="0.3">
      <c r="B65" t="s">
        <v>151</v>
      </c>
      <c r="C65" t="s">
        <v>718</v>
      </c>
      <c r="D65">
        <v>1</v>
      </c>
    </row>
    <row r="66" spans="1:4" x14ac:dyDescent="0.3">
      <c r="A66" s="56"/>
      <c r="B66" t="s">
        <v>83</v>
      </c>
      <c r="C66" t="s">
        <v>718</v>
      </c>
      <c r="D66" s="56">
        <v>0</v>
      </c>
    </row>
    <row r="67" spans="1:4" x14ac:dyDescent="0.3">
      <c r="B67" t="s">
        <v>704</v>
      </c>
      <c r="C67" t="s">
        <v>718</v>
      </c>
      <c r="D67">
        <v>1</v>
      </c>
    </row>
    <row r="68" spans="1:4" x14ac:dyDescent="0.3">
      <c r="A68" s="56"/>
      <c r="B68" t="s">
        <v>705</v>
      </c>
      <c r="C68" t="s">
        <v>718</v>
      </c>
      <c r="D68" s="56">
        <v>1</v>
      </c>
    </row>
    <row r="69" spans="1:4" x14ac:dyDescent="0.3">
      <c r="B69" t="s">
        <v>706</v>
      </c>
      <c r="C69" t="s">
        <v>718</v>
      </c>
      <c r="D69">
        <v>1</v>
      </c>
    </row>
    <row r="70" spans="1:4" x14ac:dyDescent="0.3">
      <c r="B70" t="s">
        <v>596</v>
      </c>
      <c r="C70" t="s">
        <v>718</v>
      </c>
      <c r="D70" s="56">
        <v>0</v>
      </c>
    </row>
    <row r="71" spans="1:4" x14ac:dyDescent="0.3">
      <c r="B71" t="s">
        <v>707</v>
      </c>
      <c r="C71" t="s">
        <v>718</v>
      </c>
      <c r="D71">
        <v>1</v>
      </c>
    </row>
    <row r="72" spans="1:4" x14ac:dyDescent="0.3">
      <c r="A72" s="56"/>
      <c r="B72" t="s">
        <v>708</v>
      </c>
      <c r="C72" t="s">
        <v>718</v>
      </c>
      <c r="D72" s="56">
        <v>1</v>
      </c>
    </row>
    <row r="73" spans="1:4" x14ac:dyDescent="0.3">
      <c r="B73" t="s">
        <v>709</v>
      </c>
      <c r="C73" t="s">
        <v>718</v>
      </c>
      <c r="D73">
        <v>1</v>
      </c>
    </row>
    <row r="74" spans="1:4" x14ac:dyDescent="0.3">
      <c r="A74" s="56"/>
      <c r="B74" t="s">
        <v>710</v>
      </c>
      <c r="C74" t="s">
        <v>718</v>
      </c>
      <c r="D74" s="56">
        <v>1</v>
      </c>
    </row>
    <row r="75" spans="1:4" x14ac:dyDescent="0.3">
      <c r="B75" t="s">
        <v>88</v>
      </c>
      <c r="C75" t="s">
        <v>718</v>
      </c>
      <c r="D75">
        <v>0</v>
      </c>
    </row>
    <row r="76" spans="1:4" x14ac:dyDescent="0.3">
      <c r="A76" s="56"/>
      <c r="B76" t="s">
        <v>595</v>
      </c>
      <c r="C76" t="s">
        <v>718</v>
      </c>
      <c r="D76" s="56">
        <v>0</v>
      </c>
    </row>
    <row r="77" spans="1:4" x14ac:dyDescent="0.3">
      <c r="B77" t="s">
        <v>371</v>
      </c>
      <c r="C77" t="s">
        <v>718</v>
      </c>
      <c r="D77">
        <v>1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human_frames_1_sec</vt:lpstr>
      <vt:lpstr>human_frames_2_sec</vt:lpstr>
      <vt:lpstr>human_frames_3_sec</vt:lpstr>
      <vt:lpstr>human_frames_4_sec</vt:lpstr>
      <vt:lpstr>human_frames_5_sec </vt:lpstr>
      <vt:lpstr>det_frames_1_sec</vt:lpstr>
      <vt:lpstr>det_frames_2_sec </vt:lpstr>
      <vt:lpstr>det_frames_3_sec</vt:lpstr>
      <vt:lpstr>det_frames_4_sec</vt:lpstr>
      <vt:lpstr>det_frames_5_sec</vt:lpstr>
      <vt:lpstr>proportion_5%</vt:lpstr>
      <vt:lpstr>proportion_10%</vt:lpstr>
      <vt:lpstr>proportion_15%</vt:lpstr>
      <vt:lpstr>det_prop_5%</vt:lpstr>
      <vt:lpstr>det_prop_10%</vt:lpstr>
      <vt:lpstr>det_prop_15%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cp:keywords/>
  <dc:description/>
  <cp:lastModifiedBy>Sibora Parapani</cp:lastModifiedBy>
  <cp:revision/>
  <dcterms:created xsi:type="dcterms:W3CDTF">2015-06-05T18:19:34Z</dcterms:created>
  <dcterms:modified xsi:type="dcterms:W3CDTF">2024-01-25T18:50:05Z</dcterms:modified>
  <cp:category/>
  <cp:contentStatus/>
</cp:coreProperties>
</file>