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dell\Desktop\New folder (2)\"/>
    </mc:Choice>
  </mc:AlternateContent>
  <xr:revisionPtr revIDLastSave="0" documentId="13_ncr:1_{6C364231-FA5B-4CAC-BFA6-4C9D3F3A386A}" xr6:coauthVersionLast="38" xr6:coauthVersionMax="40" xr10:uidLastSave="{00000000-0000-0000-0000-000000000000}"/>
  <bookViews>
    <workbookView xWindow="0" yWindow="0" windowWidth="19200" windowHeight="7590" firstSheet="6" activeTab="11" xr2:uid="{00000000-000D-0000-FFFF-FFFF00000000}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" sheetId="4" r:id="rId8"/>
    <sheet name="T-accounts P&amp;L" sheetId="10" r:id="rId9"/>
    <sheet name="Output --&gt;" sheetId="16" r:id="rId10"/>
    <sheet name="P&amp;L 2015" sheetId="6" r:id="rId11"/>
    <sheet name="BS 2015" sheetId="9" r:id="rId12"/>
  </sheets>
  <definedNames>
    <definedName name="_xlnm._FilterDatabase" localSheetId="6" hidden="1">'Debits &amp; Credits'!$B$4:$L$30</definedName>
    <definedName name="EBIT">'Debits &amp; Credits'!$L$13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9" l="1"/>
  <c r="F10" i="9"/>
  <c r="F9" i="9"/>
  <c r="F7" i="9"/>
  <c r="F6" i="9"/>
  <c r="F5" i="9"/>
  <c r="C11" i="9"/>
  <c r="C7" i="9"/>
  <c r="C6" i="9"/>
  <c r="C20" i="6"/>
  <c r="C18" i="6"/>
  <c r="C17" i="6"/>
  <c r="C15" i="6"/>
  <c r="C13" i="6"/>
  <c r="C12" i="6"/>
  <c r="C11" i="6"/>
  <c r="C10" i="6"/>
  <c r="C9" i="6"/>
  <c r="C7" i="6"/>
  <c r="C5" i="6"/>
  <c r="C4" i="6"/>
  <c r="K11" i="3" l="1"/>
  <c r="F21" i="3"/>
  <c r="E20" i="3"/>
  <c r="I26" i="3" s="1"/>
  <c r="F18" i="3"/>
  <c r="I27" i="3"/>
  <c r="F10" i="3"/>
  <c r="L16" i="3"/>
  <c r="F11" i="9" l="1"/>
  <c r="C6" i="12" l="1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C6" i="6"/>
  <c r="C8" i="6" s="1"/>
  <c r="C14" i="6" s="1"/>
  <c r="C16" i="6" s="1"/>
  <c r="C19" i="6" s="1"/>
  <c r="C15" i="9" l="1"/>
  <c r="C21" i="6" l="1"/>
  <c r="F15" i="9" l="1"/>
  <c r="I29" i="3" l="1"/>
  <c r="C18" i="9"/>
</calcChain>
</file>

<file path=xl/sharedStrings.xml><?xml version="1.0" encoding="utf-8"?>
<sst xmlns="http://schemas.openxmlformats.org/spreadsheetml/2006/main" count="189" uniqueCount="109">
  <si>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</si>
  <si>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</si>
  <si>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</si>
  <si>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</si>
  <si>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</si>
  <si>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</si>
  <si>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</si>
  <si>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</si>
  <si>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</si>
  <si>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</si>
  <si>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</si>
  <si>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</si>
  <si>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</si>
  <si>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</si>
  <si>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</si>
  <si>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</si>
  <si>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</si>
  <si>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</si>
  <si>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</si>
  <si>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</si>
  <si>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</si>
  <si>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</si>
  <si>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</si>
  <si>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</si>
  <si>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</si>
  <si>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</si>
  <si>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</si>
  <si>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</si>
  <si>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</si>
  <si>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</si>
  <si>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</si>
  <si>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</si>
  <si>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</si>
  <si>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FY15</t>
  </si>
  <si>
    <t>Cost of goods sold</t>
  </si>
  <si>
    <t>Gross Profit</t>
  </si>
  <si>
    <t>D&amp;A</t>
  </si>
  <si>
    <t>Net Income</t>
  </si>
  <si>
    <t>P&amp;L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</si>
  <si>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</si>
  <si>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</si>
  <si>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</si>
  <si>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</si>
  <si>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</si>
  <si>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</si>
  <si>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</si>
  <si>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</si>
  <si>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</si>
  <si>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</si>
  <si>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</si>
  <si>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</si>
  <si>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</si>
  <si>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</si>
  <si>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</si>
  <si>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</si>
  <si>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</si>
  <si>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</si>
  <si>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</si>
  <si>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</si>
  <si>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</si>
  <si>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</si>
  <si>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</si>
  <si>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</si>
  <si>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</si>
  <si>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</si>
  <si>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</si>
  <si>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</si>
  <si>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</si>
  <si>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>KPIs</t>
  </si>
  <si>
    <t>Output --&gt;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</si>
  <si>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</si>
  <si>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</si>
  <si>
    <t>1</t>
  </si>
  <si>
    <t>cash</t>
  </si>
  <si>
    <t>Common stock</t>
  </si>
  <si>
    <t>2</t>
  </si>
  <si>
    <t>3</t>
  </si>
  <si>
    <t>4</t>
  </si>
  <si>
    <t>Salaries Expenses</t>
  </si>
  <si>
    <t>Salaries Payables</t>
  </si>
  <si>
    <t>5</t>
  </si>
  <si>
    <t>External Service Expenses</t>
  </si>
  <si>
    <t>Account Receivables</t>
  </si>
  <si>
    <t>Sale's Revenue</t>
  </si>
  <si>
    <t>6</t>
  </si>
  <si>
    <t>Purchases</t>
  </si>
  <si>
    <t>7</t>
  </si>
  <si>
    <t>Direct Expenses</t>
  </si>
  <si>
    <t>8</t>
  </si>
  <si>
    <t>supplies inventory</t>
  </si>
  <si>
    <t>Raw material used</t>
  </si>
  <si>
    <t>logistics services</t>
  </si>
  <si>
    <t xml:space="preserve">   </t>
  </si>
  <si>
    <t>11</t>
  </si>
  <si>
    <t>Utilities Expenses</t>
  </si>
  <si>
    <t>Utilities Payables</t>
  </si>
  <si>
    <t>12</t>
  </si>
  <si>
    <t>Interest Expenses</t>
  </si>
  <si>
    <t>loan Payable</t>
  </si>
  <si>
    <t>13</t>
  </si>
  <si>
    <t xml:space="preserve"> Legal Expense</t>
  </si>
  <si>
    <t>Provisions for Lawsuits</t>
  </si>
  <si>
    <t>14</t>
  </si>
  <si>
    <t>Operating Expenses</t>
  </si>
  <si>
    <t>o/s Operating Expenses</t>
  </si>
  <si>
    <t>15</t>
  </si>
  <si>
    <t>Income tax expenses</t>
  </si>
  <si>
    <t>Tax Payable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</si>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</sst>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</numFmts>
  <fonts count="2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67" fontId="1" fillId="2" borderId="2" xfId="0" applyNumberFormat="1" applyFont="1" applyFill="1" applyBorder="1"/>
    <xf numFmtId="167" fontId="1" fillId="2" borderId="3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 applyBorder="1"/>
    <xf numFmtId="3" fontId="9" fillId="2" borderId="0" xfId="2" applyNumberFormat="1" applyFont="1" applyFill="1" applyBorder="1"/>
    <xf numFmtId="0" fontId="9" fillId="2" borderId="0" xfId="2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 applyBorder="1"/>
    <xf numFmtId="166" fontId="9" fillId="2" borderId="0" xfId="2" applyNumberFormat="1" applyFont="1" applyFill="1"/>
    <xf numFmtId="3" fontId="1" fillId="2" borderId="0" xfId="0" applyNumberFormat="1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6" xfId="0" applyFont="1" applyFill="1" applyBorder="1"/>
    <xf numFmtId="3" fontId="11" fillId="2" borderId="6" xfId="0" applyNumberFormat="1" applyFont="1" applyFill="1" applyBorder="1" applyAlignment="1">
      <alignment horizontal="right"/>
    </xf>
    <xf numFmtId="3" fontId="1" fillId="2" borderId="7" xfId="1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8" xfId="0" applyNumberFormat="1" applyFont="1" applyFill="1" applyBorder="1"/>
    <xf numFmtId="3" fontId="11" fillId="2" borderId="9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67" fontId="1" fillId="2" borderId="0" xfId="0" applyNumberFormat="1" applyFont="1" applyFill="1" applyBorder="1"/>
    <xf numFmtId="1" fontId="1" fillId="2" borderId="0" xfId="0" applyNumberFormat="1" applyFont="1" applyFill="1" applyBorder="1"/>
    <xf numFmtId="1" fontId="1" fillId="2" borderId="3" xfId="0" applyNumberFormat="1" applyFont="1" applyFill="1" applyBorder="1" applyAlignment="1"/>
    <xf numFmtId="49" fontId="1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right"/>
    </xf>
    <xf numFmtId="168" fontId="11" fillId="2" borderId="6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 applyBorder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/>
    <xf numFmtId="3" fontId="1" fillId="2" borderId="0" xfId="0" applyNumberFormat="1" applyFont="1" applyFill="1" applyAlignment="1"/>
    <xf numFmtId="3" fontId="1" fillId="2" borderId="0" xfId="0" applyNumberFormat="1" applyFont="1" applyFill="1" applyBorder="1" applyAlignment="1"/>
    <xf numFmtId="0" fontId="6" fillId="2" borderId="4" xfId="2" applyFont="1" applyFill="1" applyBorder="1" applyAlignment="1"/>
    <xf numFmtId="0" fontId="6" fillId="2" borderId="4" xfId="2" applyFont="1" applyFill="1" applyBorder="1" applyAlignment="1">
      <alignment horizontal="right"/>
    </xf>
    <xf numFmtId="0" fontId="11" fillId="2" borderId="6" xfId="2" applyFont="1" applyFill="1" applyBorder="1"/>
    <xf numFmtId="3" fontId="11" fillId="2" borderId="6" xfId="2" applyNumberFormat="1" applyFont="1" applyFill="1" applyBorder="1"/>
    <xf numFmtId="0" fontId="11" fillId="2" borderId="10" xfId="2" applyFont="1" applyFill="1" applyBorder="1"/>
    <xf numFmtId="3" fontId="11" fillId="2" borderId="10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6" xfId="0" applyNumberFormat="1" applyFont="1" applyFill="1" applyBorder="1"/>
    <xf numFmtId="3" fontId="13" fillId="2" borderId="8" xfId="0" applyNumberFormat="1" applyFont="1" applyFill="1" applyBorder="1" applyAlignment="1">
      <alignment horizontal="right"/>
    </xf>
    <xf numFmtId="3" fontId="12" fillId="2" borderId="8" xfId="0" applyNumberFormat="1" applyFont="1" applyFill="1" applyBorder="1" applyAlignment="1">
      <alignment horizontal="right"/>
    </xf>
    <xf numFmtId="3" fontId="13" fillId="2" borderId="8" xfId="1" applyNumberFormat="1" applyFont="1" applyFill="1" applyBorder="1" applyAlignment="1">
      <alignment horizontal="right"/>
    </xf>
    <xf numFmtId="3" fontId="1" fillId="2" borderId="8" xfId="0" applyNumberFormat="1" applyFont="1" applyFill="1" applyBorder="1" applyAlignment="1">
      <alignment horizontal="right"/>
    </xf>
    <xf numFmtId="3" fontId="11" fillId="2" borderId="9" xfId="0" applyNumberFormat="1" applyFont="1" applyFill="1" applyBorder="1" applyAlignment="1">
      <alignment horizontal="right"/>
    </xf>
    <xf numFmtId="0" fontId="1" fillId="2" borderId="11" xfId="0" applyFont="1" applyFill="1" applyBorder="1"/>
    <xf numFmtId="0" fontId="1" fillId="2" borderId="12" xfId="0" applyFont="1" applyFill="1" applyBorder="1"/>
    <xf numFmtId="0" fontId="11" fillId="2" borderId="13" xfId="0" applyFont="1" applyFill="1" applyBorder="1"/>
    <xf numFmtId="168" fontId="1" fillId="2" borderId="0" xfId="1" applyNumberFormat="1" applyFont="1" applyFill="1" applyBorder="1" applyAlignment="1">
      <alignment horizontal="left"/>
    </xf>
    <xf numFmtId="168" fontId="1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right"/>
    </xf>
    <xf numFmtId="165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Border="1" applyAlignment="1">
      <alignment horizontal="right"/>
    </xf>
    <xf numFmtId="168" fontId="1" fillId="2" borderId="0" xfId="1" applyNumberFormat="1" applyFont="1" applyFill="1" applyBorder="1" applyAlignment="1">
      <alignment horizontal="center"/>
    </xf>
    <xf numFmtId="0" fontId="0" fillId="2" borderId="0" xfId="0" applyFill="1" applyBorder="1"/>
    <xf numFmtId="0" fontId="20" fillId="5" borderId="0" xfId="2" applyFont="1" applyFill="1"/>
    <xf numFmtId="3" fontId="21" fillId="5" borderId="0" xfId="2" applyNumberFormat="1" applyFont="1" applyFill="1" applyBorder="1"/>
    <xf numFmtId="0" fontId="21" fillId="5" borderId="0" xfId="2" applyFont="1" applyFill="1"/>
    <xf numFmtId="166" fontId="21" fillId="5" borderId="0" xfId="3" applyNumberFormat="1" applyFont="1" applyFill="1" applyBorder="1" applyAlignment="1">
      <alignment horizontal="left"/>
    </xf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2" fillId="5" borderId="0" xfId="0" applyFont="1" applyFill="1"/>
    <xf numFmtId="3" fontId="22" fillId="5" borderId="0" xfId="0" applyNumberFormat="1" applyFont="1" applyFill="1"/>
    <xf numFmtId="3" fontId="22" fillId="5" borderId="0" xfId="0" applyNumberFormat="1" applyFont="1" applyFill="1" applyAlignment="1">
      <alignment horizontal="right"/>
    </xf>
    <xf numFmtId="0" fontId="23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/>
    <xf numFmtId="0" fontId="1" fillId="2" borderId="1" xfId="0" applyFont="1" applyFill="1" applyBorder="1"/>
    <xf numFmtId="3" fontId="1" fillId="2" borderId="1" xfId="1" applyNumberFormat="1" applyFont="1" applyFill="1" applyBorder="1" applyAlignment="1">
      <alignment horizontal="left"/>
    </xf>
    <xf numFmtId="3" fontId="1" fillId="2" borderId="1" xfId="1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3" fontId="1" fillId="4" borderId="0" xfId="0" applyNumberFormat="1" applyFont="1" applyFill="1" applyAlignment="1">
      <alignment horizontal="left"/>
    </xf>
    <xf numFmtId="0" fontId="24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103012</xdr:colOff>
      <xdr:row>5</xdr:row>
      <xdr:rowOff>155224</xdr:rowOff>
    </xdr:from>
    <xdr:to>
      <xdr:col>16</xdr:col>
      <xdr:colOff>259293</xdr:colOff>
      <xdr:row>23</xdr:row>
      <xdr:rowOff>1540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179" y="1072446"/>
          <a:ext cx="8735836" cy="3148316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J13"/>
  <sheetViews>
    <sheetView workbookViewId="0">
      <selection activeCell="O13" sqref="O13"/>
    </sheetView>
  </sheetViews>
  <sheetFormatPr defaultColWidth="9.1796875" defaultRowHeight="11.5" x14ac:dyDescent="0.25"/>
  <cols>
    <col min="1" max="16384" width="9.1796875" style="1"/>
  </cols>
  <sheetData>
    <row r="13" spans="10:10" ht="43.5" x14ac:dyDescent="0.85">
      <c r="J13" s="100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2"/>
  <sheetViews>
    <sheetView workbookViewId="0">
      <selection activeCell="C12" sqref="C12"/>
    </sheetView>
  </sheetViews>
  <sheetFormatPr defaultColWidth="9.1796875" defaultRowHeight="11.5" x14ac:dyDescent="0.25"/>
  <cols>
    <col min="1" max="1" width="2" style="1" customWidth="1"/>
    <col min="2" max="16384" width="9.1796875" style="1"/>
  </cols>
  <sheetData>
    <row r="12" spans="2:2" ht="43.5" x14ac:dyDescent="0.85">
      <c r="B12" s="100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41"/>
  <sheetViews>
    <sheetView workbookViewId="0">
      <selection activeCell="C21" sqref="C21"/>
    </sheetView>
  </sheetViews>
  <sheetFormatPr defaultColWidth="9.1796875" defaultRowHeight="11.5" x14ac:dyDescent="0.25"/>
  <cols>
    <col min="1" max="1" width="2" style="29" customWidth="1"/>
    <col min="2" max="2" width="21.81640625" style="29" customWidth="1"/>
    <col min="3" max="3" width="11.7265625" style="29" bestFit="1" customWidth="1"/>
    <col min="4" max="16384" width="9.1796875" style="29"/>
  </cols>
  <sheetData>
    <row r="1" spans="2:17" ht="15.5" x14ac:dyDescent="0.35">
      <c r="B1" s="28" t="s">
        <v>38</v>
      </c>
    </row>
    <row r="3" spans="2:17" ht="12" thickBot="1" x14ac:dyDescent="0.3">
      <c r="B3" s="94" t="s">
        <v>40</v>
      </c>
      <c r="C3" s="95" t="s">
        <v>33</v>
      </c>
    </row>
    <row r="4" spans="2:17" x14ac:dyDescent="0.25">
      <c r="B4" s="30" t="s">
        <v>53</v>
      </c>
      <c r="C4" s="31">
        <f>'T-accounts P&amp;L'!Q7</f>
        <v>524449000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2:17" x14ac:dyDescent="0.25">
      <c r="B5" s="30" t="s">
        <v>52</v>
      </c>
      <c r="C5" s="31">
        <f>'T-accounts P&amp;L'!Q13</f>
        <v>2000000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2:17" x14ac:dyDescent="0.25">
      <c r="B6" s="98" t="s">
        <v>59</v>
      </c>
      <c r="C6" s="99">
        <f>+SUM(C4:C5)</f>
        <v>526449000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2:17" x14ac:dyDescent="0.25">
      <c r="B7" s="30" t="s">
        <v>34</v>
      </c>
      <c r="C7" s="31">
        <f>'T-accounts P&amp;L'!D7</f>
        <v>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5">
      <c r="B8" s="98" t="s">
        <v>35</v>
      </c>
      <c r="C8" s="99">
        <f>SUM(C6:C7)</f>
        <v>526449000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2:17" x14ac:dyDescent="0.25">
      <c r="B9" s="32" t="s">
        <v>20</v>
      </c>
      <c r="C9" s="31">
        <f>'T-accounts P&amp;L'!D13</f>
        <v>3000000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2:17" x14ac:dyDescent="0.25">
      <c r="B10" s="32" t="s">
        <v>19</v>
      </c>
      <c r="C10" s="31">
        <f>'T-accounts P&amp;L'!D20</f>
        <v>5500000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2:17" x14ac:dyDescent="0.25">
      <c r="B11" s="32" t="s">
        <v>24</v>
      </c>
      <c r="C11" s="31">
        <f>'T-accounts P&amp;L'!I13</f>
        <v>35000000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17" x14ac:dyDescent="0.25">
      <c r="B12" s="32" t="s">
        <v>25</v>
      </c>
      <c r="C12" s="31">
        <f>'T-accounts P&amp;L'!H7</f>
        <v>10000000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2:17" x14ac:dyDescent="0.25">
      <c r="B13" s="32" t="s">
        <v>58</v>
      </c>
      <c r="C13" s="31">
        <f>SUM('T-accounts P&amp;L'!L7:L8)</f>
        <v>67450000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2:17" x14ac:dyDescent="0.25">
      <c r="B14" s="98" t="s">
        <v>42</v>
      </c>
      <c r="C14" s="99">
        <f>SUM(C8:C13)</f>
        <v>647399000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2:17" x14ac:dyDescent="0.25">
      <c r="B15" s="30" t="s">
        <v>36</v>
      </c>
      <c r="C15" s="31">
        <f>'T-accounts P&amp;L'!H26</f>
        <v>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2:17" x14ac:dyDescent="0.25">
      <c r="B16" s="98" t="s">
        <v>60</v>
      </c>
      <c r="C16" s="99">
        <f>SUM(C14:C15)</f>
        <v>647399000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2:17" x14ac:dyDescent="0.25">
      <c r="B17" s="32" t="s">
        <v>29</v>
      </c>
      <c r="C17" s="31">
        <f>'T-accounts P&amp;L'!D26</f>
        <v>5600000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2:17" x14ac:dyDescent="0.25">
      <c r="B18" s="30" t="s">
        <v>41</v>
      </c>
      <c r="C18" s="31">
        <f>'T-accounts P&amp;L'!I20</f>
        <v>3000000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2:17" x14ac:dyDescent="0.25">
      <c r="B19" s="98" t="s">
        <v>39</v>
      </c>
      <c r="C19" s="99">
        <f>SUM(C16:C18)</f>
        <v>655999000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17" x14ac:dyDescent="0.25">
      <c r="B20" s="30" t="s">
        <v>43</v>
      </c>
      <c r="C20" s="31">
        <f>C19*15%</f>
        <v>98399850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2:17" ht="12" thickBot="1" x14ac:dyDescent="0.3">
      <c r="B21" s="96" t="s">
        <v>37</v>
      </c>
      <c r="C21" s="97">
        <f>SUM(C19:C20)</f>
        <v>754398850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2:17" x14ac:dyDescent="0.25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17" x14ac:dyDescent="0.25">
      <c r="B23" s="119" t="s">
        <v>68</v>
      </c>
      <c r="C23" s="120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2:17" x14ac:dyDescent="0.25">
      <c r="B24" s="121"/>
      <c r="C24" s="120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2:17" x14ac:dyDescent="0.25">
      <c r="B25" s="121"/>
      <c r="C25" s="120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2:17" x14ac:dyDescent="0.25">
      <c r="B26" s="121"/>
      <c r="C26" s="12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2:17" x14ac:dyDescent="0.25">
      <c r="B27" s="121"/>
      <c r="C27" s="12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2:17" x14ac:dyDescent="0.25">
      <c r="B28" s="32"/>
      <c r="C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2:17" x14ac:dyDescent="0.25">
      <c r="B29" s="32"/>
      <c r="C29" s="34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2:17" x14ac:dyDescent="0.25">
      <c r="B30" s="32"/>
      <c r="C30" s="3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2:17" x14ac:dyDescent="0.25">
      <c r="B31" s="32"/>
      <c r="C31" s="3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2:17" x14ac:dyDescent="0.25">
      <c r="B32" s="32"/>
      <c r="C32" s="35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2:3" x14ac:dyDescent="0.25">
      <c r="B33" s="32"/>
      <c r="C33" s="35"/>
    </row>
    <row r="34" spans="2:3" x14ac:dyDescent="0.25">
      <c r="B34" s="32"/>
      <c r="C34" s="35"/>
    </row>
    <row r="35" spans="2:3" x14ac:dyDescent="0.25">
      <c r="B35" s="32"/>
      <c r="C35" s="35"/>
    </row>
    <row r="36" spans="2:3" x14ac:dyDescent="0.25">
      <c r="B36" s="32"/>
      <c r="C36" s="32"/>
    </row>
    <row r="37" spans="2:3" x14ac:dyDescent="0.25">
      <c r="B37" s="32"/>
      <c r="C37" s="32"/>
    </row>
    <row r="38" spans="2:3" x14ac:dyDescent="0.25">
      <c r="B38" s="32"/>
      <c r="C38" s="32"/>
    </row>
    <row r="39" spans="2:3" x14ac:dyDescent="0.25">
      <c r="B39" s="32"/>
      <c r="C39" s="32"/>
    </row>
    <row r="40" spans="2:3" x14ac:dyDescent="0.25">
      <c r="B40" s="32"/>
      <c r="C40" s="32"/>
    </row>
    <row r="41" spans="2:3" x14ac:dyDescent="0.25">
      <c r="B41" s="32"/>
      <c r="C41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32"/>
  <sheetViews>
    <sheetView tabSelected="1" workbookViewId="0">
      <selection activeCell="H19" sqref="H19"/>
    </sheetView>
  </sheetViews>
  <sheetFormatPr defaultColWidth="9.1796875" defaultRowHeight="11.5" outlineLevelRow="1" x14ac:dyDescent="0.25"/>
  <cols>
    <col min="1" max="1" width="2" style="1" customWidth="1"/>
    <col min="2" max="2" width="19.81640625" style="1" customWidth="1"/>
    <col min="3" max="3" width="13.54296875" style="1" customWidth="1"/>
    <col min="4" max="4" width="1.54296875" style="1" customWidth="1"/>
    <col min="5" max="5" width="20.453125" style="1" bestFit="1" customWidth="1"/>
    <col min="6" max="6" width="15.7265625" style="1" bestFit="1" customWidth="1"/>
    <col min="7" max="16384" width="9.1796875" style="1"/>
  </cols>
  <sheetData>
    <row r="1" spans="2:6" ht="15.5" x14ac:dyDescent="0.35">
      <c r="B1" s="2" t="s">
        <v>48</v>
      </c>
    </row>
    <row r="3" spans="2:6" x14ac:dyDescent="0.25">
      <c r="B3" s="146" t="s">
        <v>49</v>
      </c>
      <c r="C3" s="146"/>
      <c r="D3" s="146"/>
      <c r="E3" s="146"/>
      <c r="F3" s="146"/>
    </row>
    <row r="4" spans="2:6" ht="12" thickBot="1" x14ac:dyDescent="0.3">
      <c r="B4" s="37" t="s">
        <v>0</v>
      </c>
      <c r="C4" s="38"/>
      <c r="D4" s="38"/>
      <c r="E4" s="38"/>
      <c r="F4" s="39" t="s">
        <v>1</v>
      </c>
    </row>
    <row r="5" spans="2:6" x14ac:dyDescent="0.25">
      <c r="B5" s="1" t="s">
        <v>13</v>
      </c>
      <c r="C5" s="42">
        <v>0</v>
      </c>
      <c r="E5" s="1" t="s">
        <v>22</v>
      </c>
      <c r="F5" s="11">
        <f>'T-accounts b'!M14+'T-accounts b'!M13</f>
        <v>88667350</v>
      </c>
    </row>
    <row r="6" spans="2:6" x14ac:dyDescent="0.25">
      <c r="B6" s="1" t="s">
        <v>32</v>
      </c>
      <c r="C6" s="43">
        <f>'T-accounts b'!C13-'T-accounts b'!D13</f>
        <v>206000000</v>
      </c>
      <c r="E6" s="1" t="s">
        <v>16</v>
      </c>
      <c r="F6" s="11">
        <f>'T-accounts b'!M7</f>
        <v>12500000</v>
      </c>
    </row>
    <row r="7" spans="2:6" x14ac:dyDescent="0.25">
      <c r="B7" s="1" t="s">
        <v>23</v>
      </c>
      <c r="C7" s="43">
        <f>'T-accounts b'!H7</f>
        <v>15485000</v>
      </c>
      <c r="E7" s="1" t="s">
        <v>27</v>
      </c>
      <c r="F7" s="11">
        <f>'T-accounts b'!Q13</f>
        <v>5000000</v>
      </c>
    </row>
    <row r="8" spans="2:6" x14ac:dyDescent="0.25">
      <c r="C8" s="43"/>
      <c r="F8" s="11"/>
    </row>
    <row r="9" spans="2:6" x14ac:dyDescent="0.25">
      <c r="C9" s="43"/>
      <c r="E9" s="1" t="s">
        <v>30</v>
      </c>
      <c r="F9" s="11">
        <f>'T-accounts b'!M22</f>
        <v>3000000</v>
      </c>
    </row>
    <row r="10" spans="2:6" x14ac:dyDescent="0.25">
      <c r="C10" s="43"/>
      <c r="E10" s="1" t="s">
        <v>26</v>
      </c>
      <c r="F10" s="11">
        <f>'T-accounts b'!P7</f>
        <v>2000000</v>
      </c>
    </row>
    <row r="11" spans="2:6" x14ac:dyDescent="0.25">
      <c r="B11" s="1" t="s">
        <v>18</v>
      </c>
      <c r="C11" s="43">
        <f>'T-accounts b'!C7</f>
        <v>80000000</v>
      </c>
      <c r="E11" s="52" t="s">
        <v>1</v>
      </c>
      <c r="F11" s="53">
        <f>SUM(F5:F10)</f>
        <v>111167350</v>
      </c>
    </row>
    <row r="12" spans="2:6" x14ac:dyDescent="0.25">
      <c r="C12" s="44"/>
      <c r="E12" s="46"/>
      <c r="F12" s="47"/>
    </row>
    <row r="13" spans="2:6" x14ac:dyDescent="0.25">
      <c r="C13" s="44"/>
      <c r="E13" s="52" t="s">
        <v>12</v>
      </c>
      <c r="F13" s="54">
        <f>'T-accounts b'!Q21</f>
        <v>30000000</v>
      </c>
    </row>
    <row r="14" spans="2:6" x14ac:dyDescent="0.25">
      <c r="C14" s="44"/>
      <c r="F14" s="12"/>
    </row>
    <row r="15" spans="2:6" ht="12" thickBot="1" x14ac:dyDescent="0.3">
      <c r="B15" s="40" t="s">
        <v>44</v>
      </c>
      <c r="C15" s="45">
        <f>SUM(C11,C5:C7)</f>
        <v>301485000</v>
      </c>
      <c r="D15" s="40"/>
      <c r="E15" s="40" t="s">
        <v>45</v>
      </c>
      <c r="F15" s="41">
        <f>SUM(F13,F11)</f>
        <v>141167350</v>
      </c>
    </row>
    <row r="16" spans="2:6" x14ac:dyDescent="0.25">
      <c r="C16" s="36"/>
      <c r="D16" s="14"/>
      <c r="F16" s="12"/>
    </row>
    <row r="17" spans="2:9" x14ac:dyDescent="0.25">
      <c r="B17" s="129" t="s">
        <v>68</v>
      </c>
      <c r="C17" s="127"/>
      <c r="D17" s="126"/>
      <c r="E17" s="126"/>
      <c r="F17" s="128"/>
    </row>
    <row r="18" spans="2:9" s="48" customFormat="1" ht="10" hidden="1" outlineLevel="1" x14ac:dyDescent="0.2">
      <c r="B18" s="123" t="s">
        <v>46</v>
      </c>
      <c r="C18" s="124">
        <f>C15-F15</f>
        <v>160317650</v>
      </c>
      <c r="D18" s="123"/>
      <c r="E18" s="123"/>
      <c r="F18" s="125"/>
    </row>
    <row r="19" spans="2:9" ht="14.5" collapsed="1" x14ac:dyDescent="0.35">
      <c r="B19" s="126"/>
      <c r="C19" s="127"/>
      <c r="D19" s="126"/>
      <c r="E19" s="126"/>
      <c r="F19" s="126"/>
      <c r="I19" s="4"/>
    </row>
    <row r="20" spans="2:9" ht="14.5" x14ac:dyDescent="0.35">
      <c r="B20" s="126"/>
      <c r="C20" s="126"/>
      <c r="D20" s="126"/>
      <c r="E20" s="126"/>
      <c r="F20" s="126"/>
      <c r="I20" s="4"/>
    </row>
    <row r="21" spans="2:9" ht="14.5" x14ac:dyDescent="0.35">
      <c r="B21" s="126"/>
      <c r="C21" s="126"/>
      <c r="D21" s="126"/>
      <c r="E21" s="126"/>
      <c r="F21" s="126"/>
      <c r="I21" s="4"/>
    </row>
    <row r="22" spans="2:9" ht="14.5" x14ac:dyDescent="0.35">
      <c r="B22" s="126"/>
      <c r="C22" s="126"/>
      <c r="D22" s="126"/>
      <c r="E22" s="126"/>
      <c r="F22" s="126"/>
      <c r="I22" s="4"/>
    </row>
    <row r="23" spans="2:9" ht="14.5" x14ac:dyDescent="0.35">
      <c r="B23" s="126"/>
      <c r="C23" s="126"/>
      <c r="D23" s="126"/>
      <c r="E23" s="126"/>
      <c r="F23" s="126"/>
      <c r="I23" s="4"/>
    </row>
    <row r="24" spans="2:9" ht="14.5" x14ac:dyDescent="0.35">
      <c r="I24" s="4"/>
    </row>
    <row r="25" spans="2:9" ht="14.5" x14ac:dyDescent="0.35">
      <c r="I25" s="4"/>
    </row>
    <row r="26" spans="2:9" ht="14.5" x14ac:dyDescent="0.35">
      <c r="I26" s="4"/>
    </row>
    <row r="27" spans="2:9" ht="14.5" x14ac:dyDescent="0.35">
      <c r="I27" s="4"/>
    </row>
    <row r="28" spans="2:9" ht="14.5" x14ac:dyDescent="0.35">
      <c r="I28" s="4"/>
    </row>
    <row r="29" spans="2:9" ht="14.5" x14ac:dyDescent="0.35">
      <c r="I29" s="4"/>
    </row>
    <row r="30" spans="2:9" ht="14.5" x14ac:dyDescent="0.35">
      <c r="I30" s="4"/>
    </row>
    <row r="31" spans="2:9" ht="14.5" x14ac:dyDescent="0.35">
      <c r="I31" s="4"/>
    </row>
    <row r="32" spans="2:9" ht="14.5" x14ac:dyDescent="0.35">
      <c r="I32" s="4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3"/>
  <sheetViews>
    <sheetView topLeftCell="I50" zoomScale="90" zoomScaleNormal="90" workbookViewId="0"/>
  </sheetViews>
  <sheetFormatPr defaultColWidth="9.1796875" defaultRowHeight="14.5" x14ac:dyDescent="0.35"/>
  <cols>
    <col min="1" max="4" width="9.1796875" style="4"/>
    <col min="5" max="5" width="12.54296875" style="4" bestFit="1" customWidth="1"/>
    <col min="6" max="16384" width="9.1796875" style="4"/>
  </cols>
  <sheetData>
    <row r="2" spans="2:16" x14ac:dyDescent="0.35">
      <c r="B2" s="1"/>
    </row>
    <row r="3" spans="2:16" x14ac:dyDescent="0.35">
      <c r="B3" s="1"/>
    </row>
    <row r="4" spans="2:16" x14ac:dyDescent="0.35">
      <c r="B4" s="1"/>
      <c r="D4" s="138" t="s">
        <v>70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</row>
    <row r="5" spans="2:16" x14ac:dyDescent="0.35">
      <c r="B5" s="1"/>
      <c r="D5" s="138" t="s">
        <v>71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</row>
    <row r="6" spans="2:16" x14ac:dyDescent="0.35">
      <c r="B6" s="1"/>
    </row>
    <row r="7" spans="2:16" x14ac:dyDescent="0.35">
      <c r="B7" s="1"/>
    </row>
    <row r="8" spans="2:16" x14ac:dyDescent="0.35">
      <c r="B8" s="1"/>
    </row>
    <row r="9" spans="2:16" x14ac:dyDescent="0.35">
      <c r="B9" s="1"/>
    </row>
    <row r="10" spans="2:16" x14ac:dyDescent="0.35">
      <c r="B10" s="1"/>
    </row>
    <row r="11" spans="2:16" x14ac:dyDescent="0.35">
      <c r="B11" s="1"/>
    </row>
    <row r="12" spans="2:16" x14ac:dyDescent="0.35">
      <c r="B12" s="1"/>
    </row>
    <row r="13" spans="2:16" x14ac:dyDescent="0.35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2"/>
  <sheetViews>
    <sheetView workbookViewId="0">
      <selection activeCell="G23" sqref="G23"/>
    </sheetView>
  </sheetViews>
  <sheetFormatPr defaultColWidth="9.1796875" defaultRowHeight="11.5" x14ac:dyDescent="0.25"/>
  <cols>
    <col min="1" max="1" width="2" style="1" customWidth="1"/>
    <col min="2" max="16384" width="9.1796875" style="1"/>
  </cols>
  <sheetData>
    <row r="12" spans="2:2" ht="43.5" x14ac:dyDescent="0.85">
      <c r="B12" s="10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topLeftCell="A4" zoomScale="130" zoomScaleNormal="130" workbookViewId="0">
      <selection activeCell="D20" sqref="D20"/>
    </sheetView>
  </sheetViews>
  <sheetFormatPr defaultColWidth="9.1796875" defaultRowHeight="11.5" outlineLevelRow="1" x14ac:dyDescent="0.25"/>
  <cols>
    <col min="1" max="1" width="2" style="1" customWidth="1"/>
    <col min="2" max="2" width="19.81640625" style="1" customWidth="1"/>
    <col min="3" max="4" width="10.81640625" style="1" customWidth="1"/>
    <col min="5" max="5" width="1.54296875" style="1" customWidth="1"/>
    <col min="6" max="6" width="20.453125" style="1" bestFit="1" customWidth="1"/>
    <col min="7" max="8" width="11.453125" style="1" customWidth="1"/>
    <col min="9" max="16384" width="9.1796875" style="1"/>
  </cols>
  <sheetData>
    <row r="1" spans="2:8" ht="15.5" x14ac:dyDescent="0.35">
      <c r="B1" s="2" t="s">
        <v>47</v>
      </c>
      <c r="C1" s="2"/>
    </row>
    <row r="3" spans="2:8" x14ac:dyDescent="0.25">
      <c r="B3" s="139"/>
      <c r="C3" s="139"/>
      <c r="D3" s="139"/>
      <c r="E3" s="139"/>
      <c r="F3" s="139"/>
      <c r="G3" s="139"/>
      <c r="H3" s="139"/>
    </row>
    <row r="4" spans="2:8" ht="23.5" thickBot="1" x14ac:dyDescent="0.3">
      <c r="B4" s="37" t="s">
        <v>0</v>
      </c>
      <c r="C4" s="101" t="s">
        <v>66</v>
      </c>
      <c r="D4" s="101" t="s">
        <v>65</v>
      </c>
      <c r="E4" s="38"/>
      <c r="F4" s="102" t="s">
        <v>1</v>
      </c>
      <c r="G4" s="101" t="s">
        <v>66</v>
      </c>
      <c r="H4" s="101" t="s">
        <v>65</v>
      </c>
    </row>
    <row r="5" spans="2:8" x14ac:dyDescent="0.25">
      <c r="B5" s="109" t="s">
        <v>13</v>
      </c>
      <c r="C5" s="11">
        <v>43000000</v>
      </c>
      <c r="D5" s="42">
        <v>65000000</v>
      </c>
      <c r="F5" s="1" t="s">
        <v>22</v>
      </c>
      <c r="G5" s="11">
        <v>27500000</v>
      </c>
      <c r="H5" s="42">
        <v>20000000</v>
      </c>
    </row>
    <row r="6" spans="2:8" x14ac:dyDescent="0.25">
      <c r="B6" s="110" t="s">
        <v>17</v>
      </c>
      <c r="C6" s="11">
        <v>48000000</v>
      </c>
      <c r="D6" s="43">
        <v>32000000</v>
      </c>
      <c r="F6" s="1" t="s">
        <v>16</v>
      </c>
      <c r="G6" s="11">
        <v>5000000</v>
      </c>
      <c r="H6" s="43">
        <v>0</v>
      </c>
    </row>
    <row r="7" spans="2:8" x14ac:dyDescent="0.25">
      <c r="B7" s="110" t="s">
        <v>23</v>
      </c>
      <c r="C7" s="11">
        <v>31000000</v>
      </c>
      <c r="D7" s="43">
        <v>18000000</v>
      </c>
      <c r="F7" s="1" t="s">
        <v>27</v>
      </c>
      <c r="G7" s="11">
        <v>26170000</v>
      </c>
      <c r="H7" s="43">
        <v>15000000</v>
      </c>
    </row>
    <row r="8" spans="2:8" x14ac:dyDescent="0.25">
      <c r="B8" s="110"/>
      <c r="C8" s="11"/>
      <c r="D8" s="43"/>
      <c r="G8" s="11"/>
      <c r="H8" s="43"/>
    </row>
    <row r="9" spans="2:8" x14ac:dyDescent="0.25">
      <c r="B9" s="110"/>
      <c r="C9" s="11"/>
      <c r="D9" s="43"/>
      <c r="F9" s="1" t="s">
        <v>26</v>
      </c>
      <c r="G9" s="11">
        <v>140000000</v>
      </c>
      <c r="H9" s="43">
        <v>140000000</v>
      </c>
    </row>
    <row r="10" spans="2:8" x14ac:dyDescent="0.25">
      <c r="B10" s="110"/>
      <c r="C10" s="53"/>
      <c r="D10" s="43"/>
      <c r="F10" s="52" t="s">
        <v>1</v>
      </c>
      <c r="G10" s="53">
        <f>SUM(G5:G9)</f>
        <v>198670000</v>
      </c>
      <c r="H10" s="104">
        <f>SUM(H5:H9)</f>
        <v>175000000</v>
      </c>
    </row>
    <row r="11" spans="2:8" x14ac:dyDescent="0.25">
      <c r="B11" s="110" t="s">
        <v>18</v>
      </c>
      <c r="C11" s="11">
        <v>166670000</v>
      </c>
      <c r="D11" s="43">
        <v>150000000</v>
      </c>
      <c r="F11" s="52"/>
      <c r="G11" s="53"/>
      <c r="H11" s="104"/>
    </row>
    <row r="12" spans="2:8" x14ac:dyDescent="0.25">
      <c r="B12" s="110"/>
      <c r="C12" s="47"/>
      <c r="D12" s="44"/>
      <c r="F12" s="46"/>
      <c r="G12" s="47"/>
      <c r="H12" s="105"/>
    </row>
    <row r="13" spans="2:8" x14ac:dyDescent="0.25">
      <c r="B13" s="110"/>
      <c r="C13" s="54"/>
      <c r="D13" s="44"/>
      <c r="F13" s="52" t="s">
        <v>12</v>
      </c>
      <c r="G13" s="54">
        <v>90000000</v>
      </c>
      <c r="H13" s="106">
        <v>90000000</v>
      </c>
    </row>
    <row r="14" spans="2:8" x14ac:dyDescent="0.25">
      <c r="B14" s="110"/>
      <c r="C14" s="12"/>
      <c r="D14" s="44"/>
      <c r="G14" s="12"/>
      <c r="H14" s="107"/>
    </row>
    <row r="15" spans="2:8" ht="12" thickBot="1" x14ac:dyDescent="0.3">
      <c r="B15" s="111" t="s">
        <v>44</v>
      </c>
      <c r="C15" s="103">
        <f>SUM(C5:C14)</f>
        <v>288670000</v>
      </c>
      <c r="D15" s="45">
        <f>SUM(D11,D5:D7)</f>
        <v>265000000</v>
      </c>
      <c r="E15" s="40"/>
      <c r="F15" s="40" t="s">
        <v>45</v>
      </c>
      <c r="G15" s="41">
        <f>SUM(G13,G10)</f>
        <v>288670000</v>
      </c>
      <c r="H15" s="108">
        <f>SUM(H13,H10)</f>
        <v>265000000</v>
      </c>
    </row>
    <row r="16" spans="2:8" x14ac:dyDescent="0.25">
      <c r="D16" s="36"/>
      <c r="E16" s="14"/>
      <c r="H16" s="12"/>
    </row>
    <row r="17" spans="2:11" x14ac:dyDescent="0.25">
      <c r="D17" s="27"/>
      <c r="H17" s="12"/>
    </row>
    <row r="18" spans="2:11" s="48" customFormat="1" ht="10" hidden="1" outlineLevel="1" x14ac:dyDescent="0.2">
      <c r="B18" s="49" t="s">
        <v>46</v>
      </c>
      <c r="C18" s="49"/>
      <c r="D18" s="51">
        <f>D15-H15</f>
        <v>0</v>
      </c>
      <c r="E18" s="49"/>
      <c r="F18" s="49"/>
      <c r="G18" s="49"/>
      <c r="H18" s="50"/>
    </row>
    <row r="19" spans="2:11" ht="14.5" collapsed="1" x14ac:dyDescent="0.35">
      <c r="K19" s="4"/>
    </row>
    <row r="20" spans="2:11" ht="14.5" x14ac:dyDescent="0.35">
      <c r="K20" s="4"/>
    </row>
    <row r="21" spans="2:11" ht="14.5" x14ac:dyDescent="0.35">
      <c r="K21" s="4"/>
    </row>
    <row r="22" spans="2:11" ht="14.5" x14ac:dyDescent="0.35">
      <c r="K22" s="4"/>
    </row>
    <row r="23" spans="2:11" ht="14.5" x14ac:dyDescent="0.35">
      <c r="K23" s="4"/>
    </row>
    <row r="24" spans="2:11" ht="14.5" x14ac:dyDescent="0.35">
      <c r="K24" s="4"/>
    </row>
    <row r="25" spans="2:11" ht="14.5" x14ac:dyDescent="0.35">
      <c r="K25" s="4"/>
    </row>
    <row r="26" spans="2:11" ht="14.5" x14ac:dyDescent="0.35">
      <c r="K26" s="4"/>
    </row>
    <row r="27" spans="2:11" ht="14.5" x14ac:dyDescent="0.35">
      <c r="K27" s="4"/>
    </row>
    <row r="28" spans="2:11" ht="14.5" x14ac:dyDescent="0.35">
      <c r="K28" s="4"/>
    </row>
    <row r="29" spans="2:11" ht="14.5" x14ac:dyDescent="0.35">
      <c r="K29" s="4"/>
    </row>
    <row r="30" spans="2:11" ht="14.5" x14ac:dyDescent="0.35">
      <c r="K30" s="4"/>
    </row>
    <row r="31" spans="2:11" ht="14.5" x14ac:dyDescent="0.35">
      <c r="K31" s="4"/>
    </row>
    <row r="32" spans="2:11" ht="14.5" x14ac:dyDescent="0.35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1"/>
  <sheetViews>
    <sheetView workbookViewId="0"/>
  </sheetViews>
  <sheetFormatPr defaultColWidth="9.1796875" defaultRowHeight="11.5" x14ac:dyDescent="0.25"/>
  <cols>
    <col min="1" max="1" width="2" style="29" customWidth="1"/>
    <col min="2" max="2" width="26.26953125" style="29" customWidth="1"/>
    <col min="3" max="3" width="14.7265625" style="29" customWidth="1"/>
    <col min="4" max="4" width="14.1796875" style="29" bestFit="1" customWidth="1"/>
    <col min="5" max="16384" width="9.1796875" style="29"/>
  </cols>
  <sheetData>
    <row r="1" spans="2:18" ht="15.5" x14ac:dyDescent="0.35">
      <c r="B1" s="28" t="s">
        <v>38</v>
      </c>
      <c r="C1" s="28"/>
    </row>
    <row r="3" spans="2:18" ht="12" thickBot="1" x14ac:dyDescent="0.3">
      <c r="B3" s="94" t="s">
        <v>40</v>
      </c>
      <c r="C3" s="95" t="s">
        <v>67</v>
      </c>
      <c r="D3" s="95" t="s">
        <v>61</v>
      </c>
    </row>
    <row r="4" spans="2:18" x14ac:dyDescent="0.25">
      <c r="B4" s="30" t="s">
        <v>53</v>
      </c>
      <c r="C4" s="31">
        <v>363881.20929999999</v>
      </c>
      <c r="D4" s="31">
        <v>455746.18100000004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25">
      <c r="B5" s="30" t="s">
        <v>52</v>
      </c>
      <c r="C5" s="31">
        <v>2000</v>
      </c>
      <c r="D5" s="31">
        <v>2000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2:18" x14ac:dyDescent="0.25">
      <c r="B6" s="98" t="s">
        <v>59</v>
      </c>
      <c r="C6" s="99">
        <f>+SUM(C4:C5)</f>
        <v>365881.20929999999</v>
      </c>
      <c r="D6" s="99">
        <f>+SUM(D4:D5)</f>
        <v>457746.18100000004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x14ac:dyDescent="0.25">
      <c r="B7" s="30" t="s">
        <v>34</v>
      </c>
      <c r="C7" s="31">
        <v>-267080.35853000003</v>
      </c>
      <c r="D7" s="31">
        <v>-297495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25">
      <c r="B8" s="98" t="s">
        <v>35</v>
      </c>
      <c r="C8" s="99">
        <f>SUM(C6:C7)</f>
        <v>98800.850769999961</v>
      </c>
      <c r="D8" s="99">
        <f>SUM(D6:D7)</f>
        <v>160251.18100000004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 x14ac:dyDescent="0.25">
      <c r="B9" s="32" t="s">
        <v>20</v>
      </c>
      <c r="C9" s="31">
        <v>-12375.000000000002</v>
      </c>
      <c r="D9" s="31">
        <v>-12375.000000000002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2:18" x14ac:dyDescent="0.25">
      <c r="B10" s="32" t="s">
        <v>19</v>
      </c>
      <c r="C10" s="31">
        <v>-5929.0000000000009</v>
      </c>
      <c r="D10" s="31">
        <v>-6050.0000000000009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2:18" x14ac:dyDescent="0.25">
      <c r="B11" s="32" t="s">
        <v>24</v>
      </c>
      <c r="C11" s="31">
        <v>-2707.25</v>
      </c>
      <c r="D11" s="31">
        <v>-3570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2:18" x14ac:dyDescent="0.25">
      <c r="B12" s="32" t="s">
        <v>25</v>
      </c>
      <c r="C12" s="31">
        <v>-11875</v>
      </c>
      <c r="D12" s="31">
        <v>-19000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2:18" x14ac:dyDescent="0.25">
      <c r="B13" s="32" t="s">
        <v>58</v>
      </c>
      <c r="C13" s="31">
        <v>-32760</v>
      </c>
      <c r="D13" s="31">
        <v>-42000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2:18" x14ac:dyDescent="0.25">
      <c r="B14" s="98" t="s">
        <v>42</v>
      </c>
      <c r="C14" s="99">
        <f>SUM(C8:C13)</f>
        <v>33154.600769999961</v>
      </c>
      <c r="D14" s="99">
        <f>SUM(D8:D13)</f>
        <v>77256.181000000041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2:18" x14ac:dyDescent="0.25">
      <c r="B15" s="30" t="s">
        <v>36</v>
      </c>
      <c r="C15" s="31">
        <v>-16500</v>
      </c>
      <c r="D15" s="31">
        <v>-15000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2:18" x14ac:dyDescent="0.25">
      <c r="B16" s="98" t="s">
        <v>60</v>
      </c>
      <c r="C16" s="99">
        <f>SUM(C14:C15)</f>
        <v>16654.600769999961</v>
      </c>
      <c r="D16" s="99">
        <f>SUM(D14:D15)</f>
        <v>62256.181000000041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2:18" x14ac:dyDescent="0.25">
      <c r="B17" s="32" t="s">
        <v>29</v>
      </c>
      <c r="C17" s="31">
        <v>-6720</v>
      </c>
      <c r="D17" s="31">
        <v>-5600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2:18" x14ac:dyDescent="0.25">
      <c r="B18" s="30" t="s">
        <v>41</v>
      </c>
      <c r="C18" s="31">
        <v>0</v>
      </c>
      <c r="D18" s="31">
        <v>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2:18" x14ac:dyDescent="0.25">
      <c r="B19" s="98" t="s">
        <v>39</v>
      </c>
      <c r="C19" s="99">
        <f>SUM(C16:C18)</f>
        <v>9934.6007699999609</v>
      </c>
      <c r="D19" s="99">
        <f>SUM(D16:D18)</f>
        <v>56656.181000000041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2:18" x14ac:dyDescent="0.25">
      <c r="B20" s="30" t="s">
        <v>43</v>
      </c>
      <c r="C20" s="31">
        <v>-2541.706500000003</v>
      </c>
      <c r="D20" s="31">
        <v>-8498.427150000005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2:18" ht="12" thickBot="1" x14ac:dyDescent="0.3">
      <c r="B21" s="96" t="s">
        <v>37</v>
      </c>
      <c r="C21" s="97">
        <f>SUM(C19:C20)</f>
        <v>7392.8942699999579</v>
      </c>
      <c r="D21" s="97">
        <f>SUM(D19:D20)</f>
        <v>48157.753850000037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8" x14ac:dyDescent="0.25">
      <c r="B22" s="30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2:18" x14ac:dyDescent="0.25">
      <c r="B23" s="32"/>
      <c r="C23" s="32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2:18" x14ac:dyDescent="0.25">
      <c r="B24" s="32"/>
      <c r="C24" s="32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2:18" x14ac:dyDescent="0.25">
      <c r="B25" s="32"/>
      <c r="C25" s="32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2:18" x14ac:dyDescent="0.25">
      <c r="B26" s="32"/>
      <c r="C26" s="32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2:18" x14ac:dyDescent="0.25">
      <c r="B27" s="32"/>
      <c r="C27" s="32"/>
      <c r="D27" s="3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 x14ac:dyDescent="0.25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2:18" x14ac:dyDescent="0.25">
      <c r="B29" s="32"/>
      <c r="C29" s="32"/>
      <c r="D29" s="3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2:18" x14ac:dyDescent="0.25">
      <c r="B30" s="32"/>
      <c r="C30" s="32"/>
      <c r="D30" s="35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2:18" x14ac:dyDescent="0.25">
      <c r="B31" s="32"/>
      <c r="C31" s="32"/>
      <c r="D31" s="35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2:18" x14ac:dyDescent="0.25">
      <c r="B32" s="32"/>
      <c r="C32" s="32"/>
      <c r="D32" s="3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2:18" x14ac:dyDescent="0.25">
      <c r="B33" s="32"/>
      <c r="C33" s="32"/>
      <c r="D33" s="35"/>
    </row>
    <row r="34" spans="2:18" x14ac:dyDescent="0.25">
      <c r="B34" s="32"/>
      <c r="C34" s="32"/>
      <c r="D34" s="35"/>
    </row>
    <row r="35" spans="2:18" x14ac:dyDescent="0.25">
      <c r="B35" s="32"/>
      <c r="C35" s="32"/>
      <c r="D35" s="35"/>
    </row>
    <row r="36" spans="2:18" x14ac:dyDescent="0.25">
      <c r="B36" s="32"/>
      <c r="C36" s="32"/>
      <c r="D36" s="32"/>
    </row>
    <row r="37" spans="2:18" x14ac:dyDescent="0.25">
      <c r="B37" s="32"/>
      <c r="C37" s="32"/>
      <c r="D37" s="32"/>
    </row>
    <row r="38" spans="2:18" x14ac:dyDescent="0.25">
      <c r="B38" s="32"/>
      <c r="C38" s="32"/>
      <c r="D38" s="32"/>
    </row>
    <row r="39" spans="2:18" x14ac:dyDescent="0.25">
      <c r="B39" s="32"/>
      <c r="C39" s="32"/>
      <c r="D39" s="32"/>
    </row>
    <row r="40" spans="2:18" x14ac:dyDescent="0.25">
      <c r="B40" s="32"/>
      <c r="C40" s="32"/>
      <c r="D40" s="32"/>
    </row>
    <row r="41" spans="2:18" x14ac:dyDescent="0.25">
      <c r="B41" s="32"/>
      <c r="C41" s="32"/>
      <c r="D41" s="32"/>
      <c r="R41" s="29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12"/>
  <sheetViews>
    <sheetView workbookViewId="0"/>
  </sheetViews>
  <sheetFormatPr defaultColWidth="9.1796875" defaultRowHeight="11.5" x14ac:dyDescent="0.25"/>
  <cols>
    <col min="1" max="1" width="2" style="1" customWidth="1"/>
    <col min="2" max="16384" width="9.1796875" style="1"/>
  </cols>
  <sheetData>
    <row r="12" spans="2:2" ht="43.5" x14ac:dyDescent="0.85">
      <c r="B12" s="100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35"/>
  <sheetViews>
    <sheetView workbookViewId="0">
      <selection activeCell="F16" sqref="F16"/>
    </sheetView>
  </sheetViews>
  <sheetFormatPr defaultColWidth="9.1796875" defaultRowHeight="11.5" x14ac:dyDescent="0.25"/>
  <cols>
    <col min="1" max="1" width="2" style="1" customWidth="1"/>
    <col min="2" max="2" width="13.7265625" style="1" customWidth="1"/>
    <col min="3" max="3" width="18.54296875" style="1" customWidth="1"/>
    <col min="4" max="4" width="17.7265625" style="1" customWidth="1"/>
    <col min="5" max="5" width="13.26953125" style="1" customWidth="1"/>
    <col min="6" max="6" width="13.81640625" style="1" customWidth="1"/>
    <col min="7" max="7" width="2.453125" style="1" customWidth="1"/>
    <col min="8" max="8" width="18" style="1" bestFit="1" customWidth="1"/>
    <col min="9" max="9" width="21.7265625" style="1" bestFit="1" customWidth="1"/>
    <col min="10" max="10" width="19.26953125" style="1" bestFit="1" customWidth="1"/>
    <col min="11" max="11" width="15.26953125" style="1" bestFit="1" customWidth="1"/>
    <col min="12" max="12" width="13.81640625" style="1" customWidth="1"/>
    <col min="13" max="16384" width="9.1796875" style="1"/>
  </cols>
  <sheetData>
    <row r="1" spans="2:12" ht="15.5" x14ac:dyDescent="0.35">
      <c r="B1" s="2" t="s">
        <v>3</v>
      </c>
      <c r="C1" s="2"/>
    </row>
    <row r="2" spans="2:12" ht="3.75" customHeight="1" x14ac:dyDescent="0.25"/>
    <row r="3" spans="2:12" x14ac:dyDescent="0.25">
      <c r="B3" s="140" t="s">
        <v>4</v>
      </c>
      <c r="C3" s="140"/>
      <c r="D3" s="140"/>
      <c r="E3" s="140"/>
      <c r="F3" s="140"/>
      <c r="G3" s="5"/>
      <c r="H3" s="140" t="s">
        <v>5</v>
      </c>
      <c r="I3" s="140"/>
      <c r="J3" s="140"/>
      <c r="K3" s="140"/>
      <c r="L3" s="140"/>
    </row>
    <row r="4" spans="2:12" ht="12" thickBot="1" x14ac:dyDescent="0.3">
      <c r="B4" s="6" t="s">
        <v>51</v>
      </c>
      <c r="C4" s="6" t="s">
        <v>6</v>
      </c>
      <c r="D4" s="6" t="s">
        <v>14</v>
      </c>
      <c r="E4" s="7" t="s">
        <v>7</v>
      </c>
      <c r="F4" s="7" t="s">
        <v>8</v>
      </c>
      <c r="G4" s="75"/>
      <c r="H4" s="6" t="s">
        <v>51</v>
      </c>
      <c r="I4" s="6" t="s">
        <v>6</v>
      </c>
      <c r="J4" s="6" t="s">
        <v>15</v>
      </c>
      <c r="K4" s="7" t="s">
        <v>7</v>
      </c>
      <c r="L4" s="7" t="s">
        <v>8</v>
      </c>
    </row>
    <row r="5" spans="2:12" x14ac:dyDescent="0.25">
      <c r="B5" s="17" t="s">
        <v>72</v>
      </c>
      <c r="C5" s="1" t="s">
        <v>73</v>
      </c>
      <c r="E5" s="74">
        <v>30000000</v>
      </c>
      <c r="F5" s="73"/>
      <c r="H5" s="17" t="s">
        <v>76</v>
      </c>
      <c r="I5" s="1" t="s">
        <v>78</v>
      </c>
      <c r="K5" s="73">
        <v>12500000</v>
      </c>
      <c r="L5" s="73"/>
    </row>
    <row r="6" spans="2:12" x14ac:dyDescent="0.25">
      <c r="B6" s="17"/>
      <c r="C6" s="132" t="s">
        <v>74</v>
      </c>
      <c r="D6" s="132"/>
      <c r="E6" s="133"/>
      <c r="F6" s="135">
        <v>30000000</v>
      </c>
      <c r="H6" s="17"/>
      <c r="I6" s="132" t="s">
        <v>79</v>
      </c>
      <c r="J6" s="132"/>
      <c r="K6" s="133"/>
      <c r="L6" s="133">
        <v>12500000</v>
      </c>
    </row>
    <row r="7" spans="2:12" x14ac:dyDescent="0.25">
      <c r="B7" s="17" t="s">
        <v>75</v>
      </c>
      <c r="C7" s="1" t="s">
        <v>18</v>
      </c>
      <c r="E7" s="74">
        <v>80000000</v>
      </c>
      <c r="F7" s="74"/>
      <c r="H7" s="17"/>
      <c r="I7" s="1" t="s">
        <v>79</v>
      </c>
      <c r="K7" s="73">
        <v>10000000</v>
      </c>
      <c r="L7" s="73"/>
    </row>
    <row r="8" spans="2:12" x14ac:dyDescent="0.25">
      <c r="B8" s="17"/>
      <c r="C8" s="132" t="s">
        <v>73</v>
      </c>
      <c r="D8" s="132"/>
      <c r="E8" s="135"/>
      <c r="F8" s="135">
        <v>80000000</v>
      </c>
      <c r="H8" s="17"/>
      <c r="I8" s="132" t="s">
        <v>13</v>
      </c>
      <c r="J8" s="132"/>
      <c r="K8" s="133"/>
      <c r="L8" s="133">
        <v>10000000</v>
      </c>
    </row>
    <row r="9" spans="2:12" x14ac:dyDescent="0.25">
      <c r="B9" s="17" t="s">
        <v>93</v>
      </c>
      <c r="C9" s="1" t="s">
        <v>94</v>
      </c>
      <c r="E9" s="74">
        <v>10000000</v>
      </c>
      <c r="F9" s="74"/>
      <c r="H9" s="17" t="s">
        <v>77</v>
      </c>
      <c r="I9" s="1" t="s">
        <v>81</v>
      </c>
      <c r="K9" s="73">
        <v>5500000</v>
      </c>
      <c r="L9" s="73"/>
    </row>
    <row r="10" spans="2:12" x14ac:dyDescent="0.25">
      <c r="B10" s="17"/>
      <c r="C10" s="1" t="s">
        <v>95</v>
      </c>
      <c r="E10" s="74"/>
      <c r="F10" s="137">
        <f>E9-F11</f>
        <v>500000</v>
      </c>
      <c r="H10" s="17"/>
      <c r="I10" s="132" t="s">
        <v>73</v>
      </c>
      <c r="J10" s="132"/>
      <c r="K10" s="133"/>
      <c r="L10" s="133">
        <v>5500000</v>
      </c>
    </row>
    <row r="11" spans="2:12" x14ac:dyDescent="0.25">
      <c r="C11" s="132" t="s">
        <v>13</v>
      </c>
      <c r="D11" s="132"/>
      <c r="E11" s="132"/>
      <c r="F11" s="135">
        <v>9500000</v>
      </c>
      <c r="H11" s="17" t="s">
        <v>80</v>
      </c>
      <c r="I11" s="1" t="s">
        <v>73</v>
      </c>
      <c r="K11" s="73">
        <f>L13-K12</f>
        <v>508964000</v>
      </c>
      <c r="L11" s="11"/>
    </row>
    <row r="12" spans="2:12" x14ac:dyDescent="0.25">
      <c r="B12" s="17" t="s">
        <v>96</v>
      </c>
      <c r="C12" s="1" t="s">
        <v>97</v>
      </c>
      <c r="E12" s="74">
        <v>5600000</v>
      </c>
      <c r="F12" s="74"/>
      <c r="H12" s="17"/>
      <c r="I12" s="1" t="s">
        <v>82</v>
      </c>
      <c r="K12" s="73">
        <v>15485000</v>
      </c>
      <c r="L12" s="11"/>
    </row>
    <row r="13" spans="2:12" x14ac:dyDescent="0.25">
      <c r="B13" s="17"/>
      <c r="C13" s="1" t="s">
        <v>98</v>
      </c>
      <c r="E13" s="74">
        <v>2000000</v>
      </c>
      <c r="F13" s="74"/>
      <c r="H13" s="17"/>
      <c r="I13" s="132" t="s">
        <v>83</v>
      </c>
      <c r="J13" s="132"/>
      <c r="K13" s="133"/>
      <c r="L13" s="134">
        <v>524449000</v>
      </c>
    </row>
    <row r="14" spans="2:12" x14ac:dyDescent="0.25">
      <c r="B14" s="17"/>
      <c r="C14" s="132" t="s">
        <v>73</v>
      </c>
      <c r="D14" s="132"/>
      <c r="E14" s="135"/>
      <c r="F14" s="135">
        <v>7600000</v>
      </c>
      <c r="H14" s="17" t="s">
        <v>84</v>
      </c>
      <c r="I14" s="1" t="s">
        <v>85</v>
      </c>
      <c r="K14" s="73">
        <v>240000000</v>
      </c>
      <c r="L14" s="11"/>
    </row>
    <row r="15" spans="2:12" x14ac:dyDescent="0.25">
      <c r="B15" s="17" t="s">
        <v>99</v>
      </c>
      <c r="C15" s="1" t="s">
        <v>100</v>
      </c>
      <c r="E15" s="74">
        <v>3000000</v>
      </c>
      <c r="F15" s="74"/>
      <c r="H15" s="17"/>
      <c r="I15" s="1" t="s">
        <v>73</v>
      </c>
      <c r="K15" s="73"/>
      <c r="L15" s="11">
        <v>230000000</v>
      </c>
    </row>
    <row r="16" spans="2:12" x14ac:dyDescent="0.25">
      <c r="B16" s="17"/>
      <c r="C16" s="132" t="s">
        <v>101</v>
      </c>
      <c r="D16" s="132"/>
      <c r="E16" s="135"/>
      <c r="F16" s="135">
        <v>3000000</v>
      </c>
      <c r="H16" s="17"/>
      <c r="I16" s="132" t="s">
        <v>22</v>
      </c>
      <c r="J16" s="132"/>
      <c r="K16" s="133"/>
      <c r="L16" s="134">
        <f>K14-L15</f>
        <v>10000000</v>
      </c>
    </row>
    <row r="17" spans="2:12" x14ac:dyDescent="0.25">
      <c r="B17" s="17" t="s">
        <v>102</v>
      </c>
      <c r="C17" s="1" t="s">
        <v>103</v>
      </c>
      <c r="E17" s="74">
        <v>35000000</v>
      </c>
      <c r="F17" s="74"/>
      <c r="H17" s="17" t="s">
        <v>86</v>
      </c>
      <c r="I17" s="1" t="s">
        <v>87</v>
      </c>
      <c r="K17" s="73">
        <v>32450000</v>
      </c>
      <c r="L17" s="11"/>
    </row>
    <row r="18" spans="2:12" x14ac:dyDescent="0.25">
      <c r="B18" s="17"/>
      <c r="C18" s="1" t="s">
        <v>13</v>
      </c>
      <c r="E18" s="74"/>
      <c r="F18" s="74">
        <f>E17-F19</f>
        <v>30000000</v>
      </c>
      <c r="H18" s="136"/>
      <c r="I18" s="132" t="s">
        <v>13</v>
      </c>
      <c r="J18" s="132"/>
      <c r="K18" s="134"/>
      <c r="L18" s="134">
        <v>32450000</v>
      </c>
    </row>
    <row r="19" spans="2:12" x14ac:dyDescent="0.25">
      <c r="B19" s="17"/>
      <c r="C19" s="132" t="s">
        <v>104</v>
      </c>
      <c r="D19" s="132"/>
      <c r="E19" s="135"/>
      <c r="F19" s="135">
        <v>5000000</v>
      </c>
      <c r="H19" s="17" t="s">
        <v>88</v>
      </c>
      <c r="I19" s="1" t="s">
        <v>89</v>
      </c>
      <c r="K19" s="11">
        <v>34000000</v>
      </c>
      <c r="L19" s="11"/>
    </row>
    <row r="20" spans="2:12" x14ac:dyDescent="0.25">
      <c r="B20" s="17" t="s">
        <v>105</v>
      </c>
      <c r="C20" s="1" t="s">
        <v>106</v>
      </c>
      <c r="E20" s="74">
        <f>15%*EBIT</f>
        <v>78667350</v>
      </c>
      <c r="F20" s="74"/>
      <c r="H20" s="17"/>
      <c r="I20" s="1" t="s">
        <v>90</v>
      </c>
      <c r="K20" s="11"/>
      <c r="L20" s="11">
        <v>34000000</v>
      </c>
    </row>
    <row r="21" spans="2:12" x14ac:dyDescent="0.25">
      <c r="B21" s="17"/>
      <c r="C21" s="17" t="s">
        <v>107</v>
      </c>
      <c r="F21" s="74">
        <f>E20</f>
        <v>78667350</v>
      </c>
      <c r="H21" s="1">
        <v>9</v>
      </c>
      <c r="I21" s="1" t="s">
        <v>73</v>
      </c>
      <c r="K21" s="11">
        <v>2000000</v>
      </c>
      <c r="L21" s="11"/>
    </row>
    <row r="22" spans="2:12" x14ac:dyDescent="0.25">
      <c r="B22" s="17"/>
      <c r="C22" s="17"/>
      <c r="E22" s="74"/>
      <c r="F22" s="74"/>
      <c r="I22" s="1" t="s">
        <v>108</v>
      </c>
      <c r="L22" s="11">
        <v>2000000</v>
      </c>
    </row>
    <row r="23" spans="2:12" x14ac:dyDescent="0.25">
      <c r="B23" s="17"/>
      <c r="C23" s="17"/>
      <c r="E23" s="74"/>
      <c r="F23" s="74"/>
      <c r="H23" s="1">
        <v>10</v>
      </c>
      <c r="I23" s="1" t="s">
        <v>73</v>
      </c>
      <c r="L23" s="11"/>
    </row>
    <row r="24" spans="2:12" x14ac:dyDescent="0.25">
      <c r="B24" s="17"/>
      <c r="C24" s="17"/>
      <c r="E24" s="74"/>
      <c r="F24" s="74"/>
      <c r="I24" s="1" t="s">
        <v>91</v>
      </c>
      <c r="K24" s="1">
        <v>35000000</v>
      </c>
      <c r="L24" s="11"/>
    </row>
    <row r="25" spans="2:12" x14ac:dyDescent="0.25">
      <c r="B25" s="17"/>
      <c r="C25" s="17"/>
      <c r="E25" s="74"/>
      <c r="F25" s="74"/>
      <c r="H25" s="17"/>
      <c r="L25" s="11">
        <v>35000000</v>
      </c>
    </row>
    <row r="26" spans="2:12" x14ac:dyDescent="0.25">
      <c r="B26" s="17"/>
      <c r="C26" s="17"/>
      <c r="E26" s="74"/>
      <c r="F26" s="74"/>
      <c r="H26" s="76" t="s">
        <v>54</v>
      </c>
      <c r="I26" s="77">
        <f>SUM(E5:E63)+SUM(K5:K24)</f>
        <v>1140166350</v>
      </c>
      <c r="L26" s="11" t="s">
        <v>92</v>
      </c>
    </row>
    <row r="27" spans="2:12" x14ac:dyDescent="0.25">
      <c r="B27" s="17"/>
      <c r="C27" s="17"/>
      <c r="E27" s="74"/>
      <c r="F27" s="74"/>
      <c r="H27" s="76" t="s">
        <v>55</v>
      </c>
      <c r="I27" s="77">
        <f>SUM(F5:F63)+SUM(L5:L25)</f>
        <v>1140166350</v>
      </c>
      <c r="J27" s="27"/>
      <c r="L27" s="1" t="s">
        <v>92</v>
      </c>
    </row>
    <row r="28" spans="2:12" x14ac:dyDescent="0.25">
      <c r="B28" s="17"/>
      <c r="C28" s="17"/>
      <c r="E28" s="74"/>
      <c r="F28" s="74"/>
      <c r="H28" s="17"/>
    </row>
    <row r="29" spans="2:12" x14ac:dyDescent="0.25">
      <c r="B29" s="17"/>
      <c r="C29" s="17"/>
      <c r="F29" s="74"/>
      <c r="H29" s="78" t="s">
        <v>56</v>
      </c>
      <c r="I29" s="79">
        <f>I26-I27</f>
        <v>0</v>
      </c>
    </row>
    <row r="30" spans="2:12" x14ac:dyDescent="0.25">
      <c r="B30" s="17"/>
      <c r="F30" s="74"/>
    </row>
    <row r="31" spans="2:12" x14ac:dyDescent="0.25">
      <c r="B31" s="17"/>
      <c r="F31" s="12"/>
    </row>
    <row r="32" spans="2:12" x14ac:dyDescent="0.25">
      <c r="B32" s="17"/>
    </row>
    <row r="33" spans="2:6" x14ac:dyDescent="0.25">
      <c r="B33" s="17"/>
    </row>
    <row r="34" spans="2:6" x14ac:dyDescent="0.25">
      <c r="E34" s="27"/>
      <c r="F34" s="27"/>
    </row>
    <row r="35" spans="2:6" x14ac:dyDescent="0.25">
      <c r="F35" s="27"/>
    </row>
  </sheetData>
  <mergeCells count="2">
    <mergeCell ref="B3:F3"/>
    <mergeCell ref="H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48576"/>
  <sheetViews>
    <sheetView zoomScale="90" zoomScaleNormal="90" workbookViewId="0">
      <selection activeCell="M22" sqref="M22"/>
    </sheetView>
  </sheetViews>
  <sheetFormatPr defaultColWidth="9.1796875" defaultRowHeight="11.5" x14ac:dyDescent="0.25"/>
  <cols>
    <col min="1" max="1" width="2" style="1" customWidth="1"/>
    <col min="2" max="2" width="3.81640625" style="1" customWidth="1"/>
    <col min="3" max="3" width="19.54296875" style="1" bestFit="1" customWidth="1"/>
    <col min="4" max="4" width="16.26953125" style="1" bestFit="1" customWidth="1"/>
    <col min="5" max="7" width="4.1796875" style="1" customWidth="1"/>
    <col min="8" max="8" width="19.54296875" style="1" bestFit="1" customWidth="1"/>
    <col min="9" max="9" width="12.7265625" style="1" customWidth="1"/>
    <col min="10" max="10" width="8.54296875" style="14" customWidth="1"/>
    <col min="11" max="11" width="5.26953125" style="1" customWidth="1"/>
    <col min="12" max="12" width="18.1796875" style="1" bestFit="1" customWidth="1"/>
    <col min="13" max="13" width="17.54296875" style="1" customWidth="1"/>
    <col min="14" max="14" width="7.81640625" style="1" customWidth="1"/>
    <col min="15" max="15" width="4.1796875" style="1" customWidth="1"/>
    <col min="16" max="16" width="17.453125" style="1" bestFit="1" customWidth="1"/>
    <col min="17" max="17" width="16.453125" style="1" bestFit="1" customWidth="1"/>
    <col min="18" max="18" width="17.1796875" style="1" bestFit="1" customWidth="1"/>
    <col min="19" max="16384" width="9.1796875" style="1"/>
  </cols>
  <sheetData>
    <row r="1" spans="1:18" ht="15.5" x14ac:dyDescent="0.35">
      <c r="B1" s="2" t="s">
        <v>2</v>
      </c>
      <c r="J1" s="1"/>
    </row>
    <row r="2" spans="1:18" ht="3.75" customHeight="1" x14ac:dyDescent="0.25">
      <c r="A2" s="1">
        <v>1</v>
      </c>
      <c r="J2" s="1"/>
    </row>
    <row r="3" spans="1:18" x14ac:dyDescent="0.25">
      <c r="B3" s="140" t="s">
        <v>4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</row>
    <row r="4" spans="1:18" ht="12" thickBot="1" x14ac:dyDescent="0.3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  <c r="O4" s="8"/>
      <c r="P4" s="8"/>
      <c r="Q4" s="8"/>
      <c r="R4" s="10" t="s">
        <v>9</v>
      </c>
    </row>
    <row r="5" spans="1:18" ht="3.75" customHeight="1" x14ac:dyDescent="0.25">
      <c r="J5" s="56"/>
    </row>
    <row r="6" spans="1:18" ht="15" customHeight="1" x14ac:dyDescent="0.25">
      <c r="B6" s="18"/>
      <c r="C6" s="142" t="s">
        <v>18</v>
      </c>
      <c r="D6" s="142"/>
      <c r="E6" s="64"/>
      <c r="F6" s="64"/>
      <c r="G6" s="18"/>
      <c r="H6" s="141" t="s">
        <v>23</v>
      </c>
      <c r="I6" s="141"/>
      <c r="J6" s="56"/>
      <c r="K6" s="18"/>
      <c r="L6" s="142" t="s">
        <v>16</v>
      </c>
      <c r="M6" s="142"/>
      <c r="N6" s="17"/>
      <c r="O6" s="18"/>
      <c r="P6" s="141" t="s">
        <v>26</v>
      </c>
      <c r="Q6" s="141"/>
      <c r="R6" s="17"/>
    </row>
    <row r="7" spans="1:18" x14ac:dyDescent="0.25">
      <c r="B7" s="18"/>
      <c r="C7" s="69">
        <v>80000000</v>
      </c>
      <c r="D7" s="68"/>
      <c r="E7" s="20"/>
      <c r="F7" s="20"/>
      <c r="G7" s="18"/>
      <c r="H7" s="73">
        <v>15485000</v>
      </c>
      <c r="I7" s="57"/>
      <c r="J7" s="56"/>
      <c r="K7" s="18"/>
      <c r="M7" s="72">
        <v>12500000</v>
      </c>
      <c r="N7" s="17"/>
      <c r="O7" s="18"/>
      <c r="P7" s="65">
        <v>2000000</v>
      </c>
      <c r="Q7" s="57"/>
      <c r="R7" s="17"/>
    </row>
    <row r="8" spans="1:18" x14ac:dyDescent="0.25">
      <c r="B8" s="18"/>
      <c r="C8" s="69"/>
      <c r="D8" s="57"/>
      <c r="E8" s="63"/>
      <c r="F8" s="63"/>
      <c r="G8" s="18"/>
      <c r="H8" s="69"/>
      <c r="I8" s="68"/>
      <c r="J8" s="3"/>
      <c r="K8" s="18"/>
      <c r="L8" s="69"/>
      <c r="M8" s="68"/>
      <c r="N8" s="17"/>
      <c r="O8" s="18"/>
      <c r="P8" s="69"/>
      <c r="Q8" s="68"/>
      <c r="R8" s="17"/>
    </row>
    <row r="9" spans="1:18" x14ac:dyDescent="0.25">
      <c r="B9" s="18"/>
      <c r="C9" s="69"/>
      <c r="D9" s="57"/>
      <c r="E9" s="63"/>
      <c r="F9" s="63"/>
      <c r="G9" s="18"/>
      <c r="H9" s="69"/>
      <c r="I9" s="57"/>
      <c r="J9" s="3"/>
      <c r="K9" s="18"/>
      <c r="L9" s="115"/>
      <c r="M9" s="57"/>
      <c r="N9" s="17"/>
      <c r="O9" s="18"/>
      <c r="P9" s="115"/>
      <c r="Q9" s="57"/>
      <c r="R9" s="63"/>
    </row>
    <row r="10" spans="1:18" x14ac:dyDescent="0.25">
      <c r="B10" s="18"/>
      <c r="C10" s="58"/>
      <c r="D10" s="59"/>
      <c r="E10" s="63"/>
      <c r="F10" s="63"/>
      <c r="G10" s="18"/>
      <c r="H10" s="58"/>
      <c r="I10" s="59"/>
      <c r="J10" s="3"/>
      <c r="K10" s="18"/>
      <c r="L10" s="58"/>
      <c r="M10" s="116"/>
      <c r="N10" s="17"/>
      <c r="O10" s="18"/>
      <c r="P10" s="58"/>
      <c r="Q10" s="116"/>
      <c r="R10" s="63"/>
    </row>
    <row r="11" spans="1:18" x14ac:dyDescent="0.25">
      <c r="B11" s="18"/>
      <c r="C11" s="22"/>
      <c r="D11" s="22"/>
      <c r="E11" s="63"/>
      <c r="F11" s="63"/>
      <c r="G11" s="63"/>
      <c r="H11" s="63"/>
      <c r="I11" s="63"/>
      <c r="J11" s="3"/>
      <c r="K11" s="18"/>
      <c r="L11" s="22"/>
      <c r="M11" s="22"/>
      <c r="N11" s="17"/>
      <c r="P11" s="14"/>
      <c r="Q11" s="14"/>
      <c r="R11" s="14"/>
    </row>
    <row r="12" spans="1:18" x14ac:dyDescent="0.25">
      <c r="B12" s="18"/>
      <c r="C12" s="141" t="s">
        <v>32</v>
      </c>
      <c r="D12" s="141"/>
      <c r="E12" s="63"/>
      <c r="F12" s="63"/>
      <c r="G12" s="18"/>
      <c r="H12" s="141" t="s">
        <v>13</v>
      </c>
      <c r="I12" s="141"/>
      <c r="J12" s="56"/>
      <c r="K12" s="18"/>
      <c r="L12" s="141" t="s">
        <v>22</v>
      </c>
      <c r="M12" s="141"/>
      <c r="N12" s="17"/>
      <c r="P12" s="141" t="s">
        <v>27</v>
      </c>
      <c r="Q12" s="141"/>
      <c r="R12" s="17"/>
    </row>
    <row r="13" spans="1:18" x14ac:dyDescent="0.25">
      <c r="B13" s="18"/>
      <c r="C13" s="69">
        <v>240000000</v>
      </c>
      <c r="D13" s="11">
        <v>34000000</v>
      </c>
      <c r="E13" s="63"/>
      <c r="F13" s="63"/>
      <c r="G13" s="18"/>
      <c r="H13" s="69">
        <v>30000000</v>
      </c>
      <c r="I13" s="57">
        <v>80000000</v>
      </c>
      <c r="J13" s="56"/>
      <c r="K13" s="18"/>
      <c r="L13" s="19"/>
      <c r="M13" s="84">
        <v>78667350</v>
      </c>
      <c r="N13" s="17"/>
      <c r="P13" s="19"/>
      <c r="Q13" s="57">
        <v>5000000</v>
      </c>
      <c r="R13" s="17"/>
    </row>
    <row r="14" spans="1:18" x14ac:dyDescent="0.25">
      <c r="B14" s="18"/>
      <c r="C14" s="69"/>
      <c r="E14" s="63"/>
      <c r="F14" s="63"/>
      <c r="G14" s="18"/>
      <c r="H14" s="73">
        <v>2000000</v>
      </c>
      <c r="I14" s="57">
        <v>9500000</v>
      </c>
      <c r="J14" s="56"/>
      <c r="K14" s="18"/>
      <c r="L14" s="23"/>
      <c r="M14" s="134">
        <v>10000000</v>
      </c>
      <c r="N14" s="17"/>
      <c r="P14" s="23"/>
      <c r="Q14" s="68"/>
      <c r="R14" s="17"/>
    </row>
    <row r="15" spans="1:18" x14ac:dyDescent="0.25">
      <c r="B15" s="18"/>
      <c r="C15" s="69"/>
      <c r="D15" s="113"/>
      <c r="E15" s="63"/>
      <c r="F15" s="63"/>
      <c r="G15" s="18"/>
      <c r="H15" s="69">
        <v>508964000</v>
      </c>
      <c r="I15" s="57">
        <v>7600000</v>
      </c>
      <c r="J15" s="56"/>
      <c r="K15" s="18"/>
      <c r="L15" s="70"/>
      <c r="M15" s="57"/>
      <c r="N15" s="17"/>
      <c r="P15" s="3"/>
      <c r="Q15" s="68"/>
      <c r="R15" s="17"/>
    </row>
    <row r="16" spans="1:18" x14ac:dyDescent="0.25">
      <c r="B16" s="18"/>
      <c r="C16" s="58"/>
      <c r="D16" s="58"/>
      <c r="E16" s="63"/>
      <c r="F16" s="63"/>
      <c r="G16" s="18"/>
      <c r="H16" s="73">
        <v>35000000</v>
      </c>
      <c r="I16" s="57">
        <v>35000000</v>
      </c>
      <c r="J16" s="56"/>
      <c r="K16" s="18"/>
      <c r="L16" s="57"/>
      <c r="M16" s="57"/>
      <c r="N16" s="17"/>
      <c r="P16" s="115"/>
      <c r="Q16" s="57"/>
      <c r="R16" s="63"/>
    </row>
    <row r="17" spans="2:18" x14ac:dyDescent="0.25">
      <c r="B17" s="18"/>
      <c r="C17" s="55"/>
      <c r="D17" s="55"/>
      <c r="E17" s="63"/>
      <c r="F17" s="63"/>
      <c r="G17" s="18"/>
      <c r="H17" s="115"/>
      <c r="I17" s="57">
        <v>10000000</v>
      </c>
      <c r="J17" s="56"/>
      <c r="L17" s="58"/>
      <c r="M17" s="116"/>
      <c r="N17" s="17"/>
      <c r="P17" s="58"/>
      <c r="Q17" s="116"/>
      <c r="R17" s="63"/>
    </row>
    <row r="18" spans="2:18" ht="14.5" x14ac:dyDescent="0.35">
      <c r="E18" s="63"/>
      <c r="F18" s="63"/>
      <c r="G18" s="18"/>
      <c r="H18" s="115"/>
      <c r="I18" s="134">
        <v>5500000</v>
      </c>
      <c r="J18" s="56"/>
      <c r="Q18" s="4"/>
    </row>
    <row r="19" spans="2:18" ht="14.5" x14ac:dyDescent="0.35">
      <c r="E19" s="63"/>
      <c r="F19" s="63"/>
      <c r="G19" s="18"/>
      <c r="H19" s="112"/>
      <c r="I19" s="57">
        <v>230000000</v>
      </c>
      <c r="J19" s="56"/>
      <c r="Q19" s="4"/>
    </row>
    <row r="20" spans="2:18" x14ac:dyDescent="0.25">
      <c r="F20" s="63"/>
      <c r="G20" s="18"/>
      <c r="H20" s="115"/>
      <c r="I20" s="11">
        <v>32450000</v>
      </c>
      <c r="J20" s="56"/>
      <c r="K20" s="18"/>
      <c r="P20" s="141" t="s">
        <v>12</v>
      </c>
      <c r="Q20" s="141"/>
      <c r="R20" s="17"/>
    </row>
    <row r="21" spans="2:18" x14ac:dyDescent="0.25">
      <c r="F21" s="63"/>
      <c r="G21" s="18"/>
      <c r="H21" s="115"/>
      <c r="I21" s="57"/>
      <c r="J21" s="56"/>
      <c r="K21" s="18"/>
      <c r="L21" s="141" t="s">
        <v>30</v>
      </c>
      <c r="M21" s="141"/>
      <c r="N21" s="17"/>
      <c r="P21" s="19"/>
      <c r="Q21" s="135">
        <v>30000000</v>
      </c>
      <c r="R21" s="17"/>
    </row>
    <row r="22" spans="2:18" x14ac:dyDescent="0.25">
      <c r="B22" s="18"/>
      <c r="F22" s="63"/>
      <c r="G22" s="18"/>
      <c r="H22" s="115"/>
      <c r="I22" s="57"/>
      <c r="J22" s="56"/>
      <c r="K22" s="18"/>
      <c r="L22" s="65"/>
      <c r="M22" s="135">
        <v>3000000</v>
      </c>
      <c r="N22" s="17"/>
      <c r="P22" s="21"/>
      <c r="Q22" s="57"/>
      <c r="R22" s="17"/>
    </row>
    <row r="23" spans="2:18" x14ac:dyDescent="0.25">
      <c r="B23" s="18"/>
      <c r="F23" s="63"/>
      <c r="H23" s="115"/>
      <c r="I23" s="14"/>
      <c r="K23" s="18"/>
      <c r="L23" s="21"/>
      <c r="M23" s="68"/>
      <c r="N23" s="17"/>
      <c r="P23" s="117"/>
      <c r="Q23" s="57"/>
      <c r="R23" s="14"/>
    </row>
    <row r="24" spans="2:18" x14ac:dyDescent="0.25">
      <c r="H24" s="115"/>
      <c r="I24" s="57"/>
      <c r="J24" s="3"/>
      <c r="L24" s="112"/>
      <c r="M24" s="113"/>
      <c r="N24" s="63"/>
      <c r="P24" s="115"/>
      <c r="Q24" s="57"/>
      <c r="R24" s="14"/>
    </row>
    <row r="25" spans="2:18" x14ac:dyDescent="0.25">
      <c r="H25" s="58"/>
      <c r="I25" s="116"/>
      <c r="J25" s="3"/>
      <c r="K25" s="18"/>
      <c r="L25" s="58"/>
      <c r="M25" s="116"/>
      <c r="N25" s="63"/>
      <c r="P25" s="58"/>
      <c r="Q25" s="116"/>
      <c r="R25" s="14"/>
    </row>
    <row r="26" spans="2:18" ht="14.5" x14ac:dyDescent="0.35">
      <c r="J26" s="3"/>
      <c r="K26" s="18"/>
      <c r="P26" s="14"/>
      <c r="Q26" s="118"/>
      <c r="R26" s="14"/>
    </row>
    <row r="27" spans="2:18" ht="14.5" x14ac:dyDescent="0.35">
      <c r="J27" s="3"/>
      <c r="K27" s="18"/>
      <c r="Q27" s="4"/>
    </row>
    <row r="28" spans="2:18" ht="12" thickBot="1" x14ac:dyDescent="0.3">
      <c r="B28" s="40" t="s">
        <v>44</v>
      </c>
      <c r="C28" s="40"/>
      <c r="D28" s="67"/>
      <c r="E28" s="40"/>
      <c r="F28" s="40"/>
      <c r="G28" s="40"/>
      <c r="H28" s="40"/>
      <c r="I28" s="40"/>
      <c r="J28" s="40"/>
      <c r="K28" s="66"/>
      <c r="L28" s="40"/>
      <c r="M28" s="40"/>
      <c r="N28" s="40"/>
      <c r="O28" s="40"/>
      <c r="P28" s="40"/>
      <c r="Q28" s="40" t="s">
        <v>50</v>
      </c>
      <c r="R28" s="67"/>
    </row>
    <row r="29" spans="2:18" x14ac:dyDescent="0.25">
      <c r="G29" s="63"/>
      <c r="H29" s="63"/>
      <c r="I29" s="63"/>
      <c r="K29" s="18"/>
      <c r="L29" s="55"/>
      <c r="M29" s="22"/>
      <c r="N29" s="17"/>
    </row>
    <row r="30" spans="2:18" x14ac:dyDescent="0.25">
      <c r="G30" s="63"/>
      <c r="H30" s="63"/>
      <c r="I30" s="63"/>
    </row>
    <row r="31" spans="2:18" x14ac:dyDescent="0.25">
      <c r="G31" s="63"/>
      <c r="H31" s="63"/>
      <c r="I31" s="63"/>
    </row>
    <row r="32" spans="2:18" x14ac:dyDescent="0.25">
      <c r="G32" s="63"/>
      <c r="H32" s="63"/>
      <c r="I32" s="63"/>
    </row>
    <row r="33" spans="5:14" x14ac:dyDescent="0.25">
      <c r="G33" s="63"/>
      <c r="H33" s="63"/>
      <c r="I33" s="63"/>
    </row>
    <row r="34" spans="5:14" x14ac:dyDescent="0.25">
      <c r="G34" s="63"/>
      <c r="H34" s="63"/>
      <c r="I34" s="63"/>
    </row>
    <row r="35" spans="5:14" x14ac:dyDescent="0.25">
      <c r="G35" s="63"/>
      <c r="H35" s="63"/>
      <c r="I35" s="63"/>
      <c r="L35" s="20"/>
      <c r="M35" s="20"/>
      <c r="N35" s="17"/>
    </row>
    <row r="36" spans="5:14" x14ac:dyDescent="0.25">
      <c r="G36" s="63"/>
      <c r="H36" s="63"/>
      <c r="I36" s="63"/>
    </row>
    <row r="37" spans="5:14" x14ac:dyDescent="0.25">
      <c r="G37" s="63"/>
      <c r="H37" s="63"/>
      <c r="I37" s="63"/>
    </row>
    <row r="38" spans="5:14" x14ac:dyDescent="0.25">
      <c r="E38" s="14"/>
      <c r="F38" s="14"/>
      <c r="G38" s="63"/>
      <c r="H38" s="63"/>
      <c r="I38" s="63"/>
    </row>
    <row r="39" spans="5:14" x14ac:dyDescent="0.25">
      <c r="E39" s="14"/>
      <c r="F39" s="14"/>
      <c r="G39" s="14"/>
      <c r="H39" s="14"/>
      <c r="I39" s="14"/>
    </row>
    <row r="40" spans="5:14" x14ac:dyDescent="0.25">
      <c r="G40" s="14"/>
      <c r="H40" s="14"/>
      <c r="I40" s="14"/>
    </row>
    <row r="41" spans="5:14" x14ac:dyDescent="0.25">
      <c r="G41" s="14"/>
      <c r="H41" s="14"/>
      <c r="I41" s="14"/>
    </row>
    <row r="42" spans="5:14" x14ac:dyDescent="0.25">
      <c r="G42" s="14"/>
      <c r="H42" s="14"/>
      <c r="I42" s="14"/>
    </row>
    <row r="1048576" spans="3:3" x14ac:dyDescent="0.25">
      <c r="C1048576" s="69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8"/>
  <sheetViews>
    <sheetView zoomScale="90" zoomScaleNormal="90" workbookViewId="0">
      <selection activeCell="J26" sqref="J26"/>
    </sheetView>
  </sheetViews>
  <sheetFormatPr defaultColWidth="9.1796875" defaultRowHeight="11.5" x14ac:dyDescent="0.25"/>
  <cols>
    <col min="1" max="1" width="2" style="1" customWidth="1"/>
    <col min="2" max="2" width="9.1796875" style="1"/>
    <col min="3" max="3" width="9.7265625" style="1" bestFit="1" customWidth="1"/>
    <col min="4" max="4" width="17.453125" style="80" bestFit="1" customWidth="1"/>
    <col min="5" max="5" width="12.26953125" style="91" bestFit="1" customWidth="1"/>
    <col min="6" max="6" width="4.453125" style="1" customWidth="1"/>
    <col min="7" max="7" width="3.26953125" style="1" customWidth="1"/>
    <col min="8" max="8" width="17.453125" style="80" bestFit="1" customWidth="1"/>
    <col min="9" max="9" width="11.7265625" style="85" customWidth="1"/>
    <col min="10" max="10" width="9.81640625" style="1" customWidth="1"/>
    <col min="11" max="11" width="4.26953125" style="1" customWidth="1"/>
    <col min="12" max="12" width="17.453125" style="1" bestFit="1" customWidth="1"/>
    <col min="13" max="13" width="9.81640625" style="1" customWidth="1"/>
    <col min="14" max="14" width="3.1796875" style="1" customWidth="1"/>
    <col min="15" max="15" width="9.1796875" style="1"/>
    <col min="16" max="16" width="14" style="1" customWidth="1"/>
    <col min="17" max="17" width="11.81640625" style="1" bestFit="1" customWidth="1"/>
    <col min="18" max="18" width="7.54296875" style="1" bestFit="1" customWidth="1"/>
    <col min="19" max="16384" width="9.1796875" style="1"/>
  </cols>
  <sheetData>
    <row r="1" spans="2:20" ht="15.5" x14ac:dyDescent="0.35">
      <c r="B1" s="2" t="s">
        <v>2</v>
      </c>
    </row>
    <row r="2" spans="2:20" ht="3.75" customHeight="1" x14ac:dyDescent="0.25"/>
    <row r="3" spans="2:20" x14ac:dyDescent="0.25">
      <c r="C3" s="140" t="s">
        <v>5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</row>
    <row r="4" spans="2:20" ht="12" thickBot="1" x14ac:dyDescent="0.3">
      <c r="C4" s="8" t="s">
        <v>10</v>
      </c>
      <c r="D4" s="7"/>
      <c r="E4" s="8"/>
      <c r="F4" s="8"/>
      <c r="G4" s="8"/>
      <c r="H4" s="7"/>
      <c r="I4" s="10"/>
      <c r="J4" s="8"/>
      <c r="K4" s="8"/>
      <c r="L4" s="8"/>
      <c r="M4" s="8"/>
      <c r="N4" s="8"/>
      <c r="O4" s="8"/>
      <c r="P4" s="8"/>
      <c r="Q4" s="7"/>
      <c r="R4" s="7" t="s">
        <v>11</v>
      </c>
    </row>
    <row r="5" spans="2:20" ht="3.75" customHeight="1" x14ac:dyDescent="0.25">
      <c r="N5" s="9"/>
      <c r="O5" s="14"/>
    </row>
    <row r="6" spans="2:20" ht="15" customHeight="1" x14ac:dyDescent="0.25">
      <c r="C6" s="18"/>
      <c r="D6" s="142" t="s">
        <v>21</v>
      </c>
      <c r="E6" s="142"/>
      <c r="F6" s="13"/>
      <c r="G6" s="18"/>
      <c r="H6" s="142" t="s">
        <v>25</v>
      </c>
      <c r="I6" s="142"/>
      <c r="J6" s="13"/>
      <c r="K6" s="18"/>
      <c r="L6" s="143" t="s">
        <v>57</v>
      </c>
      <c r="M6" s="143"/>
      <c r="N6" s="62"/>
      <c r="O6" s="26"/>
      <c r="P6" s="142" t="s">
        <v>53</v>
      </c>
      <c r="Q6" s="142"/>
    </row>
    <row r="7" spans="2:20" x14ac:dyDescent="0.25">
      <c r="C7" s="18"/>
      <c r="D7" s="81"/>
      <c r="E7" s="92"/>
      <c r="G7" s="18"/>
      <c r="H7" s="84">
        <v>10000000</v>
      </c>
      <c r="I7" s="89"/>
      <c r="J7" s="24"/>
      <c r="K7" s="18"/>
      <c r="L7" s="84">
        <v>35000000</v>
      </c>
      <c r="M7" s="36"/>
      <c r="N7" s="25"/>
      <c r="O7" s="24"/>
      <c r="P7" s="15"/>
      <c r="Q7" s="36">
        <v>524449000</v>
      </c>
      <c r="R7" s="17"/>
    </row>
    <row r="8" spans="2:20" x14ac:dyDescent="0.25">
      <c r="C8" s="18"/>
      <c r="D8" s="81"/>
      <c r="E8" s="92"/>
      <c r="G8" s="18"/>
      <c r="H8" s="81"/>
      <c r="I8" s="90"/>
      <c r="J8" s="24"/>
      <c r="K8" s="18"/>
      <c r="L8" s="73">
        <v>32450000</v>
      </c>
      <c r="M8" s="61"/>
      <c r="N8" s="25"/>
      <c r="O8" s="24"/>
      <c r="P8" s="16"/>
      <c r="Q8" s="60"/>
    </row>
    <row r="9" spans="2:20" x14ac:dyDescent="0.25">
      <c r="C9" s="18"/>
      <c r="D9" s="81"/>
      <c r="E9" s="113"/>
      <c r="G9" s="18"/>
      <c r="H9" s="82"/>
      <c r="I9" s="113"/>
      <c r="J9" s="61"/>
      <c r="L9" s="112"/>
      <c r="M9" s="57"/>
      <c r="N9" s="25"/>
      <c r="O9" s="24"/>
      <c r="P9" s="112"/>
      <c r="Q9" s="57"/>
      <c r="R9" s="14"/>
    </row>
    <row r="10" spans="2:20" x14ac:dyDescent="0.25">
      <c r="C10" s="18"/>
      <c r="D10" s="130"/>
      <c r="E10" s="131"/>
      <c r="G10" s="18"/>
      <c r="H10" s="130"/>
      <c r="I10" s="116"/>
      <c r="J10" s="61"/>
      <c r="K10" s="24"/>
      <c r="L10" s="58"/>
      <c r="M10" s="116"/>
      <c r="N10" s="3"/>
      <c r="O10" s="14"/>
      <c r="P10" s="58"/>
      <c r="Q10" s="116"/>
      <c r="R10" s="14"/>
    </row>
    <row r="11" spans="2:20" x14ac:dyDescent="0.25">
      <c r="C11" s="18"/>
      <c r="D11" s="74"/>
      <c r="E11" s="92"/>
      <c r="F11" s="13"/>
      <c r="G11" s="18"/>
      <c r="H11" s="86"/>
      <c r="I11" s="90"/>
      <c r="J11" s="61"/>
      <c r="K11" s="26"/>
      <c r="L11" s="58"/>
      <c r="M11" s="59"/>
      <c r="N11" s="3"/>
      <c r="O11" s="14"/>
      <c r="P11" s="14"/>
      <c r="Q11" s="14"/>
    </row>
    <row r="12" spans="2:20" x14ac:dyDescent="0.25">
      <c r="C12" s="18"/>
      <c r="D12" s="144" t="s">
        <v>20</v>
      </c>
      <c r="E12" s="144"/>
      <c r="F12" s="17"/>
      <c r="G12" s="18"/>
      <c r="H12" s="143" t="s">
        <v>24</v>
      </c>
      <c r="I12" s="143"/>
      <c r="J12" s="26"/>
      <c r="K12" s="24"/>
      <c r="L12" s="143" t="s">
        <v>28</v>
      </c>
      <c r="M12" s="143"/>
      <c r="N12" s="3"/>
      <c r="O12" s="14"/>
      <c r="P12" s="145" t="s">
        <v>52</v>
      </c>
      <c r="Q12" s="145"/>
    </row>
    <row r="13" spans="2:20" x14ac:dyDescent="0.25">
      <c r="C13" s="18"/>
      <c r="D13" s="81">
        <v>3000000</v>
      </c>
      <c r="E13" s="93"/>
      <c r="G13" s="18"/>
      <c r="H13" s="84"/>
      <c r="I13" s="11">
        <v>35000000</v>
      </c>
      <c r="J13" s="24"/>
      <c r="K13" s="18"/>
      <c r="L13" s="84">
        <v>78667350</v>
      </c>
      <c r="M13" s="36"/>
      <c r="N13" s="3"/>
      <c r="O13" s="14"/>
      <c r="P13" s="15"/>
      <c r="Q13" s="11">
        <v>2000000</v>
      </c>
      <c r="R13" s="17"/>
    </row>
    <row r="14" spans="2:20" x14ac:dyDescent="0.25">
      <c r="D14" s="82"/>
      <c r="E14" s="92"/>
      <c r="G14" s="18"/>
      <c r="H14" s="81"/>
      <c r="I14" s="90"/>
      <c r="J14" s="24"/>
      <c r="K14" s="24"/>
      <c r="L14" s="25"/>
      <c r="M14" s="61"/>
      <c r="N14" s="3"/>
      <c r="O14" s="14"/>
      <c r="P14" s="16"/>
      <c r="Q14" s="60"/>
    </row>
    <row r="15" spans="2:20" ht="14.5" x14ac:dyDescent="0.35">
      <c r="C15" s="18"/>
      <c r="D15" s="82"/>
      <c r="E15" s="113"/>
      <c r="G15" s="18"/>
      <c r="H15" s="82"/>
      <c r="I15" s="57"/>
      <c r="J15" s="24"/>
      <c r="K15" s="24"/>
      <c r="L15" s="112"/>
      <c r="M15" s="57"/>
      <c r="N15" s="3"/>
      <c r="O15" s="14"/>
      <c r="P15" s="112"/>
      <c r="Q15" s="57"/>
      <c r="T15" s="4"/>
    </row>
    <row r="16" spans="2:20" ht="14.5" x14ac:dyDescent="0.35">
      <c r="C16" s="18"/>
      <c r="D16" s="130"/>
      <c r="E16" s="58"/>
      <c r="F16" s="13"/>
      <c r="G16" s="18"/>
      <c r="H16" s="130"/>
      <c r="I16" s="114"/>
      <c r="J16" s="24"/>
      <c r="K16" s="26"/>
      <c r="L16" s="58"/>
      <c r="M16" s="116"/>
      <c r="N16" s="3"/>
      <c r="O16" s="14"/>
      <c r="P16" s="58"/>
      <c r="Q16" s="114"/>
      <c r="T16" s="4"/>
    </row>
    <row r="17" spans="3:20" ht="14.5" x14ac:dyDescent="0.35">
      <c r="C17" s="18"/>
      <c r="D17" s="83"/>
      <c r="E17" s="92"/>
      <c r="F17" s="13"/>
      <c r="G17" s="18"/>
      <c r="H17" s="86"/>
      <c r="I17" s="89"/>
      <c r="J17" s="24"/>
      <c r="K17" s="24"/>
      <c r="L17" s="26"/>
      <c r="M17" s="26"/>
      <c r="N17" s="3"/>
      <c r="O17" s="14"/>
      <c r="T17" s="4"/>
    </row>
    <row r="18" spans="3:20" ht="14.5" x14ac:dyDescent="0.35">
      <c r="C18" s="18"/>
      <c r="D18" s="74"/>
      <c r="E18" s="92"/>
      <c r="G18" s="18"/>
      <c r="H18" s="86"/>
      <c r="I18" s="89"/>
      <c r="J18" s="24"/>
      <c r="K18" s="24"/>
      <c r="L18" s="61"/>
      <c r="M18" s="61"/>
      <c r="N18" s="3"/>
      <c r="O18" s="14"/>
      <c r="T18" s="4"/>
    </row>
    <row r="19" spans="3:20" ht="14.5" x14ac:dyDescent="0.35">
      <c r="C19" s="18"/>
      <c r="D19" s="144" t="s">
        <v>19</v>
      </c>
      <c r="E19" s="144"/>
      <c r="G19" s="18"/>
      <c r="H19" s="143" t="s">
        <v>31</v>
      </c>
      <c r="I19" s="143"/>
      <c r="J19" s="24"/>
      <c r="K19" s="26"/>
      <c r="L19" s="24"/>
      <c r="M19" s="24"/>
      <c r="N19" s="3"/>
      <c r="O19" s="14"/>
      <c r="T19" s="4"/>
    </row>
    <row r="20" spans="3:20" ht="14.5" x14ac:dyDescent="0.35">
      <c r="C20" s="18"/>
      <c r="D20" s="73">
        <v>5500000</v>
      </c>
      <c r="E20" s="92"/>
      <c r="G20" s="18"/>
      <c r="H20" s="84"/>
      <c r="I20" s="89">
        <v>3000000</v>
      </c>
      <c r="J20" s="24"/>
      <c r="K20" s="24"/>
      <c r="L20" s="26"/>
      <c r="M20" s="26"/>
      <c r="N20" s="3"/>
      <c r="O20" s="14"/>
      <c r="T20" s="4"/>
    </row>
    <row r="21" spans="3:20" ht="14.5" x14ac:dyDescent="0.35">
      <c r="C21" s="18"/>
      <c r="D21" s="69"/>
      <c r="E21" s="113"/>
      <c r="G21" s="18"/>
      <c r="H21" s="69"/>
      <c r="I21" s="57"/>
      <c r="J21" s="24"/>
      <c r="K21" s="26"/>
      <c r="L21" s="24"/>
      <c r="M21" s="24"/>
      <c r="N21" s="3"/>
      <c r="O21" s="14"/>
      <c r="T21" s="4"/>
    </row>
    <row r="22" spans="3:20" ht="14.5" x14ac:dyDescent="0.35">
      <c r="C22" s="18"/>
      <c r="D22" s="130"/>
      <c r="E22" s="58"/>
      <c r="F22" s="13"/>
      <c r="G22" s="18"/>
      <c r="H22" s="130"/>
      <c r="I22" s="114"/>
      <c r="J22" s="26"/>
      <c r="K22" s="24"/>
      <c r="L22" s="26"/>
      <c r="M22" s="26"/>
      <c r="N22" s="3"/>
      <c r="O22" s="14"/>
      <c r="T22" s="4"/>
    </row>
    <row r="23" spans="3:20" ht="14.5" x14ac:dyDescent="0.35">
      <c r="C23" s="18"/>
      <c r="D23" s="83"/>
      <c r="E23" s="93"/>
      <c r="F23" s="13"/>
      <c r="G23" s="18"/>
      <c r="H23" s="86"/>
      <c r="I23" s="90"/>
      <c r="J23" s="24"/>
      <c r="K23" s="24"/>
      <c r="L23" s="24"/>
      <c r="M23" s="24"/>
      <c r="N23" s="3"/>
      <c r="O23" s="14"/>
      <c r="T23" s="4"/>
    </row>
    <row r="24" spans="3:20" ht="14.5" x14ac:dyDescent="0.35">
      <c r="C24" s="18"/>
      <c r="D24" s="74"/>
      <c r="E24" s="92"/>
      <c r="G24" s="18"/>
      <c r="H24" s="87"/>
      <c r="I24" s="89"/>
      <c r="J24" s="24"/>
      <c r="K24" s="24"/>
      <c r="L24" s="24"/>
      <c r="M24" s="24"/>
      <c r="N24" s="3"/>
      <c r="O24" s="14"/>
      <c r="T24" s="4"/>
    </row>
    <row r="25" spans="3:20" ht="14.5" x14ac:dyDescent="0.35">
      <c r="C25" s="18"/>
      <c r="D25" s="144" t="s">
        <v>29</v>
      </c>
      <c r="E25" s="144"/>
      <c r="G25" s="18"/>
      <c r="H25" s="143" t="s">
        <v>36</v>
      </c>
      <c r="I25" s="143"/>
      <c r="J25" s="26"/>
      <c r="K25" s="24"/>
      <c r="L25" s="24"/>
      <c r="M25" s="24"/>
      <c r="N25" s="3"/>
      <c r="O25" s="14"/>
      <c r="T25" s="4"/>
    </row>
    <row r="26" spans="3:20" ht="14.5" x14ac:dyDescent="0.35">
      <c r="C26" s="18"/>
      <c r="D26" s="84">
        <v>5600000</v>
      </c>
      <c r="E26" s="92"/>
      <c r="F26" s="13"/>
      <c r="G26" s="18"/>
      <c r="H26" s="84"/>
      <c r="I26" s="89"/>
      <c r="J26" s="24"/>
      <c r="K26" s="24"/>
      <c r="L26" s="24"/>
      <c r="M26" s="24"/>
      <c r="T26" s="4"/>
    </row>
    <row r="27" spans="3:20" ht="14.5" x14ac:dyDescent="0.35">
      <c r="C27" s="18"/>
      <c r="D27" s="69"/>
      <c r="E27" s="113"/>
      <c r="G27" s="18"/>
      <c r="H27" s="81"/>
      <c r="I27" s="57"/>
      <c r="J27" s="24"/>
      <c r="K27" s="24"/>
      <c r="L27" s="24"/>
      <c r="M27" s="24"/>
      <c r="T27" s="4"/>
    </row>
    <row r="28" spans="3:20" x14ac:dyDescent="0.25">
      <c r="C28" s="18"/>
      <c r="D28" s="130"/>
      <c r="E28" s="58"/>
      <c r="H28" s="112"/>
      <c r="I28" s="71"/>
      <c r="J28" s="61"/>
      <c r="K28" s="24"/>
      <c r="L28" s="24"/>
      <c r="M28" s="24"/>
    </row>
    <row r="29" spans="3:20" x14ac:dyDescent="0.25">
      <c r="C29" s="18"/>
      <c r="D29" s="83"/>
      <c r="E29" s="93"/>
      <c r="F29" s="13"/>
      <c r="G29" s="18"/>
      <c r="H29" s="130"/>
      <c r="I29" s="114"/>
      <c r="J29" s="24"/>
      <c r="L29" s="24"/>
      <c r="M29" s="24"/>
    </row>
    <row r="30" spans="3:20" x14ac:dyDescent="0.25">
      <c r="C30" s="18"/>
      <c r="D30" s="74"/>
      <c r="E30" s="92"/>
      <c r="G30" s="18"/>
      <c r="H30" s="87"/>
      <c r="I30" s="89"/>
      <c r="J30" s="24"/>
      <c r="K30" s="13"/>
    </row>
    <row r="31" spans="3:20" x14ac:dyDescent="0.25">
      <c r="G31" s="18"/>
      <c r="H31" s="87"/>
      <c r="I31" s="89"/>
      <c r="J31" s="24"/>
      <c r="L31" s="13"/>
      <c r="M31" s="13"/>
    </row>
    <row r="32" spans="3:20" x14ac:dyDescent="0.25">
      <c r="F32" s="13"/>
      <c r="G32" s="18"/>
      <c r="H32" s="87"/>
      <c r="I32" s="89"/>
      <c r="J32" s="24"/>
    </row>
    <row r="33" spans="4:13" x14ac:dyDescent="0.25">
      <c r="G33" s="18"/>
      <c r="H33" s="87"/>
      <c r="K33" s="13"/>
    </row>
    <row r="34" spans="4:13" x14ac:dyDescent="0.25">
      <c r="G34" s="18"/>
      <c r="I34" s="71"/>
      <c r="J34" s="13"/>
      <c r="L34" s="13"/>
      <c r="M34" s="13"/>
    </row>
    <row r="35" spans="4:13" x14ac:dyDescent="0.25">
      <c r="D35" s="74"/>
      <c r="E35" s="92"/>
      <c r="F35" s="13"/>
      <c r="H35" s="88"/>
    </row>
    <row r="36" spans="4:13" x14ac:dyDescent="0.25">
      <c r="D36" s="74"/>
      <c r="E36" s="92"/>
    </row>
    <row r="37" spans="4:13" x14ac:dyDescent="0.25">
      <c r="I37" s="71"/>
      <c r="J37" s="13"/>
    </row>
    <row r="38" spans="4:13" x14ac:dyDescent="0.25">
      <c r="G38" s="13"/>
      <c r="H38" s="88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</vt:lpstr>
      <vt:lpstr>T-accounts P&amp;L</vt:lpstr>
      <vt:lpstr>Output --&gt;</vt:lpstr>
      <vt:lpstr>P&amp;L 2015</vt:lpstr>
      <vt:lpstr>BS 2015</vt:lpstr>
      <vt:lpstr>EBIT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dell</cp:lastModifiedBy>
  <dcterms:created xsi:type="dcterms:W3CDTF">2015-12-26T17:11:50Z</dcterms:created>
  <dcterms:modified xsi:type="dcterms:W3CDTF">2024-09-15T17:58:55Z</dcterms:modified>
</cp:coreProperties>
</file>