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c\Desktop\Nilüfer Exams\nilufer\NİLÜFER\ÖRNEKLEME\Zaman Serileri Analizi\"/>
    </mc:Choice>
  </mc:AlternateContent>
  <bookViews>
    <workbookView xWindow="0" yWindow="0" windowWidth="20490" windowHeight="7785" tabRatio="929" activeTab="5"/>
  </bookViews>
  <sheets>
    <sheet name="Cov,Cor,Test" sheetId="1" r:id="rId1"/>
    <sheet name="Kend,Spear,Cox-St" sheetId="2" r:id="rId2"/>
    <sheet name="Hareketli Ort. ve Regresyon" sheetId="3" r:id="rId3"/>
    <sheet name="Doğrusal Trend" sheetId="4" r:id="rId4"/>
    <sheet name="Özünde Doğrusal" sheetId="6" r:id="rId5"/>
    <sheet name="Özünde Doğrusal Olmayan" sheetId="7"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9" i="3" l="1"/>
  <c r="E31" i="3"/>
  <c r="E25" i="3"/>
  <c r="E23" i="3"/>
  <c r="D22" i="3"/>
  <c r="D23" i="3"/>
  <c r="D24" i="3"/>
  <c r="D25" i="3"/>
  <c r="D26" i="3"/>
  <c r="D27" i="3"/>
  <c r="D28" i="3"/>
  <c r="D29" i="3"/>
  <c r="D30" i="3"/>
  <c r="D31" i="3"/>
  <c r="D32" i="3"/>
  <c r="D33" i="3"/>
  <c r="D21" i="3"/>
  <c r="D20" i="3"/>
  <c r="J5" i="3" l="1"/>
  <c r="J6" i="3"/>
  <c r="J7" i="3"/>
  <c r="J8" i="3"/>
  <c r="J9" i="3"/>
  <c r="J10" i="3"/>
  <c r="J11" i="3"/>
  <c r="J4" i="3"/>
  <c r="F9" i="3"/>
  <c r="F10" i="3"/>
  <c r="F11" i="3"/>
  <c r="F12" i="3"/>
  <c r="F13" i="3"/>
  <c r="F8" i="3"/>
  <c r="E7" i="3"/>
  <c r="E8" i="3"/>
  <c r="E9" i="3"/>
  <c r="E10" i="3"/>
  <c r="E11" i="3"/>
  <c r="E12" i="3"/>
  <c r="E13" i="3"/>
  <c r="E6" i="3"/>
  <c r="D5" i="3"/>
  <c r="D6" i="3"/>
  <c r="D7" i="3"/>
  <c r="D8" i="3"/>
  <c r="D9" i="3"/>
  <c r="D10" i="3"/>
  <c r="D11" i="3"/>
  <c r="D12" i="3"/>
  <c r="D13" i="3"/>
  <c r="D4" i="3"/>
  <c r="B28" i="2"/>
  <c r="B27" i="2"/>
  <c r="E17" i="2"/>
  <c r="F17" i="2"/>
  <c r="F2" i="2"/>
  <c r="F3" i="2"/>
  <c r="F4" i="2"/>
  <c r="F5" i="2"/>
  <c r="F6" i="2"/>
  <c r="F7" i="2"/>
  <c r="F8" i="2"/>
  <c r="F9" i="2"/>
  <c r="F10" i="2"/>
  <c r="F11" i="2"/>
  <c r="F12" i="2"/>
  <c r="F13" i="2"/>
  <c r="F14" i="2"/>
  <c r="F15" i="2"/>
  <c r="F16" i="2"/>
  <c r="E2" i="2"/>
  <c r="E3" i="2"/>
  <c r="E4" i="2"/>
  <c r="E5" i="2"/>
  <c r="E6" i="2"/>
  <c r="E7" i="2"/>
  <c r="E8" i="2"/>
  <c r="E9" i="2"/>
  <c r="E10" i="2"/>
  <c r="E11" i="2"/>
  <c r="E12" i="2"/>
  <c r="E13" i="2"/>
  <c r="E14" i="2"/>
  <c r="E15" i="2"/>
  <c r="E16" i="2"/>
  <c r="H15" i="2"/>
  <c r="H13" i="2"/>
  <c r="E19" i="2"/>
  <c r="B18" i="2"/>
  <c r="B7" i="1"/>
  <c r="C6" i="1" s="1"/>
  <c r="F6" i="1" s="1"/>
  <c r="A7" i="1"/>
  <c r="D5" i="1" s="1"/>
  <c r="D6" i="1"/>
  <c r="E6" i="1" s="1"/>
  <c r="C5" i="1"/>
  <c r="F5" i="1" s="1"/>
  <c r="F4" i="1"/>
  <c r="D4" i="1"/>
  <c r="G4" i="1" s="1"/>
  <c r="C4" i="1"/>
  <c r="G3" i="1"/>
  <c r="E3" i="1"/>
  <c r="D3" i="1"/>
  <c r="C3" i="1"/>
  <c r="F3" i="1" s="1"/>
  <c r="D2" i="1"/>
  <c r="G5" i="1" l="1"/>
  <c r="E5" i="1"/>
  <c r="C2" i="1"/>
  <c r="G2" i="1"/>
  <c r="E4" i="1"/>
  <c r="G6" i="1"/>
  <c r="D7" i="1"/>
  <c r="C7" i="1" l="1"/>
  <c r="F2" i="1"/>
  <c r="F7" i="1" s="1"/>
  <c r="G7" i="1"/>
  <c r="E2" i="1"/>
  <c r="E7" i="1" s="1"/>
  <c r="B16" i="1" l="1"/>
  <c r="H20" i="1" s="1"/>
  <c r="B13" i="1"/>
</calcChain>
</file>

<file path=xl/sharedStrings.xml><?xml version="1.0" encoding="utf-8"?>
<sst xmlns="http://schemas.openxmlformats.org/spreadsheetml/2006/main" count="99" uniqueCount="80">
  <si>
    <t>Reklam Har.(X)</t>
  </si>
  <si>
    <t>(Xi-X)</t>
  </si>
  <si>
    <t>(Yi-Y)</t>
  </si>
  <si>
    <t>(Xi-X)(Yi-Y)</t>
  </si>
  <si>
    <r>
      <t>(Xi-X)</t>
    </r>
    <r>
      <rPr>
        <vertAlign val="superscript"/>
        <sz val="11"/>
        <color theme="1"/>
        <rFont val="Calibri"/>
        <family val="2"/>
        <charset val="162"/>
        <scheme val="minor"/>
      </rPr>
      <t>2</t>
    </r>
  </si>
  <si>
    <r>
      <t>(Yi-Y)</t>
    </r>
    <r>
      <rPr>
        <vertAlign val="superscript"/>
        <sz val="11"/>
        <color theme="1"/>
        <rFont val="Calibri"/>
        <family val="2"/>
        <charset val="162"/>
        <scheme val="minor"/>
      </rPr>
      <t>2</t>
    </r>
  </si>
  <si>
    <t>1.Satışlar ve reklam harcamaları arasındaki kovaryans katsayını hesaplayınız.</t>
  </si>
  <si>
    <t>1.Calculate the covariance coefficient between sales and advertising expenditures.</t>
  </si>
  <si>
    <t>2.Satışlar ve reklam harcamaları arasındaki korelasyon katsayısını hesaplayınız ve yorumlayınız.</t>
  </si>
  <si>
    <t>2.Calculate the correlation coefficient between sales and advertising expenditures</t>
  </si>
  <si>
    <t>3.Korelasyon katsayısının sıfırdan farklılığını %5 anlam düzeyinde sınayınız.</t>
  </si>
  <si>
    <t>3. Test the difference of the correlation coefficient from zero at the 5% significance level.</t>
  </si>
  <si>
    <t>(Xi-X)(Yi-Y)/n-1</t>
  </si>
  <si>
    <t>Kovaryansın 15,25 olması satışlar ve reklam harcamaları arasındaki pozitif yönlü ilişkinin olduğunu gösterir.</t>
  </si>
  <si>
    <t>Ancak bu ilişkinin gücüne dair bir bilgi vermez.Bu nedenle korelasyon katsayısına bakarız.</t>
  </si>
  <si>
    <r>
      <t>∑(Xi-X)(Yi-Y)/√</t>
    </r>
    <r>
      <rPr>
        <b/>
        <sz val="11"/>
        <color theme="1"/>
        <rFont val="Arial"/>
        <family val="2"/>
        <charset val="162"/>
      </rPr>
      <t>∑</t>
    </r>
    <r>
      <rPr>
        <b/>
        <sz val="11"/>
        <color theme="1"/>
        <rFont val="Arial Tur"/>
        <charset val="162"/>
      </rPr>
      <t>(Xi-X)⁯⁯</t>
    </r>
    <r>
      <rPr>
        <b/>
        <vertAlign val="superscript"/>
        <sz val="11"/>
        <color theme="1"/>
        <rFont val="Arial Tur"/>
        <charset val="162"/>
      </rPr>
      <t>2</t>
    </r>
    <r>
      <rPr>
        <b/>
        <sz val="11"/>
        <color theme="1"/>
        <rFont val="Arial"/>
        <family val="2"/>
        <charset val="162"/>
      </rPr>
      <t>∑</t>
    </r>
    <r>
      <rPr>
        <b/>
        <sz val="11"/>
        <color theme="1"/>
        <rFont val="Arial Tur"/>
        <charset val="162"/>
      </rPr>
      <t>(Yi-Y)</t>
    </r>
    <r>
      <rPr>
        <b/>
        <vertAlign val="superscript"/>
        <sz val="11"/>
        <color theme="1"/>
        <rFont val="Arial Tur"/>
        <charset val="162"/>
      </rPr>
      <t>2</t>
    </r>
  </si>
  <si>
    <t>Reklam harcamaları ve satışlar arasında pozitif, güçlü ilişki olduğu ve değişkenlerin %98,44 oranında birlikte hareket ettiği görülür.</t>
  </si>
  <si>
    <t>Ancak korelasyon katsayısını bulmak yeterli değildir.Şimdi de korelasyon katsayısının sıfırdan anlamlılığını sınayalım</t>
  </si>
  <si>
    <r>
      <t>H</t>
    </r>
    <r>
      <rPr>
        <vertAlign val="subscript"/>
        <sz val="11"/>
        <color theme="1"/>
        <rFont val="Calibri"/>
        <family val="2"/>
        <charset val="162"/>
        <scheme val="minor"/>
      </rPr>
      <t>0</t>
    </r>
    <r>
      <rPr>
        <sz val="11"/>
        <color theme="1"/>
        <rFont val="Calibri"/>
        <family val="2"/>
        <charset val="162"/>
        <scheme val="minor"/>
      </rPr>
      <t>:ρ=0</t>
    </r>
  </si>
  <si>
    <t>İkinci aşamada %5 anlamlılık düzeyinde n-2 serbestlik derecesinde çift taraflı t tablo değerini bulalım.</t>
  </si>
  <si>
    <r>
      <t>H</t>
    </r>
    <r>
      <rPr>
        <vertAlign val="subscript"/>
        <sz val="11"/>
        <color theme="1"/>
        <rFont val="Calibri"/>
        <family val="2"/>
        <charset val="162"/>
        <scheme val="minor"/>
      </rPr>
      <t>1</t>
    </r>
    <r>
      <rPr>
        <sz val="11"/>
        <color theme="1"/>
        <rFont val="Calibri"/>
        <family val="2"/>
        <charset val="162"/>
        <scheme val="minor"/>
      </rPr>
      <t>:ρ</t>
    </r>
    <r>
      <rPr>
        <sz val="11"/>
        <color theme="1"/>
        <rFont val="Arial"/>
        <family val="2"/>
        <charset val="162"/>
      </rPr>
      <t>≠</t>
    </r>
    <r>
      <rPr>
        <sz val="11"/>
        <color theme="1"/>
        <rFont val="Calibri"/>
        <family val="2"/>
        <charset val="162"/>
      </rPr>
      <t>0</t>
    </r>
  </si>
  <si>
    <r>
      <t>t</t>
    </r>
    <r>
      <rPr>
        <vertAlign val="subscript"/>
        <sz val="11"/>
        <color theme="1"/>
        <rFont val="Calibri"/>
        <family val="2"/>
        <charset val="162"/>
        <scheme val="minor"/>
      </rPr>
      <t>hesap</t>
    </r>
    <r>
      <rPr>
        <sz val="11"/>
        <color theme="1"/>
        <rFont val="Calibri"/>
        <family val="2"/>
        <charset val="162"/>
        <scheme val="minor"/>
      </rPr>
      <t>=  r-p/s</t>
    </r>
    <r>
      <rPr>
        <vertAlign val="subscript"/>
        <sz val="11"/>
        <color theme="1"/>
        <rFont val="Calibri"/>
        <family val="2"/>
        <charset val="162"/>
        <scheme val="minor"/>
      </rPr>
      <t xml:space="preserve">r </t>
    </r>
    <r>
      <rPr>
        <sz val="11"/>
        <color theme="1"/>
        <rFont val="Calibri"/>
        <family val="2"/>
        <charset val="162"/>
        <scheme val="minor"/>
      </rPr>
      <t>= r-0/s</t>
    </r>
    <r>
      <rPr>
        <vertAlign val="subscript"/>
        <sz val="11"/>
        <color theme="1"/>
        <rFont val="Calibri"/>
        <family val="2"/>
        <charset val="162"/>
        <scheme val="minor"/>
      </rPr>
      <t>r</t>
    </r>
    <r>
      <rPr>
        <sz val="11"/>
        <color theme="1"/>
        <rFont val="Calibri"/>
        <family val="2"/>
        <charset val="162"/>
        <scheme val="minor"/>
      </rPr>
      <t xml:space="preserve"> = r*(n-2)^(1/2)/(1-r^2)^(1/2)</t>
    </r>
  </si>
  <si>
    <t>thesap=</t>
  </si>
  <si>
    <t>thesap&gt;ttablo old.  Korelasyon katsayısı sıfırdan anlamlı derecede farklıdır.</t>
  </si>
  <si>
    <t>Satışlar(Y)</t>
  </si>
  <si>
    <t>Kov(X,Y)=</t>
  </si>
  <si>
    <t>Cor(X,Y)=</t>
  </si>
  <si>
    <t>Years</t>
  </si>
  <si>
    <t>Sales</t>
  </si>
  <si>
    <t>1.Kendall T testi ile %5 anlam  düzeyinde sınayınız.</t>
  </si>
  <si>
    <t>T</t>
  </si>
  <si>
    <t>Sıra.</t>
  </si>
  <si>
    <t>2.Spearman sıra korelasyon katsayısı ile test ediniz.</t>
  </si>
  <si>
    <t>3.Cox-Stuart trend testi ile sınayınız.</t>
  </si>
  <si>
    <t>S+</t>
  </si>
  <si>
    <t>t</t>
  </si>
  <si>
    <t>t&gt;10 old. İçin z=t/sigma2</t>
  </si>
  <si>
    <t>sigma2</t>
  </si>
  <si>
    <r>
      <t>(2S</t>
    </r>
    <r>
      <rPr>
        <vertAlign val="superscript"/>
        <sz val="11"/>
        <color theme="1"/>
        <rFont val="Calibri"/>
        <family val="2"/>
        <charset val="162"/>
        <scheme val="minor"/>
      </rPr>
      <t>+</t>
    </r>
    <r>
      <rPr>
        <sz val="11"/>
        <color theme="1"/>
        <rFont val="Calibri"/>
        <family val="2"/>
        <charset val="162"/>
        <scheme val="minor"/>
      </rPr>
      <t>/(1/2n(n-1))-1</t>
    </r>
  </si>
  <si>
    <t>z</t>
  </si>
  <si>
    <t>z=1.96 &lt; zhesap=23,91 olduğundan Ho reddedilerek, satışlar serisinin zamandan bağımsız olmadığı, pozitif trende sahip olduğu söylenir.</t>
  </si>
  <si>
    <t>Satışlar üzerinden %88,57'lik güçlü pozitif trend etkisi vardır.</t>
  </si>
  <si>
    <t>Grafikten de görüldüğü gibi yıllık olarak verilen bu seride yukarı doğru artış gösteren bir trend söz konusudur. Serideki dalgalanmalar serinintaşıdığı doğrusal olmayan unsurlar olabilir. Bu unsurlar yine konjonktür dalgalanmaları da olabilir.</t>
  </si>
  <si>
    <t>Trend etkisi yoktur</t>
  </si>
  <si>
    <t>Pozitif trend etkisi vardır.</t>
  </si>
  <si>
    <t>Spearman</t>
  </si>
  <si>
    <t>Kendall TAU</t>
  </si>
  <si>
    <r>
      <t>r</t>
    </r>
    <r>
      <rPr>
        <vertAlign val="subscript"/>
        <sz val="14"/>
        <color theme="1"/>
        <rFont val="Calibri"/>
        <family val="2"/>
        <charset val="162"/>
        <scheme val="minor"/>
      </rPr>
      <t>s</t>
    </r>
  </si>
  <si>
    <t>d</t>
  </si>
  <si>
    <r>
      <t>di</t>
    </r>
    <r>
      <rPr>
        <vertAlign val="superscript"/>
        <sz val="11"/>
        <color theme="1"/>
        <rFont val="Calibri"/>
        <family val="2"/>
        <charset val="162"/>
        <scheme val="minor"/>
      </rPr>
      <t>2</t>
    </r>
  </si>
  <si>
    <r>
      <t>Ttablo</t>
    </r>
    <r>
      <rPr>
        <vertAlign val="subscript"/>
        <sz val="16"/>
        <color theme="1"/>
        <rFont val="Calibri"/>
        <family val="2"/>
        <charset val="162"/>
        <scheme val="minor"/>
      </rPr>
      <t>0,05/2,15-2</t>
    </r>
  </si>
  <si>
    <t>Trend etkisi yoktur.</t>
  </si>
  <si>
    <t>Trend etkisi vardır.</t>
  </si>
  <si>
    <t>Thesap=14,75&gt;Ttablo=1,771 olduğundan Ho reddedilerek trend etkisi vardır.</t>
  </si>
  <si>
    <t>Satışlar üzerinde güçlü ve pozitif bir trend etkisi vardır.</t>
  </si>
  <si>
    <t>Yıllar</t>
  </si>
  <si>
    <t>Satışlar</t>
  </si>
  <si>
    <t>3'lü BHO</t>
  </si>
  <si>
    <t>5'li BHO</t>
  </si>
  <si>
    <t>7'li BHO</t>
  </si>
  <si>
    <t>-</t>
  </si>
  <si>
    <t>Aşağıdaki bir fabrikanın yıllık üretim miktarları verilmiştir. Üretim serisinin merkezi hareketli ortalamalar yöntemi ile trendini belirleyerek grafiğini çiziniz.</t>
  </si>
  <si>
    <t>Üretim</t>
  </si>
  <si>
    <t>Grafikten ve serinin artış azalışlarından 3’erli merkezi hareketli ortalamaların hesaplanması uygun görülmüştür. Buna göre;</t>
  </si>
  <si>
    <t>MHO</t>
  </si>
  <si>
    <t xml:space="preserve">şeklinde hesaplanan yeni seri trend doğrusunu verecektir. 3’erli hareketli ortalamalar hesaplandığından serinin başından ve sonundan birergözlem değeri yitirilecektir. </t>
  </si>
  <si>
    <t>Burada merkezi hareketli ortalamalar uygulandığı ve hareketli ortalamaların terim sayısı m=3 olduğu için,m−1=3−1=2 adet terimden her biri serinin başından ve sonundan kaybolacaktır.</t>
  </si>
  <si>
    <t>Firmanın satış trendini doğrusal olduğu varsayımı ile tahmin ediniz.</t>
  </si>
  <si>
    <t>Tahmin ettiğiniz trend denklemindeki parametreleri yorumlayınız.</t>
  </si>
  <si>
    <t>Doğrusal trend denkleminde kalıntıları hesaplayınız.</t>
  </si>
  <si>
    <t>Regresyonun standart hatasını hesaplayınız.</t>
  </si>
  <si>
    <t>Satışlar serinin ve Yt-Yt-1 serisini oluşturarak grafiğini çiziniz.</t>
  </si>
  <si>
    <t>Dyt=Yt-Yt-1</t>
  </si>
  <si>
    <t>Sütun1</t>
  </si>
  <si>
    <t>T (X)</t>
  </si>
  <si>
    <t>Satış (Y)</t>
  </si>
  <si>
    <t>EĞİM fx</t>
  </si>
  <si>
    <t>Tahmin denkleminde x=1 için sabit terim</t>
  </si>
  <si>
    <r>
      <t>Kalıntı Kareler Toplamı (∑e</t>
    </r>
    <r>
      <rPr>
        <vertAlign val="subscript"/>
        <sz val="11"/>
        <color theme="1"/>
        <rFont val="Calibri"/>
        <family val="2"/>
        <charset val="162"/>
        <scheme val="minor"/>
      </rPr>
      <t>i</t>
    </r>
    <r>
      <rPr>
        <vertAlign val="superscript"/>
        <sz val="11"/>
        <color theme="1"/>
        <rFont val="Calibri"/>
        <family val="2"/>
        <charset val="162"/>
        <scheme val="minor"/>
      </rPr>
      <t>2</t>
    </r>
    <r>
      <rPr>
        <sz val="11"/>
        <color theme="1"/>
        <rFont val="Calibri"/>
        <family val="2"/>
        <charset val="162"/>
        <scheme val="minor"/>
      </rPr>
      <t>)</t>
    </r>
  </si>
  <si>
    <r>
      <t>Standart hata (Se</t>
    </r>
    <r>
      <rPr>
        <sz val="11"/>
        <color theme="1"/>
        <rFont val="Calibri"/>
        <family val="2"/>
        <charset val="162"/>
      </rPr>
      <t>)</t>
    </r>
  </si>
</sst>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charset val="162"/>
      <scheme val="minor"/>
    </font>
    <font>
      <b/>
      <sz val="11"/>
      <color theme="1"/>
      <name val="Calibri"/>
      <family val="2"/>
      <charset val="162"/>
      <scheme val="minor"/>
    </font>
    <font>
      <sz val="11"/>
      <color theme="1"/>
      <name val="Calibri"/>
      <family val="2"/>
      <charset val="162"/>
    </font>
    <font>
      <vertAlign val="superscript"/>
      <sz val="11"/>
      <color theme="1"/>
      <name val="Calibri"/>
      <family val="2"/>
      <charset val="162"/>
      <scheme val="minor"/>
    </font>
    <font>
      <b/>
      <sz val="11"/>
      <color theme="1"/>
      <name val="Arial Tur"/>
      <charset val="162"/>
    </font>
    <font>
      <b/>
      <sz val="11"/>
      <color theme="1"/>
      <name val="Arial"/>
      <family val="2"/>
      <charset val="162"/>
    </font>
    <font>
      <b/>
      <vertAlign val="superscript"/>
      <sz val="11"/>
      <color theme="1"/>
      <name val="Arial Tur"/>
      <charset val="162"/>
    </font>
    <font>
      <vertAlign val="subscript"/>
      <sz val="11"/>
      <color theme="1"/>
      <name val="Calibri"/>
      <family val="2"/>
      <charset val="162"/>
      <scheme val="minor"/>
    </font>
    <font>
      <sz val="11"/>
      <color theme="1"/>
      <name val="Arial"/>
      <family val="2"/>
      <charset val="162"/>
    </font>
    <font>
      <sz val="11"/>
      <color theme="1"/>
      <name val="Cambria Math"/>
      <family val="1"/>
      <charset val="162"/>
    </font>
    <font>
      <b/>
      <sz val="12"/>
      <color theme="1"/>
      <name val="Calibri"/>
      <family val="2"/>
      <charset val="162"/>
      <scheme val="minor"/>
    </font>
    <font>
      <sz val="14"/>
      <color theme="1"/>
      <name val="Calibri"/>
      <family val="2"/>
      <charset val="162"/>
      <scheme val="minor"/>
    </font>
    <font>
      <vertAlign val="subscript"/>
      <sz val="14"/>
      <color theme="1"/>
      <name val="Calibri"/>
      <family val="2"/>
      <charset val="162"/>
      <scheme val="minor"/>
    </font>
    <font>
      <sz val="16"/>
      <color theme="1"/>
      <name val="Calibri"/>
      <family val="2"/>
      <charset val="162"/>
      <scheme val="minor"/>
    </font>
    <font>
      <vertAlign val="subscript"/>
      <sz val="16"/>
      <color theme="1"/>
      <name val="Calibri"/>
      <family val="2"/>
      <charset val="16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vertical="top" wrapText="1"/>
    </xf>
    <xf numFmtId="0" fontId="0" fillId="0" borderId="0" xfId="0" applyAlignment="1">
      <alignment vertical="top"/>
    </xf>
    <xf numFmtId="0" fontId="1" fillId="0" borderId="0" xfId="0" applyFont="1" applyAlignment="1">
      <alignment vertical="top"/>
    </xf>
    <xf numFmtId="0" fontId="4" fillId="0" borderId="0" xfId="0" applyFont="1"/>
    <xf numFmtId="0" fontId="9" fillId="0" borderId="0" xfId="0" applyFont="1" applyAlignment="1">
      <alignment vertical="top"/>
    </xf>
    <xf numFmtId="0" fontId="9" fillId="0" borderId="0" xfId="0" applyFont="1" applyAlignment="1">
      <alignment horizontal="left" vertical="top"/>
    </xf>
    <xf numFmtId="0" fontId="1" fillId="0" borderId="0" xfId="0" applyFont="1"/>
    <xf numFmtId="0" fontId="10" fillId="0" borderId="0" xfId="0" applyFont="1"/>
    <xf numFmtId="0" fontId="11" fillId="0" borderId="0" xfId="0" applyFont="1"/>
    <xf numFmtId="0" fontId="13" fillId="0" borderId="0" xfId="0" applyFont="1"/>
    <xf numFmtId="0" fontId="0" fillId="0" borderId="0" xfId="0" applyAlignment="1"/>
  </cellXfs>
  <cellStyles count="1">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tx>
            <c:strRef>
              <c:f>'Kend,Spear,Cox-St'!$B$1</c:f>
              <c:strCache>
                <c:ptCount val="1"/>
                <c:pt idx="0">
                  <c:v>Sales</c:v>
                </c:pt>
              </c:strCache>
            </c:strRef>
          </c:tx>
          <c:spPr>
            <a:ln w="19050" cap="rnd">
              <a:solidFill>
                <a:schemeClr val="accent1"/>
              </a:solidFill>
              <a:round/>
            </a:ln>
            <a:effectLst/>
          </c:spPr>
          <c:marker>
            <c:symbol val="none"/>
          </c:marker>
          <c:xVal>
            <c:strRef>
              <c:f>'Kend,Spear,Cox-St'!$A$2:$A$17</c:f>
              <c:strCache>
                <c:ptCount val="16"/>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Kendall TAU</c:v>
                </c:pt>
              </c:strCache>
            </c:strRef>
          </c:xVal>
          <c:yVal>
            <c:numRef>
              <c:f>'Kend,Spear,Cox-St'!$B$2:$B$17</c:f>
              <c:numCache>
                <c:formatCode>General</c:formatCode>
                <c:ptCount val="16"/>
                <c:pt idx="0">
                  <c:v>20</c:v>
                </c:pt>
                <c:pt idx="1">
                  <c:v>23</c:v>
                </c:pt>
                <c:pt idx="2">
                  <c:v>25</c:v>
                </c:pt>
                <c:pt idx="3">
                  <c:v>27</c:v>
                </c:pt>
                <c:pt idx="4">
                  <c:v>28</c:v>
                </c:pt>
                <c:pt idx="5">
                  <c:v>26</c:v>
                </c:pt>
                <c:pt idx="6">
                  <c:v>29</c:v>
                </c:pt>
                <c:pt idx="7">
                  <c:v>31</c:v>
                </c:pt>
                <c:pt idx="8">
                  <c:v>30</c:v>
                </c:pt>
                <c:pt idx="9">
                  <c:v>33</c:v>
                </c:pt>
                <c:pt idx="10">
                  <c:v>32</c:v>
                </c:pt>
                <c:pt idx="11">
                  <c:v>36</c:v>
                </c:pt>
                <c:pt idx="12">
                  <c:v>39</c:v>
                </c:pt>
                <c:pt idx="13">
                  <c:v>40</c:v>
                </c:pt>
                <c:pt idx="14">
                  <c:v>38</c:v>
                </c:pt>
              </c:numCache>
            </c:numRef>
          </c:yVal>
          <c:smooth val="0"/>
        </c:ser>
        <c:dLbls>
          <c:showLegendKey val="0"/>
          <c:showVal val="0"/>
          <c:showCatName val="0"/>
          <c:showSerName val="0"/>
          <c:showPercent val="0"/>
          <c:showBubbleSize val="0"/>
        </c:dLbls>
        <c:axId val="1389178960"/>
        <c:axId val="1389171344"/>
      </c:scatterChart>
      <c:valAx>
        <c:axId val="1389178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389171344"/>
        <c:crosses val="autoZero"/>
        <c:crossBetween val="midCat"/>
      </c:valAx>
      <c:valAx>
        <c:axId val="138917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3891789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 Id="rId5" Type="http://schemas.openxmlformats.org/officeDocument/2006/relationships/image" Target="../media/image4.png"/><Relationship Id="rId4" Type="http://schemas.openxmlformats.org/officeDocument/2006/relationships/image" Target="../media/image3.emf"/></Relationships>
</file>

<file path=xl/drawings/_rels/drawing3.x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6" Type="http://schemas.openxmlformats.org/officeDocument/2006/relationships/image" Target="../media/image10.emf"/><Relationship Id="rId5" Type="http://schemas.openxmlformats.org/officeDocument/2006/relationships/image" Target="../media/image9.emf"/><Relationship Id="rId4"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oneCellAnchor>
    <xdr:from>
      <xdr:col>10</xdr:col>
      <xdr:colOff>457200</xdr:colOff>
      <xdr:row>8</xdr:row>
      <xdr:rowOff>166687</xdr:rowOff>
    </xdr:from>
    <xdr:ext cx="65" cy="172227"/>
    <xdr:sp macro="" textlink="">
      <xdr:nvSpPr>
        <xdr:cNvPr id="6" name="Metin kutusu 5"/>
        <xdr:cNvSpPr txBox="1"/>
      </xdr:nvSpPr>
      <xdr:spPr>
        <a:xfrm>
          <a:off x="6553200" y="188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10</xdr:col>
      <xdr:colOff>457200</xdr:colOff>
      <xdr:row>8</xdr:row>
      <xdr:rowOff>166687</xdr:rowOff>
    </xdr:from>
    <xdr:ext cx="65" cy="172227"/>
    <xdr:sp macro="" textlink="">
      <xdr:nvSpPr>
        <xdr:cNvPr id="7" name="Metin kutusu 6"/>
        <xdr:cNvSpPr txBox="1"/>
      </xdr:nvSpPr>
      <xdr:spPr>
        <a:xfrm>
          <a:off x="6553200" y="188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10</xdr:col>
      <xdr:colOff>457200</xdr:colOff>
      <xdr:row>8</xdr:row>
      <xdr:rowOff>166687</xdr:rowOff>
    </xdr:from>
    <xdr:ext cx="65" cy="172227"/>
    <xdr:sp macro="" textlink="">
      <xdr:nvSpPr>
        <xdr:cNvPr id="8" name="Metin kutusu 7"/>
        <xdr:cNvSpPr txBox="1"/>
      </xdr:nvSpPr>
      <xdr:spPr>
        <a:xfrm>
          <a:off x="6553200" y="188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3</xdr:col>
      <xdr:colOff>57150</xdr:colOff>
      <xdr:row>18</xdr:row>
      <xdr:rowOff>42862</xdr:rowOff>
    </xdr:from>
    <xdr:ext cx="1291444" cy="172227"/>
    <xdr:sp macro="" textlink="">
      <xdr:nvSpPr>
        <xdr:cNvPr id="9" name="Metin kutusu 8"/>
        <xdr:cNvSpPr txBox="1"/>
      </xdr:nvSpPr>
      <xdr:spPr>
        <a:xfrm>
          <a:off x="1885950" y="3729037"/>
          <a:ext cx="12914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tr-TR" sz="1100" b="0" i="0" u="none" strike="noStrike">
              <a:solidFill>
                <a:schemeClr val="tx1"/>
              </a:solidFill>
              <a:effectLst/>
              <a:latin typeface="+mn-lt"/>
              <a:ea typeface="+mn-ea"/>
              <a:cs typeface="+mn-cs"/>
            </a:rPr>
            <a:t>t</a:t>
          </a:r>
          <a:r>
            <a:rPr lang="el-GR" sz="1100" b="0" i="0" u="none" strike="noStrike">
              <a:solidFill>
                <a:schemeClr val="tx1"/>
              </a:solidFill>
              <a:effectLst/>
              <a:latin typeface="+mn-lt"/>
              <a:ea typeface="+mn-ea"/>
              <a:cs typeface="+mn-cs"/>
            </a:rPr>
            <a:t>α,</a:t>
          </a:r>
          <a:r>
            <a:rPr lang="tr-TR" sz="1100" b="0" i="0" u="none" strike="noStrike">
              <a:solidFill>
                <a:schemeClr val="tx1"/>
              </a:solidFill>
              <a:effectLst/>
              <a:latin typeface="+mn-lt"/>
              <a:ea typeface="+mn-ea"/>
              <a:cs typeface="+mn-cs"/>
            </a:rPr>
            <a:t>n-2 =  t</a:t>
          </a:r>
          <a:r>
            <a:rPr lang="tr-TR" sz="1100" b="0" i="0" u="none" strike="noStrike" baseline="-25000">
              <a:solidFill>
                <a:schemeClr val="tx1"/>
              </a:solidFill>
              <a:effectLst/>
              <a:latin typeface="+mn-lt"/>
              <a:ea typeface="+mn-ea"/>
              <a:cs typeface="+mn-cs"/>
            </a:rPr>
            <a:t>0,05,5-2 </a:t>
          </a:r>
          <a:r>
            <a:rPr lang="tr-TR" sz="1100" b="0" i="0" u="none" strike="noStrike">
              <a:solidFill>
                <a:schemeClr val="tx1"/>
              </a:solidFill>
              <a:effectLst/>
              <a:latin typeface="+mn-lt"/>
              <a:ea typeface="+mn-ea"/>
              <a:cs typeface="+mn-cs"/>
            </a:rPr>
            <a:t>=3,182</a:t>
          </a:r>
          <a:endParaRPr lang="tr-TR"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14</xdr:col>
      <xdr:colOff>0</xdr:colOff>
      <xdr:row>5</xdr:row>
      <xdr:rowOff>28575</xdr:rowOff>
    </xdr:from>
    <xdr:to>
      <xdr:col>17</xdr:col>
      <xdr:colOff>390525</xdr:colOff>
      <xdr:row>14</xdr:row>
      <xdr:rowOff>133350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552450</xdr:colOff>
      <xdr:row>19</xdr:row>
      <xdr:rowOff>14287</xdr:rowOff>
    </xdr:from>
    <xdr:to>
      <xdr:col>3</xdr:col>
      <xdr:colOff>209360</xdr:colOff>
      <xdr:row>23</xdr:row>
      <xdr:rowOff>180856</xdr:rowOff>
    </xdr:to>
    <xdr:pic>
      <xdr:nvPicPr>
        <xdr:cNvPr id="3" name="Resim 2"/>
        <xdr:cNvPicPr>
          <a:picLocks noChangeAspect="1"/>
        </xdr:cNvPicPr>
      </xdr:nvPicPr>
      <xdr:blipFill>
        <a:blip xmlns:r="http://schemas.openxmlformats.org/officeDocument/2006/relationships" r:embed="rId2"/>
        <a:stretch>
          <a:fillRect/>
        </a:stretch>
      </xdr:blipFill>
      <xdr:spPr>
        <a:xfrm>
          <a:off x="552450" y="3662362"/>
          <a:ext cx="1485710" cy="928569"/>
        </a:xfrm>
        <a:prstGeom prst="rect">
          <a:avLst/>
        </a:prstGeom>
      </xdr:spPr>
    </xdr:pic>
    <xdr:clientData/>
  </xdr:twoCellAnchor>
  <xdr:twoCellAnchor editAs="oneCell">
    <xdr:from>
      <xdr:col>3</xdr:col>
      <xdr:colOff>200025</xdr:colOff>
      <xdr:row>19</xdr:row>
      <xdr:rowOff>47625</xdr:rowOff>
    </xdr:from>
    <xdr:to>
      <xdr:col>7</xdr:col>
      <xdr:colOff>523875</xdr:colOff>
      <xdr:row>24</xdr:row>
      <xdr:rowOff>3262</xdr:rowOff>
    </xdr:to>
    <xdr:pic>
      <xdr:nvPicPr>
        <xdr:cNvPr id="4" name="Resim 3"/>
        <xdr:cNvPicPr>
          <a:picLocks noChangeAspect="1"/>
        </xdr:cNvPicPr>
      </xdr:nvPicPr>
      <xdr:blipFill>
        <a:blip xmlns:r="http://schemas.openxmlformats.org/officeDocument/2006/relationships" r:embed="rId3"/>
        <a:stretch>
          <a:fillRect/>
        </a:stretch>
      </xdr:blipFill>
      <xdr:spPr>
        <a:xfrm>
          <a:off x="2028825" y="3695700"/>
          <a:ext cx="2762250" cy="908137"/>
        </a:xfrm>
        <a:prstGeom prst="rect">
          <a:avLst/>
        </a:prstGeom>
      </xdr:spPr>
    </xdr:pic>
    <xdr:clientData/>
  </xdr:twoCellAnchor>
  <xdr:twoCellAnchor editAs="oneCell">
    <xdr:from>
      <xdr:col>7</xdr:col>
      <xdr:colOff>170429</xdr:colOff>
      <xdr:row>5</xdr:row>
      <xdr:rowOff>180975</xdr:rowOff>
    </xdr:from>
    <xdr:to>
      <xdr:col>8</xdr:col>
      <xdr:colOff>28575</xdr:colOff>
      <xdr:row>7</xdr:row>
      <xdr:rowOff>38100</xdr:rowOff>
    </xdr:to>
    <xdr:pic>
      <xdr:nvPicPr>
        <xdr:cNvPr id="5" name="Resim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406253" y="1167093"/>
          <a:ext cx="463263"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180975</xdr:colOff>
      <xdr:row>7</xdr:row>
      <xdr:rowOff>9525</xdr:rowOff>
    </xdr:from>
    <xdr:to>
      <xdr:col>7</xdr:col>
      <xdr:colOff>600008</xdr:colOff>
      <xdr:row>8</xdr:row>
      <xdr:rowOff>36024</xdr:rowOff>
    </xdr:to>
    <xdr:pic>
      <xdr:nvPicPr>
        <xdr:cNvPr id="6" name="Resim 5"/>
        <xdr:cNvPicPr>
          <a:picLocks noChangeAspect="1"/>
        </xdr:cNvPicPr>
      </xdr:nvPicPr>
      <xdr:blipFill>
        <a:blip xmlns:r="http://schemas.openxmlformats.org/officeDocument/2006/relationships" r:embed="rId5"/>
        <a:stretch>
          <a:fillRect/>
        </a:stretch>
      </xdr:blipFill>
      <xdr:spPr>
        <a:xfrm>
          <a:off x="4448175" y="1343025"/>
          <a:ext cx="419033" cy="216999"/>
        </a:xfrm>
        <a:prstGeom prst="rect">
          <a:avLst/>
        </a:prstGeom>
      </xdr:spPr>
    </xdr:pic>
    <xdr:clientData/>
  </xdr:twoCellAnchor>
  <xdr:twoCellAnchor editAs="oneCell">
    <xdr:from>
      <xdr:col>7</xdr:col>
      <xdr:colOff>134470</xdr:colOff>
      <xdr:row>24</xdr:row>
      <xdr:rowOff>168088</xdr:rowOff>
    </xdr:from>
    <xdr:to>
      <xdr:col>7</xdr:col>
      <xdr:colOff>597733</xdr:colOff>
      <xdr:row>26</xdr:row>
      <xdr:rowOff>14007</xdr:rowOff>
    </xdr:to>
    <xdr:pic>
      <xdr:nvPicPr>
        <xdr:cNvPr id="9" name="Resim 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370294" y="4818529"/>
          <a:ext cx="463263"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112058</xdr:colOff>
      <xdr:row>26</xdr:row>
      <xdr:rowOff>11205</xdr:rowOff>
    </xdr:from>
    <xdr:to>
      <xdr:col>7</xdr:col>
      <xdr:colOff>575321</xdr:colOff>
      <xdr:row>26</xdr:row>
      <xdr:rowOff>249330</xdr:rowOff>
    </xdr:to>
    <xdr:pic>
      <xdr:nvPicPr>
        <xdr:cNvPr id="10" name="Resim 9"/>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347882" y="5053852"/>
          <a:ext cx="463263"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266700</xdr:colOff>
      <xdr:row>1</xdr:row>
      <xdr:rowOff>34708</xdr:rowOff>
    </xdr:from>
    <xdr:to>
      <xdr:col>15</xdr:col>
      <xdr:colOff>380999</xdr:colOff>
      <xdr:row>12</xdr:row>
      <xdr:rowOff>10567</xdr:rowOff>
    </xdr:to>
    <xdr:pic>
      <xdr:nvPicPr>
        <xdr:cNvPr id="2" name="Resim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91225" y="225208"/>
          <a:ext cx="3162299" cy="20713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382495</xdr:colOff>
      <xdr:row>1</xdr:row>
      <xdr:rowOff>171449</xdr:rowOff>
    </xdr:from>
    <xdr:to>
      <xdr:col>21</xdr:col>
      <xdr:colOff>209550</xdr:colOff>
      <xdr:row>12</xdr:row>
      <xdr:rowOff>28456</xdr:rowOff>
    </xdr:to>
    <xdr:pic>
      <xdr:nvPicPr>
        <xdr:cNvPr id="3" name="Resim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155020" y="361949"/>
          <a:ext cx="3484655" cy="19525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401176</xdr:colOff>
      <xdr:row>17</xdr:row>
      <xdr:rowOff>161924</xdr:rowOff>
    </xdr:from>
    <xdr:to>
      <xdr:col>18</xdr:col>
      <xdr:colOff>161925</xdr:colOff>
      <xdr:row>25</xdr:row>
      <xdr:rowOff>152995</xdr:rowOff>
    </xdr:to>
    <xdr:pic>
      <xdr:nvPicPr>
        <xdr:cNvPr id="4" name="Resim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64101" y="3400424"/>
          <a:ext cx="2199149" cy="15150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390525</xdr:colOff>
      <xdr:row>25</xdr:row>
      <xdr:rowOff>186812</xdr:rowOff>
    </xdr:from>
    <xdr:to>
      <xdr:col>18</xdr:col>
      <xdr:colOff>219075</xdr:colOff>
      <xdr:row>33</xdr:row>
      <xdr:rowOff>180974</xdr:rowOff>
    </xdr:to>
    <xdr:pic>
      <xdr:nvPicPr>
        <xdr:cNvPr id="5" name="Resim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553450" y="4949312"/>
          <a:ext cx="2266950" cy="15657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9525</xdr:colOff>
      <xdr:row>28</xdr:row>
      <xdr:rowOff>66675</xdr:rowOff>
    </xdr:from>
    <xdr:to>
      <xdr:col>13</xdr:col>
      <xdr:colOff>66675</xdr:colOff>
      <xdr:row>32</xdr:row>
      <xdr:rowOff>0</xdr:rowOff>
    </xdr:to>
    <xdr:pic>
      <xdr:nvPicPr>
        <xdr:cNvPr id="6" name="Resim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114925" y="5400675"/>
          <a:ext cx="3114675" cy="742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9525</xdr:colOff>
      <xdr:row>26</xdr:row>
      <xdr:rowOff>19050</xdr:rowOff>
    </xdr:from>
    <xdr:to>
      <xdr:col>11</xdr:col>
      <xdr:colOff>257175</xdr:colOff>
      <xdr:row>28</xdr:row>
      <xdr:rowOff>28575</xdr:rowOff>
    </xdr:to>
    <xdr:pic>
      <xdr:nvPicPr>
        <xdr:cNvPr id="7" name="Resim 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114925" y="4972050"/>
          <a:ext cx="208597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3" name="Tablo3" displayName="Tablo3" ref="A1:F17" totalsRowShown="0">
  <autoFilter ref="A1:F17"/>
  <tableColumns count="6">
    <tableColumn id="1" name="Years"/>
    <tableColumn id="2" name="Sales"/>
    <tableColumn id="3" name="T"/>
    <tableColumn id="4" name="Sıra."/>
    <tableColumn id="5" name="d" dataDxfId="1">
      <calculatedColumnFormula>Tablo3[[#This Row],[T]]-Tablo3[[#This Row],[Sıra.]]</calculatedColumnFormula>
    </tableColumn>
    <tableColumn id="6" name="di2" dataDxfId="0">
      <calculatedColumnFormula>Tablo3[[#This Row],[d]]^2</calculatedColumnFormula>
    </tableColumn>
  </tableColumns>
  <tableStyleInfo name="TableStyleMedium5" showFirstColumn="0" showLastColumn="0" showRowStripes="1" showColumnStripes="0"/>
</table>
</file>

<file path=xl/tables/table2.xml><?xml version="1.0" encoding="utf-8"?>
<table xmlns="http://schemas.openxmlformats.org/spreadsheetml/2006/main" id="4" name="Tablo4" displayName="Tablo4" ref="A1:F13" totalsRowShown="0">
  <autoFilter ref="A1:F13"/>
  <tableColumns count="6">
    <tableColumn id="1" name="Yıllar"/>
    <tableColumn id="6" name="Sütun1"/>
    <tableColumn id="2" name="Satışlar"/>
    <tableColumn id="3" name="3'lü BHO"/>
    <tableColumn id="4" name="5'li BHO"/>
    <tableColumn id="5" name="7'li BHO"/>
  </tableColumns>
  <tableStyleInfo name="TableStyleMedium3" showFirstColumn="0" showLastColumn="0" showRowStripes="1" showColumnStripes="0"/>
</table>
</file>

<file path=xl/tables/table3.xml><?xml version="1.0" encoding="utf-8"?>
<table xmlns="http://schemas.openxmlformats.org/spreadsheetml/2006/main" id="5" name="Tablo5" displayName="Tablo5" ref="H2:J12" totalsRowShown="0">
  <autoFilter ref="H2:J12"/>
  <tableColumns count="3">
    <tableColumn id="1" name="Yıllar"/>
    <tableColumn id="2" name="Üretim"/>
    <tableColumn id="3" name="MHO"/>
  </tableColumns>
  <tableStyleInfo name="TableStyleMedium10" showFirstColumn="0" showLastColumn="0" showRowStripes="1" showColumnStripes="0"/>
</table>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K19" sqref="K19"/>
    </sheetView>
  </sheetViews>
  <sheetFormatPr defaultRowHeight="15" x14ac:dyDescent="0.25"/>
  <sheetData>
    <row r="1" spans="1:12" ht="30" x14ac:dyDescent="0.25">
      <c r="A1" s="2" t="s">
        <v>24</v>
      </c>
      <c r="B1" s="1" t="s">
        <v>0</v>
      </c>
      <c r="C1" s="2" t="s">
        <v>1</v>
      </c>
      <c r="D1" s="2" t="s">
        <v>2</v>
      </c>
      <c r="E1" s="2" t="s">
        <v>3</v>
      </c>
      <c r="F1" s="2" t="s">
        <v>4</v>
      </c>
      <c r="G1" s="2" t="s">
        <v>5</v>
      </c>
      <c r="L1" t="s">
        <v>6</v>
      </c>
    </row>
    <row r="2" spans="1:12" x14ac:dyDescent="0.25">
      <c r="A2">
        <v>10</v>
      </c>
      <c r="B2">
        <v>2</v>
      </c>
      <c r="C2">
        <f>B2-$B$7</f>
        <v>-4</v>
      </c>
      <c r="D2">
        <f>A2-$A$7</f>
        <v>-5</v>
      </c>
      <c r="E2">
        <f>D2*C2</f>
        <v>20</v>
      </c>
      <c r="F2">
        <f>C2^2</f>
        <v>16</v>
      </c>
      <c r="G2">
        <f>D2^2</f>
        <v>25</v>
      </c>
      <c r="L2" t="s">
        <v>7</v>
      </c>
    </row>
    <row r="3" spans="1:12" x14ac:dyDescent="0.25">
      <c r="A3">
        <v>13</v>
      </c>
      <c r="B3">
        <v>3</v>
      </c>
      <c r="C3">
        <f t="shared" ref="C3:C6" si="0">B3-$B$7</f>
        <v>-3</v>
      </c>
      <c r="D3">
        <f t="shared" ref="D3:D6" si="1">A3-$A$7</f>
        <v>-2</v>
      </c>
      <c r="E3">
        <f t="shared" ref="E3:E6" si="2">D3*C3</f>
        <v>6</v>
      </c>
      <c r="F3">
        <f t="shared" ref="F3:G6" si="3">C3^2</f>
        <v>9</v>
      </c>
      <c r="G3">
        <f t="shared" si="3"/>
        <v>4</v>
      </c>
      <c r="L3" t="s">
        <v>8</v>
      </c>
    </row>
    <row r="4" spans="1:12" x14ac:dyDescent="0.25">
      <c r="A4">
        <v>14</v>
      </c>
      <c r="B4">
        <v>5</v>
      </c>
      <c r="C4">
        <f t="shared" si="0"/>
        <v>-1</v>
      </c>
      <c r="D4">
        <f t="shared" si="1"/>
        <v>-1</v>
      </c>
      <c r="E4">
        <f t="shared" si="2"/>
        <v>1</v>
      </c>
      <c r="F4">
        <f t="shared" si="3"/>
        <v>1</v>
      </c>
      <c r="G4">
        <f t="shared" si="3"/>
        <v>1</v>
      </c>
      <c r="L4" t="s">
        <v>9</v>
      </c>
    </row>
    <row r="5" spans="1:12" x14ac:dyDescent="0.25">
      <c r="A5">
        <v>18</v>
      </c>
      <c r="B5">
        <v>9</v>
      </c>
      <c r="C5">
        <f t="shared" si="0"/>
        <v>3</v>
      </c>
      <c r="D5">
        <f t="shared" si="1"/>
        <v>3</v>
      </c>
      <c r="E5">
        <f t="shared" si="2"/>
        <v>9</v>
      </c>
      <c r="F5">
        <f t="shared" si="3"/>
        <v>9</v>
      </c>
      <c r="G5">
        <f t="shared" si="3"/>
        <v>9</v>
      </c>
      <c r="L5" t="s">
        <v>10</v>
      </c>
    </row>
    <row r="6" spans="1:12" x14ac:dyDescent="0.25">
      <c r="A6">
        <v>20</v>
      </c>
      <c r="B6">
        <v>11</v>
      </c>
      <c r="C6">
        <f t="shared" si="0"/>
        <v>5</v>
      </c>
      <c r="D6">
        <f t="shared" si="1"/>
        <v>5</v>
      </c>
      <c r="E6">
        <f t="shared" si="2"/>
        <v>25</v>
      </c>
      <c r="F6">
        <f t="shared" si="3"/>
        <v>25</v>
      </c>
      <c r="G6">
        <f t="shared" si="3"/>
        <v>25</v>
      </c>
      <c r="L6" t="s">
        <v>11</v>
      </c>
    </row>
    <row r="7" spans="1:12" x14ac:dyDescent="0.25">
      <c r="A7">
        <f>AVERAGE(A2:A6)</f>
        <v>15</v>
      </c>
      <c r="B7">
        <f>AVERAGE(B2:B6)</f>
        <v>6</v>
      </c>
      <c r="C7">
        <f>SUM(C2:C6)</f>
        <v>0</v>
      </c>
      <c r="D7">
        <f>SUM(D2:D6)</f>
        <v>0</v>
      </c>
      <c r="E7">
        <f>SUM(E2:E6)</f>
        <v>61</v>
      </c>
      <c r="F7">
        <f>SUM(F2:F6)</f>
        <v>60</v>
      </c>
      <c r="G7">
        <f>SUM(G2:G6)</f>
        <v>64</v>
      </c>
    </row>
    <row r="9" spans="1:12" x14ac:dyDescent="0.25">
      <c r="A9" s="7"/>
      <c r="B9" s="3"/>
    </row>
    <row r="12" spans="1:12" x14ac:dyDescent="0.25">
      <c r="A12" s="7" t="s">
        <v>25</v>
      </c>
      <c r="B12" s="3" t="s">
        <v>12</v>
      </c>
      <c r="F12" t="s">
        <v>13</v>
      </c>
    </row>
    <row r="13" spans="1:12" x14ac:dyDescent="0.25">
      <c r="A13" t="s">
        <v>25</v>
      </c>
      <c r="B13">
        <f>E7/4</f>
        <v>15.25</v>
      </c>
      <c r="F13" t="s">
        <v>14</v>
      </c>
    </row>
    <row r="15" spans="1:12" ht="17.25" x14ac:dyDescent="0.25">
      <c r="A15" s="7" t="s">
        <v>26</v>
      </c>
      <c r="B15" s="4" t="s">
        <v>15</v>
      </c>
      <c r="F15" t="s">
        <v>16</v>
      </c>
    </row>
    <row r="16" spans="1:12" x14ac:dyDescent="0.25">
      <c r="A16" t="s">
        <v>26</v>
      </c>
      <c r="B16">
        <f>E7/(F7*G7)^(1/2)</f>
        <v>0.98438326716105173</v>
      </c>
      <c r="F16" t="s">
        <v>17</v>
      </c>
    </row>
    <row r="18" spans="2:8" ht="18" x14ac:dyDescent="0.35">
      <c r="B18" t="s">
        <v>18</v>
      </c>
      <c r="D18" t="s">
        <v>19</v>
      </c>
    </row>
    <row r="19" spans="2:8" ht="26.25" customHeight="1" x14ac:dyDescent="0.35">
      <c r="B19" t="s">
        <v>20</v>
      </c>
      <c r="C19" s="2"/>
      <c r="D19" s="5"/>
      <c r="G19" t="s">
        <v>21</v>
      </c>
    </row>
    <row r="20" spans="2:8" ht="21" customHeight="1" x14ac:dyDescent="0.25">
      <c r="D20" s="6"/>
      <c r="G20" t="s">
        <v>22</v>
      </c>
      <c r="H20">
        <f>B16*(5-2)^(1/2)/(1-B16^2)^(1/2)</f>
        <v>9.6853870696568034</v>
      </c>
    </row>
    <row r="21" spans="2:8" x14ac:dyDescent="0.25">
      <c r="E21" t="s">
        <v>23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topLeftCell="A6" zoomScale="85" zoomScaleNormal="85" workbookViewId="0">
      <selection activeCell="F31" sqref="F31"/>
    </sheetView>
  </sheetViews>
  <sheetFormatPr defaultRowHeight="15" x14ac:dyDescent="0.25"/>
  <sheetData>
    <row r="1" spans="1:10" ht="17.25" x14ac:dyDescent="0.25">
      <c r="A1" t="s">
        <v>27</v>
      </c>
      <c r="B1" t="s">
        <v>28</v>
      </c>
      <c r="C1" t="s">
        <v>30</v>
      </c>
      <c r="D1" t="s">
        <v>31</v>
      </c>
      <c r="E1" t="s">
        <v>48</v>
      </c>
      <c r="F1" t="s">
        <v>49</v>
      </c>
    </row>
    <row r="2" spans="1:10" x14ac:dyDescent="0.25">
      <c r="A2">
        <v>2003</v>
      </c>
      <c r="B2">
        <v>20</v>
      </c>
      <c r="C2">
        <v>1</v>
      </c>
      <c r="D2">
        <v>1</v>
      </c>
      <c r="E2">
        <f>Tablo3[[#This Row],[T]]-Tablo3[[#This Row],[Sıra.]]</f>
        <v>0</v>
      </c>
      <c r="F2">
        <f>Tablo3[[#This Row],[d]]^2</f>
        <v>0</v>
      </c>
      <c r="H2" t="s">
        <v>29</v>
      </c>
    </row>
    <row r="3" spans="1:10" x14ac:dyDescent="0.25">
      <c r="A3">
        <v>2004</v>
      </c>
      <c r="B3">
        <v>23</v>
      </c>
      <c r="C3">
        <v>2</v>
      </c>
      <c r="D3">
        <v>2</v>
      </c>
      <c r="E3">
        <f>Tablo3[[#This Row],[T]]-Tablo3[[#This Row],[Sıra.]]</f>
        <v>0</v>
      </c>
      <c r="F3">
        <f>Tablo3[[#This Row],[d]]^2</f>
        <v>0</v>
      </c>
      <c r="H3" t="s">
        <v>32</v>
      </c>
    </row>
    <row r="4" spans="1:10" x14ac:dyDescent="0.25">
      <c r="A4">
        <v>2005</v>
      </c>
      <c r="B4">
        <v>25</v>
      </c>
      <c r="C4">
        <v>3</v>
      </c>
      <c r="D4">
        <v>3</v>
      </c>
      <c r="E4">
        <f>Tablo3[[#This Row],[T]]-Tablo3[[#This Row],[Sıra.]]</f>
        <v>0</v>
      </c>
      <c r="F4">
        <f>Tablo3[[#This Row],[d]]^2</f>
        <v>0</v>
      </c>
      <c r="H4" t="s">
        <v>33</v>
      </c>
    </row>
    <row r="5" spans="1:10" x14ac:dyDescent="0.25">
      <c r="A5">
        <v>2006</v>
      </c>
      <c r="B5">
        <v>27</v>
      </c>
      <c r="C5">
        <v>4</v>
      </c>
      <c r="D5">
        <v>5</v>
      </c>
      <c r="E5">
        <f>Tablo3[[#This Row],[T]]-Tablo3[[#This Row],[Sıra.]]</f>
        <v>-1</v>
      </c>
      <c r="F5">
        <f>Tablo3[[#This Row],[d]]^2</f>
        <v>1</v>
      </c>
      <c r="H5" t="s">
        <v>42</v>
      </c>
    </row>
    <row r="6" spans="1:10" x14ac:dyDescent="0.25">
      <c r="A6">
        <v>2007</v>
      </c>
      <c r="B6">
        <v>28</v>
      </c>
      <c r="C6">
        <v>5</v>
      </c>
      <c r="D6">
        <v>6</v>
      </c>
      <c r="E6">
        <f>Tablo3[[#This Row],[T]]-Tablo3[[#This Row],[Sıra.]]</f>
        <v>-1</v>
      </c>
      <c r="F6">
        <f>Tablo3[[#This Row],[d]]^2</f>
        <v>1</v>
      </c>
    </row>
    <row r="7" spans="1:10" x14ac:dyDescent="0.25">
      <c r="A7">
        <v>2008</v>
      </c>
      <c r="B7">
        <v>26</v>
      </c>
      <c r="C7">
        <v>6</v>
      </c>
      <c r="D7">
        <v>4</v>
      </c>
      <c r="E7">
        <f>Tablo3[[#This Row],[T]]-Tablo3[[#This Row],[Sıra.]]</f>
        <v>2</v>
      </c>
      <c r="F7">
        <f>Tablo3[[#This Row],[d]]^2</f>
        <v>4</v>
      </c>
      <c r="I7" t="s">
        <v>43</v>
      </c>
    </row>
    <row r="8" spans="1:10" x14ac:dyDescent="0.25">
      <c r="A8">
        <v>2009</v>
      </c>
      <c r="B8">
        <v>29</v>
      </c>
      <c r="C8">
        <v>7</v>
      </c>
      <c r="D8">
        <v>7</v>
      </c>
      <c r="E8">
        <f>Tablo3[[#This Row],[T]]-Tablo3[[#This Row],[Sıra.]]</f>
        <v>0</v>
      </c>
      <c r="F8">
        <f>Tablo3[[#This Row],[d]]^2</f>
        <v>0</v>
      </c>
      <c r="I8" t="s">
        <v>44</v>
      </c>
    </row>
    <row r="9" spans="1:10" x14ac:dyDescent="0.25">
      <c r="A9">
        <v>2010</v>
      </c>
      <c r="B9">
        <v>31</v>
      </c>
      <c r="C9">
        <v>8</v>
      </c>
      <c r="D9">
        <v>9</v>
      </c>
      <c r="E9">
        <f>Tablo3[[#This Row],[T]]-Tablo3[[#This Row],[Sıra.]]</f>
        <v>-1</v>
      </c>
      <c r="F9">
        <f>Tablo3[[#This Row],[d]]^2</f>
        <v>1</v>
      </c>
    </row>
    <row r="10" spans="1:10" x14ac:dyDescent="0.25">
      <c r="A10">
        <v>2011</v>
      </c>
      <c r="B10">
        <v>30</v>
      </c>
      <c r="C10">
        <v>9</v>
      </c>
      <c r="D10">
        <v>8</v>
      </c>
      <c r="E10">
        <f>Tablo3[[#This Row],[T]]-Tablo3[[#This Row],[Sıra.]]</f>
        <v>1</v>
      </c>
      <c r="F10">
        <f>Tablo3[[#This Row],[d]]^2</f>
        <v>1</v>
      </c>
    </row>
    <row r="11" spans="1:10" x14ac:dyDescent="0.25">
      <c r="A11">
        <v>2012</v>
      </c>
      <c r="B11">
        <v>33</v>
      </c>
      <c r="C11">
        <v>10</v>
      </c>
      <c r="D11">
        <v>11</v>
      </c>
      <c r="E11">
        <f>Tablo3[[#This Row],[T]]-Tablo3[[#This Row],[Sıra.]]</f>
        <v>-1</v>
      </c>
      <c r="F11">
        <f>Tablo3[[#This Row],[d]]^2</f>
        <v>1</v>
      </c>
    </row>
    <row r="12" spans="1:10" x14ac:dyDescent="0.25">
      <c r="A12">
        <v>2013</v>
      </c>
      <c r="B12">
        <v>32</v>
      </c>
      <c r="C12">
        <v>11</v>
      </c>
      <c r="D12">
        <v>10</v>
      </c>
      <c r="E12">
        <f>Tablo3[[#This Row],[T]]-Tablo3[[#This Row],[Sıra.]]</f>
        <v>1</v>
      </c>
      <c r="F12">
        <f>Tablo3[[#This Row],[d]]^2</f>
        <v>1</v>
      </c>
    </row>
    <row r="13" spans="1:10" x14ac:dyDescent="0.25">
      <c r="A13">
        <v>2014</v>
      </c>
      <c r="B13">
        <v>36</v>
      </c>
      <c r="C13">
        <v>12</v>
      </c>
      <c r="D13">
        <v>12</v>
      </c>
      <c r="E13">
        <f>Tablo3[[#This Row],[T]]-Tablo3[[#This Row],[Sıra.]]</f>
        <v>0</v>
      </c>
      <c r="F13">
        <f>Tablo3[[#This Row],[d]]^2</f>
        <v>0</v>
      </c>
      <c r="G13" t="s">
        <v>37</v>
      </c>
      <c r="H13">
        <f>2*(2*15+5)/(9*15*(15-1))</f>
        <v>3.7037037037037035E-2</v>
      </c>
      <c r="J13" t="s">
        <v>36</v>
      </c>
    </row>
    <row r="14" spans="1:10" x14ac:dyDescent="0.25">
      <c r="A14">
        <v>2015</v>
      </c>
      <c r="B14">
        <v>39</v>
      </c>
      <c r="C14">
        <v>13</v>
      </c>
      <c r="D14">
        <v>14</v>
      </c>
      <c r="E14">
        <f>Tablo3[[#This Row],[T]]-Tablo3[[#This Row],[Sıra.]]</f>
        <v>-1</v>
      </c>
      <c r="F14">
        <f>Tablo3[[#This Row],[d]]^2</f>
        <v>1</v>
      </c>
    </row>
    <row r="15" spans="1:10" x14ac:dyDescent="0.25">
      <c r="A15">
        <v>2016</v>
      </c>
      <c r="B15">
        <v>40</v>
      </c>
      <c r="C15">
        <v>14</v>
      </c>
      <c r="D15">
        <v>15</v>
      </c>
      <c r="E15">
        <f>Tablo3[[#This Row],[T]]-Tablo3[[#This Row],[Sıra.]]</f>
        <v>-1</v>
      </c>
      <c r="F15">
        <f>Tablo3[[#This Row],[d]]^2</f>
        <v>1</v>
      </c>
      <c r="G15" t="s">
        <v>39</v>
      </c>
      <c r="H15">
        <f>E19/H13</f>
        <v>23.914285714285715</v>
      </c>
    </row>
    <row r="16" spans="1:10" x14ac:dyDescent="0.25">
      <c r="A16">
        <v>2017</v>
      </c>
      <c r="B16">
        <v>38</v>
      </c>
      <c r="C16">
        <v>15</v>
      </c>
      <c r="D16">
        <v>13</v>
      </c>
      <c r="E16">
        <f>Tablo3[[#This Row],[T]]-Tablo3[[#This Row],[Sıra.]]</f>
        <v>2</v>
      </c>
      <c r="F16">
        <f>Tablo3[[#This Row],[d]]^2</f>
        <v>4</v>
      </c>
      <c r="G16" t="s">
        <v>40</v>
      </c>
    </row>
    <row r="17" spans="1:9" ht="15.75" x14ac:dyDescent="0.25">
      <c r="A17" s="8" t="s">
        <v>46</v>
      </c>
      <c r="E17">
        <f>SUBTOTAL(109,E2:E16)</f>
        <v>0</v>
      </c>
      <c r="F17">
        <f>SUBTOTAL(109,F2:F16)</f>
        <v>16</v>
      </c>
    </row>
    <row r="18" spans="1:9" ht="17.25" x14ac:dyDescent="0.25">
      <c r="A18" t="s">
        <v>34</v>
      </c>
      <c r="B18">
        <f>14+13+12+10+9+9+8+6+6+4+4+3+1+0</f>
        <v>99</v>
      </c>
      <c r="D18" t="s">
        <v>35</v>
      </c>
      <c r="E18" t="s">
        <v>38</v>
      </c>
    </row>
    <row r="19" spans="1:9" x14ac:dyDescent="0.25">
      <c r="E19">
        <f>(2*B18/(15*(15-1)/2)-1)</f>
        <v>0.88571428571428568</v>
      </c>
    </row>
    <row r="20" spans="1:9" x14ac:dyDescent="0.25">
      <c r="I20" t="s">
        <v>41</v>
      </c>
    </row>
    <row r="26" spans="1:9" ht="15.75" x14ac:dyDescent="0.25">
      <c r="A26" s="8" t="s">
        <v>45</v>
      </c>
      <c r="I26" t="s">
        <v>51</v>
      </c>
    </row>
    <row r="27" spans="1:9" ht="20.25" x14ac:dyDescent="0.35">
      <c r="A27" s="9" t="s">
        <v>47</v>
      </c>
      <c r="B27">
        <f>1-(6*F17)/(15*(15^2-1))</f>
        <v>0.97142857142857142</v>
      </c>
      <c r="I27" t="s">
        <v>52</v>
      </c>
    </row>
    <row r="28" spans="1:9" ht="24" x14ac:dyDescent="0.45">
      <c r="A28" t="s">
        <v>35</v>
      </c>
      <c r="B28">
        <f>B27*(15-2)^(1/2)/(1-B27^2)^(1/2)</f>
        <v>14.757950448801328</v>
      </c>
      <c r="D28" s="10" t="s">
        <v>50</v>
      </c>
      <c r="F28">
        <v>1.7709999999999999</v>
      </c>
      <c r="H28" t="s">
        <v>53</v>
      </c>
    </row>
    <row r="29" spans="1:9" x14ac:dyDescent="0.25">
      <c r="H29" t="s">
        <v>54</v>
      </c>
    </row>
  </sheetData>
  <pageMargins left="0.7" right="0.7" top="0.75" bottom="0.75" header="0.3" footer="0.3"/>
  <pageSetup paperSize="9"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topLeftCell="A5" workbookViewId="0">
      <selection activeCell="F32" sqref="F32"/>
    </sheetView>
  </sheetViews>
  <sheetFormatPr defaultRowHeight="15" x14ac:dyDescent="0.25"/>
  <cols>
    <col min="3" max="3" width="9.42578125" customWidth="1"/>
    <col min="4" max="4" width="10.5703125" customWidth="1"/>
    <col min="5" max="6" width="10" customWidth="1"/>
    <col min="9" max="9" width="9.28515625" customWidth="1"/>
  </cols>
  <sheetData>
    <row r="1" spans="1:10" x14ac:dyDescent="0.25">
      <c r="A1" t="s">
        <v>55</v>
      </c>
      <c r="B1" t="s">
        <v>73</v>
      </c>
      <c r="C1" t="s">
        <v>56</v>
      </c>
      <c r="D1" t="s">
        <v>57</v>
      </c>
      <c r="E1" t="s">
        <v>58</v>
      </c>
      <c r="F1" t="s">
        <v>59</v>
      </c>
      <c r="H1" t="s">
        <v>61</v>
      </c>
    </row>
    <row r="2" spans="1:10" x14ac:dyDescent="0.25">
      <c r="A2">
        <v>2006</v>
      </c>
      <c r="C2">
        <v>312</v>
      </c>
      <c r="D2" t="s">
        <v>60</v>
      </c>
      <c r="E2" t="s">
        <v>60</v>
      </c>
      <c r="F2" t="s">
        <v>60</v>
      </c>
      <c r="H2" t="s">
        <v>55</v>
      </c>
      <c r="I2" t="s">
        <v>62</v>
      </c>
      <c r="J2" t="s">
        <v>64</v>
      </c>
    </row>
    <row r="3" spans="1:10" x14ac:dyDescent="0.25">
      <c r="A3">
        <v>2007</v>
      </c>
      <c r="C3">
        <v>290</v>
      </c>
      <c r="D3" t="s">
        <v>60</v>
      </c>
      <c r="E3" t="s">
        <v>60</v>
      </c>
      <c r="F3" t="s">
        <v>60</v>
      </c>
      <c r="H3">
        <v>2000</v>
      </c>
      <c r="I3">
        <v>3</v>
      </c>
      <c r="J3" t="s">
        <v>60</v>
      </c>
    </row>
    <row r="4" spans="1:10" x14ac:dyDescent="0.25">
      <c r="A4">
        <v>2008</v>
      </c>
      <c r="C4">
        <v>325</v>
      </c>
      <c r="D4">
        <f>SUM(C2:C4)/3</f>
        <v>309</v>
      </c>
      <c r="E4" t="s">
        <v>60</v>
      </c>
      <c r="F4" t="s">
        <v>60</v>
      </c>
      <c r="H4">
        <v>2001</v>
      </c>
      <c r="I4">
        <v>5</v>
      </c>
      <c r="J4">
        <f>SUM(I3:I5)/3</f>
        <v>5</v>
      </c>
    </row>
    <row r="5" spans="1:10" x14ac:dyDescent="0.25">
      <c r="A5">
        <v>2009</v>
      </c>
      <c r="C5">
        <v>345</v>
      </c>
      <c r="D5">
        <f t="shared" ref="D5:D13" si="0">SUM(C3:C5)/3</f>
        <v>320</v>
      </c>
      <c r="E5" t="s">
        <v>60</v>
      </c>
      <c r="F5" t="s">
        <v>60</v>
      </c>
      <c r="H5">
        <v>2002</v>
      </c>
      <c r="I5">
        <v>7</v>
      </c>
      <c r="J5">
        <f t="shared" ref="J5:J11" si="1">SUM(I4:I6)/3</f>
        <v>5.333333333333333</v>
      </c>
    </row>
    <row r="6" spans="1:10" x14ac:dyDescent="0.25">
      <c r="A6">
        <v>2010</v>
      </c>
      <c r="C6">
        <v>356</v>
      </c>
      <c r="D6">
        <f t="shared" si="0"/>
        <v>342</v>
      </c>
      <c r="E6">
        <f>SUM(C2:C6)/5</f>
        <v>325.60000000000002</v>
      </c>
      <c r="F6" t="s">
        <v>60</v>
      </c>
      <c r="H6">
        <v>2003</v>
      </c>
      <c r="I6">
        <v>4</v>
      </c>
      <c r="J6">
        <f t="shared" si="1"/>
        <v>5.666666666666667</v>
      </c>
    </row>
    <row r="7" spans="1:10" x14ac:dyDescent="0.25">
      <c r="A7">
        <v>2011</v>
      </c>
      <c r="C7">
        <v>380</v>
      </c>
      <c r="D7">
        <f t="shared" si="0"/>
        <v>360.33333333333331</v>
      </c>
      <c r="E7">
        <f t="shared" ref="E7:E13" si="2">SUM(C3:C7)/5</f>
        <v>339.2</v>
      </c>
      <c r="F7" t="s">
        <v>60</v>
      </c>
      <c r="H7">
        <v>2004</v>
      </c>
      <c r="I7">
        <v>6</v>
      </c>
      <c r="J7">
        <f t="shared" si="1"/>
        <v>6</v>
      </c>
    </row>
    <row r="8" spans="1:10" x14ac:dyDescent="0.25">
      <c r="A8">
        <v>2012</v>
      </c>
      <c r="C8">
        <v>372</v>
      </c>
      <c r="D8">
        <f t="shared" si="0"/>
        <v>369.33333333333331</v>
      </c>
      <c r="E8">
        <f t="shared" si="2"/>
        <v>355.6</v>
      </c>
      <c r="F8">
        <f>SUM(C2:C8)/7</f>
        <v>340</v>
      </c>
      <c r="H8">
        <v>2005</v>
      </c>
      <c r="I8">
        <v>8</v>
      </c>
      <c r="J8">
        <f t="shared" si="1"/>
        <v>7</v>
      </c>
    </row>
    <row r="9" spans="1:10" x14ac:dyDescent="0.25">
      <c r="A9">
        <v>2013</v>
      </c>
      <c r="C9">
        <v>365</v>
      </c>
      <c r="D9">
        <f t="shared" si="0"/>
        <v>372.33333333333331</v>
      </c>
      <c r="E9">
        <f t="shared" si="2"/>
        <v>363.6</v>
      </c>
      <c r="F9">
        <f t="shared" ref="F9:F13" si="3">SUM(C3:C9)/7</f>
        <v>347.57142857142856</v>
      </c>
      <c r="H9">
        <v>2006</v>
      </c>
      <c r="I9">
        <v>7</v>
      </c>
      <c r="J9">
        <f t="shared" si="1"/>
        <v>8</v>
      </c>
    </row>
    <row r="10" spans="1:10" x14ac:dyDescent="0.25">
      <c r="A10">
        <v>2014</v>
      </c>
      <c r="C10">
        <v>390</v>
      </c>
      <c r="D10">
        <f t="shared" si="0"/>
        <v>375.66666666666669</v>
      </c>
      <c r="E10">
        <f t="shared" si="2"/>
        <v>372.6</v>
      </c>
      <c r="F10">
        <f t="shared" si="3"/>
        <v>361.85714285714283</v>
      </c>
      <c r="H10">
        <v>2007</v>
      </c>
      <c r="I10">
        <v>9</v>
      </c>
      <c r="J10">
        <f t="shared" si="1"/>
        <v>9</v>
      </c>
    </row>
    <row r="11" spans="1:10" x14ac:dyDescent="0.25">
      <c r="A11">
        <v>2015</v>
      </c>
      <c r="C11">
        <v>410</v>
      </c>
      <c r="D11">
        <f t="shared" si="0"/>
        <v>388.33333333333331</v>
      </c>
      <c r="E11">
        <f t="shared" si="2"/>
        <v>383.4</v>
      </c>
      <c r="F11">
        <f t="shared" si="3"/>
        <v>374</v>
      </c>
      <c r="H11">
        <v>2008</v>
      </c>
      <c r="I11">
        <v>11</v>
      </c>
      <c r="J11">
        <f t="shared" si="1"/>
        <v>9.3333333333333339</v>
      </c>
    </row>
    <row r="12" spans="1:10" x14ac:dyDescent="0.25">
      <c r="A12">
        <v>2016</v>
      </c>
      <c r="C12">
        <v>430</v>
      </c>
      <c r="D12">
        <f t="shared" si="0"/>
        <v>410</v>
      </c>
      <c r="E12">
        <f t="shared" si="2"/>
        <v>393.4</v>
      </c>
      <c r="F12">
        <f t="shared" si="3"/>
        <v>386.14285714285717</v>
      </c>
      <c r="H12">
        <v>2009</v>
      </c>
      <c r="I12">
        <v>8</v>
      </c>
      <c r="J12" t="s">
        <v>60</v>
      </c>
    </row>
    <row r="13" spans="1:10" x14ac:dyDescent="0.25">
      <c r="A13">
        <v>2017</v>
      </c>
      <c r="C13">
        <v>440</v>
      </c>
      <c r="D13">
        <f t="shared" si="0"/>
        <v>426.66666666666669</v>
      </c>
      <c r="E13">
        <f t="shared" si="2"/>
        <v>407</v>
      </c>
      <c r="F13">
        <f t="shared" si="3"/>
        <v>398.14285714285717</v>
      </c>
    </row>
    <row r="14" spans="1:10" x14ac:dyDescent="0.25">
      <c r="H14" t="s">
        <v>63</v>
      </c>
    </row>
    <row r="15" spans="1:10" x14ac:dyDescent="0.25">
      <c r="H15" s="11" t="s">
        <v>65</v>
      </c>
    </row>
    <row r="16" spans="1:10" x14ac:dyDescent="0.25">
      <c r="H16" t="s">
        <v>66</v>
      </c>
    </row>
    <row r="18" spans="1:9" x14ac:dyDescent="0.25">
      <c r="A18" t="s">
        <v>55</v>
      </c>
      <c r="B18" t="s">
        <v>74</v>
      </c>
      <c r="C18" t="s">
        <v>75</v>
      </c>
      <c r="D18" t="s">
        <v>72</v>
      </c>
    </row>
    <row r="19" spans="1:9" x14ac:dyDescent="0.25">
      <c r="A19">
        <v>2003</v>
      </c>
      <c r="B19">
        <v>1</v>
      </c>
      <c r="C19">
        <v>50</v>
      </c>
      <c r="D19" t="s">
        <v>60</v>
      </c>
      <c r="I19" t="s">
        <v>71</v>
      </c>
    </row>
    <row r="20" spans="1:9" x14ac:dyDescent="0.25">
      <c r="A20">
        <v>2004</v>
      </c>
      <c r="B20">
        <v>2</v>
      </c>
      <c r="C20">
        <v>55</v>
      </c>
      <c r="D20">
        <f>C20-C19</f>
        <v>5</v>
      </c>
      <c r="I20" t="s">
        <v>67</v>
      </c>
    </row>
    <row r="21" spans="1:9" x14ac:dyDescent="0.25">
      <c r="A21">
        <v>2005</v>
      </c>
      <c r="B21">
        <v>3</v>
      </c>
      <c r="C21">
        <v>58</v>
      </c>
      <c r="D21">
        <f>C21-C20</f>
        <v>3</v>
      </c>
      <c r="I21" t="s">
        <v>68</v>
      </c>
    </row>
    <row r="22" spans="1:9" x14ac:dyDescent="0.25">
      <c r="A22">
        <v>2006</v>
      </c>
      <c r="B22">
        <v>4</v>
      </c>
      <c r="C22">
        <v>62</v>
      </c>
      <c r="D22">
        <f t="shared" ref="D22:D33" si="4">C22-C21</f>
        <v>4</v>
      </c>
      <c r="I22" t="s">
        <v>69</v>
      </c>
    </row>
    <row r="23" spans="1:9" x14ac:dyDescent="0.25">
      <c r="A23">
        <v>2007</v>
      </c>
      <c r="B23">
        <v>5</v>
      </c>
      <c r="C23">
        <v>59</v>
      </c>
      <c r="D23">
        <f t="shared" si="4"/>
        <v>-3</v>
      </c>
      <c r="E23">
        <f>SLOPE(C19:C33,B19:B33)</f>
        <v>2.0249999999999999</v>
      </c>
      <c r="F23" t="s">
        <v>76</v>
      </c>
      <c r="I23" t="s">
        <v>70</v>
      </c>
    </row>
    <row r="24" spans="1:9" x14ac:dyDescent="0.25">
      <c r="A24">
        <v>2008</v>
      </c>
      <c r="B24">
        <v>6</v>
      </c>
      <c r="C24">
        <v>57</v>
      </c>
      <c r="D24">
        <f t="shared" si="4"/>
        <v>-2</v>
      </c>
    </row>
    <row r="25" spans="1:9" x14ac:dyDescent="0.25">
      <c r="A25">
        <v>2009</v>
      </c>
      <c r="B25">
        <v>7</v>
      </c>
      <c r="C25">
        <v>60</v>
      </c>
      <c r="D25">
        <f t="shared" si="4"/>
        <v>3</v>
      </c>
      <c r="E25">
        <f>FORECAST(1,C19:C33,B19:B33)</f>
        <v>51.824999999999996</v>
      </c>
      <c r="F25" t="s">
        <v>77</v>
      </c>
    </row>
    <row r="26" spans="1:9" x14ac:dyDescent="0.25">
      <c r="A26">
        <v>2010</v>
      </c>
      <c r="B26">
        <v>8</v>
      </c>
      <c r="C26">
        <v>65</v>
      </c>
      <c r="D26">
        <f t="shared" si="4"/>
        <v>5</v>
      </c>
    </row>
    <row r="27" spans="1:9" x14ac:dyDescent="0.25">
      <c r="A27">
        <v>2011</v>
      </c>
      <c r="B27">
        <v>9</v>
      </c>
      <c r="C27">
        <v>68</v>
      </c>
      <c r="D27">
        <f t="shared" si="4"/>
        <v>3</v>
      </c>
    </row>
    <row r="28" spans="1:9" x14ac:dyDescent="0.25">
      <c r="A28">
        <v>2012</v>
      </c>
      <c r="B28">
        <v>10</v>
      </c>
      <c r="C28">
        <v>70</v>
      </c>
      <c r="D28">
        <f t="shared" si="4"/>
        <v>2</v>
      </c>
    </row>
    <row r="29" spans="1:9" ht="18.75" x14ac:dyDescent="0.35">
      <c r="A29">
        <v>2013</v>
      </c>
      <c r="B29">
        <v>11</v>
      </c>
      <c r="C29">
        <v>75</v>
      </c>
      <c r="D29">
        <f t="shared" si="4"/>
        <v>5</v>
      </c>
      <c r="E29">
        <f>(E31^2)*13</f>
        <v>143.82500000000005</v>
      </c>
      <c r="F29" t="s">
        <v>78</v>
      </c>
    </row>
    <row r="30" spans="1:9" x14ac:dyDescent="0.25">
      <c r="A30">
        <v>2014</v>
      </c>
      <c r="B30">
        <v>12</v>
      </c>
      <c r="C30">
        <v>79</v>
      </c>
      <c r="D30">
        <f t="shared" si="4"/>
        <v>4</v>
      </c>
    </row>
    <row r="31" spans="1:9" x14ac:dyDescent="0.25">
      <c r="A31">
        <v>2015</v>
      </c>
      <c r="B31">
        <v>13</v>
      </c>
      <c r="C31">
        <v>80</v>
      </c>
      <c r="D31">
        <f t="shared" si="4"/>
        <v>1</v>
      </c>
      <c r="E31">
        <f>STEYX(C19:C33,B19:B33)</f>
        <v>3.326178218084765</v>
      </c>
      <c r="F31" t="s">
        <v>79</v>
      </c>
    </row>
    <row r="32" spans="1:9" x14ac:dyDescent="0.25">
      <c r="A32">
        <v>2016</v>
      </c>
      <c r="B32">
        <v>14</v>
      </c>
      <c r="C32">
        <v>77</v>
      </c>
      <c r="D32">
        <f t="shared" si="4"/>
        <v>-3</v>
      </c>
    </row>
    <row r="33" spans="1:4" x14ac:dyDescent="0.25">
      <c r="A33">
        <v>2017</v>
      </c>
      <c r="B33">
        <v>15</v>
      </c>
      <c r="C33">
        <v>75</v>
      </c>
      <c r="D33">
        <f t="shared" si="4"/>
        <v>-2</v>
      </c>
    </row>
  </sheetData>
  <pageMargins left="0.7" right="0.7" top="0.75" bottom="0.75" header="0.3" footer="0.3"/>
  <pageSetup paperSize="9" orientation="portrait" r:id="rId1"/>
  <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22" sqref="K22"/>
    </sheetView>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6</vt:i4>
      </vt:variant>
    </vt:vector>
  </HeadingPairs>
  <TitlesOfParts>
    <vt:vector size="6" baseType="lpstr">
      <vt:lpstr>Cov,Cor,Test</vt:lpstr>
      <vt:lpstr>Kend,Spear,Cox-St</vt:lpstr>
      <vt:lpstr>Hareketli Ort. ve Regresyon</vt:lpstr>
      <vt:lpstr>Doğrusal Trend</vt:lpstr>
      <vt:lpstr>Özünde Doğrusal</vt:lpstr>
      <vt:lpstr>Özünde Doğrusal Olmayan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2023-07-29T10:26:51Z</dcterms:created>
  <dcterms:modified xsi:type="dcterms:W3CDTF">2023-07-29T20:38:17Z</dcterms:modified>
</cp:coreProperties>
</file>