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20" windowWidth="18855" windowHeight="7590"/>
  </bookViews>
  <sheets>
    <sheet name="cmcc" sheetId="1" r:id="rId1"/>
    <sheet name="සිවිල් ඇපිල් කොලඹ" sheetId="2" r:id="rId2"/>
    <sheet name="මාළිගාකන්ද මහේ." sheetId="3" r:id="rId3"/>
    <sheet name="ගල්කිස්ස මහේ." sheetId="4" r:id="rId4"/>
    <sheet name="Sheet2" sheetId="5" r:id="rId5"/>
    <sheet name="MRS. G.H.K.N SILVA" sheetId="6" r:id="rId6"/>
  </sheets>
  <definedNames>
    <definedName name="_xlnm._FilterDatabase" localSheetId="0" hidden="1">cmcc!#REF!</definedName>
    <definedName name="_xlnm._FilterDatabase" localSheetId="1" hidden="1">'සිවිල් ඇපිල් කොලඹ'!$E$11:$X$12</definedName>
    <definedName name="_xlnm.Print_Area" localSheetId="0">cmcc!$B$1149:$AB$1183</definedName>
    <definedName name="_xlnm.Print_Area" localSheetId="4">Sheet2!$B$41:$V$76</definedName>
    <definedName name="_xlnm.Print_Area" localSheetId="3">'ගල්කිස්ස මහේ.'!$A$2:$E$79</definedName>
    <definedName name="_xlnm.Print_Area" localSheetId="2">'මාළිගාකන්ද මහේ.'!$B$94:$AE$128</definedName>
    <definedName name="_xlnm.Print_Area" localSheetId="1">'සිවිල් ඇපිල් කොලඹ'!$B$125:$AI$160</definedName>
  </definedNames>
  <calcPr calcId="144525"/>
</workbook>
</file>

<file path=xl/calcChain.xml><?xml version="1.0" encoding="utf-8"?>
<calcChain xmlns="http://schemas.openxmlformats.org/spreadsheetml/2006/main">
  <c r="T1066" i="1" l="1"/>
  <c r="H879" i="1" l="1"/>
  <c r="D551" i="1"/>
  <c r="D559" i="1" s="1"/>
  <c r="F551" i="1"/>
  <c r="F559" i="1" s="1"/>
  <c r="H551" i="1"/>
  <c r="H559" i="1" s="1"/>
  <c r="D563" i="1"/>
  <c r="F563" i="1"/>
  <c r="H563" i="1"/>
  <c r="D570" i="1"/>
  <c r="F570" i="1"/>
  <c r="H570" i="1"/>
  <c r="D595" i="1"/>
  <c r="D603" i="1" s="1"/>
  <c r="F595" i="1"/>
  <c r="F603" i="1" s="1"/>
  <c r="H595" i="1"/>
  <c r="H603" i="1"/>
  <c r="D607" i="1"/>
  <c r="F607" i="1"/>
  <c r="H607" i="1"/>
  <c r="D639" i="1"/>
  <c r="D647" i="1" s="1"/>
  <c r="D652" i="1" s="1"/>
  <c r="D653" i="1" s="1"/>
  <c r="D655" i="1" s="1"/>
  <c r="F639" i="1"/>
  <c r="F647" i="1" s="1"/>
  <c r="H639" i="1"/>
  <c r="H647" i="1" s="1"/>
  <c r="D651" i="1"/>
  <c r="F651" i="1"/>
  <c r="H651" i="1"/>
  <c r="D685" i="1"/>
  <c r="D693" i="1" s="1"/>
  <c r="F685" i="1"/>
  <c r="F693" i="1" s="1"/>
  <c r="H685" i="1"/>
  <c r="H693" i="1" s="1"/>
  <c r="D697" i="1"/>
  <c r="F697" i="1"/>
  <c r="H697" i="1"/>
  <c r="D728" i="1"/>
  <c r="D736" i="1" s="1"/>
  <c r="F728" i="1"/>
  <c r="H728" i="1"/>
  <c r="H736" i="1" s="1"/>
  <c r="H741" i="1" s="1"/>
  <c r="H742" i="1" s="1"/>
  <c r="H744" i="1" s="1"/>
  <c r="P728" i="1"/>
  <c r="R728" i="1"/>
  <c r="R736" i="1" s="1"/>
  <c r="T728" i="1"/>
  <c r="F736" i="1"/>
  <c r="P736" i="1"/>
  <c r="T736" i="1"/>
  <c r="D740" i="1"/>
  <c r="F740" i="1"/>
  <c r="H740" i="1"/>
  <c r="P740" i="1"/>
  <c r="P741" i="1" s="1"/>
  <c r="P742" i="1" s="1"/>
  <c r="P744" i="1" s="1"/>
  <c r="P746" i="1" s="1"/>
  <c r="R740" i="1"/>
  <c r="T740" i="1"/>
  <c r="H747" i="1"/>
  <c r="D816" i="1"/>
  <c r="D824" i="1" s="1"/>
  <c r="F816" i="1"/>
  <c r="F824" i="1" s="1"/>
  <c r="H816" i="1"/>
  <c r="H824" i="1" s="1"/>
  <c r="D828" i="1"/>
  <c r="F828" i="1"/>
  <c r="H828" i="1"/>
  <c r="F901" i="1"/>
  <c r="F908" i="1" s="1"/>
  <c r="H901" i="1"/>
  <c r="H908" i="1" s="1"/>
  <c r="P901" i="1"/>
  <c r="R901" i="1"/>
  <c r="R908" i="1" s="1"/>
  <c r="T901" i="1"/>
  <c r="T908" i="1" s="1"/>
  <c r="V901" i="1"/>
  <c r="X901" i="1"/>
  <c r="X908" i="1" s="1"/>
  <c r="V908" i="1"/>
  <c r="E911" i="1"/>
  <c r="F912" i="1" s="1"/>
  <c r="G911" i="1"/>
  <c r="H912" i="1" s="1"/>
  <c r="P912" i="1"/>
  <c r="P913" i="1" s="1"/>
  <c r="P914" i="1" s="1"/>
  <c r="P916" i="1" s="1"/>
  <c r="P918" i="1" s="1"/>
  <c r="R912" i="1"/>
  <c r="T912" i="1"/>
  <c r="V912" i="1"/>
  <c r="X912" i="1"/>
  <c r="F741" i="1" l="1"/>
  <c r="F742" i="1" s="1"/>
  <c r="F744" i="1" s="1"/>
  <c r="D741" i="1"/>
  <c r="D742" i="1" s="1"/>
  <c r="D744" i="1" s="1"/>
  <c r="H698" i="1"/>
  <c r="H699" i="1" s="1"/>
  <c r="H701" i="1" s="1"/>
  <c r="F608" i="1"/>
  <c r="F609" i="1" s="1"/>
  <c r="F611" i="1" s="1"/>
  <c r="F698" i="1"/>
  <c r="F699" i="1" s="1"/>
  <c r="F701" i="1" s="1"/>
  <c r="H608" i="1"/>
  <c r="H609" i="1" s="1"/>
  <c r="H611" i="1" s="1"/>
  <c r="D698" i="1"/>
  <c r="D699" i="1" s="1"/>
  <c r="D701" i="1" s="1"/>
  <c r="H652" i="1"/>
  <c r="H653" i="1" s="1"/>
  <c r="H655" i="1" s="1"/>
  <c r="D608" i="1"/>
  <c r="D609" i="1" s="1"/>
  <c r="D611" i="1" s="1"/>
  <c r="R913" i="1"/>
  <c r="R914" i="1" s="1"/>
  <c r="R916" i="1" s="1"/>
  <c r="X913" i="1"/>
  <c r="X914" i="1" s="1"/>
  <c r="X916" i="1" s="1"/>
  <c r="F652" i="1"/>
  <c r="F653" i="1" s="1"/>
  <c r="F655" i="1" s="1"/>
  <c r="R741" i="1"/>
  <c r="R742" i="1" s="1"/>
  <c r="R744" i="1" s="1"/>
  <c r="V913" i="1"/>
  <c r="V914" i="1" s="1"/>
  <c r="V916" i="1" s="1"/>
  <c r="T913" i="1"/>
  <c r="T914" i="1" s="1"/>
  <c r="T916" i="1" s="1"/>
  <c r="T741" i="1"/>
  <c r="T742" i="1" s="1"/>
  <c r="T744" i="1" s="1"/>
  <c r="F564" i="1"/>
  <c r="F565" i="1" s="1"/>
  <c r="F567" i="1" s="1"/>
  <c r="H564" i="1"/>
  <c r="H565" i="1" s="1"/>
  <c r="H567" i="1" s="1"/>
  <c r="F913" i="1"/>
  <c r="F914" i="1" s="1"/>
  <c r="F916" i="1" s="1"/>
  <c r="F829" i="1"/>
  <c r="F830" i="1" s="1"/>
  <c r="F832" i="1" s="1"/>
  <c r="D564" i="1"/>
  <c r="D565" i="1" s="1"/>
  <c r="D567" i="1" s="1"/>
  <c r="H829" i="1"/>
  <c r="H830" i="1" s="1"/>
  <c r="H832" i="1" s="1"/>
  <c r="D829" i="1"/>
  <c r="D830" i="1" s="1"/>
  <c r="D832" i="1" s="1"/>
  <c r="H913" i="1"/>
  <c r="H914" i="1" s="1"/>
  <c r="H916" i="1" s="1"/>
  <c r="AD1178" i="1"/>
  <c r="AD1167" i="1"/>
  <c r="AD1174" i="1" s="1"/>
  <c r="AD1179" i="1" s="1"/>
  <c r="AD1180" i="1" s="1"/>
  <c r="AD1182" i="1" s="1"/>
  <c r="AD1130" i="1"/>
  <c r="AD1137" i="1" s="1"/>
  <c r="AD1142" i="1" s="1"/>
  <c r="AD1143" i="1" s="1"/>
  <c r="AH183" i="2"/>
  <c r="AH190" i="2"/>
  <c r="AH195" i="2" s="1"/>
  <c r="AH196" i="2" s="1"/>
  <c r="AH198" i="2" s="1"/>
  <c r="AH194" i="2"/>
  <c r="AF953" i="1"/>
  <c r="AF942" i="1"/>
  <c r="AF949" i="1" s="1"/>
  <c r="AE430" i="1"/>
  <c r="AF431" i="1" s="1"/>
  <c r="AF419" i="1"/>
  <c r="AF427" i="1" s="1"/>
  <c r="AF388" i="1"/>
  <c r="AF376" i="1"/>
  <c r="AF384" i="1" s="1"/>
  <c r="AF344" i="1"/>
  <c r="AF332" i="1"/>
  <c r="AF340" i="1" s="1"/>
  <c r="AE300" i="1"/>
  <c r="AF301" i="1" s="1"/>
  <c r="AF289" i="1"/>
  <c r="AF297" i="1" s="1"/>
  <c r="AF202" i="1"/>
  <c r="AF210" i="1" s="1"/>
  <c r="AF214" i="1"/>
  <c r="AE257" i="1"/>
  <c r="AF258" i="1" s="1"/>
  <c r="AF246" i="1"/>
  <c r="AF254" i="1" s="1"/>
  <c r="AE167" i="1"/>
  <c r="AF168" i="1" s="1"/>
  <c r="AF156" i="1"/>
  <c r="AF164" i="1" s="1"/>
  <c r="AE122" i="1"/>
  <c r="AF123" i="1" s="1"/>
  <c r="AF111" i="1"/>
  <c r="AF119" i="1" s="1"/>
  <c r="AJ155" i="2"/>
  <c r="AJ144" i="2"/>
  <c r="AJ151" i="2" s="1"/>
  <c r="AJ156" i="2" s="1"/>
  <c r="AJ157" i="2" s="1"/>
  <c r="AJ159" i="2" s="1"/>
  <c r="AF123" i="3"/>
  <c r="AF111" i="3"/>
  <c r="AF119" i="3" s="1"/>
  <c r="AF124" i="3" s="1"/>
  <c r="AF125" i="3" s="1"/>
  <c r="AF127" i="3" s="1"/>
  <c r="AF105" i="3"/>
  <c r="AF35" i="3"/>
  <c r="AF22" i="3"/>
  <c r="AF30" i="3" s="1"/>
  <c r="AF36" i="3" s="1"/>
  <c r="AF37" i="3" s="1"/>
  <c r="AF39" i="3" s="1"/>
  <c r="AF302" i="1" l="1"/>
  <c r="AF303" i="1" s="1"/>
  <c r="AF305" i="1" s="1"/>
  <c r="AF169" i="1"/>
  <c r="AF170" i="1" s="1"/>
  <c r="AF172" i="1" s="1"/>
  <c r="AF259" i="1"/>
  <c r="AF260" i="1" s="1"/>
  <c r="AF262" i="1" s="1"/>
  <c r="AF215" i="1"/>
  <c r="AF216" i="1" s="1"/>
  <c r="AF218" i="1" s="1"/>
  <c r="AF345" i="1"/>
  <c r="AF346" i="1" s="1"/>
  <c r="AF348" i="1" s="1"/>
  <c r="AF432" i="1"/>
  <c r="AF433" i="1" s="1"/>
  <c r="AF435" i="1" s="1"/>
  <c r="AF124" i="1"/>
  <c r="AF125" i="1" s="1"/>
  <c r="AF127" i="1" s="1"/>
  <c r="AF389" i="1"/>
  <c r="AF390" i="1" s="1"/>
  <c r="AF392" i="1" s="1"/>
  <c r="AD1145" i="1"/>
  <c r="AF954" i="1"/>
  <c r="AF955" i="1" s="1"/>
  <c r="AF957" i="1" s="1"/>
  <c r="AD123" i="3"/>
  <c r="AD105" i="3"/>
  <c r="AD111" i="3" s="1"/>
  <c r="AD119" i="3" s="1"/>
  <c r="AD124" i="3" s="1"/>
  <c r="AD125" i="3" s="1"/>
  <c r="AD127" i="3" s="1"/>
  <c r="AD35" i="3"/>
  <c r="AD22" i="3"/>
  <c r="AD30" i="3" s="1"/>
  <c r="AD36" i="3" s="1"/>
  <c r="AD37" i="3" s="1"/>
  <c r="AD39" i="3" s="1"/>
  <c r="AF194" i="2"/>
  <c r="AF183" i="2"/>
  <c r="AF190" i="2" s="1"/>
  <c r="AH155" i="2"/>
  <c r="AH144" i="2"/>
  <c r="AH151" i="2" s="1"/>
  <c r="AH156" i="2" s="1"/>
  <c r="AH157" i="2" s="1"/>
  <c r="AH159" i="2" s="1"/>
  <c r="AB1178" i="1"/>
  <c r="Z1178" i="1"/>
  <c r="X1178" i="1"/>
  <c r="V1178" i="1"/>
  <c r="T1178" i="1"/>
  <c r="R1178" i="1"/>
  <c r="P1178" i="1"/>
  <c r="G1177" i="1"/>
  <c r="H1178" i="1" s="1"/>
  <c r="E1177" i="1"/>
  <c r="F1178" i="1" s="1"/>
  <c r="AB1167" i="1"/>
  <c r="AB1174" i="1" s="1"/>
  <c r="Z1167" i="1"/>
  <c r="Z1174" i="1" s="1"/>
  <c r="Z1179" i="1" s="1"/>
  <c r="Z1180" i="1" s="1"/>
  <c r="Z1182" i="1" s="1"/>
  <c r="X1167" i="1"/>
  <c r="X1174" i="1" s="1"/>
  <c r="X1179" i="1" s="1"/>
  <c r="X1180" i="1" s="1"/>
  <c r="X1182" i="1" s="1"/>
  <c r="V1167" i="1"/>
  <c r="V1174" i="1" s="1"/>
  <c r="V1179" i="1" s="1"/>
  <c r="V1180" i="1" s="1"/>
  <c r="V1182" i="1" s="1"/>
  <c r="T1167" i="1"/>
  <c r="T1174" i="1" s="1"/>
  <c r="T1179" i="1" s="1"/>
  <c r="T1180" i="1" s="1"/>
  <c r="T1182" i="1" s="1"/>
  <c r="R1167" i="1"/>
  <c r="R1174" i="1" s="1"/>
  <c r="R1179" i="1" s="1"/>
  <c r="R1180" i="1" s="1"/>
  <c r="R1182" i="1" s="1"/>
  <c r="P1167" i="1"/>
  <c r="P1174" i="1" s="1"/>
  <c r="P1179" i="1" s="1"/>
  <c r="P1180" i="1" s="1"/>
  <c r="P1182" i="1" s="1"/>
  <c r="H1167" i="1"/>
  <c r="H1174" i="1" s="1"/>
  <c r="F1167" i="1"/>
  <c r="F1174" i="1" s="1"/>
  <c r="AB1141" i="1"/>
  <c r="Z1141" i="1"/>
  <c r="X1141" i="1"/>
  <c r="V1141" i="1"/>
  <c r="T1141" i="1"/>
  <c r="R1141" i="1"/>
  <c r="P1141" i="1"/>
  <c r="G1140" i="1"/>
  <c r="H1141" i="1" s="1"/>
  <c r="E1140" i="1"/>
  <c r="F1141" i="1" s="1"/>
  <c r="AB1130" i="1"/>
  <c r="AB1137" i="1" s="1"/>
  <c r="AB1142" i="1" s="1"/>
  <c r="AB1143" i="1" s="1"/>
  <c r="AB1145" i="1" s="1"/>
  <c r="Z1130" i="1"/>
  <c r="Z1137" i="1" s="1"/>
  <c r="Z1142" i="1" s="1"/>
  <c r="Z1143" i="1" s="1"/>
  <c r="Z1145" i="1" s="1"/>
  <c r="X1130" i="1"/>
  <c r="X1137" i="1" s="1"/>
  <c r="X1142" i="1" s="1"/>
  <c r="X1143" i="1" s="1"/>
  <c r="X1145" i="1" s="1"/>
  <c r="V1130" i="1"/>
  <c r="V1137" i="1" s="1"/>
  <c r="V1142" i="1" s="1"/>
  <c r="V1143" i="1" s="1"/>
  <c r="V1145" i="1" s="1"/>
  <c r="T1130" i="1"/>
  <c r="T1137" i="1" s="1"/>
  <c r="T1142" i="1" s="1"/>
  <c r="T1143" i="1" s="1"/>
  <c r="T1145" i="1" s="1"/>
  <c r="R1130" i="1"/>
  <c r="R1137" i="1" s="1"/>
  <c r="R1142" i="1" s="1"/>
  <c r="R1143" i="1" s="1"/>
  <c r="R1145" i="1" s="1"/>
  <c r="P1130" i="1"/>
  <c r="P1137" i="1" s="1"/>
  <c r="P1142" i="1" s="1"/>
  <c r="P1143" i="1" s="1"/>
  <c r="P1145" i="1" s="1"/>
  <c r="H1130" i="1"/>
  <c r="H1137" i="1" s="1"/>
  <c r="F1130" i="1"/>
  <c r="F1137" i="1" s="1"/>
  <c r="AD953" i="1"/>
  <c r="AD942" i="1"/>
  <c r="AD949" i="1" s="1"/>
  <c r="AD954" i="1" s="1"/>
  <c r="AD955" i="1" s="1"/>
  <c r="AD957" i="1" s="1"/>
  <c r="AC430" i="1"/>
  <c r="AD431" i="1" s="1"/>
  <c r="AD419" i="1"/>
  <c r="AD427" i="1" s="1"/>
  <c r="AD388" i="1"/>
  <c r="AD376" i="1"/>
  <c r="AD384" i="1" s="1"/>
  <c r="AD344" i="1"/>
  <c r="AD332" i="1"/>
  <c r="AD340" i="1" s="1"/>
  <c r="AB332" i="1"/>
  <c r="AB340" i="1" s="1"/>
  <c r="AB344" i="1"/>
  <c r="AC300" i="1"/>
  <c r="AD301" i="1" s="1"/>
  <c r="AD289" i="1"/>
  <c r="AD297" i="1" s="1"/>
  <c r="AC257" i="1"/>
  <c r="AD258" i="1" s="1"/>
  <c r="AD246" i="1"/>
  <c r="AD254" i="1" s="1"/>
  <c r="AD214" i="1"/>
  <c r="AD202" i="1"/>
  <c r="AD210" i="1" s="1"/>
  <c r="AC167" i="1"/>
  <c r="AD168" i="1" s="1"/>
  <c r="AD156" i="1"/>
  <c r="AD164" i="1" s="1"/>
  <c r="AD130" i="1"/>
  <c r="AC122" i="1"/>
  <c r="AD123" i="1" s="1"/>
  <c r="AD111" i="1"/>
  <c r="AD119" i="1" s="1"/>
  <c r="F1179" i="1" l="1"/>
  <c r="F1180" i="1" s="1"/>
  <c r="F1182" i="1" s="1"/>
  <c r="AB345" i="1"/>
  <c r="AB346" i="1" s="1"/>
  <c r="AB348" i="1" s="1"/>
  <c r="H1179" i="1"/>
  <c r="H1180" i="1" s="1"/>
  <c r="H1182" i="1" s="1"/>
  <c r="AD124" i="1"/>
  <c r="AD125" i="1" s="1"/>
  <c r="AD127" i="1" s="1"/>
  <c r="AD169" i="1"/>
  <c r="AD170" i="1" s="1"/>
  <c r="AD172" i="1" s="1"/>
  <c r="AD259" i="1"/>
  <c r="AD260" i="1" s="1"/>
  <c r="AD262" i="1" s="1"/>
  <c r="AD215" i="1"/>
  <c r="AD216" i="1" s="1"/>
  <c r="AD218" i="1" s="1"/>
  <c r="AD302" i="1"/>
  <c r="AD303" i="1" s="1"/>
  <c r="AD305" i="1" s="1"/>
  <c r="AF195" i="2"/>
  <c r="AF196" i="2" s="1"/>
  <c r="AF198" i="2" s="1"/>
  <c r="AB1179" i="1"/>
  <c r="AB1180" i="1" s="1"/>
  <c r="AB1182" i="1" s="1"/>
  <c r="AD389" i="1"/>
  <c r="AD390" i="1" s="1"/>
  <c r="AD392" i="1" s="1"/>
  <c r="F1142" i="1"/>
  <c r="F1143" i="1" s="1"/>
  <c r="F1145" i="1" s="1"/>
  <c r="AD345" i="1"/>
  <c r="AD346" i="1" s="1"/>
  <c r="AD348" i="1" s="1"/>
  <c r="AD432" i="1"/>
  <c r="AD433" i="1" s="1"/>
  <c r="AD435" i="1" s="1"/>
  <c r="H1142" i="1"/>
  <c r="H1143" i="1" s="1"/>
  <c r="H1145" i="1" s="1"/>
  <c r="X1065" i="1"/>
  <c r="X1054" i="1"/>
  <c r="X1061" i="1" s="1"/>
  <c r="X1066" i="1" s="1"/>
  <c r="Z1028" i="1"/>
  <c r="Z1016" i="1"/>
  <c r="Z1024" i="1" s="1"/>
  <c r="Z979" i="1"/>
  <c r="Z986" i="1" s="1"/>
  <c r="Z991" i="1" s="1"/>
  <c r="Z992" i="1" s="1"/>
  <c r="Z994" i="1" s="1"/>
  <c r="AB953" i="1"/>
  <c r="AB942" i="1"/>
  <c r="AB949" i="1" s="1"/>
  <c r="AB954" i="1" s="1"/>
  <c r="AB955" i="1" s="1"/>
  <c r="AB957" i="1" s="1"/>
  <c r="AB873" i="1"/>
  <c r="AB861" i="1"/>
  <c r="AB869" i="1" s="1"/>
  <c r="AB462" i="1"/>
  <c r="AB470" i="1" s="1"/>
  <c r="AB474" i="1"/>
  <c r="AB783" i="1"/>
  <c r="AB771" i="1"/>
  <c r="AB779" i="1" s="1"/>
  <c r="AB376" i="1"/>
  <c r="AB384" i="1" s="1"/>
  <c r="AB388" i="1"/>
  <c r="AA430" i="1"/>
  <c r="AB431" i="1" s="1"/>
  <c r="AB419" i="1"/>
  <c r="AB427" i="1" s="1"/>
  <c r="AA300" i="1"/>
  <c r="AB301" i="1" s="1"/>
  <c r="AB289" i="1"/>
  <c r="AB297" i="1" s="1"/>
  <c r="AA257" i="1"/>
  <c r="AB258" i="1" s="1"/>
  <c r="AB246" i="1"/>
  <c r="AB254" i="1" s="1"/>
  <c r="AB35" i="3"/>
  <c r="AB22" i="3"/>
  <c r="AB30" i="3" s="1"/>
  <c r="AB36" i="3" s="1"/>
  <c r="AB37" i="3" s="1"/>
  <c r="AB39" i="3" s="1"/>
  <c r="AB123" i="3"/>
  <c r="AB105" i="3"/>
  <c r="AB111" i="3" s="1"/>
  <c r="AB119" i="3" s="1"/>
  <c r="AB124" i="3" s="1"/>
  <c r="AB125" i="3" s="1"/>
  <c r="AB127" i="3" s="1"/>
  <c r="AB259" i="1" l="1"/>
  <c r="AB260" i="1" s="1"/>
  <c r="AB262" i="1" s="1"/>
  <c r="AB784" i="1"/>
  <c r="AB785" i="1" s="1"/>
  <c r="AB787" i="1" s="1"/>
  <c r="AB874" i="1"/>
  <c r="AB875" i="1" s="1"/>
  <c r="AB877" i="1" s="1"/>
  <c r="AB389" i="1"/>
  <c r="AB390" i="1" s="1"/>
  <c r="AB392" i="1" s="1"/>
  <c r="AB432" i="1"/>
  <c r="AB433" i="1" s="1"/>
  <c r="AB435" i="1" s="1"/>
  <c r="AB475" i="1"/>
  <c r="AB476" i="1" s="1"/>
  <c r="AB478" i="1" s="1"/>
  <c r="AB302" i="1"/>
  <c r="AB303" i="1" s="1"/>
  <c r="AB305" i="1" s="1"/>
  <c r="Z1029" i="1"/>
  <c r="Z1030" i="1" s="1"/>
  <c r="Z1032" i="1" s="1"/>
  <c r="X1067" i="1"/>
  <c r="X1069" i="1" s="1"/>
  <c r="AD194" i="2" l="1"/>
  <c r="AD183" i="2"/>
  <c r="AD190" i="2" s="1"/>
  <c r="AD195" i="2" s="1"/>
  <c r="AD196" i="2" s="1"/>
  <c r="AD198" i="2" s="1"/>
  <c r="AF155" i="2"/>
  <c r="AF151" i="2"/>
  <c r="AF156" i="2" s="1"/>
  <c r="AF157" i="2" s="1"/>
  <c r="AF159" i="2" s="1"/>
  <c r="AF144" i="2"/>
  <c r="AB214" i="1"/>
  <c r="AB202" i="1"/>
  <c r="AB210" i="1" s="1"/>
  <c r="AA167" i="1"/>
  <c r="AB168" i="1" s="1"/>
  <c r="AB156" i="1"/>
  <c r="AB164" i="1" s="1"/>
  <c r="N130" i="1"/>
  <c r="M123" i="1"/>
  <c r="M122" i="1"/>
  <c r="N123" i="1" s="1"/>
  <c r="N111" i="1"/>
  <c r="N119" i="1" s="1"/>
  <c r="L130" i="1"/>
  <c r="I130" i="1"/>
  <c r="J130" i="1"/>
  <c r="K123" i="1"/>
  <c r="K122" i="1"/>
  <c r="L123" i="1" s="1"/>
  <c r="L111" i="1"/>
  <c r="L119" i="1" s="1"/>
  <c r="I123" i="1"/>
  <c r="I122" i="1"/>
  <c r="J123" i="1" s="1"/>
  <c r="J111" i="1"/>
  <c r="J119" i="1" s="1"/>
  <c r="AB130" i="1"/>
  <c r="AA122" i="1"/>
  <c r="AB123" i="1" s="1"/>
  <c r="AB111" i="1"/>
  <c r="AB119" i="1" s="1"/>
  <c r="AB169" i="1" l="1"/>
  <c r="AB170" i="1" s="1"/>
  <c r="AB172" i="1" s="1"/>
  <c r="J124" i="1"/>
  <c r="J125" i="1" s="1"/>
  <c r="J127" i="1" s="1"/>
  <c r="L124" i="1"/>
  <c r="L125" i="1" s="1"/>
  <c r="L127" i="1" s="1"/>
  <c r="AB215" i="1"/>
  <c r="AB216" i="1" s="1"/>
  <c r="AB218" i="1" s="1"/>
  <c r="N124" i="1"/>
  <c r="N125" i="1" s="1"/>
  <c r="N127" i="1" s="1"/>
  <c r="AB124" i="1"/>
  <c r="AB125" i="1" s="1"/>
  <c r="AB127" i="1" s="1"/>
  <c r="V1102" i="1"/>
  <c r="T1102" i="1"/>
  <c r="R1102" i="1"/>
  <c r="P1102" i="1"/>
  <c r="P1103" i="1" s="1"/>
  <c r="P1104" i="1" s="1"/>
  <c r="P1106" i="1" s="1"/>
  <c r="G1101" i="1"/>
  <c r="H1102" i="1" s="1"/>
  <c r="E1101" i="1"/>
  <c r="F1102" i="1" s="1"/>
  <c r="X1091" i="1"/>
  <c r="X1098" i="1" s="1"/>
  <c r="X1103" i="1" s="1"/>
  <c r="X1104" i="1" s="1"/>
  <c r="X1106" i="1" s="1"/>
  <c r="V1091" i="1"/>
  <c r="V1098" i="1" s="1"/>
  <c r="V1103" i="1" s="1"/>
  <c r="V1104" i="1" s="1"/>
  <c r="V1106" i="1" s="1"/>
  <c r="T1091" i="1"/>
  <c r="T1098" i="1" s="1"/>
  <c r="T1103" i="1" s="1"/>
  <c r="T1104" i="1" s="1"/>
  <c r="T1106" i="1" s="1"/>
  <c r="R1091" i="1"/>
  <c r="R1098" i="1" s="1"/>
  <c r="P1091" i="1"/>
  <c r="H1091" i="1"/>
  <c r="H1098" i="1" s="1"/>
  <c r="F1091" i="1"/>
  <c r="F1098" i="1" s="1"/>
  <c r="F1103" i="1" s="1"/>
  <c r="F1104" i="1" s="1"/>
  <c r="F1106" i="1" s="1"/>
  <c r="V1065" i="1"/>
  <c r="V1054" i="1"/>
  <c r="V1061" i="1" s="1"/>
  <c r="V1066" i="1" s="1"/>
  <c r="V1067" i="1" s="1"/>
  <c r="V1069" i="1" s="1"/>
  <c r="X1028" i="1"/>
  <c r="X1016" i="1"/>
  <c r="X1024" i="1" s="1"/>
  <c r="X979" i="1"/>
  <c r="X986" i="1" s="1"/>
  <c r="X991" i="1" s="1"/>
  <c r="Z861" i="1"/>
  <c r="Z869" i="1" s="1"/>
  <c r="Z873" i="1"/>
  <c r="Z953" i="1"/>
  <c r="Z942" i="1"/>
  <c r="Z949" i="1" s="1"/>
  <c r="Z954" i="1" s="1"/>
  <c r="Z955" i="1" s="1"/>
  <c r="Z957" i="1" s="1"/>
  <c r="Z783" i="1"/>
  <c r="Z771" i="1"/>
  <c r="Z779" i="1" s="1"/>
  <c r="X771" i="1"/>
  <c r="X779" i="1" s="1"/>
  <c r="X783" i="1"/>
  <c r="Z474" i="1"/>
  <c r="Z462" i="1"/>
  <c r="Z470" i="1" s="1"/>
  <c r="Y430" i="1"/>
  <c r="Z431" i="1" s="1"/>
  <c r="Z419" i="1"/>
  <c r="Z427" i="1" s="1"/>
  <c r="Z388" i="1"/>
  <c r="Z376" i="1"/>
  <c r="Z384" i="1" s="1"/>
  <c r="Z344" i="1"/>
  <c r="Z332" i="1"/>
  <c r="Z340" i="1" s="1"/>
  <c r="Z246" i="1"/>
  <c r="Z254" i="1" s="1"/>
  <c r="Y257" i="1"/>
  <c r="Z258" i="1" s="1"/>
  <c r="Y300" i="1"/>
  <c r="Z301" i="1" s="1"/>
  <c r="Z289" i="1"/>
  <c r="Z297" i="1" s="1"/>
  <c r="Z214" i="1"/>
  <c r="Z202" i="1"/>
  <c r="Z210" i="1" s="1"/>
  <c r="Y167" i="1"/>
  <c r="Z168" i="1" s="1"/>
  <c r="Z156" i="1"/>
  <c r="Z164" i="1" s="1"/>
  <c r="Z130" i="1"/>
  <c r="Y122" i="1"/>
  <c r="Z123" i="1" s="1"/>
  <c r="Z111" i="1"/>
  <c r="Z119" i="1" s="1"/>
  <c r="X1029" i="1" l="1"/>
  <c r="X1030" i="1" s="1"/>
  <c r="X1032" i="1" s="1"/>
  <c r="Z475" i="1"/>
  <c r="Z476" i="1" s="1"/>
  <c r="Z478" i="1" s="1"/>
  <c r="Z784" i="1"/>
  <c r="Z785" i="1" s="1"/>
  <c r="Z787" i="1" s="1"/>
  <c r="Z874" i="1"/>
  <c r="Z875" i="1" s="1"/>
  <c r="Z877" i="1" s="1"/>
  <c r="H1103" i="1"/>
  <c r="H1104" i="1" s="1"/>
  <c r="H1106" i="1" s="1"/>
  <c r="X784" i="1"/>
  <c r="X785" i="1" s="1"/>
  <c r="X787" i="1" s="1"/>
  <c r="R1103" i="1"/>
  <c r="R1104" i="1" s="1"/>
  <c r="R1106" i="1" s="1"/>
  <c r="Z124" i="1"/>
  <c r="Z125" i="1" s="1"/>
  <c r="Z127" i="1" s="1"/>
  <c r="Z169" i="1"/>
  <c r="Z170" i="1" s="1"/>
  <c r="Z172" i="1" s="1"/>
  <c r="Z432" i="1"/>
  <c r="Z433" i="1" s="1"/>
  <c r="Z435" i="1" s="1"/>
  <c r="X992" i="1"/>
  <c r="X994" i="1" s="1"/>
  <c r="Z345" i="1"/>
  <c r="Z346" i="1" s="1"/>
  <c r="Z348" i="1" s="1"/>
  <c r="Z389" i="1"/>
  <c r="Z390" i="1" s="1"/>
  <c r="Z392" i="1" s="1"/>
  <c r="Z394" i="1" s="1"/>
  <c r="Z302" i="1"/>
  <c r="Z303" i="1" s="1"/>
  <c r="Z305" i="1" s="1"/>
  <c r="Z259" i="1"/>
  <c r="Z260" i="1" s="1"/>
  <c r="Z262" i="1" s="1"/>
  <c r="Z215" i="1"/>
  <c r="Z216" i="1" s="1"/>
  <c r="Z218" i="1" s="1"/>
  <c r="N873" i="1"/>
  <c r="N861" i="1"/>
  <c r="N869" i="1" s="1"/>
  <c r="L873" i="1"/>
  <c r="L861" i="1"/>
  <c r="L869" i="1" s="1"/>
  <c r="J873" i="1"/>
  <c r="J861" i="1"/>
  <c r="J869" i="1" s="1"/>
  <c r="J874" i="1" l="1"/>
  <c r="J875" i="1" s="1"/>
  <c r="J877" i="1" s="1"/>
  <c r="N874" i="1"/>
  <c r="N875" i="1" s="1"/>
  <c r="N877" i="1" s="1"/>
  <c r="L874" i="1"/>
  <c r="L875" i="1" s="1"/>
  <c r="L877" i="1" s="1"/>
  <c r="V198" i="2"/>
  <c r="R198" i="2"/>
  <c r="Q198" i="2"/>
  <c r="P198" i="2"/>
  <c r="O198" i="2"/>
  <c r="N198" i="2"/>
  <c r="M198" i="2"/>
  <c r="L198" i="2"/>
  <c r="K198" i="2"/>
  <c r="J198" i="2"/>
  <c r="AB194" i="2"/>
  <c r="Z194" i="2"/>
  <c r="X194" i="2"/>
  <c r="V194" i="2"/>
  <c r="S193" i="2"/>
  <c r="T194" i="2" s="1"/>
  <c r="Q193" i="2"/>
  <c r="R194" i="2" s="1"/>
  <c r="O193" i="2"/>
  <c r="P194" i="2" s="1"/>
  <c r="M193" i="2"/>
  <c r="N194" i="2" s="1"/>
  <c r="K193" i="2"/>
  <c r="L194" i="2" s="1"/>
  <c r="I193" i="2"/>
  <c r="J194" i="2" s="1"/>
  <c r="G193" i="2"/>
  <c r="H194" i="2" s="1"/>
  <c r="E193" i="2"/>
  <c r="F194" i="2" s="1"/>
  <c r="AB183" i="2"/>
  <c r="AB190" i="2" s="1"/>
  <c r="AB195" i="2" s="1"/>
  <c r="AB196" i="2" s="1"/>
  <c r="AB198" i="2" s="1"/>
  <c r="Z183" i="2"/>
  <c r="Z190" i="2" s="1"/>
  <c r="Z195" i="2" s="1"/>
  <c r="Z196" i="2" s="1"/>
  <c r="Z198" i="2" s="1"/>
  <c r="X183" i="2"/>
  <c r="X190" i="2" s="1"/>
  <c r="X195" i="2" s="1"/>
  <c r="X196" i="2" s="1"/>
  <c r="X198" i="2" s="1"/>
  <c r="V183" i="2"/>
  <c r="V190" i="2" s="1"/>
  <c r="V195" i="2" s="1"/>
  <c r="V196" i="2" s="1"/>
  <c r="T183" i="2"/>
  <c r="T190" i="2" s="1"/>
  <c r="T195" i="2" s="1"/>
  <c r="T196" i="2" s="1"/>
  <c r="R183" i="2"/>
  <c r="R190" i="2" s="1"/>
  <c r="R195" i="2" s="1"/>
  <c r="R196" i="2" s="1"/>
  <c r="P183" i="2"/>
  <c r="P190" i="2" s="1"/>
  <c r="P195" i="2" s="1"/>
  <c r="P196" i="2" s="1"/>
  <c r="N183" i="2"/>
  <c r="N190" i="2" s="1"/>
  <c r="N195" i="2" s="1"/>
  <c r="N196" i="2" s="1"/>
  <c r="L183" i="2"/>
  <c r="L190" i="2" s="1"/>
  <c r="L195" i="2" s="1"/>
  <c r="L196" i="2" s="1"/>
  <c r="J183" i="2"/>
  <c r="J190" i="2" s="1"/>
  <c r="J195" i="2" s="1"/>
  <c r="J196" i="2" s="1"/>
  <c r="H183" i="2"/>
  <c r="H190" i="2" s="1"/>
  <c r="H195" i="2" s="1"/>
  <c r="H196" i="2" s="1"/>
  <c r="F183" i="2"/>
  <c r="F190" i="2" s="1"/>
  <c r="F195" i="2" s="1"/>
  <c r="F196" i="2" s="1"/>
  <c r="Z105" i="3"/>
  <c r="Z111" i="3"/>
  <c r="Z119" i="3" s="1"/>
  <c r="Z124" i="3" s="1"/>
  <c r="Z125" i="3" s="1"/>
  <c r="Z127" i="3" s="1"/>
  <c r="Z123" i="3"/>
  <c r="AD155" i="2"/>
  <c r="AD144" i="2"/>
  <c r="AD151" i="2" s="1"/>
  <c r="AD156" i="2" s="1"/>
  <c r="AD157" i="2" s="1"/>
  <c r="AD159" i="2" s="1"/>
  <c r="Z35" i="3" l="1"/>
  <c r="Z22" i="3"/>
  <c r="Z30" i="3" s="1"/>
  <c r="Z36" i="3" s="1"/>
  <c r="Z37" i="3" s="1"/>
  <c r="Z39" i="3" s="1"/>
  <c r="V159" i="2" l="1"/>
  <c r="R159" i="2"/>
  <c r="Q159" i="2"/>
  <c r="P159" i="2"/>
  <c r="O159" i="2"/>
  <c r="N159" i="2"/>
  <c r="M159" i="2"/>
  <c r="L159" i="2"/>
  <c r="K159" i="2"/>
  <c r="J159" i="2"/>
  <c r="AB155" i="2"/>
  <c r="Z155" i="2"/>
  <c r="X155" i="2"/>
  <c r="V155" i="2"/>
  <c r="S154" i="2"/>
  <c r="T155" i="2" s="1"/>
  <c r="Q154" i="2"/>
  <c r="R155" i="2" s="1"/>
  <c r="O154" i="2"/>
  <c r="P155" i="2" s="1"/>
  <c r="M154" i="2"/>
  <c r="N155" i="2" s="1"/>
  <c r="K154" i="2"/>
  <c r="L155" i="2" s="1"/>
  <c r="I154" i="2"/>
  <c r="J155" i="2" s="1"/>
  <c r="G154" i="2"/>
  <c r="H155" i="2" s="1"/>
  <c r="E154" i="2"/>
  <c r="F155" i="2" s="1"/>
  <c r="AB144" i="2"/>
  <c r="AB151" i="2" s="1"/>
  <c r="Z144" i="2"/>
  <c r="Z151" i="2" s="1"/>
  <c r="Z156" i="2" s="1"/>
  <c r="Z157" i="2" s="1"/>
  <c r="Z159" i="2" s="1"/>
  <c r="X144" i="2"/>
  <c r="X151" i="2" s="1"/>
  <c r="X156" i="2" s="1"/>
  <c r="X157" i="2" s="1"/>
  <c r="X159" i="2" s="1"/>
  <c r="V144" i="2"/>
  <c r="V151" i="2" s="1"/>
  <c r="V156" i="2" s="1"/>
  <c r="V157" i="2" s="1"/>
  <c r="T144" i="2"/>
  <c r="T151" i="2" s="1"/>
  <c r="T156" i="2" s="1"/>
  <c r="T157" i="2" s="1"/>
  <c r="R144" i="2"/>
  <c r="R151" i="2" s="1"/>
  <c r="R156" i="2" s="1"/>
  <c r="R157" i="2" s="1"/>
  <c r="P144" i="2"/>
  <c r="P151" i="2" s="1"/>
  <c r="P156" i="2" s="1"/>
  <c r="P157" i="2" s="1"/>
  <c r="N144" i="2"/>
  <c r="N151" i="2" s="1"/>
  <c r="N156" i="2" s="1"/>
  <c r="N157" i="2" s="1"/>
  <c r="L144" i="2"/>
  <c r="L151" i="2" s="1"/>
  <c r="L156" i="2" s="1"/>
  <c r="L157" i="2" s="1"/>
  <c r="J144" i="2"/>
  <c r="J151" i="2" s="1"/>
  <c r="J156" i="2" s="1"/>
  <c r="J157" i="2" s="1"/>
  <c r="H144" i="2"/>
  <c r="H151" i="2" s="1"/>
  <c r="H156" i="2" s="1"/>
  <c r="H157" i="2" s="1"/>
  <c r="F144" i="2"/>
  <c r="F151" i="2" s="1"/>
  <c r="F156" i="2" s="1"/>
  <c r="F157" i="2" s="1"/>
  <c r="AB156" i="2" l="1"/>
  <c r="AB157" i="2" s="1"/>
  <c r="AB159" i="2" s="1"/>
  <c r="N70" i="5"/>
  <c r="N60" i="5"/>
  <c r="N66" i="5" s="1"/>
  <c r="L70" i="5"/>
  <c r="L60" i="5"/>
  <c r="L66" i="5" s="1"/>
  <c r="J70" i="5"/>
  <c r="J60" i="5"/>
  <c r="J66" i="5" s="1"/>
  <c r="T76" i="5"/>
  <c r="R76" i="5"/>
  <c r="U69" i="5"/>
  <c r="V70" i="5" s="1"/>
  <c r="S69" i="5"/>
  <c r="T70" i="5" s="1"/>
  <c r="Q69" i="5"/>
  <c r="R70" i="5" s="1"/>
  <c r="O69" i="5"/>
  <c r="P70" i="5" s="1"/>
  <c r="H70" i="5"/>
  <c r="F70" i="5"/>
  <c r="D70" i="5"/>
  <c r="V60" i="5"/>
  <c r="V66" i="5" s="1"/>
  <c r="T60" i="5"/>
  <c r="T66" i="5" s="1"/>
  <c r="R60" i="5"/>
  <c r="R66" i="5" s="1"/>
  <c r="P60" i="5"/>
  <c r="P66" i="5" s="1"/>
  <c r="H60" i="5"/>
  <c r="H66" i="5" s="1"/>
  <c r="F60" i="5"/>
  <c r="F66" i="5" s="1"/>
  <c r="D60" i="5"/>
  <c r="D66" i="5" s="1"/>
  <c r="L71" i="5" l="1"/>
  <c r="L72" i="5" s="1"/>
  <c r="J71" i="5"/>
  <c r="J72" i="5" s="1"/>
  <c r="N71" i="5"/>
  <c r="N72" i="5" s="1"/>
  <c r="N74" i="5" s="1"/>
  <c r="R71" i="5"/>
  <c r="R72" i="5" s="1"/>
  <c r="R74" i="5" s="1"/>
  <c r="V71" i="5"/>
  <c r="V72" i="5" s="1"/>
  <c r="V74" i="5" s="1"/>
  <c r="H71" i="5"/>
  <c r="H72" i="5" s="1"/>
  <c r="D71" i="5"/>
  <c r="D72" i="5" s="1"/>
  <c r="P71" i="5"/>
  <c r="P72" i="5" s="1"/>
  <c r="P74" i="5" s="1"/>
  <c r="P76" i="5" s="1"/>
  <c r="F71" i="5"/>
  <c r="F72" i="5" s="1"/>
  <c r="T71" i="5"/>
  <c r="T72" i="5" s="1"/>
  <c r="T74" i="5" s="1"/>
  <c r="V1028" i="1"/>
  <c r="V1016" i="1"/>
  <c r="V1024" i="1" s="1"/>
  <c r="V1029" i="1" s="1"/>
  <c r="V1030" i="1" s="1"/>
  <c r="V1032" i="1" s="1"/>
  <c r="AB116" i="2" l="1"/>
  <c r="AB105" i="2"/>
  <c r="AB112" i="2" s="1"/>
  <c r="AB117" i="2" s="1"/>
  <c r="AB118" i="2" s="1"/>
  <c r="AB120" i="2" s="1"/>
  <c r="X123" i="3"/>
  <c r="X105" i="3"/>
  <c r="X111" i="3" s="1"/>
  <c r="X119" i="3" s="1"/>
  <c r="X861" i="1"/>
  <c r="X869" i="1" s="1"/>
  <c r="X873" i="1"/>
  <c r="X35" i="3"/>
  <c r="X30" i="3"/>
  <c r="X36" i="3" s="1"/>
  <c r="X37" i="3" s="1"/>
  <c r="X39" i="3" s="1"/>
  <c r="X41" i="3" s="1"/>
  <c r="X22" i="3"/>
  <c r="X953" i="1"/>
  <c r="X942" i="1"/>
  <c r="X949" i="1" s="1"/>
  <c r="X954" i="1" s="1"/>
  <c r="X955" i="1" s="1"/>
  <c r="X957" i="1" s="1"/>
  <c r="X474" i="1"/>
  <c r="X462" i="1"/>
  <c r="X470" i="1" s="1"/>
  <c r="W430" i="1"/>
  <c r="X431" i="1" s="1"/>
  <c r="X419" i="1"/>
  <c r="X427" i="1" s="1"/>
  <c r="X388" i="1"/>
  <c r="X376" i="1"/>
  <c r="X384" i="1" s="1"/>
  <c r="W300" i="1"/>
  <c r="X301" i="1" s="1"/>
  <c r="X289" i="1"/>
  <c r="X297" i="1" s="1"/>
  <c r="X344" i="1"/>
  <c r="X332" i="1"/>
  <c r="X340" i="1" s="1"/>
  <c r="W257" i="1"/>
  <c r="X258" i="1" s="1"/>
  <c r="X246" i="1"/>
  <c r="X254" i="1" s="1"/>
  <c r="X202" i="1"/>
  <c r="X210" i="1" s="1"/>
  <c r="X214" i="1"/>
  <c r="W167" i="1"/>
  <c r="X168" i="1" s="1"/>
  <c r="X156" i="1"/>
  <c r="X164" i="1" s="1"/>
  <c r="X130" i="1"/>
  <c r="W122" i="1"/>
  <c r="X123" i="1" s="1"/>
  <c r="X111" i="1"/>
  <c r="X119" i="1" s="1"/>
  <c r="T1065" i="1"/>
  <c r="R1065" i="1"/>
  <c r="P1065" i="1"/>
  <c r="P1066" i="1" s="1"/>
  <c r="P1067" i="1" s="1"/>
  <c r="P1069" i="1" s="1"/>
  <c r="G1064" i="1"/>
  <c r="H1065" i="1" s="1"/>
  <c r="E1064" i="1"/>
  <c r="F1065" i="1" s="1"/>
  <c r="T1054" i="1"/>
  <c r="T1061" i="1" s="1"/>
  <c r="R1054" i="1"/>
  <c r="R1061" i="1" s="1"/>
  <c r="P1054" i="1"/>
  <c r="H1054" i="1"/>
  <c r="H1061" i="1" s="1"/>
  <c r="F1054" i="1"/>
  <c r="F1061" i="1" s="1"/>
  <c r="V990" i="1"/>
  <c r="V979" i="1"/>
  <c r="V986" i="1" s="1"/>
  <c r="V991" i="1" s="1"/>
  <c r="V992" i="1" s="1"/>
  <c r="X389" i="1" l="1"/>
  <c r="X390" i="1" s="1"/>
  <c r="X392" i="1" s="1"/>
  <c r="X394" i="1" s="1"/>
  <c r="X475" i="1"/>
  <c r="X476" i="1" s="1"/>
  <c r="X478" i="1" s="1"/>
  <c r="H1066" i="1"/>
  <c r="H1067" i="1" s="1"/>
  <c r="H1069" i="1" s="1"/>
  <c r="R1066" i="1"/>
  <c r="R1067" i="1" s="1"/>
  <c r="R1069" i="1" s="1"/>
  <c r="F1066" i="1"/>
  <c r="F1067" i="1" s="1"/>
  <c r="F1069" i="1" s="1"/>
  <c r="X432" i="1"/>
  <c r="X433" i="1" s="1"/>
  <c r="X435" i="1" s="1"/>
  <c r="X124" i="1"/>
  <c r="X125" i="1" s="1"/>
  <c r="X127" i="1" s="1"/>
  <c r="X259" i="1"/>
  <c r="X260" i="1" s="1"/>
  <c r="X262" i="1" s="1"/>
  <c r="X874" i="1"/>
  <c r="X875" i="1" s="1"/>
  <c r="X877" i="1" s="1"/>
  <c r="X124" i="3"/>
  <c r="X125" i="3" s="1"/>
  <c r="X127" i="3" s="1"/>
  <c r="X302" i="1"/>
  <c r="X303" i="1" s="1"/>
  <c r="X305" i="1" s="1"/>
  <c r="X345" i="1"/>
  <c r="X346" i="1" s="1"/>
  <c r="X348" i="1" s="1"/>
  <c r="X351" i="1" s="1"/>
  <c r="X215" i="1"/>
  <c r="X216" i="1" s="1"/>
  <c r="X218" i="1" s="1"/>
  <c r="X169" i="1"/>
  <c r="X170" i="1" s="1"/>
  <c r="X172" i="1" s="1"/>
  <c r="V994" i="1"/>
  <c r="V873" i="1" l="1"/>
  <c r="V861" i="1"/>
  <c r="V869" i="1" s="1"/>
  <c r="V783" i="1"/>
  <c r="V771" i="1"/>
  <c r="V779" i="1" s="1"/>
  <c r="U300" i="1"/>
  <c r="V301" i="1" s="1"/>
  <c r="V289" i="1"/>
  <c r="V297" i="1" s="1"/>
  <c r="U257" i="1"/>
  <c r="V258" i="1" s="1"/>
  <c r="V246" i="1"/>
  <c r="V254" i="1" s="1"/>
  <c r="U167" i="1"/>
  <c r="V168" i="1" s="1"/>
  <c r="V156" i="1"/>
  <c r="V164" i="1" s="1"/>
  <c r="V130" i="1"/>
  <c r="U122" i="1"/>
  <c r="V123" i="1" s="1"/>
  <c r="V111" i="1"/>
  <c r="V119" i="1" s="1"/>
  <c r="V259" i="1" l="1"/>
  <c r="V260" i="1" s="1"/>
  <c r="V262" i="1" s="1"/>
  <c r="V784" i="1"/>
  <c r="V785" i="1" s="1"/>
  <c r="V787" i="1" s="1"/>
  <c r="V124" i="1"/>
  <c r="V125" i="1" s="1"/>
  <c r="V127" i="1" s="1"/>
  <c r="V169" i="1"/>
  <c r="V170" i="1" s="1"/>
  <c r="V172" i="1" s="1"/>
  <c r="V302" i="1"/>
  <c r="V303" i="1" s="1"/>
  <c r="V305" i="1" s="1"/>
  <c r="V874" i="1"/>
  <c r="V875" i="1" s="1"/>
  <c r="V877" i="1" s="1"/>
  <c r="V35" i="3"/>
  <c r="V22" i="3"/>
  <c r="V30" i="3" s="1"/>
  <c r="V36" i="3" s="1"/>
  <c r="V37" i="3" s="1"/>
  <c r="V39" i="3" s="1"/>
  <c r="V41" i="3" s="1"/>
  <c r="Z116" i="2"/>
  <c r="Z105" i="2"/>
  <c r="Z112" i="2" s="1"/>
  <c r="Z117" i="2" s="1"/>
  <c r="Z118" i="2" s="1"/>
  <c r="Z120" i="2" s="1"/>
  <c r="T990" i="1"/>
  <c r="R990" i="1"/>
  <c r="P990" i="1"/>
  <c r="P991" i="1" s="1"/>
  <c r="P992" i="1" s="1"/>
  <c r="P994" i="1" s="1"/>
  <c r="G989" i="1"/>
  <c r="H990" i="1" s="1"/>
  <c r="E989" i="1"/>
  <c r="F990" i="1" s="1"/>
  <c r="T979" i="1"/>
  <c r="T986" i="1" s="1"/>
  <c r="R979" i="1"/>
  <c r="R986" i="1" s="1"/>
  <c r="P979" i="1"/>
  <c r="H979" i="1"/>
  <c r="H986" i="1" s="1"/>
  <c r="F979" i="1"/>
  <c r="F986" i="1" s="1"/>
  <c r="R991" i="1" l="1"/>
  <c r="R992" i="1" s="1"/>
  <c r="R994" i="1" s="1"/>
  <c r="F991" i="1"/>
  <c r="F992" i="1" s="1"/>
  <c r="F994" i="1" s="1"/>
  <c r="T991" i="1"/>
  <c r="T992" i="1" s="1"/>
  <c r="T994" i="1" s="1"/>
  <c r="H991" i="1"/>
  <c r="H992" i="1" s="1"/>
  <c r="H994" i="1" s="1"/>
  <c r="T1028" i="1"/>
  <c r="R1028" i="1"/>
  <c r="P1028" i="1"/>
  <c r="H1028" i="1"/>
  <c r="F1028" i="1"/>
  <c r="D1028" i="1"/>
  <c r="T1016" i="1"/>
  <c r="T1024" i="1" s="1"/>
  <c r="R1016" i="1"/>
  <c r="R1024" i="1" s="1"/>
  <c r="P1016" i="1"/>
  <c r="P1024" i="1" s="1"/>
  <c r="H1016" i="1"/>
  <c r="H1024" i="1" s="1"/>
  <c r="F1016" i="1"/>
  <c r="F1024" i="1" s="1"/>
  <c r="D1016" i="1"/>
  <c r="D1024" i="1" s="1"/>
  <c r="D1029" i="1" s="1"/>
  <c r="D1030" i="1" s="1"/>
  <c r="D1032" i="1" s="1"/>
  <c r="V474" i="1"/>
  <c r="V462" i="1"/>
  <c r="V470" i="1" s="1"/>
  <c r="U430" i="1"/>
  <c r="V431" i="1" s="1"/>
  <c r="V419" i="1"/>
  <c r="V427" i="1" s="1"/>
  <c r="V388" i="1"/>
  <c r="V376" i="1"/>
  <c r="V384" i="1" s="1"/>
  <c r="U122" i="3"/>
  <c r="V123" i="3" s="1"/>
  <c r="U343" i="1"/>
  <c r="V105" i="3"/>
  <c r="V111" i="3" s="1"/>
  <c r="V119" i="3" s="1"/>
  <c r="R1029" i="1" l="1"/>
  <c r="R1030" i="1" s="1"/>
  <c r="R1032" i="1" s="1"/>
  <c r="H1029" i="1"/>
  <c r="H1030" i="1" s="1"/>
  <c r="H1032" i="1" s="1"/>
  <c r="V389" i="1"/>
  <c r="V390" i="1" s="1"/>
  <c r="V392" i="1" s="1"/>
  <c r="V394" i="1" s="1"/>
  <c r="V432" i="1"/>
  <c r="V433" i="1" s="1"/>
  <c r="V435" i="1" s="1"/>
  <c r="P1029" i="1"/>
  <c r="P1030" i="1" s="1"/>
  <c r="P1032" i="1" s="1"/>
  <c r="F1029" i="1"/>
  <c r="F1030" i="1" s="1"/>
  <c r="F1032" i="1" s="1"/>
  <c r="V475" i="1"/>
  <c r="V476" i="1" s="1"/>
  <c r="V478" i="1" s="1"/>
  <c r="T1029" i="1"/>
  <c r="T1030" i="1" s="1"/>
  <c r="T1032" i="1" s="1"/>
  <c r="V124" i="3"/>
  <c r="V125" i="3" s="1"/>
  <c r="V127" i="3" s="1"/>
  <c r="V953" i="1"/>
  <c r="V942" i="1"/>
  <c r="V949" i="1" s="1"/>
  <c r="V954" i="1" s="1"/>
  <c r="V955" i="1" s="1"/>
  <c r="V957" i="1" s="1"/>
  <c r="V344" i="1"/>
  <c r="V332" i="1"/>
  <c r="V340" i="1" s="1"/>
  <c r="V345" i="1" l="1"/>
  <c r="V346" i="1" s="1"/>
  <c r="V348" i="1" s="1"/>
  <c r="V351" i="1" s="1"/>
  <c r="U213" i="1"/>
  <c r="V214" i="1" s="1"/>
  <c r="V202" i="1"/>
  <c r="V210" i="1" s="1"/>
  <c r="V215" i="1" l="1"/>
  <c r="V216" i="1" s="1"/>
  <c r="V218" i="1" s="1"/>
  <c r="S122" i="3"/>
  <c r="T123" i="3" s="1"/>
  <c r="T111" i="3"/>
  <c r="T119" i="3" s="1"/>
  <c r="T124" i="3" s="1"/>
  <c r="T125" i="3" s="1"/>
  <c r="T127" i="3" s="1"/>
  <c r="T105" i="3"/>
  <c r="R105" i="3"/>
  <c r="R111" i="3" s="1"/>
  <c r="R119" i="3" s="1"/>
  <c r="R124" i="3" s="1"/>
  <c r="R125" i="3" s="1"/>
  <c r="R127" i="3" s="1"/>
  <c r="Q122" i="3"/>
  <c r="R123" i="3"/>
  <c r="T35" i="3"/>
  <c r="T22" i="3"/>
  <c r="T30" i="3" s="1"/>
  <c r="T36" i="3" s="1"/>
  <c r="T37" i="3" s="1"/>
  <c r="T39" i="3" s="1"/>
  <c r="T41" i="3" s="1"/>
  <c r="Q120" i="2"/>
  <c r="O120" i="2"/>
  <c r="M120" i="2"/>
  <c r="K120" i="2"/>
  <c r="X116" i="2"/>
  <c r="V116" i="2"/>
  <c r="S115" i="2"/>
  <c r="T116" i="2" s="1"/>
  <c r="Q115" i="2"/>
  <c r="R116" i="2" s="1"/>
  <c r="O115" i="2"/>
  <c r="P116" i="2" s="1"/>
  <c r="M115" i="2"/>
  <c r="N116" i="2" s="1"/>
  <c r="K115" i="2"/>
  <c r="L116" i="2" s="1"/>
  <c r="I115" i="2"/>
  <c r="J116" i="2" s="1"/>
  <c r="G115" i="2"/>
  <c r="H116" i="2" s="1"/>
  <c r="E115" i="2"/>
  <c r="F116" i="2" s="1"/>
  <c r="X105" i="2"/>
  <c r="X112" i="2" s="1"/>
  <c r="V105" i="2"/>
  <c r="V112" i="2" s="1"/>
  <c r="V117" i="2" s="1"/>
  <c r="V118" i="2" s="1"/>
  <c r="V120" i="2" s="1"/>
  <c r="T105" i="2"/>
  <c r="T112" i="2" s="1"/>
  <c r="T117" i="2" s="1"/>
  <c r="T118" i="2" s="1"/>
  <c r="R105" i="2"/>
  <c r="R112" i="2" s="1"/>
  <c r="P105" i="2"/>
  <c r="P112" i="2" s="1"/>
  <c r="P117" i="2" s="1"/>
  <c r="P118" i="2" s="1"/>
  <c r="P120" i="2" s="1"/>
  <c r="N105" i="2"/>
  <c r="N112" i="2" s="1"/>
  <c r="N117" i="2" s="1"/>
  <c r="N118" i="2" s="1"/>
  <c r="N120" i="2" s="1"/>
  <c r="L105" i="2"/>
  <c r="L112" i="2" s="1"/>
  <c r="L117" i="2" s="1"/>
  <c r="L118" i="2" s="1"/>
  <c r="L120" i="2" s="1"/>
  <c r="J105" i="2"/>
  <c r="J112" i="2" s="1"/>
  <c r="H105" i="2"/>
  <c r="H112" i="2" s="1"/>
  <c r="H117" i="2" s="1"/>
  <c r="H118" i="2" s="1"/>
  <c r="F105" i="2"/>
  <c r="F112" i="2" s="1"/>
  <c r="F117" i="2" s="1"/>
  <c r="F118" i="2" s="1"/>
  <c r="T953" i="1"/>
  <c r="T942" i="1"/>
  <c r="T949" i="1" s="1"/>
  <c r="T954" i="1" s="1"/>
  <c r="T955" i="1" s="1"/>
  <c r="T957" i="1" s="1"/>
  <c r="T873" i="1"/>
  <c r="T861" i="1"/>
  <c r="T869" i="1" s="1"/>
  <c r="T783" i="1"/>
  <c r="T771" i="1"/>
  <c r="T779" i="1" s="1"/>
  <c r="T474" i="1"/>
  <c r="T462" i="1"/>
  <c r="T470" i="1" s="1"/>
  <c r="S430" i="1"/>
  <c r="T431" i="1" s="1"/>
  <c r="T419" i="1"/>
  <c r="T427" i="1" s="1"/>
  <c r="T388" i="1"/>
  <c r="T376" i="1"/>
  <c r="T384" i="1" s="1"/>
  <c r="S343" i="1"/>
  <c r="T344" i="1" s="1"/>
  <c r="T332" i="1"/>
  <c r="T340" i="1" s="1"/>
  <c r="S300" i="1"/>
  <c r="T301" i="1" s="1"/>
  <c r="T289" i="1"/>
  <c r="T297" i="1" s="1"/>
  <c r="S257" i="1"/>
  <c r="T258" i="1" s="1"/>
  <c r="T246" i="1"/>
  <c r="T254" i="1" s="1"/>
  <c r="T220" i="1"/>
  <c r="S213" i="1"/>
  <c r="T214" i="1" s="1"/>
  <c r="T202" i="1"/>
  <c r="T210" i="1" s="1"/>
  <c r="S167" i="1"/>
  <c r="T168" i="1" s="1"/>
  <c r="T156" i="1"/>
  <c r="T164" i="1" s="1"/>
  <c r="T130" i="1"/>
  <c r="S122" i="1"/>
  <c r="T123" i="1" s="1"/>
  <c r="T111" i="1"/>
  <c r="T119" i="1" s="1"/>
  <c r="T874" i="1" l="1"/>
  <c r="T875" i="1" s="1"/>
  <c r="T877" i="1" s="1"/>
  <c r="T784" i="1"/>
  <c r="T785" i="1" s="1"/>
  <c r="T787" i="1" s="1"/>
  <c r="T124" i="1"/>
  <c r="T125" i="1" s="1"/>
  <c r="T127" i="1" s="1"/>
  <c r="T259" i="1"/>
  <c r="T260" i="1" s="1"/>
  <c r="T262" i="1" s="1"/>
  <c r="T475" i="1"/>
  <c r="T476" i="1" s="1"/>
  <c r="T478" i="1" s="1"/>
  <c r="T169" i="1"/>
  <c r="T170" i="1" s="1"/>
  <c r="T172" i="1" s="1"/>
  <c r="T302" i="1"/>
  <c r="T303" i="1" s="1"/>
  <c r="T305" i="1" s="1"/>
  <c r="T389" i="1"/>
  <c r="T390" i="1" s="1"/>
  <c r="T392" i="1" s="1"/>
  <c r="T394" i="1" s="1"/>
  <c r="T215" i="1"/>
  <c r="T216" i="1" s="1"/>
  <c r="T218" i="1" s="1"/>
  <c r="T345" i="1"/>
  <c r="T346" i="1" s="1"/>
  <c r="T348" i="1" s="1"/>
  <c r="T351" i="1" s="1"/>
  <c r="T432" i="1"/>
  <c r="T433" i="1" s="1"/>
  <c r="T435" i="1" s="1"/>
  <c r="X117" i="2"/>
  <c r="X118" i="2" s="1"/>
  <c r="X120" i="2" s="1"/>
  <c r="J117" i="2"/>
  <c r="J118" i="2" s="1"/>
  <c r="J120" i="2" s="1"/>
  <c r="R117" i="2"/>
  <c r="R118" i="2" s="1"/>
  <c r="R120" i="2" s="1"/>
  <c r="R220" i="1"/>
  <c r="R953" i="1"/>
  <c r="R942" i="1"/>
  <c r="R949" i="1" s="1"/>
  <c r="R954" i="1" s="1"/>
  <c r="R955" i="1" s="1"/>
  <c r="R957" i="1" s="1"/>
  <c r="R861" i="1"/>
  <c r="R869" i="1" s="1"/>
  <c r="R873" i="1"/>
  <c r="P873" i="1"/>
  <c r="P861" i="1"/>
  <c r="P869" i="1" s="1"/>
  <c r="R783" i="1"/>
  <c r="R771" i="1"/>
  <c r="R779" i="1" s="1"/>
  <c r="P783" i="1"/>
  <c r="P771" i="1"/>
  <c r="P779" i="1" s="1"/>
  <c r="R474" i="1"/>
  <c r="R462" i="1"/>
  <c r="R470" i="1" s="1"/>
  <c r="P474" i="1"/>
  <c r="P462" i="1"/>
  <c r="P470" i="1" s="1"/>
  <c r="Q430" i="1"/>
  <c r="R431" i="1" s="1"/>
  <c r="R419" i="1"/>
  <c r="R427" i="1" s="1"/>
  <c r="O430" i="1"/>
  <c r="P431" i="1" s="1"/>
  <c r="P419" i="1"/>
  <c r="P427" i="1" s="1"/>
  <c r="P332" i="1"/>
  <c r="P340" i="1" s="1"/>
  <c r="O343" i="1"/>
  <c r="P344" i="1" s="1"/>
  <c r="R388" i="1"/>
  <c r="R376" i="1"/>
  <c r="R384" i="1" s="1"/>
  <c r="P388" i="1"/>
  <c r="P376" i="1"/>
  <c r="P384" i="1" s="1"/>
  <c r="Q343" i="1"/>
  <c r="R344" i="1" s="1"/>
  <c r="R332" i="1"/>
  <c r="R340" i="1" s="1"/>
  <c r="Q300" i="1"/>
  <c r="R301" i="1" s="1"/>
  <c r="R289" i="1"/>
  <c r="R297" i="1" s="1"/>
  <c r="O300" i="1"/>
  <c r="P301" i="1" s="1"/>
  <c r="P289" i="1"/>
  <c r="P297" i="1" s="1"/>
  <c r="P265" i="1"/>
  <c r="P202" i="1"/>
  <c r="P210" i="1" s="1"/>
  <c r="O213" i="1"/>
  <c r="P214" i="1" s="1"/>
  <c r="Q257" i="1"/>
  <c r="R258" i="1" s="1"/>
  <c r="R246" i="1"/>
  <c r="R254" i="1" s="1"/>
  <c r="O257" i="1"/>
  <c r="P258" i="1" s="1"/>
  <c r="P246" i="1"/>
  <c r="P254" i="1" s="1"/>
  <c r="Q213" i="1"/>
  <c r="R214" i="1" s="1"/>
  <c r="R202" i="1"/>
  <c r="R210" i="1" s="1"/>
  <c r="P175" i="1"/>
  <c r="Q167" i="1"/>
  <c r="R168" i="1" s="1"/>
  <c r="R156" i="1"/>
  <c r="R164" i="1" s="1"/>
  <c r="P111" i="1"/>
  <c r="P119" i="1" s="1"/>
  <c r="O122" i="1"/>
  <c r="P123" i="1" s="1"/>
  <c r="O167" i="1"/>
  <c r="P168" i="1" s="1"/>
  <c r="P156" i="1"/>
  <c r="P164" i="1" s="1"/>
  <c r="R130" i="1"/>
  <c r="Q122" i="1"/>
  <c r="R123" i="1" s="1"/>
  <c r="R111" i="1"/>
  <c r="R119" i="1" s="1"/>
  <c r="P130" i="1"/>
  <c r="R874" i="1" l="1"/>
  <c r="R875" i="1" s="1"/>
  <c r="R877" i="1" s="1"/>
  <c r="R475" i="1"/>
  <c r="R476" i="1" s="1"/>
  <c r="R478" i="1" s="1"/>
  <c r="R345" i="1"/>
  <c r="R346" i="1" s="1"/>
  <c r="R348" i="1" s="1"/>
  <c r="R351" i="1" s="1"/>
  <c r="P475" i="1"/>
  <c r="P476" i="1" s="1"/>
  <c r="P478" i="1" s="1"/>
  <c r="P345" i="1"/>
  <c r="P346" i="1" s="1"/>
  <c r="P348" i="1" s="1"/>
  <c r="P351" i="1" s="1"/>
  <c r="R169" i="1"/>
  <c r="R170" i="1" s="1"/>
  <c r="R172" i="1" s="1"/>
  <c r="P302" i="1"/>
  <c r="P303" i="1" s="1"/>
  <c r="P305" i="1" s="1"/>
  <c r="P307" i="1" s="1"/>
  <c r="P389" i="1"/>
  <c r="P390" i="1" s="1"/>
  <c r="P392" i="1" s="1"/>
  <c r="P394" i="1" s="1"/>
  <c r="P432" i="1"/>
  <c r="P433" i="1" s="1"/>
  <c r="P435" i="1" s="1"/>
  <c r="P437" i="1" s="1"/>
  <c r="R784" i="1"/>
  <c r="R785" i="1" s="1"/>
  <c r="R787" i="1" s="1"/>
  <c r="R389" i="1"/>
  <c r="R390" i="1" s="1"/>
  <c r="R392" i="1" s="1"/>
  <c r="R394" i="1" s="1"/>
  <c r="P784" i="1"/>
  <c r="P785" i="1" s="1"/>
  <c r="P787" i="1" s="1"/>
  <c r="P789" i="1" s="1"/>
  <c r="P215" i="1"/>
  <c r="P216" i="1" s="1"/>
  <c r="P218" i="1" s="1"/>
  <c r="P220" i="1" s="1"/>
  <c r="R124" i="1"/>
  <c r="R125" i="1" s="1"/>
  <c r="R127" i="1" s="1"/>
  <c r="R215" i="1"/>
  <c r="R216" i="1" s="1"/>
  <c r="R218" i="1" s="1"/>
  <c r="P259" i="1"/>
  <c r="P260" i="1" s="1"/>
  <c r="P262" i="1" s="1"/>
  <c r="R302" i="1"/>
  <c r="R303" i="1" s="1"/>
  <c r="R305" i="1" s="1"/>
  <c r="R432" i="1"/>
  <c r="R433" i="1" s="1"/>
  <c r="R435" i="1" s="1"/>
  <c r="P874" i="1"/>
  <c r="P875" i="1" s="1"/>
  <c r="P877" i="1" s="1"/>
  <c r="P879" i="1" s="1"/>
  <c r="R259" i="1"/>
  <c r="R260" i="1" s="1"/>
  <c r="R262" i="1" s="1"/>
  <c r="P169" i="1"/>
  <c r="P170" i="1" s="1"/>
  <c r="P172" i="1" s="1"/>
  <c r="P124" i="1"/>
  <c r="P125" i="1" s="1"/>
  <c r="P127" i="1" s="1"/>
  <c r="I75" i="2"/>
  <c r="J76" i="2" s="1"/>
  <c r="J65" i="2"/>
  <c r="J72" i="2" s="1"/>
  <c r="X37" i="2"/>
  <c r="X26" i="2"/>
  <c r="X33" i="2" s="1"/>
  <c r="X38" i="2" s="1"/>
  <c r="X39" i="2" s="1"/>
  <c r="X41" i="2" s="1"/>
  <c r="X43" i="2" s="1"/>
  <c r="R41" i="3"/>
  <c r="R35" i="3"/>
  <c r="R30" i="3"/>
  <c r="R36" i="3" s="1"/>
  <c r="R37" i="3" s="1"/>
  <c r="R39" i="3" s="1"/>
  <c r="R22" i="3"/>
  <c r="J77" i="2" l="1"/>
  <c r="J78" i="2" s="1"/>
  <c r="J80" i="2" s="1"/>
  <c r="J82" i="2" s="1"/>
  <c r="P953" i="1"/>
  <c r="G952" i="1"/>
  <c r="H953" i="1" s="1"/>
  <c r="E952" i="1"/>
  <c r="F953" i="1" s="1"/>
  <c r="P942" i="1"/>
  <c r="P949" i="1" s="1"/>
  <c r="P954" i="1" s="1"/>
  <c r="H942" i="1"/>
  <c r="H949" i="1" s="1"/>
  <c r="F942" i="1"/>
  <c r="F949" i="1" s="1"/>
  <c r="P41" i="3"/>
  <c r="N42" i="3"/>
  <c r="G75" i="2"/>
  <c r="H76" i="2" s="1"/>
  <c r="E75" i="2"/>
  <c r="F76" i="2" s="1"/>
  <c r="H65" i="2"/>
  <c r="H72" i="2" s="1"/>
  <c r="F65" i="2"/>
  <c r="F72" i="2" s="1"/>
  <c r="V37" i="2"/>
  <c r="V26" i="2"/>
  <c r="V33" i="2" s="1"/>
  <c r="F954" i="1" l="1"/>
  <c r="F955" i="1" s="1"/>
  <c r="F957" i="1" s="1"/>
  <c r="F77" i="2"/>
  <c r="F78" i="2" s="1"/>
  <c r="F80" i="2" s="1"/>
  <c r="H77" i="2"/>
  <c r="H78" i="2" s="1"/>
  <c r="H80" i="2" s="1"/>
  <c r="H82" i="2" s="1"/>
  <c r="P955" i="1"/>
  <c r="P957" i="1" s="1"/>
  <c r="H954" i="1"/>
  <c r="H955" i="1" s="1"/>
  <c r="H957" i="1" s="1"/>
  <c r="V38" i="2"/>
  <c r="V39" i="2" s="1"/>
  <c r="V41" i="2" s="1"/>
  <c r="V43" i="2" s="1"/>
  <c r="O131" i="3"/>
  <c r="P35" i="3" l="1"/>
  <c r="D35" i="3"/>
  <c r="P22" i="3"/>
  <c r="P30" i="3" s="1"/>
  <c r="F105" i="3"/>
  <c r="F111" i="3" s="1"/>
  <c r="H105" i="3"/>
  <c r="J105" i="3"/>
  <c r="L105" i="3"/>
  <c r="L111" i="3" s="1"/>
  <c r="L119" i="3" s="1"/>
  <c r="N105" i="3"/>
  <c r="N111" i="3" s="1"/>
  <c r="P105" i="3"/>
  <c r="P111" i="3" s="1"/>
  <c r="P119" i="3" s="1"/>
  <c r="H111" i="3"/>
  <c r="H119" i="3" s="1"/>
  <c r="J111" i="3"/>
  <c r="J119" i="3" s="1"/>
  <c r="E122" i="3"/>
  <c r="F123" i="3" s="1"/>
  <c r="G122" i="3"/>
  <c r="H123" i="3" s="1"/>
  <c r="I122" i="3"/>
  <c r="J123" i="3" s="1"/>
  <c r="K122" i="3"/>
  <c r="L123" i="3" s="1"/>
  <c r="M122" i="3"/>
  <c r="N123" i="3" s="1"/>
  <c r="O122" i="3"/>
  <c r="P123" i="3" s="1"/>
  <c r="I123" i="3"/>
  <c r="K123" i="3"/>
  <c r="F130" i="3"/>
  <c r="G130" i="3"/>
  <c r="H130" i="3"/>
  <c r="I130" i="3"/>
  <c r="J130" i="3"/>
  <c r="K130" i="3"/>
  <c r="L130" i="3"/>
  <c r="M130" i="3"/>
  <c r="N130" i="3"/>
  <c r="J124" i="3" l="1"/>
  <c r="J125" i="3" s="1"/>
  <c r="J127" i="3" s="1"/>
  <c r="O130" i="3"/>
  <c r="O132" i="3" s="1"/>
  <c r="N119" i="3"/>
  <c r="N124" i="3" s="1"/>
  <c r="N125" i="3" s="1"/>
  <c r="N127" i="3" s="1"/>
  <c r="F119" i="3"/>
  <c r="F124" i="3" s="1"/>
  <c r="F125" i="3" s="1"/>
  <c r="F127" i="3" s="1"/>
  <c r="P36" i="3"/>
  <c r="P37" i="3" s="1"/>
  <c r="P39" i="3" s="1"/>
  <c r="P124" i="3"/>
  <c r="P125" i="3" s="1"/>
  <c r="P127" i="3" s="1"/>
  <c r="L124" i="3"/>
  <c r="L125" i="3" s="1"/>
  <c r="L127" i="3" s="1"/>
  <c r="H124" i="3"/>
  <c r="H125" i="3" s="1"/>
  <c r="H127" i="3" s="1"/>
  <c r="M82" i="3"/>
  <c r="N83" i="3" s="1"/>
  <c r="K82" i="3"/>
  <c r="L83" i="3" s="1"/>
  <c r="I82" i="3"/>
  <c r="J83" i="3" s="1"/>
  <c r="G82" i="3"/>
  <c r="H83" i="3" s="1"/>
  <c r="E82" i="3"/>
  <c r="C82" i="3"/>
  <c r="D83" i="3" s="1"/>
  <c r="L42" i="3"/>
  <c r="J42" i="3"/>
  <c r="H42" i="3"/>
  <c r="F42" i="3"/>
  <c r="D42" i="3"/>
  <c r="N35" i="3"/>
  <c r="L35" i="3"/>
  <c r="J35" i="3"/>
  <c r="H35" i="3"/>
  <c r="F35" i="3"/>
  <c r="N22" i="3"/>
  <c r="N30" i="3" s="1"/>
  <c r="L22" i="3"/>
  <c r="L30" i="3" s="1"/>
  <c r="J22" i="3"/>
  <c r="J30" i="3" s="1"/>
  <c r="H22" i="3"/>
  <c r="H30" i="3" s="1"/>
  <c r="F22" i="3"/>
  <c r="F30" i="3" s="1"/>
  <c r="D22" i="3"/>
  <c r="D30" i="3" s="1"/>
  <c r="L90" i="3"/>
  <c r="J90" i="3"/>
  <c r="H90" i="3"/>
  <c r="F90" i="3"/>
  <c r="D90" i="3"/>
  <c r="F83" i="3"/>
  <c r="N71" i="3"/>
  <c r="N79" i="3" s="1"/>
  <c r="L71" i="3"/>
  <c r="L79" i="3" s="1"/>
  <c r="J71" i="3"/>
  <c r="J79" i="3" s="1"/>
  <c r="H71" i="3"/>
  <c r="H79" i="3" s="1"/>
  <c r="F71" i="3"/>
  <c r="F79" i="3" s="1"/>
  <c r="D71" i="3"/>
  <c r="D79" i="3" s="1"/>
  <c r="F84" i="3" l="1"/>
  <c r="F85" i="3" s="1"/>
  <c r="F87" i="3" s="1"/>
  <c r="F36" i="3"/>
  <c r="F37" i="3" s="1"/>
  <c r="F39" i="3" s="1"/>
  <c r="M90" i="3"/>
  <c r="N84" i="3"/>
  <c r="N85" i="3" s="1"/>
  <c r="N87" i="3" s="1"/>
  <c r="L84" i="3"/>
  <c r="L85" i="3" s="1"/>
  <c r="L87" i="3" s="1"/>
  <c r="D84" i="3"/>
  <c r="D85" i="3" s="1"/>
  <c r="D87" i="3" s="1"/>
  <c r="H84" i="3"/>
  <c r="H85" i="3" s="1"/>
  <c r="H87" i="3" s="1"/>
  <c r="M42" i="3"/>
  <c r="N36" i="3"/>
  <c r="N37" i="3" s="1"/>
  <c r="N39" i="3" s="1"/>
  <c r="H36" i="3"/>
  <c r="H37" i="3" s="1"/>
  <c r="H39" i="3" s="1"/>
  <c r="J36" i="3"/>
  <c r="J37" i="3" s="1"/>
  <c r="J39" i="3" s="1"/>
  <c r="D36" i="3"/>
  <c r="D37" i="3" s="1"/>
  <c r="D39" i="3" s="1"/>
  <c r="L36" i="3"/>
  <c r="L37" i="3" s="1"/>
  <c r="L39" i="3" s="1"/>
  <c r="J84" i="3"/>
  <c r="J85" i="3" s="1"/>
  <c r="J87" i="3" s="1"/>
  <c r="S36" i="2"/>
  <c r="H880" i="1"/>
  <c r="H873" i="1"/>
  <c r="F873" i="1"/>
  <c r="D873" i="1"/>
  <c r="H861" i="1"/>
  <c r="H869" i="1" s="1"/>
  <c r="F861" i="1"/>
  <c r="F869" i="1" s="1"/>
  <c r="D861" i="1"/>
  <c r="D869" i="1" s="1"/>
  <c r="H783" i="1"/>
  <c r="F783" i="1"/>
  <c r="D783" i="1"/>
  <c r="H771" i="1"/>
  <c r="H779" i="1" s="1"/>
  <c r="F771" i="1"/>
  <c r="F779" i="1" s="1"/>
  <c r="D771" i="1"/>
  <c r="D779" i="1" s="1"/>
  <c r="F518" i="1"/>
  <c r="H518" i="1"/>
  <c r="D518" i="1"/>
  <c r="H506" i="1"/>
  <c r="H514" i="1" s="1"/>
  <c r="F506" i="1"/>
  <c r="F514" i="1" s="1"/>
  <c r="D506" i="1"/>
  <c r="D514" i="1" s="1"/>
  <c r="H481" i="1"/>
  <c r="F481" i="1"/>
  <c r="D481" i="1"/>
  <c r="H474" i="1"/>
  <c r="F474" i="1"/>
  <c r="D474" i="1"/>
  <c r="H462" i="1"/>
  <c r="H470" i="1" s="1"/>
  <c r="F462" i="1"/>
  <c r="F470" i="1" s="1"/>
  <c r="D462" i="1"/>
  <c r="D470" i="1" s="1"/>
  <c r="E430" i="1"/>
  <c r="F431" i="1" s="1"/>
  <c r="G430" i="1"/>
  <c r="H431" i="1" s="1"/>
  <c r="C430" i="1"/>
  <c r="D431" i="1" s="1"/>
  <c r="H438" i="1"/>
  <c r="F438" i="1"/>
  <c r="D438" i="1"/>
  <c r="H419" i="1"/>
  <c r="H427" i="1" s="1"/>
  <c r="F419" i="1"/>
  <c r="F427" i="1" s="1"/>
  <c r="D419" i="1"/>
  <c r="D427" i="1" s="1"/>
  <c r="D343" i="1"/>
  <c r="E343" i="1"/>
  <c r="F344" i="1" s="1"/>
  <c r="F343" i="1"/>
  <c r="G343" i="1"/>
  <c r="H344" i="1" s="1"/>
  <c r="H343" i="1"/>
  <c r="C343" i="1"/>
  <c r="D344" i="1" s="1"/>
  <c r="H395" i="1"/>
  <c r="F395" i="1"/>
  <c r="D395" i="1"/>
  <c r="H388" i="1"/>
  <c r="F388" i="1"/>
  <c r="D388" i="1"/>
  <c r="H376" i="1"/>
  <c r="H384" i="1" s="1"/>
  <c r="F376" i="1"/>
  <c r="F384" i="1" s="1"/>
  <c r="D376" i="1"/>
  <c r="D384" i="1" s="1"/>
  <c r="H352" i="1"/>
  <c r="F352" i="1"/>
  <c r="D352" i="1"/>
  <c r="H332" i="1"/>
  <c r="H340" i="1" s="1"/>
  <c r="F332" i="1"/>
  <c r="F340" i="1" s="1"/>
  <c r="D332" i="1"/>
  <c r="D340" i="1" s="1"/>
  <c r="H308" i="1"/>
  <c r="F308" i="1"/>
  <c r="D308" i="1"/>
  <c r="G300" i="1"/>
  <c r="H301" i="1" s="1"/>
  <c r="E300" i="1"/>
  <c r="F301" i="1" s="1"/>
  <c r="C300" i="1"/>
  <c r="D301" i="1" s="1"/>
  <c r="H289" i="1"/>
  <c r="H297" i="1" s="1"/>
  <c r="F289" i="1"/>
  <c r="F297" i="1" s="1"/>
  <c r="D289" i="1"/>
  <c r="D297" i="1" s="1"/>
  <c r="E257" i="1"/>
  <c r="F258" i="1" s="1"/>
  <c r="G257" i="1"/>
  <c r="H258" i="1" s="1"/>
  <c r="C257" i="1"/>
  <c r="D258" i="1" s="1"/>
  <c r="H266" i="1"/>
  <c r="F266" i="1"/>
  <c r="D266" i="1"/>
  <c r="H246" i="1"/>
  <c r="H254" i="1" s="1"/>
  <c r="F246" i="1"/>
  <c r="F254" i="1" s="1"/>
  <c r="D246" i="1"/>
  <c r="D254" i="1" s="1"/>
  <c r="H221" i="1"/>
  <c r="F221" i="1"/>
  <c r="D221" i="1"/>
  <c r="G213" i="1"/>
  <c r="H214" i="1" s="1"/>
  <c r="E213" i="1"/>
  <c r="F214" i="1" s="1"/>
  <c r="C213" i="1"/>
  <c r="D214" i="1" s="1"/>
  <c r="H202" i="1"/>
  <c r="H210" i="1" s="1"/>
  <c r="F202" i="1"/>
  <c r="F210" i="1" s="1"/>
  <c r="D202" i="1"/>
  <c r="D210" i="1" s="1"/>
  <c r="F175" i="1"/>
  <c r="H175" i="1"/>
  <c r="D175" i="1"/>
  <c r="E167" i="1"/>
  <c r="G167" i="1"/>
  <c r="H168" i="1" s="1"/>
  <c r="C167" i="1"/>
  <c r="H130" i="1"/>
  <c r="F130" i="1"/>
  <c r="D130" i="1"/>
  <c r="G122" i="1"/>
  <c r="H123" i="1" s="1"/>
  <c r="E122" i="1"/>
  <c r="F85" i="1"/>
  <c r="H85" i="1"/>
  <c r="D85" i="1"/>
  <c r="H78" i="1"/>
  <c r="N132" i="1" l="1"/>
  <c r="H784" i="1"/>
  <c r="H785" i="1" s="1"/>
  <c r="H787" i="1" s="1"/>
  <c r="H874" i="1"/>
  <c r="H875" i="1" s="1"/>
  <c r="H877" i="1" s="1"/>
  <c r="H302" i="1"/>
  <c r="H303" i="1" s="1"/>
  <c r="H305" i="1" s="1"/>
  <c r="F345" i="1"/>
  <c r="F346" i="1" s="1"/>
  <c r="F348" i="1" s="1"/>
  <c r="D519" i="1"/>
  <c r="D520" i="1" s="1"/>
  <c r="D522" i="1" s="1"/>
  <c r="F215" i="1"/>
  <c r="F216" i="1" s="1"/>
  <c r="F218" i="1" s="1"/>
  <c r="D389" i="1"/>
  <c r="D390" i="1" s="1"/>
  <c r="D392" i="1" s="1"/>
  <c r="F784" i="1"/>
  <c r="F785" i="1" s="1"/>
  <c r="F787" i="1" s="1"/>
  <c r="F874" i="1"/>
  <c r="F875" i="1" s="1"/>
  <c r="F877" i="1" s="1"/>
  <c r="F302" i="1"/>
  <c r="F303" i="1" s="1"/>
  <c r="F305" i="1" s="1"/>
  <c r="H389" i="1"/>
  <c r="H390" i="1" s="1"/>
  <c r="H392" i="1" s="1"/>
  <c r="H432" i="1"/>
  <c r="H433" i="1" s="1"/>
  <c r="H435" i="1" s="1"/>
  <c r="H259" i="1"/>
  <c r="H260" i="1" s="1"/>
  <c r="H262" i="1" s="1"/>
  <c r="F389" i="1"/>
  <c r="F390" i="1" s="1"/>
  <c r="F392" i="1" s="1"/>
  <c r="F432" i="1"/>
  <c r="F433" i="1" s="1"/>
  <c r="F435" i="1" s="1"/>
  <c r="H475" i="1"/>
  <c r="H476" i="1" s="1"/>
  <c r="H478" i="1" s="1"/>
  <c r="D215" i="1"/>
  <c r="D216" i="1" s="1"/>
  <c r="D218" i="1" s="1"/>
  <c r="D784" i="1"/>
  <c r="D785" i="1" s="1"/>
  <c r="D787" i="1" s="1"/>
  <c r="D874" i="1"/>
  <c r="D875" i="1" s="1"/>
  <c r="D877" i="1" s="1"/>
  <c r="H519" i="1"/>
  <c r="H520" i="1" s="1"/>
  <c r="H522" i="1" s="1"/>
  <c r="F519" i="1"/>
  <c r="F520" i="1" s="1"/>
  <c r="F522" i="1" s="1"/>
  <c r="D475" i="1"/>
  <c r="D476" i="1" s="1"/>
  <c r="D478" i="1" s="1"/>
  <c r="F475" i="1"/>
  <c r="F476" i="1" s="1"/>
  <c r="F478" i="1" s="1"/>
  <c r="D432" i="1"/>
  <c r="D433" i="1" s="1"/>
  <c r="D435" i="1" s="1"/>
  <c r="H345" i="1"/>
  <c r="H346" i="1" s="1"/>
  <c r="H348" i="1" s="1"/>
  <c r="D345" i="1"/>
  <c r="D346" i="1" s="1"/>
  <c r="D348" i="1" s="1"/>
  <c r="D302" i="1"/>
  <c r="D303" i="1" s="1"/>
  <c r="D305" i="1" s="1"/>
  <c r="F259" i="1"/>
  <c r="D259" i="1"/>
  <c r="D260" i="1" s="1"/>
  <c r="D262" i="1" s="1"/>
  <c r="H215" i="1"/>
  <c r="H216" i="1" s="1"/>
  <c r="H218" i="1" s="1"/>
  <c r="F168" i="1"/>
  <c r="D168" i="1"/>
  <c r="H156" i="1"/>
  <c r="F156" i="1"/>
  <c r="F164" i="1" s="1"/>
  <c r="D156" i="1"/>
  <c r="G130" i="1"/>
  <c r="E130" i="1"/>
  <c r="G123" i="1"/>
  <c r="F123" i="1"/>
  <c r="D123" i="1"/>
  <c r="H111" i="1"/>
  <c r="H119" i="1" s="1"/>
  <c r="F111" i="1"/>
  <c r="F119" i="1" s="1"/>
  <c r="D111" i="1"/>
  <c r="F78" i="1"/>
  <c r="D78" i="1"/>
  <c r="H66" i="1"/>
  <c r="H74" i="1" s="1"/>
  <c r="F66" i="1"/>
  <c r="F74" i="1" s="1"/>
  <c r="D66" i="1"/>
  <c r="D74" i="1" s="1"/>
  <c r="E42" i="1"/>
  <c r="G42" i="1"/>
  <c r="D34" i="1"/>
  <c r="E34" i="1"/>
  <c r="F35" i="1" s="1"/>
  <c r="F34" i="1"/>
  <c r="G35" i="1" s="1"/>
  <c r="G34" i="1"/>
  <c r="H35" i="1" s="1"/>
  <c r="H34" i="1"/>
  <c r="C34" i="1"/>
  <c r="D35" i="1" s="1"/>
  <c r="H23" i="1"/>
  <c r="H31" i="1" s="1"/>
  <c r="F23" i="1"/>
  <c r="F31" i="1" s="1"/>
  <c r="D23" i="1"/>
  <c r="D31" i="1" s="1"/>
  <c r="M43" i="2"/>
  <c r="O43" i="2"/>
  <c r="Q43" i="2"/>
  <c r="K43" i="2"/>
  <c r="F26" i="2"/>
  <c r="H26" i="2"/>
  <c r="J26" i="2"/>
  <c r="J33" i="2" s="1"/>
  <c r="L26" i="2"/>
  <c r="L33" i="2" s="1"/>
  <c r="N26" i="2"/>
  <c r="N33" i="2" s="1"/>
  <c r="P26" i="2"/>
  <c r="P33" i="2" s="1"/>
  <c r="R26" i="2"/>
  <c r="R33" i="2" s="1"/>
  <c r="T26" i="2"/>
  <c r="T33" i="2" s="1"/>
  <c r="F33" i="2"/>
  <c r="H33" i="2"/>
  <c r="E36" i="2"/>
  <c r="F37" i="2" s="1"/>
  <c r="G36" i="2"/>
  <c r="H37" i="2" s="1"/>
  <c r="I36" i="2"/>
  <c r="J37" i="2" s="1"/>
  <c r="K36" i="2"/>
  <c r="L37" i="2" s="1"/>
  <c r="M36" i="2"/>
  <c r="N37" i="2" s="1"/>
  <c r="O36" i="2"/>
  <c r="P37" i="2" s="1"/>
  <c r="Q36" i="2"/>
  <c r="R37" i="2" s="1"/>
  <c r="T37" i="2"/>
  <c r="H38" i="2" l="1"/>
  <c r="H39" i="2" s="1"/>
  <c r="H41" i="2" s="1"/>
  <c r="P38" i="2"/>
  <c r="P39" i="2" s="1"/>
  <c r="P41" i="2" s="1"/>
  <c r="P43" i="2" s="1"/>
  <c r="D164" i="1"/>
  <c r="D169" i="1" s="1"/>
  <c r="D170" i="1" s="1"/>
  <c r="D172" i="1" s="1"/>
  <c r="F260" i="1"/>
  <c r="F262" i="1" s="1"/>
  <c r="D119" i="1"/>
  <c r="D124" i="1" s="1"/>
  <c r="D125" i="1" s="1"/>
  <c r="D127" i="1" s="1"/>
  <c r="F36" i="1"/>
  <c r="F37" i="1" s="1"/>
  <c r="F39" i="1" s="1"/>
  <c r="F42" i="1" s="1"/>
  <c r="H164" i="1"/>
  <c r="H169" i="1" s="1"/>
  <c r="H170" i="1" s="1"/>
  <c r="H172" i="1" s="1"/>
  <c r="H36" i="1"/>
  <c r="H37" i="1" s="1"/>
  <c r="H39" i="1" s="1"/>
  <c r="H42" i="1" s="1"/>
  <c r="F169" i="1"/>
  <c r="F170" i="1" s="1"/>
  <c r="F172" i="1" s="1"/>
  <c r="H124" i="1"/>
  <c r="F124" i="1"/>
  <c r="F125" i="1" s="1"/>
  <c r="F127" i="1" s="1"/>
  <c r="D79" i="1"/>
  <c r="D80" i="1" s="1"/>
  <c r="D82" i="1" s="1"/>
  <c r="F79" i="1"/>
  <c r="F80" i="1" s="1"/>
  <c r="F82" i="1" s="1"/>
  <c r="H79" i="1"/>
  <c r="H80" i="1" s="1"/>
  <c r="H82" i="1" s="1"/>
  <c r="D36" i="1"/>
  <c r="D37" i="1" s="1"/>
  <c r="D39" i="1" s="1"/>
  <c r="D42" i="1" s="1"/>
  <c r="T38" i="2"/>
  <c r="T39" i="2" s="1"/>
  <c r="T41" i="2" s="1"/>
  <c r="L38" i="2"/>
  <c r="L39" i="2" s="1"/>
  <c r="L41" i="2" s="1"/>
  <c r="L43" i="2" s="1"/>
  <c r="R38" i="2"/>
  <c r="R39" i="2" s="1"/>
  <c r="R41" i="2" s="1"/>
  <c r="R43" i="2" s="1"/>
  <c r="F38" i="2"/>
  <c r="F39" i="2" s="1"/>
  <c r="F41" i="2" s="1"/>
  <c r="J38" i="2"/>
  <c r="J39" i="2" s="1"/>
  <c r="J41" i="2" s="1"/>
  <c r="J43" i="2" s="1"/>
  <c r="N38" i="2"/>
  <c r="N39" i="2" s="1"/>
  <c r="N41" i="2" s="1"/>
  <c r="N43" i="2" s="1"/>
  <c r="H125" i="1" l="1"/>
  <c r="H127" i="1" s="1"/>
  <c r="D26" i="4" l="1"/>
  <c r="D21" i="4" l="1"/>
  <c r="D27" i="4" s="1"/>
  <c r="C28" i="6" l="1"/>
  <c r="C24" i="6"/>
  <c r="I14" i="6" l="1"/>
  <c r="I22" i="6" s="1"/>
  <c r="I26" i="6" s="1"/>
  <c r="I28" i="6" s="1"/>
  <c r="I30" i="6" s="1"/>
  <c r="I32" i="6" s="1"/>
  <c r="J14" i="6"/>
  <c r="J22" i="6" s="1"/>
  <c r="J26" i="6" s="1"/>
  <c r="J28" i="6" s="1"/>
  <c r="J30" i="6" s="1"/>
  <c r="J32" i="6" s="1"/>
  <c r="K14" i="6"/>
  <c r="K22" i="6" s="1"/>
  <c r="K26" i="6" s="1"/>
  <c r="K28" i="6" s="1"/>
  <c r="K30" i="6" s="1"/>
  <c r="K32" i="6" s="1"/>
  <c r="L14" i="6"/>
  <c r="L22" i="6" s="1"/>
  <c r="L26" i="6" s="1"/>
  <c r="L28" i="6" s="1"/>
  <c r="L30" i="6" s="1"/>
  <c r="L32" i="6" s="1"/>
  <c r="M14" i="6"/>
  <c r="M22" i="6" s="1"/>
  <c r="M26" i="6" s="1"/>
  <c r="M28" i="6" s="1"/>
  <c r="M30" i="6" s="1"/>
  <c r="M32" i="6" s="1"/>
  <c r="N14" i="6"/>
  <c r="N22" i="6" s="1"/>
  <c r="N26" i="6" s="1"/>
  <c r="N28" i="6" s="1"/>
  <c r="N30" i="6" s="1"/>
  <c r="N32" i="6" s="1"/>
  <c r="O14" i="6"/>
  <c r="O22" i="6" s="1"/>
  <c r="O26" i="6" s="1"/>
  <c r="O28" i="6" s="1"/>
  <c r="O30" i="6" s="1"/>
  <c r="O32" i="6" s="1"/>
  <c r="H14" i="6"/>
  <c r="H22" i="6" s="1"/>
  <c r="H26" i="6" s="1"/>
  <c r="H28" i="6" s="1"/>
  <c r="H30" i="6" s="1"/>
  <c r="H32" i="6" s="1"/>
  <c r="C17" i="6"/>
  <c r="H33" i="6" l="1"/>
  <c r="L33" i="6"/>
  <c r="N33" i="6"/>
  <c r="J33" i="6"/>
  <c r="J36" i="6"/>
  <c r="J35" i="6"/>
  <c r="J37" i="6" l="1"/>
  <c r="C30" i="6"/>
  <c r="C32" i="6" s="1"/>
  <c r="F28" i="5" l="1"/>
  <c r="F22" i="5"/>
  <c r="E22" i="5"/>
  <c r="E29" i="5" s="1"/>
  <c r="E33" i="5" s="1"/>
  <c r="E35" i="5" s="1"/>
  <c r="E37" i="5" s="1"/>
  <c r="D28" i="5"/>
  <c r="D22" i="5"/>
  <c r="D68" i="4"/>
  <c r="D62" i="4"/>
  <c r="D69" i="4" s="1"/>
  <c r="F29" i="5" l="1"/>
  <c r="F33" i="5" s="1"/>
  <c r="F35" i="5" s="1"/>
  <c r="F37" i="5" s="1"/>
  <c r="D73" i="4"/>
  <c r="D75" i="4" s="1"/>
  <c r="D77" i="4" s="1"/>
  <c r="D31" i="4"/>
  <c r="D33" i="4" s="1"/>
  <c r="D35" i="4" s="1"/>
  <c r="D29" i="5"/>
  <c r="D33" i="5" s="1"/>
  <c r="D35" i="5" s="1"/>
  <c r="D37" i="5" s="1"/>
</calcChain>
</file>

<file path=xl/sharedStrings.xml><?xml version="1.0" encoding="utf-8"?>
<sst xmlns="http://schemas.openxmlformats.org/spreadsheetml/2006/main" count="1828" uniqueCount="169">
  <si>
    <t>උපයනවිට ගෙවීම් බදු ගණනය කිරීමේ විස්තරය</t>
  </si>
  <si>
    <t>ඒකාබද්ධ වැටුප</t>
  </si>
  <si>
    <t>ජීවන වියදම</t>
  </si>
  <si>
    <t>දළ වැටුප</t>
  </si>
  <si>
    <t>එකතු කිරීම්</t>
  </si>
  <si>
    <t>සුව සම්පත රක්ෂණ දායකත්වය</t>
  </si>
  <si>
    <t>නාමික ගෙවල් කුලී වටිනාකම</t>
  </si>
  <si>
    <t>දේපළ ණය රජයේ පොළී දායකත්වය</t>
  </si>
  <si>
    <t>අඩු නිරීම්</t>
  </si>
  <si>
    <t xml:space="preserve">නිලරථ අධිභාර </t>
  </si>
  <si>
    <t xml:space="preserve">ගෙවල් කුලිය </t>
  </si>
  <si>
    <t>මුළු මාසික  ආදායම</t>
  </si>
  <si>
    <t>උපයනවිට ගෙවීම් බද්ද 24%</t>
  </si>
  <si>
    <t>බදු නිදහස් වටිනාකම</t>
  </si>
  <si>
    <t>හිඟ වැටුප් හා දිමනා ගෙවීම්</t>
  </si>
  <si>
    <t>භාෂා දිමනාව</t>
  </si>
  <si>
    <t>අභියාචන දිමනාව</t>
  </si>
  <si>
    <t>ඉන්ධන දිමනාව</t>
  </si>
  <si>
    <t>ගෙවල් කුලී දිමනාව</t>
  </si>
  <si>
    <t>පෞද්ගලික දිමනාව</t>
  </si>
  <si>
    <t>රියදුරු දිමනාව</t>
  </si>
  <si>
    <t>නිලරථ දිමනාව</t>
  </si>
  <si>
    <t>වෘත්තීය දිමනාව</t>
  </si>
  <si>
    <t>ග්‍රන්ථ දිමනාව</t>
  </si>
  <si>
    <t>දුරකථන දිමනාව</t>
  </si>
  <si>
    <t>නාමික නිලරථ වටිනාකම</t>
  </si>
  <si>
    <t>තනතුර:- මහේස්ත්‍රාත්, ප්‍රධාන මහේස්ත්‍රාත් අධිකරණය, කොළඹ.</t>
  </si>
  <si>
    <t>නම:- ජී.එල්.ප්‍රියන්ත මැතිතුමා.</t>
  </si>
  <si>
    <t>නම:- ඩී.එම්.ඒ.සෙනෙවිරත්න මැතිතුමා.</t>
  </si>
  <si>
    <t>නම:- ඩබ්.යූ.සී.හේරත් මැතිණිය.</t>
  </si>
  <si>
    <t xml:space="preserve"> </t>
  </si>
  <si>
    <t>නම:- වයි.ආර්.බි.නෙළුම්දෙණිය මැතිතුමා.</t>
  </si>
  <si>
    <t>නම:- කේ.සී.ඒ.සමරදිවාකර මැතිතුමා.</t>
  </si>
  <si>
    <t>නම:- බී.ජේ.ටී.එල්.ජයතුංග මැතිණිය.</t>
  </si>
  <si>
    <t>අඩු කිරීම්</t>
  </si>
  <si>
    <t>හිග ගෙවල් කුලී දීමනාව</t>
  </si>
  <si>
    <t>තනතුර:- මහාධිකරණ විනිසුරු, සිවිල් අභියාචනා මහාධිකරණය, කොළඹ.</t>
  </si>
  <si>
    <t>නම:- එම්.එම්.එම්.මිහාල් මැතිතුමා.</t>
  </si>
  <si>
    <t>තනතුර:- මහේස්ත්‍රාත්, මහේස්ත්‍රාත් අධිකරණය, ගල්කිස්ස.</t>
  </si>
  <si>
    <t>තනතුර:- මහේස්ත්‍රාත්, මහේස්ත්‍රාත් අධිකරණය, මාලිගාකන්ද.</t>
  </si>
  <si>
    <t>නම:- ජී.ඒ.ආර්.ආටිගල මැතිනිය,</t>
  </si>
  <si>
    <t>සැප්තැම්බර්  මාසයට අදාල බද්ද</t>
  </si>
  <si>
    <t>2018 අගෝස්තු</t>
  </si>
  <si>
    <t xml:space="preserve">2018 ජුනි </t>
  </si>
  <si>
    <t>2018 ජුලි</t>
  </si>
  <si>
    <t>හිග පෞද්ගලික දීමනාව</t>
  </si>
  <si>
    <t>නම:- ජී.එච්.කේ.එන්. සිල්වා මැතිණිය</t>
  </si>
  <si>
    <t>නම:-කේ.එස්.එල්.ජයරත්න මැතිණිය</t>
  </si>
  <si>
    <t>තනතුර:- ප්‍රධාන මහේස්ත්‍රාත්, ප්‍රධාන මහේස්ත්‍රාත් අධිකරණය, කොළඹ.</t>
  </si>
  <si>
    <t>තනතුර:- අතිරේක මහේස්ත්‍රාත්, ප්‍රධාන මහේස්ත්‍රාත් අධිකරණය, කොළඹ.</t>
  </si>
  <si>
    <t>නම:- ටි.ජේ.ප්‍රභාකරන් මැතිතුමා</t>
  </si>
  <si>
    <t xml:space="preserve">නම -ආර්.එම්.එස්.එල්.පී.ඒ. වීරසිංහ මැතිනිය </t>
  </si>
  <si>
    <t>තනතුර - මහේස්ත්‍රාත්, ප්‍රධාන මහේස්ත්‍රාත් අධිකරණය, කොළඹ</t>
  </si>
  <si>
    <t>ගෙවල් කුලී දීමනා</t>
  </si>
  <si>
    <t>හිග ගෙවල් කුලී දීමනා</t>
  </si>
  <si>
    <t>නම:- සී.එච්.ජී.ලියනගේ මැතිතුමා</t>
  </si>
  <si>
    <t>නම:- එස්.ඩබ්.කේ.සේනාධීර මැතිතුමා,</t>
  </si>
  <si>
    <t>භාෂා දීමනාව</t>
  </si>
  <si>
    <t>සුව සම්පත රක්ෂණ දායකත්වය *</t>
  </si>
  <si>
    <t xml:space="preserve">ගෙවල්කුලී දීමනාව </t>
  </si>
  <si>
    <t>හිඟ පෞද්ගලික දිමනාව</t>
  </si>
  <si>
    <t>හිඟ වැටුප</t>
  </si>
  <si>
    <t xml:space="preserve">  </t>
  </si>
  <si>
    <t>* උපයන විට බදු ගණනය කිරීමේදී සුව සම්පත රක්ෂණ ක්‍රමයට රජය විසින්</t>
  </si>
  <si>
    <t>දායක වන රු.74,655.41 ක මුදල ජුනි මස සිට වාරික 04 කින් අයකර  බදු ගණනය</t>
  </si>
  <si>
    <t>2019 ජූලි</t>
  </si>
  <si>
    <t>ජූලි මාසයට අදාල බද්ද</t>
  </si>
  <si>
    <t>කර ඇත.  එක් මසකට රු.18,663.85 ක මුදලක් එකතු කර බදු ගණනය කර ඇත.</t>
  </si>
  <si>
    <t>නම:- කේ.ඒ.ඩී.එස්.සී පෙරේරා මැතිණිය</t>
  </si>
  <si>
    <t>අන්තර් දීමනාව</t>
  </si>
  <si>
    <t>අය වූ</t>
  </si>
  <si>
    <t>අය විය යුතු</t>
  </si>
  <si>
    <t>නොවැමිබර්</t>
  </si>
  <si>
    <t>දෙසැමිබර්</t>
  </si>
  <si>
    <t>ජනවාරි</t>
  </si>
  <si>
    <t>පෙබරවාරි</t>
  </si>
  <si>
    <t>වෙනස</t>
  </si>
  <si>
    <t>අය වු එකතුව</t>
  </si>
  <si>
    <t>අය විය යුතු එකතුව</t>
  </si>
  <si>
    <t>දේපළ ණය රජයේ පොළී දායකත්වය වෙනස (2018නොවැමිබර්-2019පෙබරවාරි දක්වා)</t>
  </si>
  <si>
    <t>6711.77+2132.82</t>
  </si>
  <si>
    <t>රජයේ පොළී දායකත්වය එකතු කිරීම.</t>
  </si>
  <si>
    <t>දේපළ ණය රජයේ පොළී දායකත්වය**</t>
  </si>
  <si>
    <t xml:space="preserve">**2018 නොවැම්බර් සිට 2019 පෙබරවාරි  දක්වා මාස 04ක දේපළ ණය සඳහා   </t>
  </si>
  <si>
    <t>-</t>
  </si>
  <si>
    <t>නම:- එච්. අයි.කේ.කාහිංගල මැතිණිය</t>
  </si>
  <si>
    <t>තනතුර:- අතිරේක දිසා විනිසුරු, ප්‍රධාන මහේස්ත්‍රාත් අධිකරණය, කොළඹ.</t>
  </si>
  <si>
    <t>2019  ඔක්තෝබර්</t>
  </si>
  <si>
    <t>2019    ඔක්තෝබර්</t>
  </si>
  <si>
    <t xml:space="preserve"> ඔක්තෝබර් මාසයට අදාල බද්ද</t>
  </si>
  <si>
    <r>
      <t xml:space="preserve">උපයනවිට ගෙවීම් බද්ද </t>
    </r>
    <r>
      <rPr>
        <sz val="12"/>
        <color theme="1"/>
        <rFont val="Times New Roman"/>
        <family val="1"/>
      </rPr>
      <t>24</t>
    </r>
    <r>
      <rPr>
        <sz val="12"/>
        <color theme="1"/>
        <rFont val="Iskoola Pota"/>
        <family val="2"/>
      </rPr>
      <t>%</t>
    </r>
  </si>
  <si>
    <t>නම:- ප්‍රදීප් මහමුතුගල  මැතිතුමා.</t>
  </si>
  <si>
    <t>ගෙවල් කුලිය 10%</t>
  </si>
  <si>
    <t>උපයනවිට ගෙවීම් බද්ද 6%</t>
  </si>
  <si>
    <t>ගෙවල් කුලිය 5%</t>
  </si>
  <si>
    <t>2020 පෙබරවාරි</t>
  </si>
  <si>
    <t>නම:-ලෆාර් තාහීර් මැතිතුමා</t>
  </si>
  <si>
    <t>2020 මාර්තු</t>
  </si>
  <si>
    <t>2020 අප්‍රේල්</t>
  </si>
  <si>
    <t>2020 මැයි</t>
  </si>
  <si>
    <t>2020 ජූනි</t>
  </si>
  <si>
    <t>2020 ජූලි</t>
  </si>
  <si>
    <t>2020 අගෝස්තු</t>
  </si>
  <si>
    <t>2020 සැප්තැම්බර්</t>
  </si>
  <si>
    <t>2020 ඔක්තෝබර්</t>
  </si>
  <si>
    <t>2020 නොවැම්බර්</t>
  </si>
  <si>
    <t xml:space="preserve">   උපයන විට ගෙවීම් බද්ද</t>
  </si>
  <si>
    <t>අය කර ගත්</t>
  </si>
  <si>
    <t>හිඟ</t>
  </si>
  <si>
    <t>උපයනවිට ගෙවීම් බද්ද %</t>
  </si>
  <si>
    <t>අය කල යුතු</t>
  </si>
  <si>
    <t xml:space="preserve">අය කල </t>
  </si>
  <si>
    <t xml:space="preserve">නම:- ඩබ්.එම්.එම්. ඉරෝෂනි වාසල මැතිණිය </t>
  </si>
  <si>
    <t>තනතුර:- අති.අතිරේක මහේස්ත්‍රාත්(පුහුණු), ප්‍රධාන මහේස්ත්‍රාත් අධිකරණය, කොළඹ.</t>
  </si>
  <si>
    <t>නම:- යූ.එස්.කේ.කේ. වැරණියගොඩ මැතිතුමා</t>
  </si>
  <si>
    <t>නම:- ජී.එල්. සජිනි අමරවික්‍රම මැතිණිය</t>
  </si>
  <si>
    <t>නම:- එම්. එෆ්.එස්.ජහාන් මැතිණිය</t>
  </si>
  <si>
    <t>නම:-ජී.ජී ප්‍රදීප් ජයසිංහ මැතිතුමා</t>
  </si>
  <si>
    <t>නම:- බී.ඒ.ඩී. නුතිනන් සිරිවර්ධන මැතිතුමා</t>
  </si>
  <si>
    <t>නම:- ජී.ඒ.එස්. නිරෝෂණි ද සිල්වා මැතිණිය</t>
  </si>
  <si>
    <t>නම:-ඩී. චතුරංගනී ජයවර්ධන මැතිණිය</t>
  </si>
  <si>
    <t>උපයනවිට ගෙවීම් බද්ද6%</t>
  </si>
  <si>
    <t>ගෙවල් කුලිය %</t>
  </si>
  <si>
    <t>මාසික බදු මුදල</t>
  </si>
  <si>
    <t>ගෙවල් කුලිය 12.5%</t>
  </si>
  <si>
    <t>තනතුර:-  අති.අතිරේක මහේස්ත්‍රාත්(පුහුණු), ප්‍රධාන මහේස්ත්‍රාත් අධිකරණය, කොළඹ.</t>
  </si>
  <si>
    <t>නම:-කේ.එල්. අජිත් ප්‍රියන්ත  මැතිතුමා</t>
  </si>
  <si>
    <t>Transfer to mahara MC</t>
  </si>
  <si>
    <t>තනතුර:- අතිරේක මහේස්ත්‍රාත්, මහේස්ත්‍රාත් අධිකරණය, මාලිගාකන්ද.</t>
  </si>
  <si>
    <t>අන්තර් දීමනාව නැවත අයකර ගැනීම නිසා අඩුවිය යුතු බදු මුදල</t>
  </si>
  <si>
    <t xml:space="preserve"> බදු මුදල</t>
  </si>
  <si>
    <t>අය කරගතයුතු බදු මුදල</t>
  </si>
  <si>
    <t>අන්තර් දීමනාව නැවත අයකර ගැනීම මත වෙනස් වන බදු මුදල</t>
  </si>
  <si>
    <t>නම:විකුම් කළුආරච්චි මැතිතුමා</t>
  </si>
  <si>
    <t xml:space="preserve">2019 ජුලි මස සිට බදු මුදල් නැවත ගණනය කිරීම මත රු. 12204.00 ක හිඟ බදු මුදලක් පවතින අතර </t>
  </si>
  <si>
    <t xml:space="preserve">2019 ජුලි මස සිට බදු මුදල් නැවත ගණනය කිරීම මත රු. 5118.00 ක හිඟ බදු මුදලක් පවතින අතර </t>
  </si>
  <si>
    <t xml:space="preserve">2019 ජුලි මස සිට බදු මුදල් නැවත ගණනය කිරීම මත රු. 7917.00 ක හිඟ බදු මුදලක් පවතින අතර </t>
  </si>
  <si>
    <t>හිඟ බදු මුදල</t>
  </si>
  <si>
    <t>නම:එම්.එම්.එම්. මිහාල් මැතිතුමා</t>
  </si>
  <si>
    <t>තනතුර:-  මහේස්ත්‍රාත්, ප්‍රධාන මහේස්ත්‍රාත් අධිකරණය, කොළඹ.</t>
  </si>
  <si>
    <t>නම:ආර්.යූ.ජයසූරිය මැතිණිය</t>
  </si>
  <si>
    <t>තනතුර:- අති. මහේස්ත්‍රාත්, ප්‍රධාන මහේස්ත්‍රාත් අධිකරණය, කොළඹ.</t>
  </si>
  <si>
    <t>2020  ඹක්තෝම්බර්</t>
  </si>
  <si>
    <t>ගෙවල් කුලිය 10 %</t>
  </si>
  <si>
    <t>එය ඹක්තෝම්බර් සිට රු. 1706.00 බැගින් වාරික 03 කින් අයකරගනු ලැබේ.</t>
  </si>
  <si>
    <t>එය 2020 ඹක්තෝම්බර් සිට රු. 2034.00 බැගින් වාරික 06 කින් අයකරගනු ලැබේ.</t>
  </si>
  <si>
    <t>2020 දෙසැම්බර්</t>
  </si>
  <si>
    <t>එය 2020 ඔක්තෝම්බර් මස සිට රු.1319.50 බැගින් වාරික 06 කින් අයකරගනු ලැබේ.</t>
  </si>
  <si>
    <t>නම:-චම්පා ජානකී රාජරත්න මැතිනිය</t>
  </si>
  <si>
    <t>2021 ජනවාරි</t>
  </si>
  <si>
    <t>පසුගිය මස  හිඟ බදු මුදල( ගෙවල් කුලී දීමනාව ගෙවීම නිසා)</t>
  </si>
  <si>
    <t>නම:-නිමේෂිකා පටබැඳිගේ මැතිනිය.</t>
  </si>
  <si>
    <t>නම:එන්.ඩී.බී. ගුණරත්න මැතිතුමා</t>
  </si>
  <si>
    <t>තනතුර:- අති.අතිරේක මහේස්ත්‍රාත්, ප්‍රධාන මහේස්ත්‍රාත් අධිකරණය, කොළඹ.</t>
  </si>
  <si>
    <t>උපයනවිට ගෙවීම් බද්ද 10%</t>
  </si>
  <si>
    <t>නම:අසංග ඵස්. බෝදරගම මැතිතුමා</t>
  </si>
  <si>
    <t>2021 පෙබරවාරි</t>
  </si>
  <si>
    <t>2020  අගෝස්තු</t>
  </si>
  <si>
    <t>නම:-ඩී.එෆ්. එච්. ගුණවර්ධන මැතිතුමා</t>
  </si>
  <si>
    <t>2021 මාර්තු</t>
  </si>
  <si>
    <t>නම:-A.M.M. මැකී මැතිතුමා</t>
  </si>
  <si>
    <t>නම:ටී.ඒ.ඩී. හේමපාල මැතිතුමා</t>
  </si>
  <si>
    <t>2021 අප්‍රේල්</t>
  </si>
  <si>
    <t>2021 මැයි</t>
  </si>
  <si>
    <t>නම:සී.එච්.ජී. ලියනගේ මැතිතුමා.</t>
  </si>
  <si>
    <t>2021 ජූනි</t>
  </si>
  <si>
    <t xml:space="preserve">හිඟ ගෙවල්කුලී දීමනාව </t>
  </si>
  <si>
    <t>උපයනවිට ගෙවීම් බද්ද 12%</t>
  </si>
  <si>
    <t>නම: R..M.S.B චන්ද්‍රසිරි මැතිතුමා.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</si>
</sst>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Iskoola Pota"/>
      <family val="2"/>
    </font>
    <font>
      <sz val="12"/>
      <color theme="1"/>
      <name val="Iskoola Pota"/>
      <family val="2"/>
    </font>
    <font>
      <u/>
      <sz val="12"/>
      <color theme="1"/>
      <name val="Iskoola Pota"/>
      <family val="2"/>
    </font>
    <font>
      <b/>
      <u/>
      <sz val="12"/>
      <color theme="1"/>
      <name val="Iskoola Pota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Iskoola Pota"/>
      <family val="2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Iskoola Pota"/>
      <family val="2"/>
    </font>
    <font>
      <b/>
      <sz val="10"/>
      <color theme="1"/>
      <name val="Iskoola Pot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43" fontId="3" fillId="0" borderId="0" xfId="1" applyFont="1" applyBorder="1"/>
    <xf numFmtId="43" fontId="2" fillId="0" borderId="1" xfId="1" applyFont="1" applyBorder="1"/>
    <xf numFmtId="0" fontId="5" fillId="0" borderId="0" xfId="0" applyFont="1" applyBorder="1"/>
    <xf numFmtId="43" fontId="3" fillId="0" borderId="0" xfId="1" applyFont="1" applyBorder="1" applyAlignment="1">
      <alignment horizontal="center"/>
    </xf>
    <xf numFmtId="0" fontId="3" fillId="0" borderId="1" xfId="0" applyFont="1" applyBorder="1"/>
    <xf numFmtId="43" fontId="3" fillId="0" borderId="1" xfId="1" applyFont="1" applyBorder="1"/>
    <xf numFmtId="2" fontId="3" fillId="0" borderId="0" xfId="0" applyNumberFormat="1" applyFont="1" applyBorder="1"/>
    <xf numFmtId="43" fontId="3" fillId="0" borderId="2" xfId="1" applyFont="1" applyBorder="1"/>
    <xf numFmtId="43" fontId="3" fillId="0" borderId="3" xfId="1" applyFont="1" applyBorder="1"/>
    <xf numFmtId="43" fontId="2" fillId="0" borderId="3" xfId="1" applyFont="1" applyBorder="1"/>
    <xf numFmtId="0" fontId="2" fillId="0" borderId="0" xfId="0" applyFont="1" applyFill="1" applyBorder="1"/>
    <xf numFmtId="0" fontId="6" fillId="0" borderId="0" xfId="0" applyFont="1"/>
    <xf numFmtId="0" fontId="7" fillId="0" borderId="0" xfId="0" applyFont="1"/>
    <xf numFmtId="43" fontId="7" fillId="0" borderId="0" xfId="1" applyFont="1" applyBorder="1"/>
    <xf numFmtId="0" fontId="10" fillId="0" borderId="0" xfId="0" applyFont="1"/>
    <xf numFmtId="0" fontId="6" fillId="2" borderId="0" xfId="0" applyFont="1" applyFill="1"/>
    <xf numFmtId="0" fontId="11" fillId="0" borderId="0" xfId="0" applyFont="1"/>
    <xf numFmtId="0" fontId="12" fillId="0" borderId="0" xfId="0" applyFont="1" applyBorder="1"/>
    <xf numFmtId="43" fontId="12" fillId="0" borderId="0" xfId="1" applyFont="1" applyBorder="1"/>
    <xf numFmtId="2" fontId="11" fillId="0" borderId="0" xfId="0" applyNumberFormat="1" applyFont="1" applyBorder="1"/>
    <xf numFmtId="0" fontId="11" fillId="0" borderId="0" xfId="0" applyFont="1" applyFill="1"/>
    <xf numFmtId="0" fontId="12" fillId="0" borderId="0" xfId="0" applyFont="1" applyFill="1" applyBorder="1"/>
    <xf numFmtId="0" fontId="11" fillId="0" borderId="0" xfId="0" applyFont="1" applyFill="1" applyBorder="1"/>
    <xf numFmtId="43" fontId="11" fillId="0" borderId="0" xfId="1" applyFont="1" applyFill="1" applyBorder="1"/>
    <xf numFmtId="43" fontId="7" fillId="2" borderId="0" xfId="1" applyFont="1" applyFill="1" applyBorder="1"/>
    <xf numFmtId="0" fontId="0" fillId="0" borderId="0" xfId="0" applyBorder="1"/>
    <xf numFmtId="0" fontId="6" fillId="0" borderId="0" xfId="0" applyFont="1" applyAlignment="1">
      <alignment horizontal="left"/>
    </xf>
    <xf numFmtId="0" fontId="15" fillId="0" borderId="0" xfId="0" applyFont="1"/>
    <xf numFmtId="43" fontId="0" fillId="0" borderId="0" xfId="1" applyFont="1" applyBorder="1"/>
    <xf numFmtId="0" fontId="0" fillId="0" borderId="0" xfId="0" applyFont="1"/>
    <xf numFmtId="43" fontId="0" fillId="0" borderId="0" xfId="1" applyFont="1" applyFill="1" applyBorder="1"/>
    <xf numFmtId="0" fontId="0" fillId="0" borderId="0" xfId="0" applyFont="1" applyBorder="1"/>
    <xf numFmtId="43" fontId="15" fillId="0" borderId="0" xfId="0" applyNumberFormat="1" applyFont="1" applyBorder="1"/>
    <xf numFmtId="43" fontId="1" fillId="0" borderId="0" xfId="0" applyNumberFormat="1" applyFont="1" applyBorder="1"/>
    <xf numFmtId="0" fontId="15" fillId="2" borderId="0" xfId="0" applyFont="1" applyFill="1"/>
    <xf numFmtId="0" fontId="16" fillId="0" borderId="0" xfId="0" applyFont="1"/>
    <xf numFmtId="0" fontId="17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/>
    <xf numFmtId="0" fontId="0" fillId="0" borderId="0" xfId="0" applyFont="1" applyFill="1" applyBorder="1"/>
    <xf numFmtId="43" fontId="15" fillId="0" borderId="1" xfId="1" applyFont="1" applyBorder="1"/>
    <xf numFmtId="0" fontId="17" fillId="0" borderId="0" xfId="0" applyFont="1" applyBorder="1"/>
    <xf numFmtId="0" fontId="0" fillId="2" borderId="0" xfId="0" applyFont="1" applyFill="1" applyBorder="1"/>
    <xf numFmtId="43" fontId="0" fillId="2" borderId="0" xfId="1" applyFont="1" applyFill="1" applyBorder="1"/>
    <xf numFmtId="0" fontId="0" fillId="0" borderId="1" xfId="0" applyFont="1" applyBorder="1"/>
    <xf numFmtId="2" fontId="0" fillId="0" borderId="0" xfId="0" applyNumberFormat="1" applyFont="1" applyBorder="1"/>
    <xf numFmtId="43" fontId="0" fillId="0" borderId="2" xfId="1" applyFont="1" applyBorder="1"/>
    <xf numFmtId="43" fontId="0" fillId="0" borderId="3" xfId="1" applyFont="1" applyBorder="1"/>
    <xf numFmtId="43" fontId="15" fillId="0" borderId="0" xfId="1" applyFont="1" applyBorder="1"/>
    <xf numFmtId="0" fontId="18" fillId="0" borderId="0" xfId="0" applyFont="1"/>
    <xf numFmtId="0" fontId="20" fillId="0" borderId="0" xfId="0" applyFont="1"/>
    <xf numFmtId="0" fontId="21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Border="1"/>
    <xf numFmtId="43" fontId="18" fillId="0" borderId="0" xfId="1" applyFont="1" applyBorder="1"/>
    <xf numFmtId="0" fontId="18" fillId="0" borderId="0" xfId="0" applyFont="1" applyBorder="1"/>
    <xf numFmtId="0" fontId="18" fillId="0" borderId="0" xfId="0" applyFont="1" applyFill="1" applyBorder="1"/>
    <xf numFmtId="43" fontId="18" fillId="0" borderId="1" xfId="1" applyFont="1" applyBorder="1"/>
    <xf numFmtId="0" fontId="21" fillId="0" borderId="0" xfId="0" applyFont="1" applyBorder="1"/>
    <xf numFmtId="43" fontId="18" fillId="0" borderId="0" xfId="1" applyFont="1" applyFill="1" applyBorder="1"/>
    <xf numFmtId="0" fontId="18" fillId="2" borderId="0" xfId="0" applyFont="1" applyFill="1" applyBorder="1"/>
    <xf numFmtId="0" fontId="18" fillId="0" borderId="2" xfId="0" applyFont="1" applyBorder="1"/>
    <xf numFmtId="43" fontId="18" fillId="0" borderId="0" xfId="0" applyNumberFormat="1" applyFont="1"/>
    <xf numFmtId="43" fontId="18" fillId="0" borderId="3" xfId="1" applyFont="1" applyBorder="1"/>
    <xf numFmtId="43" fontId="18" fillId="0" borderId="3" xfId="0" applyNumberFormat="1" applyFont="1" applyBorder="1"/>
    <xf numFmtId="43" fontId="18" fillId="0" borderId="0" xfId="1" applyFont="1" applyBorder="1" applyAlignment="1">
      <alignment horizontal="right"/>
    </xf>
    <xf numFmtId="2" fontId="18" fillId="0" borderId="0" xfId="0" applyNumberFormat="1" applyFont="1" applyBorder="1"/>
    <xf numFmtId="43" fontId="19" fillId="0" borderId="0" xfId="0" applyNumberFormat="1" applyFont="1" applyBorder="1"/>
    <xf numFmtId="43" fontId="18" fillId="0" borderId="0" xfId="0" applyNumberFormat="1" applyFont="1" applyBorder="1"/>
    <xf numFmtId="0" fontId="19" fillId="0" borderId="0" xfId="0" applyFont="1"/>
    <xf numFmtId="43" fontId="19" fillId="0" borderId="3" xfId="0" applyNumberFormat="1" applyFont="1" applyBorder="1"/>
    <xf numFmtId="43" fontId="0" fillId="0" borderId="0" xfId="0" applyNumberFormat="1" applyFont="1" applyBorder="1" applyAlignment="1"/>
    <xf numFmtId="43" fontId="18" fillId="0" borderId="0" xfId="0" applyNumberFormat="1" applyFont="1" applyBorder="1" applyAlignment="1">
      <alignment horizontal="center"/>
    </xf>
    <xf numFmtId="43" fontId="18" fillId="0" borderId="0" xfId="0" applyNumberFormat="1" applyFont="1" applyBorder="1" applyAlignment="1"/>
    <xf numFmtId="43" fontId="0" fillId="0" borderId="1" xfId="1" applyFont="1" applyBorder="1"/>
    <xf numFmtId="0" fontId="15" fillId="0" borderId="0" xfId="0" applyFont="1" applyFill="1" applyBorder="1"/>
    <xf numFmtId="43" fontId="7" fillId="0" borderId="0" xfId="1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1" fillId="0" borderId="1" xfId="0" applyFont="1" applyFill="1" applyBorder="1"/>
    <xf numFmtId="43" fontId="11" fillId="0" borderId="1" xfId="1" applyFont="1" applyFill="1" applyBorder="1"/>
    <xf numFmtId="2" fontId="11" fillId="0" borderId="0" xfId="0" applyNumberFormat="1" applyFont="1" applyFill="1" applyBorder="1"/>
    <xf numFmtId="43" fontId="11" fillId="0" borderId="2" xfId="1" applyFont="1" applyFill="1" applyBorder="1"/>
    <xf numFmtId="43" fontId="11" fillId="0" borderId="3" xfId="1" applyFont="1" applyFill="1" applyBorder="1"/>
    <xf numFmtId="43" fontId="12" fillId="0" borderId="0" xfId="1" applyFont="1" applyFill="1" applyBorder="1"/>
    <xf numFmtId="0" fontId="6" fillId="0" borderId="0" xfId="0" applyFont="1" applyFill="1"/>
    <xf numFmtId="43" fontId="11" fillId="0" borderId="0" xfId="1" applyFont="1" applyFill="1" applyBorder="1" applyAlignment="1">
      <alignment horizontal="center"/>
    </xf>
    <xf numFmtId="2" fontId="12" fillId="0" borderId="0" xfId="0" applyNumberFormat="1" applyFont="1" applyFill="1" applyBorder="1"/>
    <xf numFmtId="0" fontId="15" fillId="0" borderId="0" xfId="0" applyFont="1" applyFill="1" applyBorder="1" applyAlignment="1">
      <alignment horizontal="left"/>
    </xf>
    <xf numFmtId="43" fontId="15" fillId="0" borderId="0" xfId="1" applyFont="1" applyFill="1" applyBorder="1" applyAlignment="1">
      <alignment horizontal="left"/>
    </xf>
    <xf numFmtId="0" fontId="15" fillId="0" borderId="0" xfId="0" applyFont="1" applyFill="1" applyAlignment="1">
      <alignment horizontal="left"/>
    </xf>
    <xf numFmtId="0" fontId="2" fillId="0" borderId="0" xfId="0" applyFont="1" applyFill="1"/>
    <xf numFmtId="0" fontId="7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7" fillId="0" borderId="0" xfId="0" applyFont="1" applyFill="1" applyBorder="1"/>
    <xf numFmtId="43" fontId="9" fillId="0" borderId="0" xfId="1" applyFont="1" applyFill="1" applyBorder="1"/>
    <xf numFmtId="0" fontId="0" fillId="0" borderId="0" xfId="0" applyFill="1"/>
    <xf numFmtId="0" fontId="5" fillId="0" borderId="0" xfId="0" applyFont="1" applyFill="1" applyBorder="1"/>
    <xf numFmtId="43" fontId="3" fillId="0" borderId="0" xfId="1" applyFont="1" applyFill="1" applyBorder="1"/>
    <xf numFmtId="0" fontId="3" fillId="0" borderId="1" xfId="0" applyFont="1" applyFill="1" applyBorder="1"/>
    <xf numFmtId="43" fontId="7" fillId="0" borderId="1" xfId="1" applyFont="1" applyFill="1" applyBorder="1"/>
    <xf numFmtId="2" fontId="3" fillId="0" borderId="0" xfId="0" applyNumberFormat="1" applyFont="1" applyFill="1" applyBorder="1"/>
    <xf numFmtId="43" fontId="7" fillId="0" borderId="2" xfId="1" applyFont="1" applyFill="1" applyBorder="1"/>
    <xf numFmtId="43" fontId="7" fillId="0" borderId="3" xfId="1" applyFont="1" applyFill="1" applyBorder="1"/>
    <xf numFmtId="43" fontId="9" fillId="0" borderId="3" xfId="1" applyFont="1" applyFill="1" applyBorder="1"/>
    <xf numFmtId="0" fontId="10" fillId="0" borderId="0" xfId="0" applyFont="1" applyFill="1"/>
    <xf numFmtId="43" fontId="9" fillId="0" borderId="1" xfId="1" applyFont="1" applyFill="1" applyBorder="1"/>
    <xf numFmtId="43" fontId="3" fillId="0" borderId="0" xfId="1" applyFont="1" applyFill="1" applyBorder="1" applyAlignment="1">
      <alignment horizontal="center"/>
    </xf>
    <xf numFmtId="2" fontId="9" fillId="0" borderId="0" xfId="0" applyNumberFormat="1" applyFont="1" applyFill="1"/>
    <xf numFmtId="43" fontId="7" fillId="0" borderId="6" xfId="1" applyFont="1" applyFill="1" applyBorder="1"/>
    <xf numFmtId="43" fontId="7" fillId="0" borderId="2" xfId="1" applyFont="1" applyFill="1" applyBorder="1" applyAlignment="1">
      <alignment horizontal="left"/>
    </xf>
    <xf numFmtId="43" fontId="9" fillId="0" borderId="4" xfId="1" applyFont="1" applyFill="1" applyBorder="1" applyAlignment="1">
      <alignment horizontal="left"/>
    </xf>
    <xf numFmtId="43" fontId="22" fillId="0" borderId="3" xfId="0" applyNumberFormat="1" applyFont="1" applyFill="1" applyBorder="1" applyAlignment="1">
      <alignment horizontal="left"/>
    </xf>
    <xf numFmtId="0" fontId="6" fillId="0" borderId="2" xfId="0" applyFont="1" applyBorder="1"/>
    <xf numFmtId="0" fontId="17" fillId="0" borderId="0" xfId="0" applyFont="1"/>
    <xf numFmtId="43" fontId="23" fillId="0" borderId="0" xfId="1" applyFont="1" applyFill="1" applyBorder="1"/>
    <xf numFmtId="2" fontId="7" fillId="0" borderId="0" xfId="0" applyNumberFormat="1" applyFont="1" applyFill="1" applyBorder="1"/>
    <xf numFmtId="43" fontId="0" fillId="0" borderId="0" xfId="0" applyNumberFormat="1"/>
    <xf numFmtId="0" fontId="8" fillId="0" borderId="9" xfId="0" applyFont="1" applyFill="1" applyBorder="1" applyAlignment="1">
      <alignment horizontal="center"/>
    </xf>
    <xf numFmtId="0" fontId="0" fillId="0" borderId="10" xfId="0" applyBorder="1"/>
    <xf numFmtId="0" fontId="7" fillId="0" borderId="9" xfId="0" applyFont="1" applyFill="1" applyBorder="1"/>
    <xf numFmtId="43" fontId="7" fillId="0" borderId="10" xfId="1" applyFont="1" applyFill="1" applyBorder="1"/>
    <xf numFmtId="0" fontId="23" fillId="0" borderId="9" xfId="0" applyFont="1" applyFill="1" applyBorder="1"/>
    <xf numFmtId="43" fontId="23" fillId="0" borderId="10" xfId="1" applyFont="1" applyFill="1" applyBorder="1"/>
    <xf numFmtId="0" fontId="9" fillId="0" borderId="9" xfId="0" applyFont="1" applyFill="1" applyBorder="1"/>
    <xf numFmtId="43" fontId="9" fillId="0" borderId="8" xfId="1" applyFont="1" applyFill="1" applyBorder="1"/>
    <xf numFmtId="43" fontId="7" fillId="0" borderId="9" xfId="1" applyFont="1" applyFill="1" applyBorder="1"/>
    <xf numFmtId="0" fontId="7" fillId="0" borderId="7" xfId="0" applyFont="1" applyFill="1" applyBorder="1"/>
    <xf numFmtId="43" fontId="7" fillId="0" borderId="8" xfId="1" applyFont="1" applyFill="1" applyBorder="1"/>
    <xf numFmtId="2" fontId="7" fillId="0" borderId="9" xfId="0" applyNumberFormat="1" applyFont="1" applyFill="1" applyBorder="1"/>
    <xf numFmtId="2" fontId="7" fillId="0" borderId="10" xfId="0" applyNumberFormat="1" applyFont="1" applyFill="1" applyBorder="1"/>
    <xf numFmtId="43" fontId="7" fillId="0" borderId="11" xfId="1" applyFont="1" applyFill="1" applyBorder="1"/>
    <xf numFmtId="43" fontId="7" fillId="0" borderId="12" xfId="1" applyFont="1" applyFill="1" applyBorder="1"/>
    <xf numFmtId="0" fontId="0" fillId="0" borderId="9" xfId="0" applyBorder="1"/>
    <xf numFmtId="43" fontId="0" fillId="0" borderId="10" xfId="0" applyNumberFormat="1" applyBorder="1"/>
    <xf numFmtId="0" fontId="0" fillId="0" borderId="13" xfId="0" applyBorder="1"/>
    <xf numFmtId="43" fontId="7" fillId="0" borderId="7" xfId="1" applyFont="1" applyFill="1" applyBorder="1"/>
    <xf numFmtId="43" fontId="23" fillId="0" borderId="9" xfId="1" applyFont="1" applyFill="1" applyBorder="1"/>
    <xf numFmtId="43" fontId="9" fillId="0" borderId="9" xfId="1" applyFont="1" applyFill="1" applyBorder="1"/>
    <xf numFmtId="43" fontId="7" fillId="0" borderId="13" xfId="1" applyFont="1" applyFill="1" applyBorder="1"/>
    <xf numFmtId="43" fontId="7" fillId="0" borderId="15" xfId="1" applyFont="1" applyFill="1" applyBorder="1"/>
    <xf numFmtId="43" fontId="0" fillId="0" borderId="9" xfId="0" applyNumberFormat="1" applyBorder="1"/>
    <xf numFmtId="43" fontId="0" fillId="0" borderId="13" xfId="0" applyNumberFormat="1" applyBorder="1"/>
    <xf numFmtId="43" fontId="0" fillId="0" borderId="0" xfId="0" applyNumberFormat="1" applyBorder="1"/>
    <xf numFmtId="43" fontId="9" fillId="0" borderId="10" xfId="1" applyFont="1" applyFill="1" applyBorder="1"/>
    <xf numFmtId="43" fontId="15" fillId="0" borderId="4" xfId="0" applyNumberFormat="1" applyFont="1" applyBorder="1"/>
    <xf numFmtId="0" fontId="6" fillId="0" borderId="10" xfId="0" applyFont="1" applyBorder="1"/>
    <xf numFmtId="43" fontId="6" fillId="0" borderId="10" xfId="1" applyFont="1" applyBorder="1"/>
    <xf numFmtId="43" fontId="6" fillId="0" borderId="0" xfId="1" applyFont="1" applyBorder="1"/>
    <xf numFmtId="0" fontId="6" fillId="0" borderId="9" xfId="0" applyFont="1" applyBorder="1"/>
    <xf numFmtId="43" fontId="6" fillId="0" borderId="10" xfId="0" applyNumberFormat="1" applyFont="1" applyBorder="1"/>
    <xf numFmtId="43" fontId="6" fillId="0" borderId="9" xfId="0" applyNumberFormat="1" applyFont="1" applyBorder="1"/>
    <xf numFmtId="43" fontId="24" fillId="0" borderId="11" xfId="0" applyNumberFormat="1" applyFont="1" applyBorder="1"/>
    <xf numFmtId="43" fontId="6" fillId="0" borderId="13" xfId="0" applyNumberFormat="1" applyFont="1" applyBorder="1"/>
    <xf numFmtId="43" fontId="7" fillId="0" borderId="10" xfId="1" applyFont="1" applyBorder="1"/>
    <xf numFmtId="43" fontId="7" fillId="0" borderId="9" xfId="1" applyFont="1" applyBorder="1"/>
    <xf numFmtId="0" fontId="6" fillId="0" borderId="0" xfId="0" applyFont="1" applyBorder="1"/>
    <xf numFmtId="43" fontId="6" fillId="0" borderId="0" xfId="0" applyNumberFormat="1" applyFont="1" applyBorder="1"/>
    <xf numFmtId="43" fontId="6" fillId="0" borderId="9" xfId="1" applyFont="1" applyBorder="1"/>
    <xf numFmtId="43" fontId="6" fillId="0" borderId="2" xfId="0" applyNumberFormat="1" applyFont="1" applyBorder="1"/>
    <xf numFmtId="43" fontId="11" fillId="0" borderId="10" xfId="1" applyFont="1" applyFill="1" applyBorder="1"/>
    <xf numFmtId="43" fontId="6" fillId="0" borderId="0" xfId="0" applyNumberFormat="1" applyFont="1"/>
    <xf numFmtId="43" fontId="24" fillId="0" borderId="17" xfId="0" applyNumberFormat="1" applyFont="1" applyBorder="1"/>
    <xf numFmtId="43" fontId="24" fillId="0" borderId="0" xfId="0" applyNumberFormat="1" applyFont="1" applyBorder="1"/>
    <xf numFmtId="43" fontId="7" fillId="2" borderId="8" xfId="1" applyFont="1" applyFill="1" applyBorder="1"/>
    <xf numFmtId="43" fontId="7" fillId="2" borderId="10" xfId="1" applyFont="1" applyFill="1" applyBorder="1"/>
    <xf numFmtId="43" fontId="6" fillId="2" borderId="10" xfId="1" applyFont="1" applyFill="1" applyBorder="1"/>
    <xf numFmtId="43" fontId="12" fillId="0" borderId="8" xfId="1" applyFont="1" applyFill="1" applyBorder="1"/>
    <xf numFmtId="43" fontId="11" fillId="0" borderId="11" xfId="1" applyFont="1" applyFill="1" applyBorder="1"/>
    <xf numFmtId="43" fontId="7" fillId="0" borderId="18" xfId="1" applyFont="1" applyFill="1" applyBorder="1"/>
    <xf numFmtId="43" fontId="24" fillId="0" borderId="3" xfId="0" applyNumberFormat="1" applyFont="1" applyBorder="1"/>
    <xf numFmtId="43" fontId="7" fillId="2" borderId="1" xfId="1" applyFont="1" applyFill="1" applyBorder="1"/>
    <xf numFmtId="43" fontId="6" fillId="0" borderId="19" xfId="0" applyNumberFormat="1" applyFont="1" applyBorder="1"/>
    <xf numFmtId="43" fontId="7" fillId="0" borderId="20" xfId="1" applyFont="1" applyFill="1" applyBorder="1"/>
    <xf numFmtId="43" fontId="24" fillId="0" borderId="8" xfId="0" applyNumberFormat="1" applyFont="1" applyBorder="1"/>
    <xf numFmtId="43" fontId="0" fillId="0" borderId="19" xfId="0" applyNumberFormat="1" applyBorder="1"/>
    <xf numFmtId="43" fontId="24" fillId="0" borderId="14" xfId="0" applyNumberFormat="1" applyFont="1" applyBorder="1"/>
    <xf numFmtId="43" fontId="24" fillId="0" borderId="16" xfId="0" applyNumberFormat="1" applyFont="1" applyBorder="1"/>
    <xf numFmtId="43" fontId="24" fillId="0" borderId="10" xfId="0" applyNumberFormat="1" applyFont="1" applyBorder="1"/>
    <xf numFmtId="2" fontId="6" fillId="0" borderId="10" xfId="0" applyNumberFormat="1" applyFont="1" applyBorder="1"/>
    <xf numFmtId="2" fontId="6" fillId="0" borderId="9" xfId="0" applyNumberFormat="1" applyFont="1" applyBorder="1"/>
    <xf numFmtId="43" fontId="7" fillId="0" borderId="22" xfId="1" applyFont="1" applyFill="1" applyBorder="1"/>
    <xf numFmtId="43" fontId="7" fillId="0" borderId="23" xfId="1" applyFont="1" applyFill="1" applyBorder="1"/>
    <xf numFmtId="0" fontId="6" fillId="0" borderId="11" xfId="0" applyFont="1" applyBorder="1"/>
    <xf numFmtId="43" fontId="6" fillId="0" borderId="24" xfId="0" applyNumberFormat="1" applyFont="1" applyBorder="1"/>
    <xf numFmtId="43" fontId="24" fillId="0" borderId="21" xfId="1" applyFont="1" applyBorder="1"/>
    <xf numFmtId="43" fontId="24" fillId="0" borderId="0" xfId="1" applyFont="1"/>
    <xf numFmtId="43" fontId="11" fillId="0" borderId="9" xfId="1" applyFont="1" applyFill="1" applyBorder="1"/>
    <xf numFmtId="43" fontId="6" fillId="0" borderId="8" xfId="0" applyNumberFormat="1" applyFont="1" applyBorder="1"/>
    <xf numFmtId="0" fontId="11" fillId="0" borderId="27" xfId="0" applyFont="1" applyFill="1" applyBorder="1"/>
    <xf numFmtId="0" fontId="11" fillId="0" borderId="26" xfId="0" applyFont="1" applyFill="1" applyBorder="1"/>
    <xf numFmtId="0" fontId="6" fillId="0" borderId="26" xfId="0" applyFont="1" applyBorder="1"/>
    <xf numFmtId="0" fontId="12" fillId="0" borderId="26" xfId="0" applyFont="1" applyFill="1" applyBorder="1"/>
    <xf numFmtId="0" fontId="14" fillId="0" borderId="26" xfId="0" applyFont="1" applyFill="1" applyBorder="1"/>
    <xf numFmtId="0" fontId="3" fillId="0" borderId="26" xfId="0" applyFont="1" applyFill="1" applyBorder="1"/>
    <xf numFmtId="0" fontId="6" fillId="0" borderId="25" xfId="0" applyFont="1" applyBorder="1"/>
    <xf numFmtId="0" fontId="12" fillId="0" borderId="27" xfId="0" applyFont="1" applyFill="1" applyBorder="1"/>
    <xf numFmtId="0" fontId="2" fillId="0" borderId="7" xfId="0" applyFont="1" applyFill="1" applyBorder="1"/>
    <xf numFmtId="0" fontId="3" fillId="0" borderId="8" xfId="0" applyFont="1" applyFill="1" applyBorder="1"/>
    <xf numFmtId="0" fontId="3" fillId="0" borderId="9" xfId="0" applyFont="1" applyFill="1" applyBorder="1"/>
    <xf numFmtId="0" fontId="3" fillId="0" borderId="10" xfId="0" applyFont="1" applyFill="1" applyBorder="1"/>
    <xf numFmtId="0" fontId="11" fillId="0" borderId="9" xfId="0" applyFont="1" applyFill="1" applyBorder="1"/>
    <xf numFmtId="0" fontId="11" fillId="0" borderId="10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0" fillId="0" borderId="9" xfId="0" applyFill="1" applyBorder="1"/>
    <xf numFmtId="0" fontId="5" fillId="0" borderId="9" xfId="0" applyFont="1" applyFill="1" applyBorder="1"/>
    <xf numFmtId="43" fontId="3" fillId="0" borderId="10" xfId="1" applyFont="1" applyFill="1" applyBorder="1"/>
    <xf numFmtId="2" fontId="3" fillId="0" borderId="10" xfId="0" applyNumberFormat="1" applyFont="1" applyFill="1" applyBorder="1"/>
    <xf numFmtId="0" fontId="2" fillId="0" borderId="13" xfId="0" applyFont="1" applyFill="1" applyBorder="1"/>
    <xf numFmtId="0" fontId="0" fillId="0" borderId="11" xfId="0" applyFill="1" applyBorder="1"/>
    <xf numFmtId="0" fontId="1" fillId="0" borderId="10" xfId="0" applyFont="1" applyBorder="1"/>
    <xf numFmtId="2" fontId="10" fillId="0" borderId="10" xfId="0" applyNumberFormat="1" applyFont="1" applyFill="1" applyBorder="1"/>
    <xf numFmtId="43" fontId="10" fillId="0" borderId="12" xfId="1" applyFont="1" applyFill="1" applyBorder="1"/>
    <xf numFmtId="0" fontId="7" fillId="0" borderId="10" xfId="0" applyFont="1" applyBorder="1"/>
    <xf numFmtId="43" fontId="7" fillId="0" borderId="10" xfId="0" applyNumberFormat="1" applyFont="1" applyBorder="1"/>
    <xf numFmtId="43" fontId="0" fillId="0" borderId="2" xfId="0" applyNumberFormat="1" applyBorder="1"/>
    <xf numFmtId="43" fontId="24" fillId="0" borderId="28" xfId="1" applyFont="1" applyBorder="1"/>
    <xf numFmtId="0" fontId="25" fillId="0" borderId="26" xfId="0" applyFont="1" applyFill="1" applyBorder="1"/>
    <xf numFmtId="0" fontId="26" fillId="0" borderId="26" xfId="0" applyFont="1" applyFill="1" applyBorder="1"/>
    <xf numFmtId="0" fontId="6" fillId="0" borderId="19" xfId="0" applyFont="1" applyBorder="1"/>
    <xf numFmtId="0" fontId="6" fillId="0" borderId="26" xfId="0" applyFont="1" applyFill="1" applyBorder="1"/>
    <xf numFmtId="0" fontId="0" fillId="0" borderId="9" xfId="0" applyFont="1" applyBorder="1"/>
    <xf numFmtId="43" fontId="0" fillId="0" borderId="9" xfId="0" applyNumberFormat="1" applyFont="1" applyBorder="1"/>
    <xf numFmtId="0" fontId="24" fillId="0" borderId="0" xfId="0" applyFont="1"/>
    <xf numFmtId="0" fontId="27" fillId="0" borderId="0" xfId="0" applyFont="1"/>
    <xf numFmtId="43" fontId="6" fillId="0" borderId="7" xfId="1" applyFont="1" applyFill="1" applyBorder="1"/>
    <xf numFmtId="43" fontId="6" fillId="2" borderId="8" xfId="1" applyFont="1" applyFill="1" applyBorder="1"/>
    <xf numFmtId="43" fontId="6" fillId="0" borderId="1" xfId="1" applyFont="1" applyFill="1" applyBorder="1"/>
    <xf numFmtId="43" fontId="6" fillId="2" borderId="1" xfId="1" applyFont="1" applyFill="1" applyBorder="1"/>
    <xf numFmtId="43" fontId="6" fillId="0" borderId="8" xfId="1" applyFont="1" applyFill="1" applyBorder="1"/>
    <xf numFmtId="43" fontId="6" fillId="0" borderId="9" xfId="1" applyFont="1" applyFill="1" applyBorder="1"/>
    <xf numFmtId="43" fontId="6" fillId="0" borderId="0" xfId="1" applyFont="1" applyFill="1" applyBorder="1"/>
    <xf numFmtId="43" fontId="6" fillId="0" borderId="10" xfId="1" applyFont="1" applyFill="1" applyBorder="1"/>
    <xf numFmtId="43" fontId="6" fillId="2" borderId="0" xfId="1" applyFont="1" applyFill="1" applyBorder="1"/>
    <xf numFmtId="43" fontId="24" fillId="0" borderId="8" xfId="1" applyFont="1" applyFill="1" applyBorder="1"/>
    <xf numFmtId="43" fontId="24" fillId="0" borderId="0" xfId="1" applyFont="1" applyFill="1" applyBorder="1"/>
    <xf numFmtId="43" fontId="24" fillId="0" borderId="9" xfId="1" applyFont="1" applyFill="1" applyBorder="1"/>
    <xf numFmtId="2" fontId="6" fillId="0" borderId="9" xfId="0" applyNumberFormat="1" applyFont="1" applyFill="1" applyBorder="1"/>
    <xf numFmtId="2" fontId="6" fillId="0" borderId="10" xfId="0" applyNumberFormat="1" applyFont="1" applyFill="1" applyBorder="1"/>
    <xf numFmtId="2" fontId="6" fillId="0" borderId="0" xfId="0" applyNumberFormat="1" applyFont="1" applyFill="1" applyBorder="1"/>
    <xf numFmtId="43" fontId="6" fillId="0" borderId="2" xfId="1" applyFont="1" applyFill="1" applyBorder="1"/>
    <xf numFmtId="43" fontId="6" fillId="0" borderId="11" xfId="1" applyFont="1" applyFill="1" applyBorder="1"/>
    <xf numFmtId="43" fontId="6" fillId="0" borderId="15" xfId="1" applyFont="1" applyFill="1" applyBorder="1"/>
    <xf numFmtId="43" fontId="6" fillId="0" borderId="12" xfId="1" applyFont="1" applyFill="1" applyBorder="1"/>
    <xf numFmtId="43" fontId="6" fillId="0" borderId="6" xfId="1" applyFont="1" applyFill="1" applyBorder="1"/>
    <xf numFmtId="43" fontId="6" fillId="0" borderId="20" xfId="1" applyFont="1" applyFill="1" applyBorder="1"/>
    <xf numFmtId="43" fontId="6" fillId="0" borderId="22" xfId="1" applyFont="1" applyFill="1" applyBorder="1"/>
    <xf numFmtId="0" fontId="28" fillId="0" borderId="0" xfId="0" applyFont="1"/>
    <xf numFmtId="0" fontId="29" fillId="0" borderId="0" xfId="0" applyFont="1"/>
    <xf numFmtId="0" fontId="30" fillId="0" borderId="0" xfId="0" applyFont="1"/>
    <xf numFmtId="2" fontId="0" fillId="0" borderId="10" xfId="0" applyNumberFormat="1" applyBorder="1"/>
    <xf numFmtId="43" fontId="15" fillId="0" borderId="17" xfId="0" applyNumberFormat="1" applyFont="1" applyBorder="1"/>
    <xf numFmtId="0" fontId="6" fillId="0" borderId="7" xfId="0" applyFont="1" applyBorder="1"/>
    <xf numFmtId="0" fontId="6" fillId="0" borderId="13" xfId="0" applyFont="1" applyBorder="1"/>
    <xf numFmtId="0" fontId="2" fillId="0" borderId="25" xfId="0" applyFont="1" applyFill="1" applyBorder="1"/>
    <xf numFmtId="0" fontId="3" fillId="0" borderId="13" xfId="0" applyFont="1" applyFill="1" applyBorder="1"/>
    <xf numFmtId="0" fontId="3" fillId="0" borderId="7" xfId="0" applyFont="1" applyFill="1" applyBorder="1"/>
    <xf numFmtId="0" fontId="0" fillId="0" borderId="1" xfId="0" applyBorder="1"/>
    <xf numFmtId="0" fontId="0" fillId="0" borderId="2" xfId="0" applyBorder="1"/>
    <xf numFmtId="0" fontId="0" fillId="0" borderId="10" xfId="0" applyFill="1" applyBorder="1"/>
    <xf numFmtId="43" fontId="22" fillId="0" borderId="1" xfId="0" applyNumberFormat="1" applyFont="1" applyFill="1" applyBorder="1" applyAlignment="1">
      <alignment horizontal="left"/>
    </xf>
    <xf numFmtId="43" fontId="15" fillId="0" borderId="8" xfId="0" applyNumberFormat="1" applyFont="1" applyBorder="1"/>
    <xf numFmtId="43" fontId="15" fillId="0" borderId="1" xfId="0" applyNumberFormat="1" applyFont="1" applyBorder="1"/>
    <xf numFmtId="43" fontId="15" fillId="0" borderId="10" xfId="0" applyNumberFormat="1" applyFont="1" applyBorder="1"/>
    <xf numFmtId="0" fontId="10" fillId="0" borderId="1" xfId="0" applyFont="1" applyBorder="1"/>
    <xf numFmtId="43" fontId="1" fillId="0" borderId="1" xfId="1" applyFont="1" applyBorder="1"/>
    <xf numFmtId="0" fontId="10" fillId="0" borderId="0" xfId="0" applyFont="1" applyBorder="1"/>
    <xf numFmtId="0" fontId="2" fillId="0" borderId="2" xfId="0" applyFont="1" applyFill="1" applyBorder="1"/>
    <xf numFmtId="0" fontId="7" fillId="0" borderId="2" xfId="0" applyFont="1" applyFill="1" applyBorder="1"/>
    <xf numFmtId="2" fontId="15" fillId="0" borderId="14" xfId="0" applyNumberFormat="1" applyFont="1" applyBorder="1"/>
    <xf numFmtId="43" fontId="15" fillId="0" borderId="10" xfId="1" applyFont="1" applyBorder="1"/>
    <xf numFmtId="43" fontId="0" fillId="0" borderId="0" xfId="0" applyNumberFormat="1" applyFont="1"/>
    <xf numFmtId="0" fontId="3" fillId="0" borderId="25" xfId="0" applyFont="1" applyFill="1" applyBorder="1"/>
    <xf numFmtId="0" fontId="11" fillId="0" borderId="2" xfId="0" applyFont="1" applyFill="1" applyBorder="1"/>
    <xf numFmtId="0" fontId="0" fillId="0" borderId="2" xfId="0" applyFont="1" applyBorder="1"/>
    <xf numFmtId="0" fontId="11" fillId="0" borderId="25" xfId="0" applyFont="1" applyFill="1" applyBorder="1"/>
    <xf numFmtId="0" fontId="6" fillId="0" borderId="27" xfId="0" applyFont="1" applyBorder="1"/>
    <xf numFmtId="2" fontId="15" fillId="0" borderId="11" xfId="0" applyNumberFormat="1" applyFont="1" applyBorder="1"/>
    <xf numFmtId="2" fontId="6" fillId="0" borderId="0" xfId="0" applyNumberFormat="1" applyFont="1"/>
    <xf numFmtId="43" fontId="24" fillId="0" borderId="29" xfId="0" applyNumberFormat="1" applyFont="1" applyBorder="1"/>
    <xf numFmtId="2" fontId="6" fillId="0" borderId="30" xfId="0" applyNumberFormat="1" applyFont="1" applyBorder="1"/>
    <xf numFmtId="2" fontId="24" fillId="0" borderId="0" xfId="0" applyNumberFormat="1" applyFont="1"/>
    <xf numFmtId="2" fontId="24" fillId="0" borderId="3" xfId="0" applyNumberFormat="1" applyFont="1" applyBorder="1"/>
    <xf numFmtId="43" fontId="24" fillId="0" borderId="4" xfId="0" applyNumberFormat="1" applyFont="1" applyBorder="1"/>
    <xf numFmtId="43" fontId="24" fillId="0" borderId="7" xfId="0" applyNumberFormat="1" applyFont="1" applyBorder="1"/>
    <xf numFmtId="43" fontId="24" fillId="0" borderId="19" xfId="0" applyNumberFormat="1" applyFont="1" applyBorder="1"/>
    <xf numFmtId="2" fontId="24" fillId="0" borderId="17" xfId="0" applyNumberFormat="1" applyFont="1" applyBorder="1"/>
    <xf numFmtId="43" fontId="24" fillId="0" borderId="30" xfId="1" applyFont="1" applyBorder="1"/>
    <xf numFmtId="43" fontId="24" fillId="0" borderId="31" xfId="1" applyFont="1" applyBorder="1"/>
    <xf numFmtId="43" fontId="15" fillId="0" borderId="14" xfId="1" applyFont="1" applyBorder="1"/>
    <xf numFmtId="43" fontId="0" fillId="0" borderId="9" xfId="1" applyFont="1" applyBorder="1"/>
    <xf numFmtId="0" fontId="10" fillId="0" borderId="2" xfId="0" applyFont="1" applyBorder="1"/>
    <xf numFmtId="43" fontId="0" fillId="0" borderId="11" xfId="0" applyNumberFormat="1" applyBorder="1"/>
    <xf numFmtId="0" fontId="0" fillId="0" borderId="25" xfId="0" applyBorder="1"/>
    <xf numFmtId="0" fontId="3" fillId="0" borderId="2" xfId="0" applyFont="1" applyFill="1" applyBorder="1"/>
    <xf numFmtId="43" fontId="24" fillId="0" borderId="2" xfId="0" applyNumberFormat="1" applyFont="1" applyBorder="1"/>
    <xf numFmtId="43" fontId="0" fillId="0" borderId="13" xfId="0" applyNumberFormat="1" applyFont="1" applyBorder="1"/>
    <xf numFmtId="0" fontId="0" fillId="0" borderId="0" xfId="0" applyFill="1" applyBorder="1"/>
    <xf numFmtId="43" fontId="22" fillId="0" borderId="0" xfId="0" applyNumberFormat="1" applyFont="1" applyFill="1" applyBorder="1" applyAlignment="1">
      <alignment horizontal="left"/>
    </xf>
    <xf numFmtId="0" fontId="6" fillId="0" borderId="10" xfId="0" applyFont="1" applyFill="1" applyBorder="1"/>
    <xf numFmtId="2" fontId="15" fillId="0" borderId="0" xfId="0" applyNumberFormat="1" applyFont="1" applyBorder="1"/>
    <xf numFmtId="0" fontId="0" fillId="0" borderId="10" xfId="0" applyFont="1" applyBorder="1"/>
    <xf numFmtId="0" fontId="2" fillId="0" borderId="19" xfId="0" applyFont="1" applyFill="1" applyBorder="1"/>
    <xf numFmtId="43" fontId="10" fillId="3" borderId="12" xfId="1" applyFont="1" applyFill="1" applyBorder="1"/>
    <xf numFmtId="0" fontId="32" fillId="0" borderId="0" xfId="0" applyFont="1" applyFill="1"/>
    <xf numFmtId="0" fontId="33" fillId="0" borderId="0" xfId="0" applyFont="1" applyFill="1"/>
    <xf numFmtId="0" fontId="33" fillId="0" borderId="0" xfId="0" applyFont="1"/>
    <xf numFmtId="0" fontId="34" fillId="0" borderId="0" xfId="0" applyFont="1" applyFill="1"/>
    <xf numFmtId="0" fontId="33" fillId="0" borderId="0" xfId="0" applyFont="1" applyFill="1" applyBorder="1"/>
    <xf numFmtId="0" fontId="33" fillId="0" borderId="27" xfId="0" applyFont="1" applyFill="1" applyBorder="1"/>
    <xf numFmtId="43" fontId="36" fillId="0" borderId="7" xfId="1" applyFont="1" applyFill="1" applyBorder="1"/>
    <xf numFmtId="43" fontId="36" fillId="2" borderId="8" xfId="1" applyFont="1" applyFill="1" applyBorder="1"/>
    <xf numFmtId="43" fontId="36" fillId="0" borderId="1" xfId="1" applyFont="1" applyFill="1" applyBorder="1"/>
    <xf numFmtId="43" fontId="36" fillId="0" borderId="8" xfId="1" applyFont="1" applyFill="1" applyBorder="1"/>
    <xf numFmtId="0" fontId="33" fillId="0" borderId="26" xfId="0" applyFont="1" applyFill="1" applyBorder="1"/>
    <xf numFmtId="43" fontId="36" fillId="0" borderId="9" xfId="1" applyFont="1" applyFill="1" applyBorder="1"/>
    <xf numFmtId="43" fontId="36" fillId="2" borderId="10" xfId="1" applyFont="1" applyFill="1" applyBorder="1"/>
    <xf numFmtId="43" fontId="36" fillId="0" borderId="0" xfId="1" applyFont="1" applyFill="1" applyBorder="1"/>
    <xf numFmtId="43" fontId="36" fillId="0" borderId="10" xfId="1" applyFont="1" applyFill="1" applyBorder="1"/>
    <xf numFmtId="0" fontId="33" fillId="0" borderId="26" xfId="0" applyFont="1" applyBorder="1"/>
    <xf numFmtId="0" fontId="33" fillId="0" borderId="9" xfId="0" applyFont="1" applyBorder="1"/>
    <xf numFmtId="43" fontId="36" fillId="0" borderId="0" xfId="1" applyFont="1" applyBorder="1"/>
    <xf numFmtId="43" fontId="36" fillId="0" borderId="10" xfId="1" applyFont="1" applyBorder="1"/>
    <xf numFmtId="43" fontId="36" fillId="0" borderId="9" xfId="1" applyFont="1" applyBorder="1"/>
    <xf numFmtId="43" fontId="36" fillId="2" borderId="0" xfId="1" applyFont="1" applyFill="1" applyBorder="1"/>
    <xf numFmtId="43" fontId="33" fillId="2" borderId="10" xfId="1" applyFont="1" applyFill="1" applyBorder="1"/>
    <xf numFmtId="43" fontId="33" fillId="0" borderId="0" xfId="1" applyFont="1" applyBorder="1"/>
    <xf numFmtId="43" fontId="33" fillId="0" borderId="10" xfId="1" applyFont="1" applyBorder="1"/>
    <xf numFmtId="43" fontId="33" fillId="0" borderId="9" xfId="1" applyFont="1" applyBorder="1"/>
    <xf numFmtId="0" fontId="32" fillId="0" borderId="26" xfId="0" applyFont="1" applyFill="1" applyBorder="1"/>
    <xf numFmtId="43" fontId="37" fillId="0" borderId="8" xfId="1" applyFont="1" applyFill="1" applyBorder="1"/>
    <xf numFmtId="43" fontId="37" fillId="0" borderId="0" xfId="1" applyFont="1" applyFill="1" applyBorder="1"/>
    <xf numFmtId="43" fontId="37" fillId="0" borderId="9" xfId="1" applyFont="1" applyFill="1" applyBorder="1"/>
    <xf numFmtId="0" fontId="33" fillId="0" borderId="10" xfId="0" applyFont="1" applyBorder="1"/>
    <xf numFmtId="0" fontId="33" fillId="0" borderId="0" xfId="0" applyFont="1" applyBorder="1"/>
    <xf numFmtId="0" fontId="35" fillId="0" borderId="26" xfId="0" applyFont="1" applyFill="1" applyBorder="1"/>
    <xf numFmtId="0" fontId="38" fillId="0" borderId="26" xfId="0" applyFont="1" applyFill="1" applyBorder="1"/>
    <xf numFmtId="2" fontId="36" fillId="0" borderId="9" xfId="0" applyNumberFormat="1" applyFont="1" applyFill="1" applyBorder="1"/>
    <xf numFmtId="2" fontId="36" fillId="0" borderId="10" xfId="0" applyNumberFormat="1" applyFont="1" applyFill="1" applyBorder="1"/>
    <xf numFmtId="2" fontId="36" fillId="0" borderId="0" xfId="0" applyNumberFormat="1" applyFont="1" applyFill="1" applyBorder="1"/>
    <xf numFmtId="43" fontId="33" fillId="0" borderId="9" xfId="0" applyNumberFormat="1" applyFont="1" applyBorder="1"/>
    <xf numFmtId="43" fontId="33" fillId="0" borderId="10" xfId="0" applyNumberFormat="1" applyFont="1" applyBorder="1"/>
    <xf numFmtId="43" fontId="36" fillId="0" borderId="2" xfId="1" applyFont="1" applyFill="1" applyBorder="1"/>
    <xf numFmtId="43" fontId="36" fillId="0" borderId="11" xfId="1" applyFont="1" applyFill="1" applyBorder="1"/>
    <xf numFmtId="43" fontId="36" fillId="0" borderId="15" xfId="1" applyFont="1" applyFill="1" applyBorder="1"/>
    <xf numFmtId="43" fontId="36" fillId="0" borderId="12" xfId="1" applyFont="1" applyFill="1" applyBorder="1"/>
    <xf numFmtId="43" fontId="36" fillId="0" borderId="6" xfId="1" applyFont="1" applyFill="1" applyBorder="1"/>
    <xf numFmtId="43" fontId="33" fillId="0" borderId="0" xfId="0" applyNumberFormat="1" applyFont="1" applyBorder="1"/>
    <xf numFmtId="43" fontId="33" fillId="0" borderId="13" xfId="0" applyNumberFormat="1" applyFont="1" applyBorder="1"/>
    <xf numFmtId="43" fontId="32" fillId="0" borderId="17" xfId="0" applyNumberFormat="1" applyFont="1" applyBorder="1"/>
    <xf numFmtId="43" fontId="33" fillId="0" borderId="2" xfId="0" applyNumberFormat="1" applyFont="1" applyBorder="1"/>
    <xf numFmtId="43" fontId="32" fillId="0" borderId="11" xfId="0" applyNumberFormat="1" applyFont="1" applyBorder="1"/>
    <xf numFmtId="43" fontId="32" fillId="0" borderId="10" xfId="0" applyNumberFormat="1" applyFont="1" applyBorder="1"/>
    <xf numFmtId="43" fontId="32" fillId="0" borderId="0" xfId="0" applyNumberFormat="1" applyFont="1" applyBorder="1"/>
    <xf numFmtId="43" fontId="32" fillId="0" borderId="8" xfId="0" applyNumberFormat="1" applyFont="1" applyBorder="1"/>
    <xf numFmtId="0" fontId="39" fillId="0" borderId="25" xfId="0" applyFont="1" applyFill="1" applyBorder="1"/>
    <xf numFmtId="43" fontId="33" fillId="0" borderId="0" xfId="1" applyFont="1" applyFill="1" applyBorder="1"/>
    <xf numFmtId="0" fontId="33" fillId="0" borderId="2" xfId="0" applyFont="1" applyBorder="1"/>
    <xf numFmtId="2" fontId="32" fillId="0" borderId="17" xfId="0" applyNumberFormat="1" applyFont="1" applyBorder="1"/>
    <xf numFmtId="43" fontId="32" fillId="0" borderId="16" xfId="0" applyNumberFormat="1" applyFont="1" applyBorder="1"/>
    <xf numFmtId="43" fontId="32" fillId="0" borderId="3" xfId="1" applyFont="1" applyFill="1" applyBorder="1"/>
    <xf numFmtId="43" fontId="32" fillId="0" borderId="7" xfId="0" applyNumberFormat="1" applyFont="1" applyBorder="1"/>
    <xf numFmtId="43" fontId="32" fillId="0" borderId="3" xfId="0" applyNumberFormat="1" applyFont="1" applyBorder="1"/>
    <xf numFmtId="2" fontId="0" fillId="0" borderId="10" xfId="0" applyNumberFormat="1" applyFont="1" applyBorder="1"/>
    <xf numFmtId="43" fontId="24" fillId="0" borderId="13" xfId="0" applyNumberFormat="1" applyFont="1" applyBorder="1"/>
    <xf numFmtId="0" fontId="13" fillId="0" borderId="0" xfId="0" applyFont="1" applyFill="1" applyBorder="1"/>
    <xf numFmtId="43" fontId="22" fillId="0" borderId="4" xfId="0" applyNumberFormat="1" applyFont="1" applyFill="1" applyBorder="1" applyAlignment="1">
      <alignment horizontal="left"/>
    </xf>
    <xf numFmtId="43" fontId="15" fillId="0" borderId="14" xfId="0" applyNumberFormat="1" applyFont="1" applyBorder="1"/>
    <xf numFmtId="43" fontId="15" fillId="0" borderId="11" xfId="0" applyNumberFormat="1" applyFont="1" applyBorder="1"/>
    <xf numFmtId="43" fontId="24" fillId="0" borderId="1" xfId="0" applyNumberFormat="1" applyFont="1" applyBorder="1"/>
    <xf numFmtId="43" fontId="24" fillId="0" borderId="0" xfId="1" applyFont="1" applyBorder="1"/>
    <xf numFmtId="43" fontId="15" fillId="0" borderId="2" xfId="0" applyNumberFormat="1" applyFont="1" applyBorder="1"/>
    <xf numFmtId="2" fontId="1" fillId="0" borderId="10" xfId="0" applyNumberFormat="1" applyFont="1" applyBorder="1"/>
    <xf numFmtId="43" fontId="24" fillId="0" borderId="32" xfId="0" applyNumberFormat="1" applyFont="1" applyBorder="1"/>
    <xf numFmtId="43" fontId="10" fillId="0" borderId="7" xfId="1" applyFont="1" applyFill="1" applyBorder="1"/>
    <xf numFmtId="43" fontId="10" fillId="0" borderId="8" xfId="1" applyFont="1" applyFill="1" applyBorder="1"/>
    <xf numFmtId="43" fontId="10" fillId="0" borderId="9" xfId="1" applyFont="1" applyFill="1" applyBorder="1"/>
    <xf numFmtId="43" fontId="10" fillId="0" borderId="10" xfId="1" applyFont="1" applyFill="1" applyBorder="1"/>
    <xf numFmtId="43" fontId="1" fillId="0" borderId="9" xfId="0" applyNumberFormat="1" applyFont="1" applyBorder="1"/>
    <xf numFmtId="43" fontId="1" fillId="0" borderId="10" xfId="0" applyNumberFormat="1" applyFont="1" applyBorder="1"/>
    <xf numFmtId="43" fontId="1" fillId="0" borderId="9" xfId="1" applyFont="1" applyBorder="1"/>
    <xf numFmtId="43" fontId="1" fillId="0" borderId="10" xfId="1" applyFont="1" applyBorder="1"/>
    <xf numFmtId="43" fontId="10" fillId="0" borderId="9" xfId="1" applyFont="1" applyBorder="1"/>
    <xf numFmtId="43" fontId="10" fillId="0" borderId="10" xfId="1" applyFont="1" applyBorder="1"/>
    <xf numFmtId="43" fontId="22" fillId="0" borderId="9" xfId="1" applyFont="1" applyFill="1" applyBorder="1"/>
    <xf numFmtId="43" fontId="22" fillId="0" borderId="8" xfId="1" applyFont="1" applyFill="1" applyBorder="1"/>
    <xf numFmtId="0" fontId="1" fillId="0" borderId="0" xfId="0" applyFont="1"/>
    <xf numFmtId="0" fontId="1" fillId="0" borderId="0" xfId="0" applyFont="1" applyBorder="1"/>
    <xf numFmtId="43" fontId="1" fillId="0" borderId="0" xfId="1" applyFont="1" applyFill="1" applyBorder="1"/>
    <xf numFmtId="43" fontId="1" fillId="0" borderId="11" xfId="1" applyFont="1" applyFill="1" applyBorder="1"/>
    <xf numFmtId="2" fontId="10" fillId="0" borderId="9" xfId="0" applyNumberFormat="1" applyFont="1" applyFill="1" applyBorder="1"/>
    <xf numFmtId="43" fontId="10" fillId="0" borderId="18" xfId="1" applyFont="1" applyFill="1" applyBorder="1"/>
    <xf numFmtId="43" fontId="10" fillId="0" borderId="20" xfId="1" applyFont="1" applyFill="1" applyBorder="1"/>
    <xf numFmtId="0" fontId="1" fillId="0" borderId="9" xfId="0" applyFont="1" applyBorder="1"/>
    <xf numFmtId="43" fontId="1" fillId="0" borderId="13" xfId="0" applyNumberFormat="1" applyFont="1" applyBorder="1"/>
    <xf numFmtId="43" fontId="1" fillId="0" borderId="19" xfId="0" applyNumberFormat="1" applyFont="1" applyBorder="1"/>
    <xf numFmtId="0" fontId="17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43" fontId="18" fillId="0" borderId="5" xfId="0" applyNumberFormat="1" applyFont="1" applyBorder="1" applyAlignment="1">
      <alignment horizontal="center"/>
    </xf>
    <xf numFmtId="43" fontId="18" fillId="0" borderId="5" xfId="0" applyNumberFormat="1" applyFont="1" applyBorder="1" applyAlignment="1"/>
    <xf numFmtId="0" fontId="19" fillId="0" borderId="0" xfId="0" applyFont="1" applyAlignment="1">
      <alignment horizontal="center"/>
    </xf>
    <xf numFmtId="0" fontId="19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249462</xdr:colOff>
      <xdr:row>450</xdr:row>
      <xdr:rowOff>173262</xdr:rowOff>
    </xdr:from>
    <xdr:ext cx="914396" cy="4029076"/>
    <xdr:sp macro="" textlink="">
      <xdr:nvSpPr>
        <xdr:cNvPr id="2" name="TextBox 1"/>
        <xdr:cNvSpPr txBox="1"/>
      </xdr:nvSpPr>
      <xdr:spPr>
        <a:xfrm rot="16200000">
          <a:off x="9158283" y="98307298"/>
          <a:ext cx="4029076" cy="91439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si-LK" sz="1800">
              <a:solidFill>
                <a:srgbClr val="FF0000"/>
              </a:solidFill>
            </a:rPr>
            <a:t>ගම්පහ</a:t>
          </a:r>
          <a:r>
            <a:rPr lang="si-LK" sz="1800" baseline="0">
              <a:solidFill>
                <a:srgbClr val="FF0000"/>
              </a:solidFill>
            </a:rPr>
            <a:t> මහාධිකරණයෙන් වැටුප් ගෙවන ලදි</a:t>
          </a:r>
          <a:endParaRPr lang="en-US" sz="18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F1183"/>
  <sheetViews>
    <sheetView tabSelected="1" topLeftCell="A1032" zoomScale="84" zoomScaleNormal="84" workbookViewId="0">
      <selection activeCell="B1037" sqref="B1037:Y1070"/>
    </sheetView>
  </sheetViews>
  <sheetFormatPr defaultRowHeight="15.75" x14ac:dyDescent="0.25"/>
  <cols>
    <col min="1" max="1" width="4.5703125" style="19" customWidth="1"/>
    <col min="2" max="2" width="31.5703125" style="19" customWidth="1"/>
    <col min="3" max="3" width="12.7109375" style="19" hidden="1" customWidth="1"/>
    <col min="4" max="4" width="20.5703125" style="19" hidden="1" customWidth="1"/>
    <col min="5" max="5" width="12.42578125" style="19" hidden="1" customWidth="1"/>
    <col min="6" max="6" width="14.140625" style="19" hidden="1" customWidth="1"/>
    <col min="7" max="7" width="13" style="19" hidden="1" customWidth="1"/>
    <col min="8" max="8" width="13.85546875" style="19" hidden="1" customWidth="1"/>
    <col min="9" max="9" width="13" style="19" hidden="1" customWidth="1"/>
    <col min="10" max="10" width="14.28515625" style="19" hidden="1" customWidth="1"/>
    <col min="11" max="11" width="1.140625" style="19" hidden="1" customWidth="1"/>
    <col min="12" max="12" width="14.5703125" style="19" hidden="1" customWidth="1"/>
    <col min="13" max="13" width="12.85546875" style="19" hidden="1" customWidth="1"/>
    <col min="14" max="14" width="13.7109375" style="19" hidden="1" customWidth="1"/>
    <col min="15" max="15" width="11.5703125" style="19" hidden="1" customWidth="1"/>
    <col min="16" max="16" width="17.28515625" style="19" hidden="1" customWidth="1"/>
    <col min="17" max="17" width="11.5703125" style="19" hidden="1" customWidth="1"/>
    <col min="18" max="18" width="18" style="19" hidden="1" customWidth="1"/>
    <col min="19" max="19" width="0.140625" style="19" hidden="1" customWidth="1"/>
    <col min="20" max="20" width="13.5703125" style="19" hidden="1" customWidth="1"/>
    <col min="21" max="21" width="10.28515625" style="19" hidden="1" customWidth="1"/>
    <col min="22" max="22" width="13" style="19" hidden="1" customWidth="1"/>
    <col min="23" max="23" width="10" style="19" customWidth="1"/>
    <col min="24" max="24" width="13.5703125" style="19" customWidth="1"/>
    <col min="25" max="25" width="12.42578125" style="19" customWidth="1"/>
    <col min="26" max="26" width="19.85546875" style="19" customWidth="1"/>
    <col min="27" max="27" width="13.5703125" style="19" customWidth="1"/>
    <col min="28" max="28" width="13.28515625" style="19" customWidth="1"/>
    <col min="29" max="29" width="17.5703125" style="19" hidden="1" customWidth="1"/>
    <col min="30" max="30" width="13.28515625" style="19" hidden="1" customWidth="1"/>
    <col min="31" max="31" width="11.7109375" style="19" hidden="1" customWidth="1"/>
    <col min="32" max="32" width="14.7109375" style="19" hidden="1" customWidth="1"/>
    <col min="33" max="16384" width="9.140625" style="19"/>
  </cols>
  <sheetData>
    <row r="1" spans="1:14" ht="17.25" x14ac:dyDescent="0.3">
      <c r="A1" s="19" t="s">
        <v>30</v>
      </c>
      <c r="B1" s="24"/>
      <c r="C1" s="24"/>
      <c r="D1" s="24"/>
      <c r="E1" s="24"/>
    </row>
    <row r="2" spans="1:14" ht="15.75" customHeight="1" x14ac:dyDescent="0.3">
      <c r="B2" s="24"/>
      <c r="C2" s="24"/>
      <c r="D2" s="24"/>
      <c r="E2" s="24"/>
    </row>
    <row r="3" spans="1:14" ht="15.75" customHeight="1" x14ac:dyDescent="0.3">
      <c r="B3" s="85" t="s">
        <v>47</v>
      </c>
      <c r="C3" s="85"/>
      <c r="D3" s="28"/>
      <c r="E3" s="28"/>
    </row>
    <row r="4" spans="1:14" ht="15.75" customHeight="1" x14ac:dyDescent="0.3">
      <c r="B4" s="85" t="s">
        <v>48</v>
      </c>
      <c r="C4" s="85"/>
      <c r="D4" s="28"/>
    </row>
    <row r="5" spans="1:14" ht="15.75" customHeight="1" x14ac:dyDescent="0.3">
      <c r="B5" s="28"/>
      <c r="C5" s="28"/>
      <c r="D5" s="28"/>
      <c r="E5" s="28"/>
    </row>
    <row r="6" spans="1:14" ht="15.75" customHeight="1" x14ac:dyDescent="0.3">
      <c r="B6" s="86" t="s">
        <v>0</v>
      </c>
      <c r="C6" s="28"/>
      <c r="D6" s="28"/>
      <c r="E6" s="28"/>
    </row>
    <row r="7" spans="1:14" ht="15.75" customHeight="1" x14ac:dyDescent="0.3">
      <c r="B7" s="87"/>
      <c r="C7" s="88"/>
      <c r="D7" s="87"/>
      <c r="E7" s="88"/>
      <c r="F7" s="87"/>
    </row>
    <row r="8" spans="1:14" ht="15.75" customHeight="1" x14ac:dyDescent="0.3">
      <c r="B8" s="30"/>
      <c r="C8" s="49" t="s">
        <v>98</v>
      </c>
      <c r="D8" s="49"/>
      <c r="E8" s="49" t="s">
        <v>99</v>
      </c>
      <c r="F8" s="49"/>
      <c r="G8" s="49" t="s">
        <v>100</v>
      </c>
      <c r="H8" s="49"/>
      <c r="I8" s="49"/>
      <c r="J8" s="49"/>
      <c r="K8" s="49"/>
      <c r="L8" s="49"/>
      <c r="M8" s="49"/>
      <c r="N8" s="49"/>
    </row>
    <row r="9" spans="1:14" ht="15.75" customHeight="1" x14ac:dyDescent="0.3">
      <c r="B9" s="204" t="s">
        <v>1</v>
      </c>
      <c r="C9" s="151"/>
      <c r="D9" s="179">
        <v>115000</v>
      </c>
      <c r="E9" s="115"/>
      <c r="F9" s="143">
        <v>115000</v>
      </c>
      <c r="G9" s="151"/>
      <c r="H9" s="179">
        <v>117500</v>
      </c>
      <c r="I9" s="32"/>
      <c r="J9" s="32"/>
      <c r="K9" s="32"/>
      <c r="L9" s="32"/>
      <c r="M9" s="32"/>
      <c r="N9" s="32"/>
    </row>
    <row r="10" spans="1:14" ht="15.75" customHeight="1" x14ac:dyDescent="0.3">
      <c r="B10" s="205" t="s">
        <v>61</v>
      </c>
      <c r="C10" s="141"/>
      <c r="D10" s="180"/>
      <c r="E10" s="84"/>
      <c r="F10" s="136"/>
      <c r="G10" s="141"/>
      <c r="H10" s="180">
        <v>7419.35</v>
      </c>
      <c r="I10" s="32"/>
      <c r="J10" s="32"/>
      <c r="K10" s="32"/>
      <c r="L10" s="32"/>
      <c r="M10" s="32"/>
      <c r="N10" s="32"/>
    </row>
    <row r="11" spans="1:14" ht="15.75" customHeight="1" x14ac:dyDescent="0.25">
      <c r="B11" s="206" t="s">
        <v>57</v>
      </c>
      <c r="C11" s="148"/>
      <c r="D11" s="180">
        <v>2650</v>
      </c>
      <c r="E11" s="21"/>
      <c r="F11" s="169">
        <v>2650</v>
      </c>
      <c r="G11" s="170"/>
      <c r="H11" s="32">
        <v>2650</v>
      </c>
      <c r="I11" s="32"/>
      <c r="J11" s="32"/>
      <c r="K11" s="32"/>
      <c r="L11" s="32"/>
      <c r="M11" s="32"/>
      <c r="N11" s="32"/>
    </row>
    <row r="12" spans="1:14" ht="15.75" customHeight="1" x14ac:dyDescent="0.3">
      <c r="B12" s="205" t="s">
        <v>2</v>
      </c>
      <c r="C12" s="141"/>
      <c r="D12" s="180">
        <v>7800</v>
      </c>
      <c r="E12" s="84"/>
      <c r="F12" s="136">
        <v>7800</v>
      </c>
      <c r="G12" s="141"/>
      <c r="H12" s="180">
        <v>7800</v>
      </c>
      <c r="I12" s="32"/>
      <c r="J12" s="32"/>
      <c r="K12" s="32"/>
      <c r="L12" s="32"/>
      <c r="M12" s="32"/>
      <c r="N12" s="32"/>
    </row>
    <row r="13" spans="1:14" ht="15.75" customHeight="1" x14ac:dyDescent="0.3">
      <c r="B13" s="205" t="s">
        <v>69</v>
      </c>
      <c r="C13" s="152"/>
      <c r="D13" s="180">
        <v>2500</v>
      </c>
      <c r="E13" s="84"/>
      <c r="F13" s="136">
        <v>2500</v>
      </c>
      <c r="G13" s="141"/>
      <c r="H13" s="180">
        <v>2500</v>
      </c>
      <c r="I13" s="32"/>
      <c r="J13" s="32"/>
      <c r="K13" s="32"/>
      <c r="L13" s="32"/>
      <c r="M13" s="32"/>
      <c r="N13" s="32"/>
    </row>
    <row r="14" spans="1:14" ht="15.75" customHeight="1" x14ac:dyDescent="0.3">
      <c r="B14" s="205" t="s">
        <v>17</v>
      </c>
      <c r="C14" s="141"/>
      <c r="D14" s="180">
        <v>30825</v>
      </c>
      <c r="E14" s="84"/>
      <c r="F14" s="136">
        <v>30825</v>
      </c>
      <c r="G14" s="141"/>
      <c r="H14" s="180">
        <v>30825</v>
      </c>
      <c r="I14" s="32"/>
      <c r="J14" s="32"/>
      <c r="K14" s="32"/>
      <c r="L14" s="32"/>
      <c r="M14" s="32"/>
      <c r="N14" s="32"/>
    </row>
    <row r="15" spans="1:14" ht="15.75" customHeight="1" x14ac:dyDescent="0.3">
      <c r="B15" s="205" t="s">
        <v>18</v>
      </c>
      <c r="C15" s="141"/>
      <c r="D15" s="181">
        <v>40000</v>
      </c>
      <c r="E15" s="163"/>
      <c r="F15" s="162">
        <v>40000</v>
      </c>
      <c r="G15" s="173"/>
      <c r="H15" s="181">
        <v>40000</v>
      </c>
      <c r="I15" s="249"/>
      <c r="J15" s="249"/>
      <c r="K15" s="249"/>
      <c r="L15" s="249"/>
      <c r="M15" s="249"/>
      <c r="N15" s="249"/>
    </row>
    <row r="16" spans="1:14" ht="15.75" customHeight="1" x14ac:dyDescent="0.3">
      <c r="B16" s="205" t="s">
        <v>19</v>
      </c>
      <c r="C16" s="141"/>
      <c r="D16" s="136">
        <v>57500</v>
      </c>
      <c r="E16" s="84"/>
      <c r="F16" s="136">
        <v>57500</v>
      </c>
      <c r="G16" s="141"/>
      <c r="H16" s="180">
        <v>58750</v>
      </c>
      <c r="I16" s="32"/>
      <c r="J16" s="32"/>
      <c r="K16" s="32"/>
      <c r="L16" s="32"/>
      <c r="M16" s="32"/>
      <c r="N16" s="32"/>
    </row>
    <row r="17" spans="2:14" ht="15.75" customHeight="1" x14ac:dyDescent="0.3">
      <c r="B17" s="205" t="s">
        <v>60</v>
      </c>
      <c r="C17" s="141"/>
      <c r="D17" s="136"/>
      <c r="E17" s="84"/>
      <c r="F17" s="136"/>
      <c r="G17" s="141"/>
      <c r="H17" s="180">
        <v>3709.67</v>
      </c>
      <c r="I17" s="32"/>
      <c r="J17" s="32"/>
      <c r="K17" s="32"/>
      <c r="L17" s="32"/>
      <c r="M17" s="32"/>
      <c r="N17" s="32"/>
    </row>
    <row r="18" spans="2:14" ht="15.75" customHeight="1" x14ac:dyDescent="0.3">
      <c r="B18" s="205" t="s">
        <v>21</v>
      </c>
      <c r="C18" s="148"/>
      <c r="D18" s="169">
        <v>100000</v>
      </c>
      <c r="E18" s="21"/>
      <c r="F18" s="169">
        <v>100000</v>
      </c>
      <c r="G18" s="170"/>
      <c r="H18" s="180">
        <v>100000</v>
      </c>
      <c r="I18" s="32"/>
      <c r="J18" s="32"/>
      <c r="K18" s="32"/>
      <c r="L18" s="32"/>
      <c r="M18" s="32"/>
      <c r="N18" s="32"/>
    </row>
    <row r="19" spans="2:14" ht="15.75" customHeight="1" x14ac:dyDescent="0.3">
      <c r="B19" s="205" t="s">
        <v>20</v>
      </c>
      <c r="C19" s="141"/>
      <c r="D19" s="136">
        <v>25000</v>
      </c>
      <c r="E19" s="84"/>
      <c r="F19" s="136">
        <v>25000</v>
      </c>
      <c r="G19" s="141"/>
      <c r="H19" s="180">
        <v>25000</v>
      </c>
      <c r="I19" s="32"/>
      <c r="J19" s="32"/>
      <c r="K19" s="32"/>
      <c r="L19" s="32"/>
      <c r="M19" s="32"/>
      <c r="N19" s="32"/>
    </row>
    <row r="20" spans="2:14" ht="15.75" customHeight="1" x14ac:dyDescent="0.3">
      <c r="B20" s="205" t="s">
        <v>22</v>
      </c>
      <c r="C20" s="141"/>
      <c r="D20" s="136">
        <v>65000</v>
      </c>
      <c r="E20" s="84"/>
      <c r="F20" s="136">
        <v>65000</v>
      </c>
      <c r="G20" s="141"/>
      <c r="H20" s="180">
        <v>65000</v>
      </c>
      <c r="I20" s="32"/>
      <c r="J20" s="32"/>
      <c r="K20" s="32"/>
      <c r="L20" s="32"/>
      <c r="M20" s="32"/>
      <c r="N20" s="32"/>
    </row>
    <row r="21" spans="2:14" ht="15.75" customHeight="1" x14ac:dyDescent="0.3">
      <c r="B21" s="205" t="s">
        <v>24</v>
      </c>
      <c r="C21" s="148"/>
      <c r="D21" s="169">
        <v>11500</v>
      </c>
      <c r="E21" s="21"/>
      <c r="F21" s="169">
        <v>11500</v>
      </c>
      <c r="G21" s="21"/>
      <c r="H21" s="32">
        <v>11500</v>
      </c>
      <c r="I21" s="32"/>
      <c r="J21" s="32"/>
      <c r="K21" s="32"/>
      <c r="L21" s="32"/>
      <c r="M21" s="32"/>
      <c r="N21" s="32"/>
    </row>
    <row r="22" spans="2:14" ht="15.75" customHeight="1" x14ac:dyDescent="0.3">
      <c r="B22" s="205" t="s">
        <v>23</v>
      </c>
      <c r="C22" s="141"/>
      <c r="D22" s="136">
        <v>20000</v>
      </c>
      <c r="E22" s="84"/>
      <c r="F22" s="136">
        <v>20000</v>
      </c>
      <c r="G22" s="141"/>
      <c r="H22" s="180">
        <v>20000</v>
      </c>
      <c r="I22" s="32"/>
      <c r="J22" s="32"/>
      <c r="K22" s="32"/>
      <c r="L22" s="32"/>
      <c r="M22" s="32"/>
      <c r="N22" s="32"/>
    </row>
    <row r="23" spans="2:14" ht="15.75" customHeight="1" x14ac:dyDescent="0.3">
      <c r="B23" s="207" t="s">
        <v>3</v>
      </c>
      <c r="C23" s="141"/>
      <c r="D23" s="140">
        <f>SUM(D9:D22)</f>
        <v>477775</v>
      </c>
      <c r="E23" s="110"/>
      <c r="F23" s="140">
        <f>SUM(F9:F22)</f>
        <v>477775</v>
      </c>
      <c r="G23" s="153"/>
      <c r="H23" s="140">
        <f>SUM(H9:H22)</f>
        <v>492654.01999999996</v>
      </c>
      <c r="I23" s="110"/>
      <c r="J23" s="110"/>
      <c r="K23" s="110"/>
      <c r="L23" s="110"/>
      <c r="M23" s="110"/>
      <c r="N23" s="110"/>
    </row>
    <row r="24" spans="2:14" ht="15.75" customHeight="1" x14ac:dyDescent="0.3">
      <c r="B24" s="205"/>
      <c r="C24" s="153"/>
      <c r="D24" s="161"/>
      <c r="E24" s="171"/>
      <c r="F24" s="161"/>
      <c r="G24" s="164"/>
      <c r="H24" s="161"/>
      <c r="I24" s="171"/>
      <c r="J24" s="171"/>
      <c r="K24" s="171"/>
      <c r="L24" s="171"/>
      <c r="M24" s="171"/>
      <c r="N24" s="171"/>
    </row>
    <row r="25" spans="2:14" ht="15.75" customHeight="1" x14ac:dyDescent="0.3">
      <c r="B25" s="208" t="s">
        <v>4</v>
      </c>
      <c r="C25" s="148"/>
      <c r="D25" s="161"/>
      <c r="E25" s="171"/>
      <c r="F25" s="161"/>
      <c r="G25" s="164"/>
      <c r="H25" s="161"/>
      <c r="I25" s="171"/>
      <c r="J25" s="171"/>
      <c r="K25" s="171"/>
      <c r="L25" s="171"/>
      <c r="M25" s="171"/>
      <c r="N25" s="171"/>
    </row>
    <row r="26" spans="2:14" ht="15.75" customHeight="1" x14ac:dyDescent="0.3">
      <c r="B26" s="205" t="s">
        <v>25</v>
      </c>
      <c r="C26" s="148"/>
      <c r="D26" s="161"/>
      <c r="E26" s="171"/>
      <c r="F26" s="161"/>
      <c r="G26" s="164"/>
      <c r="H26" s="161"/>
      <c r="I26" s="171"/>
      <c r="J26" s="171"/>
      <c r="K26" s="171"/>
      <c r="L26" s="171"/>
      <c r="M26" s="171"/>
      <c r="N26" s="171"/>
    </row>
    <row r="27" spans="2:14" ht="15.75" customHeight="1" x14ac:dyDescent="0.25">
      <c r="B27" s="209" t="s">
        <v>5</v>
      </c>
      <c r="C27" s="148"/>
      <c r="D27" s="161"/>
      <c r="E27" s="171"/>
      <c r="F27" s="161"/>
      <c r="G27" s="164"/>
      <c r="H27" s="161">
        <v>17177.23</v>
      </c>
      <c r="I27" s="171"/>
      <c r="J27" s="171"/>
      <c r="K27" s="171"/>
      <c r="L27" s="171"/>
      <c r="M27" s="171"/>
      <c r="N27" s="171"/>
    </row>
    <row r="28" spans="2:14" ht="15.75" customHeight="1" x14ac:dyDescent="0.3">
      <c r="B28" s="205" t="s">
        <v>6</v>
      </c>
      <c r="C28" s="148"/>
      <c r="D28" s="161"/>
      <c r="E28" s="171"/>
      <c r="F28" s="161"/>
      <c r="G28" s="164"/>
      <c r="H28" s="161"/>
      <c r="I28" s="171"/>
      <c r="J28" s="171"/>
      <c r="K28" s="171"/>
      <c r="L28" s="171"/>
      <c r="M28" s="171"/>
      <c r="N28" s="171"/>
    </row>
    <row r="29" spans="2:14" ht="15.75" customHeight="1" x14ac:dyDescent="0.3">
      <c r="B29" s="205" t="s">
        <v>7</v>
      </c>
      <c r="C29" s="148"/>
      <c r="D29" s="161"/>
      <c r="E29" s="171"/>
      <c r="F29" s="161"/>
      <c r="G29" s="164"/>
      <c r="H29" s="161"/>
      <c r="I29" s="171"/>
      <c r="J29" s="171"/>
      <c r="K29" s="171"/>
      <c r="L29" s="171"/>
      <c r="M29" s="171"/>
      <c r="N29" s="171"/>
    </row>
    <row r="30" spans="2:14" ht="15.75" customHeight="1" x14ac:dyDescent="0.3">
      <c r="B30" s="205"/>
      <c r="C30" s="148"/>
      <c r="D30" s="161"/>
      <c r="E30" s="171"/>
      <c r="F30" s="161"/>
      <c r="G30" s="164"/>
      <c r="H30" s="161"/>
      <c r="I30" s="171"/>
      <c r="J30" s="171"/>
      <c r="K30" s="171"/>
      <c r="L30" s="171"/>
      <c r="M30" s="171"/>
      <c r="N30" s="171"/>
    </row>
    <row r="31" spans="2:14" ht="15.75" customHeight="1" x14ac:dyDescent="0.25">
      <c r="B31" s="206"/>
      <c r="C31" s="151"/>
      <c r="D31" s="143">
        <f>+D23+D30</f>
        <v>477775</v>
      </c>
      <c r="E31" s="115"/>
      <c r="F31" s="143">
        <f>+F23+F30</f>
        <v>477775</v>
      </c>
      <c r="G31" s="151"/>
      <c r="H31" s="143">
        <f>+H23+H27+H28+H29+H30</f>
        <v>509831.24999999994</v>
      </c>
      <c r="I31" s="84"/>
      <c r="J31" s="84"/>
      <c r="K31" s="84"/>
      <c r="L31" s="84"/>
      <c r="M31" s="84"/>
      <c r="N31" s="84"/>
    </row>
    <row r="32" spans="2:14" ht="15.75" customHeight="1" x14ac:dyDescent="0.3">
      <c r="B32" s="208" t="s">
        <v>34</v>
      </c>
      <c r="C32" s="141"/>
      <c r="D32" s="136"/>
      <c r="E32" s="84"/>
      <c r="F32" s="136"/>
      <c r="G32" s="141"/>
      <c r="H32" s="136"/>
      <c r="I32" s="84"/>
      <c r="J32" s="84"/>
      <c r="K32" s="84"/>
      <c r="L32" s="84"/>
      <c r="M32" s="84"/>
      <c r="N32" s="84"/>
    </row>
    <row r="33" spans="2:14" ht="15.75" customHeight="1" x14ac:dyDescent="0.3">
      <c r="B33" s="205" t="s">
        <v>9</v>
      </c>
      <c r="C33" s="144">
        <v>350</v>
      </c>
      <c r="D33" s="145"/>
      <c r="E33" s="131">
        <v>350</v>
      </c>
      <c r="F33" s="145"/>
      <c r="G33" s="144">
        <v>350</v>
      </c>
      <c r="H33" s="145"/>
      <c r="I33" s="131"/>
      <c r="J33" s="131"/>
      <c r="K33" s="131"/>
      <c r="L33" s="131"/>
      <c r="M33" s="131"/>
      <c r="N33" s="131"/>
    </row>
    <row r="34" spans="2:14" ht="15.75" customHeight="1" x14ac:dyDescent="0.3">
      <c r="B34" s="205" t="s">
        <v>94</v>
      </c>
      <c r="C34" s="166">
        <f t="shared" ref="C34:G34" si="0">D9*5/100</f>
        <v>5750</v>
      </c>
      <c r="D34" s="165">
        <f t="shared" si="0"/>
        <v>0</v>
      </c>
      <c r="E34" s="176">
        <f t="shared" si="0"/>
        <v>5750</v>
      </c>
      <c r="F34" s="176">
        <f t="shared" si="0"/>
        <v>0</v>
      </c>
      <c r="G34" s="176">
        <f t="shared" si="0"/>
        <v>5875</v>
      </c>
      <c r="H34" s="176" t="e">
        <f>#REF!*5/100</f>
        <v>#REF!</v>
      </c>
      <c r="I34" s="176"/>
      <c r="J34" s="176"/>
      <c r="K34" s="176"/>
      <c r="L34" s="176"/>
      <c r="M34" s="176"/>
      <c r="N34" s="176"/>
    </row>
    <row r="35" spans="2:14" ht="15.75" customHeight="1" x14ac:dyDescent="0.25">
      <c r="B35" s="206"/>
      <c r="C35" s="141"/>
      <c r="D35" s="136">
        <f>-C33-C34</f>
        <v>-6100</v>
      </c>
      <c r="E35" s="117"/>
      <c r="F35" s="146">
        <f>-E33-E34</f>
        <v>-6100</v>
      </c>
      <c r="G35" s="146">
        <f>-F33-F34</f>
        <v>0</v>
      </c>
      <c r="H35" s="146">
        <f>-G33-G34-125</f>
        <v>-6350</v>
      </c>
      <c r="I35" s="84"/>
      <c r="J35" s="84"/>
      <c r="K35" s="84"/>
      <c r="L35" s="84"/>
      <c r="M35" s="84"/>
      <c r="N35" s="84"/>
    </row>
    <row r="36" spans="2:14" ht="15.75" customHeight="1" thickBot="1" x14ac:dyDescent="0.35">
      <c r="B36" s="205" t="s">
        <v>11</v>
      </c>
      <c r="C36" s="155"/>
      <c r="D36" s="147">
        <f>+D31+D35</f>
        <v>471675</v>
      </c>
      <c r="E36" s="124"/>
      <c r="F36" s="147">
        <f>+F31+F35</f>
        <v>471675</v>
      </c>
      <c r="G36" s="155"/>
      <c r="H36" s="147">
        <f>+H31+H35</f>
        <v>503481.24999999994</v>
      </c>
      <c r="I36" s="84"/>
      <c r="J36" s="84"/>
      <c r="K36" s="84"/>
      <c r="L36" s="84"/>
      <c r="M36" s="84"/>
      <c r="N36" s="84"/>
    </row>
    <row r="37" spans="2:14" ht="15.75" customHeight="1" x14ac:dyDescent="0.3">
      <c r="B37" s="205" t="s">
        <v>93</v>
      </c>
      <c r="C37" s="156"/>
      <c r="D37" s="165">
        <f>D36*6/100</f>
        <v>28300.5</v>
      </c>
      <c r="E37" s="172"/>
      <c r="F37" s="165">
        <f>F36*6/100</f>
        <v>28300.5</v>
      </c>
      <c r="G37" s="166"/>
      <c r="H37" s="165">
        <f>H36*12/100</f>
        <v>60417.749999999993</v>
      </c>
      <c r="I37" s="172"/>
      <c r="J37" s="172"/>
      <c r="K37" s="172"/>
      <c r="L37" s="172"/>
      <c r="M37" s="172"/>
      <c r="N37" s="172"/>
    </row>
    <row r="38" spans="2:14" ht="15.75" customHeight="1" x14ac:dyDescent="0.3">
      <c r="B38" s="205" t="s">
        <v>13</v>
      </c>
      <c r="C38" s="148"/>
      <c r="D38" s="161">
        <v>-15000</v>
      </c>
      <c r="E38" s="171"/>
      <c r="F38" s="161">
        <v>-15000</v>
      </c>
      <c r="G38" s="164"/>
      <c r="H38" s="161">
        <v>-45000</v>
      </c>
      <c r="I38" s="171"/>
      <c r="J38" s="171"/>
      <c r="K38" s="171"/>
      <c r="L38" s="171"/>
      <c r="M38" s="171"/>
      <c r="N38" s="171"/>
    </row>
    <row r="39" spans="2:14" ht="15.75" customHeight="1" thickBot="1" x14ac:dyDescent="0.3">
      <c r="B39" s="210" t="s">
        <v>123</v>
      </c>
      <c r="C39" s="157"/>
      <c r="D39" s="177">
        <f>D37+D38</f>
        <v>13300.5</v>
      </c>
      <c r="E39" s="174"/>
      <c r="F39" s="177">
        <f>F37+F38</f>
        <v>13300.5</v>
      </c>
      <c r="G39" s="168"/>
      <c r="H39" s="167">
        <f>H37+H38</f>
        <v>15417.749999999993</v>
      </c>
      <c r="I39" s="178"/>
      <c r="J39" s="178"/>
      <c r="K39" s="178"/>
      <c r="L39" s="178"/>
      <c r="M39" s="178"/>
      <c r="N39" s="178"/>
    </row>
    <row r="40" spans="2:14" ht="15.75" customHeight="1" thickTop="1" x14ac:dyDescent="0.25">
      <c r="C40" s="158"/>
      <c r="D40" s="178"/>
      <c r="E40" s="172"/>
      <c r="F40" s="178"/>
      <c r="G40" s="172"/>
      <c r="H40" s="178"/>
      <c r="I40" s="178"/>
      <c r="J40" s="178"/>
      <c r="K40" s="178"/>
      <c r="L40" s="178"/>
      <c r="M40" s="178"/>
      <c r="N40" s="178"/>
    </row>
    <row r="41" spans="2:14" ht="15.75" customHeight="1" x14ac:dyDescent="0.3">
      <c r="B41" s="30"/>
      <c r="C41" s="30"/>
      <c r="D41" s="31">
        <v>13666.5</v>
      </c>
      <c r="E41" s="30"/>
      <c r="F41" s="31">
        <v>13666.5</v>
      </c>
      <c r="G41" s="30"/>
      <c r="H41" s="31">
        <v>14560.5</v>
      </c>
      <c r="I41" s="31"/>
      <c r="J41" s="31"/>
      <c r="K41" s="31"/>
      <c r="L41" s="31"/>
      <c r="M41" s="31"/>
      <c r="N41" s="31"/>
    </row>
    <row r="42" spans="2:14" ht="15.75" customHeight="1" x14ac:dyDescent="0.3">
      <c r="B42" s="30"/>
      <c r="C42" s="30"/>
      <c r="D42" s="31">
        <f t="shared" ref="D42:H42" si="1">D39-D41</f>
        <v>-366</v>
      </c>
      <c r="E42" s="31">
        <f t="shared" si="1"/>
        <v>0</v>
      </c>
      <c r="F42" s="31">
        <f t="shared" si="1"/>
        <v>-366</v>
      </c>
      <c r="G42" s="31">
        <f t="shared" si="1"/>
        <v>0</v>
      </c>
      <c r="H42" s="31">
        <f t="shared" si="1"/>
        <v>857.24999999999272</v>
      </c>
      <c r="I42" s="31"/>
      <c r="J42" s="31"/>
      <c r="K42" s="31"/>
      <c r="L42" s="31"/>
      <c r="M42" s="31"/>
      <c r="N42" s="31"/>
    </row>
    <row r="43" spans="2:14" ht="15.75" customHeight="1" x14ac:dyDescent="0.3">
      <c r="B43" s="29"/>
      <c r="C43" s="29"/>
      <c r="D43" s="94"/>
      <c r="E43" s="28"/>
    </row>
    <row r="44" spans="2:14" ht="17.25" x14ac:dyDescent="0.3">
      <c r="B44" s="29"/>
      <c r="C44" s="29"/>
      <c r="D44" s="94"/>
      <c r="E44" s="28"/>
    </row>
    <row r="45" spans="2:14" ht="17.25" x14ac:dyDescent="0.3">
      <c r="B45" s="29"/>
      <c r="C45" s="29"/>
      <c r="D45" s="94"/>
      <c r="E45" s="28"/>
    </row>
    <row r="46" spans="2:14" ht="17.25" x14ac:dyDescent="0.3">
      <c r="B46" s="29"/>
      <c r="C46" s="29"/>
      <c r="D46" s="94"/>
      <c r="E46" s="28"/>
    </row>
    <row r="47" spans="2:14" ht="17.25" x14ac:dyDescent="0.3">
      <c r="B47" s="85" t="s">
        <v>27</v>
      </c>
      <c r="C47" s="85"/>
      <c r="D47" s="28"/>
      <c r="E47" s="28"/>
    </row>
    <row r="48" spans="2:14" ht="17.25" x14ac:dyDescent="0.3">
      <c r="B48" s="85" t="s">
        <v>49</v>
      </c>
      <c r="C48" s="85"/>
      <c r="D48" s="28"/>
      <c r="E48" s="28"/>
    </row>
    <row r="49" spans="2:14" ht="17.25" x14ac:dyDescent="0.3">
      <c r="B49" s="28"/>
      <c r="C49" s="28"/>
      <c r="D49" s="28"/>
      <c r="E49" s="28"/>
    </row>
    <row r="50" spans="2:14" ht="17.25" x14ac:dyDescent="0.3">
      <c r="B50" s="86" t="s">
        <v>0</v>
      </c>
      <c r="C50" s="28"/>
      <c r="D50" s="28"/>
      <c r="E50" s="28"/>
    </row>
    <row r="51" spans="2:14" ht="17.25" x14ac:dyDescent="0.3">
      <c r="B51" s="30"/>
      <c r="C51" s="49" t="s">
        <v>98</v>
      </c>
      <c r="D51" s="49"/>
      <c r="E51" s="49" t="s">
        <v>99</v>
      </c>
      <c r="F51" s="49"/>
      <c r="G51" s="49" t="s">
        <v>100</v>
      </c>
      <c r="H51" s="49"/>
      <c r="I51" s="49"/>
      <c r="J51" s="49"/>
      <c r="K51" s="49"/>
      <c r="L51" s="49"/>
      <c r="M51" s="49"/>
      <c r="N51" s="49"/>
    </row>
    <row r="52" spans="2:14" ht="17.25" x14ac:dyDescent="0.3">
      <c r="B52" s="204" t="s">
        <v>1</v>
      </c>
      <c r="C52" s="151"/>
      <c r="D52" s="179">
        <v>110000</v>
      </c>
      <c r="E52" s="115"/>
      <c r="F52" s="179">
        <v>110000</v>
      </c>
      <c r="G52" s="186"/>
      <c r="H52" s="179" t="s">
        <v>30</v>
      </c>
      <c r="I52" s="32"/>
      <c r="J52" s="32"/>
      <c r="K52" s="32"/>
      <c r="L52" s="32"/>
      <c r="M52" s="32"/>
      <c r="N52" s="32"/>
    </row>
    <row r="53" spans="2:14" ht="17.25" x14ac:dyDescent="0.3">
      <c r="B53" s="205" t="s">
        <v>61</v>
      </c>
      <c r="C53" s="141"/>
      <c r="D53" s="180"/>
      <c r="E53" s="84"/>
      <c r="F53" s="136"/>
      <c r="G53" s="141"/>
      <c r="H53" s="180"/>
      <c r="I53" s="32"/>
      <c r="J53" s="32"/>
      <c r="K53" s="32"/>
      <c r="L53" s="32"/>
      <c r="M53" s="32"/>
      <c r="N53" s="32"/>
    </row>
    <row r="54" spans="2:14" x14ac:dyDescent="0.25">
      <c r="B54" s="206" t="s">
        <v>57</v>
      </c>
      <c r="C54" s="148"/>
      <c r="D54" s="180"/>
      <c r="E54" s="21"/>
      <c r="F54" s="169"/>
      <c r="G54" s="170"/>
      <c r="H54" s="32">
        <v>193979.45</v>
      </c>
      <c r="I54" s="32"/>
      <c r="J54" s="32"/>
      <c r="K54" s="32"/>
      <c r="L54" s="32"/>
      <c r="M54" s="32"/>
      <c r="N54" s="32"/>
    </row>
    <row r="55" spans="2:14" ht="17.25" x14ac:dyDescent="0.3">
      <c r="B55" s="205" t="s">
        <v>2</v>
      </c>
      <c r="C55" s="141"/>
      <c r="D55" s="180">
        <v>7800</v>
      </c>
      <c r="E55" s="84"/>
      <c r="F55" s="136">
        <v>7800</v>
      </c>
      <c r="G55" s="141"/>
      <c r="H55" s="180">
        <v>7800</v>
      </c>
      <c r="I55" s="32"/>
      <c r="J55" s="32"/>
      <c r="K55" s="32"/>
      <c r="L55" s="32"/>
      <c r="M55" s="32"/>
      <c r="N55" s="32"/>
    </row>
    <row r="56" spans="2:14" ht="17.25" x14ac:dyDescent="0.3">
      <c r="B56" s="205" t="s">
        <v>69</v>
      </c>
      <c r="C56" s="152"/>
      <c r="D56" s="180">
        <v>2500</v>
      </c>
      <c r="E56" s="84"/>
      <c r="F56" s="136">
        <v>2500</v>
      </c>
      <c r="G56" s="141"/>
      <c r="H56" s="180">
        <v>2500</v>
      </c>
      <c r="I56" s="32"/>
      <c r="J56" s="32"/>
      <c r="K56" s="32"/>
      <c r="L56" s="32"/>
      <c r="M56" s="32"/>
      <c r="N56" s="32"/>
    </row>
    <row r="57" spans="2:14" ht="17.25" x14ac:dyDescent="0.3">
      <c r="B57" s="205" t="s">
        <v>17</v>
      </c>
      <c r="C57" s="141"/>
      <c r="D57" s="180">
        <v>30825</v>
      </c>
      <c r="E57" s="84"/>
      <c r="F57" s="136">
        <v>30825</v>
      </c>
      <c r="G57" s="141"/>
      <c r="H57" s="180">
        <v>30825</v>
      </c>
      <c r="I57" s="32"/>
      <c r="J57" s="32"/>
      <c r="K57" s="32"/>
      <c r="L57" s="32"/>
      <c r="M57" s="32"/>
      <c r="N57" s="32"/>
    </row>
    <row r="58" spans="2:14" ht="17.25" x14ac:dyDescent="0.3">
      <c r="B58" s="205" t="s">
        <v>18</v>
      </c>
      <c r="C58" s="141"/>
      <c r="D58" s="181"/>
      <c r="E58" s="163"/>
      <c r="F58" s="162"/>
      <c r="G58" s="173"/>
      <c r="H58" s="181"/>
      <c r="I58" s="249"/>
      <c r="J58" s="249"/>
      <c r="K58" s="249"/>
      <c r="L58" s="249"/>
      <c r="M58" s="249"/>
      <c r="N58" s="249"/>
    </row>
    <row r="59" spans="2:14" ht="17.25" x14ac:dyDescent="0.3">
      <c r="B59" s="205" t="s">
        <v>19</v>
      </c>
      <c r="C59" s="141"/>
      <c r="D59" s="136">
        <v>55000</v>
      </c>
      <c r="E59" s="84"/>
      <c r="F59" s="136">
        <v>55000</v>
      </c>
      <c r="G59" s="141"/>
      <c r="H59" s="180">
        <v>55000</v>
      </c>
      <c r="I59" s="32"/>
      <c r="J59" s="32"/>
      <c r="K59" s="32"/>
      <c r="L59" s="32"/>
      <c r="M59" s="32"/>
      <c r="N59" s="32"/>
    </row>
    <row r="60" spans="2:14" ht="17.25" x14ac:dyDescent="0.3">
      <c r="B60" s="205" t="s">
        <v>60</v>
      </c>
      <c r="C60" s="141"/>
      <c r="D60" s="136"/>
      <c r="E60" s="84"/>
      <c r="F60" s="136"/>
      <c r="G60" s="141"/>
      <c r="H60" s="180"/>
      <c r="I60" s="32"/>
      <c r="J60" s="32"/>
      <c r="K60" s="32"/>
      <c r="L60" s="32"/>
      <c r="M60" s="32"/>
      <c r="N60" s="32"/>
    </row>
    <row r="61" spans="2:14" ht="17.25" x14ac:dyDescent="0.3">
      <c r="B61" s="205" t="s">
        <v>21</v>
      </c>
      <c r="C61" s="148"/>
      <c r="D61" s="169">
        <v>100000</v>
      </c>
      <c r="E61" s="21"/>
      <c r="F61" s="169">
        <v>100000</v>
      </c>
      <c r="G61" s="170"/>
      <c r="H61" s="180">
        <v>100000</v>
      </c>
      <c r="I61" s="32"/>
      <c r="J61" s="32"/>
      <c r="K61" s="32"/>
      <c r="L61" s="32"/>
      <c r="M61" s="32"/>
      <c r="N61" s="32"/>
    </row>
    <row r="62" spans="2:14" ht="17.25" x14ac:dyDescent="0.3">
      <c r="B62" s="205" t="s">
        <v>20</v>
      </c>
      <c r="C62" s="141"/>
      <c r="D62" s="136">
        <v>25000</v>
      </c>
      <c r="E62" s="84"/>
      <c r="F62" s="136">
        <v>25000</v>
      </c>
      <c r="G62" s="141"/>
      <c r="H62" s="180">
        <v>25000</v>
      </c>
      <c r="I62" s="32"/>
      <c r="J62" s="32"/>
      <c r="K62" s="32"/>
      <c r="L62" s="32"/>
      <c r="M62" s="32"/>
      <c r="N62" s="32"/>
    </row>
    <row r="63" spans="2:14" ht="17.25" x14ac:dyDescent="0.3">
      <c r="B63" s="205" t="s">
        <v>22</v>
      </c>
      <c r="C63" s="141"/>
      <c r="D63" s="136">
        <v>65000</v>
      </c>
      <c r="E63" s="84"/>
      <c r="F63" s="136">
        <v>65000</v>
      </c>
      <c r="G63" s="141"/>
      <c r="H63" s="180">
        <v>65000</v>
      </c>
      <c r="I63" s="32"/>
      <c r="J63" s="32"/>
      <c r="K63" s="32"/>
      <c r="L63" s="32"/>
      <c r="M63" s="32"/>
      <c r="N63" s="32"/>
    </row>
    <row r="64" spans="2:14" ht="17.25" x14ac:dyDescent="0.3">
      <c r="B64" s="205" t="s">
        <v>24</v>
      </c>
      <c r="C64" s="148"/>
      <c r="D64" s="169">
        <v>11500</v>
      </c>
      <c r="E64" s="21"/>
      <c r="F64" s="169">
        <v>11500</v>
      </c>
      <c r="G64" s="21"/>
      <c r="H64" s="32">
        <v>11500</v>
      </c>
      <c r="I64" s="32"/>
      <c r="J64" s="32"/>
      <c r="K64" s="32"/>
      <c r="L64" s="32"/>
      <c r="M64" s="32"/>
      <c r="N64" s="32"/>
    </row>
    <row r="65" spans="2:14" ht="17.25" x14ac:dyDescent="0.3">
      <c r="B65" s="205" t="s">
        <v>23</v>
      </c>
      <c r="C65" s="141"/>
      <c r="D65" s="136">
        <v>20000</v>
      </c>
      <c r="E65" s="84"/>
      <c r="F65" s="136">
        <v>20000</v>
      </c>
      <c r="G65" s="141"/>
      <c r="H65" s="180">
        <v>20000</v>
      </c>
      <c r="I65" s="32"/>
      <c r="J65" s="32"/>
      <c r="K65" s="32"/>
      <c r="L65" s="32"/>
      <c r="M65" s="32"/>
      <c r="N65" s="32"/>
    </row>
    <row r="66" spans="2:14" ht="17.25" x14ac:dyDescent="0.3">
      <c r="B66" s="207" t="s">
        <v>3</v>
      </c>
      <c r="C66" s="141"/>
      <c r="D66" s="140">
        <f>SUM(D52:D65)</f>
        <v>427625</v>
      </c>
      <c r="E66" s="110"/>
      <c r="F66" s="140">
        <f>SUM(F52:F65)</f>
        <v>427625</v>
      </c>
      <c r="G66" s="153"/>
      <c r="H66" s="140">
        <f>SUM(H52:H65)</f>
        <v>511604.45</v>
      </c>
      <c r="I66" s="110"/>
      <c r="J66" s="110"/>
      <c r="K66" s="110"/>
      <c r="L66" s="110"/>
      <c r="M66" s="110"/>
      <c r="N66" s="110"/>
    </row>
    <row r="67" spans="2:14" ht="17.25" x14ac:dyDescent="0.3">
      <c r="B67" s="205"/>
      <c r="C67" s="153"/>
      <c r="D67" s="161"/>
      <c r="E67" s="171"/>
      <c r="F67" s="161"/>
      <c r="G67" s="164"/>
      <c r="H67" s="161"/>
      <c r="I67" s="171"/>
      <c r="J67" s="171"/>
      <c r="K67" s="171"/>
      <c r="L67" s="171"/>
      <c r="M67" s="171"/>
      <c r="N67" s="171"/>
    </row>
    <row r="68" spans="2:14" ht="17.25" x14ac:dyDescent="0.3">
      <c r="B68" s="208" t="s">
        <v>4</v>
      </c>
      <c r="C68" s="148"/>
      <c r="D68" s="161"/>
      <c r="E68" s="171"/>
      <c r="F68" s="161"/>
      <c r="G68" s="164"/>
      <c r="H68" s="161"/>
      <c r="I68" s="171"/>
      <c r="J68" s="171"/>
      <c r="K68" s="171"/>
      <c r="L68" s="171"/>
      <c r="M68" s="171"/>
      <c r="N68" s="171"/>
    </row>
    <row r="69" spans="2:14" ht="17.25" x14ac:dyDescent="0.3">
      <c r="B69" s="205" t="s">
        <v>25</v>
      </c>
      <c r="C69" s="148"/>
      <c r="D69" s="161"/>
      <c r="E69" s="171"/>
      <c r="F69" s="161"/>
      <c r="G69" s="164"/>
      <c r="H69" s="161"/>
      <c r="I69" s="171"/>
      <c r="J69" s="171"/>
      <c r="K69" s="171"/>
      <c r="L69" s="171"/>
      <c r="M69" s="171"/>
      <c r="N69" s="171"/>
    </row>
    <row r="70" spans="2:14" x14ac:dyDescent="0.25">
      <c r="B70" s="209" t="s">
        <v>5</v>
      </c>
      <c r="C70" s="148"/>
      <c r="D70" s="161"/>
      <c r="E70" s="171"/>
      <c r="F70" s="161"/>
      <c r="G70" s="164"/>
      <c r="H70" s="161">
        <v>17177.23</v>
      </c>
      <c r="I70" s="171"/>
      <c r="J70" s="171"/>
      <c r="K70" s="171"/>
      <c r="L70" s="171"/>
      <c r="M70" s="171"/>
      <c r="N70" s="171"/>
    </row>
    <row r="71" spans="2:14" ht="17.25" x14ac:dyDescent="0.3">
      <c r="B71" s="205" t="s">
        <v>6</v>
      </c>
      <c r="C71" s="148"/>
      <c r="D71" s="161"/>
      <c r="E71" s="171"/>
      <c r="F71" s="161"/>
      <c r="G71" s="164"/>
      <c r="H71" s="161"/>
      <c r="I71" s="171"/>
      <c r="J71" s="171"/>
      <c r="K71" s="171"/>
      <c r="L71" s="171"/>
      <c r="M71" s="171"/>
      <c r="N71" s="171"/>
    </row>
    <row r="72" spans="2:14" ht="17.25" x14ac:dyDescent="0.3">
      <c r="B72" s="205" t="s">
        <v>7</v>
      </c>
      <c r="C72" s="148"/>
      <c r="D72" s="161">
        <v>7734.94</v>
      </c>
      <c r="E72" s="171"/>
      <c r="F72" s="161">
        <v>7728.89</v>
      </c>
      <c r="G72" s="164"/>
      <c r="H72" s="161">
        <v>7673.84</v>
      </c>
      <c r="I72" s="171"/>
      <c r="J72" s="171"/>
      <c r="K72" s="171"/>
      <c r="L72" s="171"/>
      <c r="M72" s="171"/>
      <c r="N72" s="171"/>
    </row>
    <row r="73" spans="2:14" ht="17.25" x14ac:dyDescent="0.3">
      <c r="B73" s="205"/>
      <c r="C73" s="148"/>
      <c r="D73" s="161"/>
      <c r="E73" s="171"/>
      <c r="F73" s="161"/>
      <c r="G73" s="164"/>
      <c r="H73" s="161"/>
      <c r="I73" s="171"/>
      <c r="J73" s="171"/>
      <c r="K73" s="171"/>
      <c r="L73" s="171"/>
      <c r="M73" s="171"/>
      <c r="N73" s="171"/>
    </row>
    <row r="74" spans="2:14" x14ac:dyDescent="0.25">
      <c r="B74" s="206"/>
      <c r="C74" s="151"/>
      <c r="D74" s="115">
        <f>+D66+D69+D70+D71+D72</f>
        <v>435359.94</v>
      </c>
      <c r="E74" s="151"/>
      <c r="F74" s="115">
        <f>+F66+F69+F70+F71+F72</f>
        <v>435353.89</v>
      </c>
      <c r="G74" s="151"/>
      <c r="H74" s="115">
        <f>+H66+H69+H70+H71+H72</f>
        <v>536455.52</v>
      </c>
      <c r="I74" s="84"/>
      <c r="J74" s="84"/>
      <c r="K74" s="84"/>
      <c r="L74" s="84"/>
      <c r="M74" s="84"/>
      <c r="N74" s="84"/>
    </row>
    <row r="75" spans="2:14" ht="17.25" x14ac:dyDescent="0.3">
      <c r="B75" s="208" t="s">
        <v>34</v>
      </c>
      <c r="C75" s="141"/>
      <c r="D75" s="136"/>
      <c r="E75" s="84"/>
      <c r="F75" s="136"/>
      <c r="G75" s="141"/>
      <c r="H75" s="136"/>
      <c r="I75" s="84"/>
      <c r="J75" s="84"/>
      <c r="K75" s="84"/>
      <c r="L75" s="84"/>
      <c r="M75" s="84"/>
      <c r="N75" s="84"/>
    </row>
    <row r="76" spans="2:14" ht="17.25" x14ac:dyDescent="0.3">
      <c r="B76" s="205" t="s">
        <v>9</v>
      </c>
      <c r="C76" s="144">
        <v>350</v>
      </c>
      <c r="D76" s="145"/>
      <c r="E76" s="131">
        <v>350</v>
      </c>
      <c r="F76" s="145"/>
      <c r="G76" s="144">
        <v>350</v>
      </c>
      <c r="H76" s="145"/>
      <c r="I76" s="131"/>
      <c r="J76" s="131"/>
      <c r="K76" s="131"/>
      <c r="L76" s="131"/>
      <c r="M76" s="131"/>
      <c r="N76" s="131"/>
    </row>
    <row r="77" spans="2:14" ht="17.25" x14ac:dyDescent="0.3">
      <c r="B77" s="205" t="s">
        <v>10</v>
      </c>
      <c r="C77" s="166"/>
      <c r="D77" s="165"/>
      <c r="E77" s="176"/>
      <c r="F77" s="165"/>
      <c r="G77" s="176"/>
      <c r="H77" s="165"/>
      <c r="I77" s="172"/>
      <c r="J77" s="172"/>
      <c r="K77" s="172"/>
      <c r="L77" s="172"/>
      <c r="M77" s="172"/>
      <c r="N77" s="172"/>
    </row>
    <row r="78" spans="2:14" x14ac:dyDescent="0.25">
      <c r="B78" s="206"/>
      <c r="C78" s="141"/>
      <c r="D78" s="136">
        <f>-C76-C77</f>
        <v>-350</v>
      </c>
      <c r="E78" s="117"/>
      <c r="F78" s="146">
        <f>-E76-E77</f>
        <v>-350</v>
      </c>
      <c r="G78" s="117"/>
      <c r="H78" s="146">
        <f>-G76-G77</f>
        <v>-350</v>
      </c>
      <c r="I78" s="84"/>
      <c r="J78" s="84"/>
      <c r="K78" s="84"/>
      <c r="L78" s="84"/>
      <c r="M78" s="84"/>
      <c r="N78" s="84"/>
    </row>
    <row r="79" spans="2:14" ht="18" thickBot="1" x14ac:dyDescent="0.35">
      <c r="B79" s="205" t="s">
        <v>11</v>
      </c>
      <c r="C79" s="155"/>
      <c r="D79" s="147">
        <f>+D74+D78</f>
        <v>435009.94</v>
      </c>
      <c r="E79" s="124"/>
      <c r="F79" s="147">
        <f>+F74+F78</f>
        <v>435003.89</v>
      </c>
      <c r="G79" s="155"/>
      <c r="H79" s="188">
        <f>+H74+H78</f>
        <v>536105.52</v>
      </c>
      <c r="I79" s="84"/>
      <c r="J79" s="84"/>
      <c r="K79" s="84"/>
      <c r="L79" s="84"/>
      <c r="M79" s="84"/>
      <c r="N79" s="84"/>
    </row>
    <row r="80" spans="2:14" ht="17.25" x14ac:dyDescent="0.3">
      <c r="B80" s="205" t="s">
        <v>93</v>
      </c>
      <c r="C80" s="156"/>
      <c r="D80" s="165">
        <f>D79*6/100</f>
        <v>26100.596400000002</v>
      </c>
      <c r="E80" s="172"/>
      <c r="F80" s="165">
        <f>F79*6/100</f>
        <v>26100.233399999997</v>
      </c>
      <c r="G80" s="166"/>
      <c r="H80" s="165">
        <f>H79*12/100</f>
        <v>64332.662400000001</v>
      </c>
      <c r="I80" s="172"/>
      <c r="J80" s="172"/>
      <c r="K80" s="172"/>
      <c r="L80" s="172"/>
      <c r="M80" s="172"/>
      <c r="N80" s="172"/>
    </row>
    <row r="81" spans="2:32" ht="17.25" x14ac:dyDescent="0.3">
      <c r="B81" s="205" t="s">
        <v>13</v>
      </c>
      <c r="C81" s="148"/>
      <c r="D81" s="161">
        <v>-15000</v>
      </c>
      <c r="E81" s="171"/>
      <c r="F81" s="161">
        <v>-15000</v>
      </c>
      <c r="G81" s="164"/>
      <c r="H81" s="161">
        <v>-45000</v>
      </c>
      <c r="I81" s="171"/>
      <c r="J81" s="171"/>
      <c r="K81" s="171"/>
      <c r="L81" s="171"/>
      <c r="M81" s="171"/>
      <c r="N81" s="171"/>
    </row>
    <row r="82" spans="2:32" x14ac:dyDescent="0.25">
      <c r="B82" s="210" t="s">
        <v>123</v>
      </c>
      <c r="C82" s="156"/>
      <c r="D82" s="189">
        <f t="shared" ref="D82" si="2">D80+D81</f>
        <v>11100.596400000002</v>
      </c>
      <c r="E82" s="172"/>
      <c r="F82" s="189">
        <f t="shared" ref="F82" si="3">F80+F81</f>
        <v>11100.233399999997</v>
      </c>
      <c r="G82" s="168"/>
      <c r="H82" s="167">
        <f t="shared" ref="H82" si="4">H80+H81</f>
        <v>19332.662400000001</v>
      </c>
      <c r="I82" s="178"/>
      <c r="J82" s="178"/>
      <c r="K82" s="178"/>
      <c r="L82" s="178"/>
      <c r="M82" s="178"/>
      <c r="N82" s="178"/>
    </row>
    <row r="83" spans="2:32" ht="16.5" thickBot="1" x14ac:dyDescent="0.3">
      <c r="C83" s="190"/>
      <c r="D83" s="177">
        <v>11101</v>
      </c>
      <c r="E83" s="187"/>
      <c r="F83" s="177">
        <v>11100</v>
      </c>
      <c r="G83" s="187"/>
      <c r="H83" s="177">
        <v>32533</v>
      </c>
      <c r="I83" s="178"/>
      <c r="J83" s="178"/>
      <c r="K83" s="178"/>
      <c r="L83" s="178"/>
      <c r="M83" s="178"/>
      <c r="N83" s="178"/>
    </row>
    <row r="84" spans="2:32" ht="18" thickTop="1" x14ac:dyDescent="0.3">
      <c r="B84" s="30"/>
      <c r="C84" s="30"/>
      <c r="D84" s="31">
        <v>10657.5</v>
      </c>
      <c r="E84" s="30"/>
      <c r="F84" s="31">
        <v>10657.5</v>
      </c>
      <c r="G84" s="30"/>
      <c r="H84" s="31">
        <v>29593.5</v>
      </c>
      <c r="I84" s="31"/>
      <c r="J84" s="31"/>
      <c r="K84" s="31"/>
      <c r="L84" s="31"/>
      <c r="M84" s="31"/>
      <c r="N84" s="31"/>
    </row>
    <row r="85" spans="2:32" ht="17.25" x14ac:dyDescent="0.3">
      <c r="B85" s="30"/>
      <c r="C85" s="30"/>
      <c r="D85" s="31">
        <f>D83-D84</f>
        <v>443.5</v>
      </c>
      <c r="E85" s="31"/>
      <c r="F85" s="31">
        <f t="shared" ref="F85:H85" si="5">F83-F84</f>
        <v>442.5</v>
      </c>
      <c r="G85" s="31"/>
      <c r="H85" s="31">
        <f t="shared" si="5"/>
        <v>2939.5</v>
      </c>
      <c r="I85" s="31"/>
      <c r="J85" s="31"/>
      <c r="K85" s="31"/>
      <c r="L85" s="31"/>
      <c r="M85" s="31"/>
      <c r="N85" s="31"/>
    </row>
    <row r="86" spans="2:32" ht="17.25" x14ac:dyDescent="0.3">
      <c r="B86" s="28"/>
      <c r="C86" s="28"/>
      <c r="D86" s="28"/>
      <c r="E86" s="28"/>
    </row>
    <row r="87" spans="2:32" ht="17.25" x14ac:dyDescent="0.3">
      <c r="B87" s="28"/>
      <c r="C87" s="28"/>
      <c r="D87" s="28"/>
      <c r="E87" s="28"/>
    </row>
    <row r="88" spans="2:32" ht="17.25" x14ac:dyDescent="0.3">
      <c r="B88" s="28"/>
      <c r="C88" s="28"/>
      <c r="D88" s="28"/>
      <c r="E88" s="28"/>
    </row>
    <row r="89" spans="2:32" ht="17.25" x14ac:dyDescent="0.3">
      <c r="B89" s="28"/>
      <c r="C89" s="28"/>
      <c r="D89" s="28"/>
      <c r="E89" s="28"/>
    </row>
    <row r="90" spans="2:32" ht="17.25" x14ac:dyDescent="0.3">
      <c r="B90" s="28"/>
      <c r="C90" s="28"/>
      <c r="D90" s="28"/>
      <c r="E90" s="28"/>
    </row>
    <row r="91" spans="2:32" ht="17.25" x14ac:dyDescent="0.3">
      <c r="B91" s="28"/>
      <c r="C91" s="28"/>
      <c r="D91" s="28"/>
      <c r="E91" s="28"/>
    </row>
    <row r="92" spans="2:32" ht="17.25" x14ac:dyDescent="0.3">
      <c r="B92" s="85" t="s">
        <v>28</v>
      </c>
      <c r="C92" s="85"/>
      <c r="D92" s="28"/>
      <c r="E92" s="28"/>
    </row>
    <row r="93" spans="2:32" ht="17.25" x14ac:dyDescent="0.3">
      <c r="B93" s="85" t="s">
        <v>49</v>
      </c>
      <c r="C93" s="85"/>
      <c r="D93" s="28"/>
      <c r="E93" s="28"/>
    </row>
    <row r="94" spans="2:32" ht="17.25" x14ac:dyDescent="0.3">
      <c r="B94" s="28"/>
      <c r="C94" s="28"/>
      <c r="D94" s="28"/>
      <c r="E94" s="28"/>
    </row>
    <row r="95" spans="2:32" ht="17.25" x14ac:dyDescent="0.3">
      <c r="B95" s="86" t="s">
        <v>0</v>
      </c>
      <c r="C95" s="28"/>
      <c r="D95" s="28"/>
      <c r="E95" s="28"/>
    </row>
    <row r="96" spans="2:32" ht="17.25" x14ac:dyDescent="0.3">
      <c r="B96" s="30"/>
      <c r="C96" s="49" t="s">
        <v>98</v>
      </c>
      <c r="D96" s="49"/>
      <c r="E96" s="49" t="s">
        <v>99</v>
      </c>
      <c r="F96" s="49"/>
      <c r="G96" s="49" t="s">
        <v>100</v>
      </c>
      <c r="H96" s="49"/>
      <c r="I96" s="49" t="s">
        <v>101</v>
      </c>
      <c r="J96" s="49"/>
      <c r="K96" s="49" t="s">
        <v>102</v>
      </c>
      <c r="L96" s="49"/>
      <c r="M96" s="49" t="s">
        <v>103</v>
      </c>
      <c r="N96" s="49"/>
      <c r="O96" s="414" t="s">
        <v>142</v>
      </c>
      <c r="P96" s="414"/>
      <c r="Q96" s="412" t="s">
        <v>105</v>
      </c>
      <c r="R96" s="412"/>
      <c r="S96" s="412" t="s">
        <v>146</v>
      </c>
      <c r="T96" s="412"/>
      <c r="U96" s="412" t="s">
        <v>149</v>
      </c>
      <c r="V96" s="412"/>
      <c r="W96" s="413" t="s">
        <v>156</v>
      </c>
      <c r="X96" s="413"/>
      <c r="Y96" s="413" t="s">
        <v>159</v>
      </c>
      <c r="Z96" s="413"/>
      <c r="AA96" s="413" t="s">
        <v>162</v>
      </c>
      <c r="AB96" s="413"/>
      <c r="AC96" s="413" t="s">
        <v>163</v>
      </c>
      <c r="AD96" s="413"/>
      <c r="AE96" s="413" t="s">
        <v>165</v>
      </c>
      <c r="AF96" s="413"/>
    </row>
    <row r="97" spans="2:32" ht="17.25" x14ac:dyDescent="0.3">
      <c r="B97" s="204" t="s">
        <v>1</v>
      </c>
      <c r="C97" s="115"/>
      <c r="D97" s="179">
        <v>102350</v>
      </c>
      <c r="E97" s="115"/>
      <c r="F97" s="143">
        <v>102350</v>
      </c>
      <c r="G97" s="151"/>
      <c r="H97" s="179">
        <v>102350</v>
      </c>
      <c r="I97" s="151"/>
      <c r="J97" s="179">
        <v>102350</v>
      </c>
      <c r="K97" s="151"/>
      <c r="L97" s="179">
        <v>104700</v>
      </c>
      <c r="M97" s="151"/>
      <c r="N97" s="179">
        <v>104700</v>
      </c>
      <c r="O97" s="151"/>
      <c r="P97" s="143">
        <v>104700</v>
      </c>
      <c r="Q97" s="151"/>
      <c r="R97" s="143">
        <v>104700</v>
      </c>
      <c r="S97" s="151"/>
      <c r="T97" s="143">
        <v>104700</v>
      </c>
      <c r="U97" s="151"/>
      <c r="V97" s="143">
        <v>104700</v>
      </c>
      <c r="W97" s="151"/>
      <c r="X97" s="143">
        <v>104700</v>
      </c>
      <c r="Y97" s="151"/>
      <c r="Z97" s="143">
        <v>104700</v>
      </c>
      <c r="AA97" s="151"/>
      <c r="AB97" s="143">
        <v>104700</v>
      </c>
      <c r="AC97" s="151"/>
      <c r="AD97" s="143">
        <v>104700</v>
      </c>
      <c r="AE97" s="151"/>
      <c r="AF97" s="143">
        <v>104700</v>
      </c>
    </row>
    <row r="98" spans="2:32" ht="17.25" x14ac:dyDescent="0.3">
      <c r="B98" s="205" t="s">
        <v>61</v>
      </c>
      <c r="C98" s="84"/>
      <c r="D98" s="180"/>
      <c r="E98" s="84"/>
      <c r="F98" s="136"/>
      <c r="G98" s="141"/>
      <c r="H98" s="180"/>
      <c r="I98" s="141"/>
      <c r="J98" s="180"/>
      <c r="K98" s="141"/>
      <c r="L98" s="180">
        <v>5988.71</v>
      </c>
      <c r="M98" s="141"/>
      <c r="N98" s="180"/>
      <c r="O98" s="141"/>
      <c r="P98" s="136"/>
      <c r="Q98" s="141"/>
      <c r="R98" s="136"/>
      <c r="S98" s="141"/>
      <c r="T98" s="136"/>
      <c r="U98" s="141"/>
      <c r="V98" s="136"/>
      <c r="W98" s="141"/>
      <c r="X98" s="136"/>
      <c r="Y98" s="141"/>
      <c r="Z98" s="136"/>
      <c r="AA98" s="141"/>
      <c r="AB98" s="136"/>
      <c r="AC98" s="141"/>
      <c r="AD98" s="136"/>
      <c r="AE98" s="141"/>
      <c r="AF98" s="136"/>
    </row>
    <row r="99" spans="2:32" x14ac:dyDescent="0.25">
      <c r="B99" s="206" t="s">
        <v>57</v>
      </c>
      <c r="C99" s="33"/>
      <c r="D99" s="180"/>
      <c r="E99" s="21"/>
      <c r="F99" s="169"/>
      <c r="G99" s="170"/>
      <c r="H99" s="32"/>
      <c r="I99" s="170"/>
      <c r="J99" s="32"/>
      <c r="K99" s="170"/>
      <c r="L99" s="32"/>
      <c r="M99" s="170"/>
      <c r="N99" s="32"/>
      <c r="O99" s="170"/>
      <c r="P99" s="169"/>
      <c r="Q99" s="170"/>
      <c r="R99" s="169"/>
      <c r="S99" s="170"/>
      <c r="T99" s="169"/>
      <c r="U99" s="170"/>
      <c r="V99" s="169"/>
      <c r="W99" s="170"/>
      <c r="X99" s="169"/>
      <c r="Y99" s="170"/>
      <c r="Z99" s="169"/>
      <c r="AA99" s="170"/>
      <c r="AB99" s="169"/>
      <c r="AC99" s="170"/>
      <c r="AD99" s="169"/>
      <c r="AE99" s="170"/>
      <c r="AF99" s="169"/>
    </row>
    <row r="100" spans="2:32" ht="17.25" x14ac:dyDescent="0.3">
      <c r="B100" s="205" t="s">
        <v>2</v>
      </c>
      <c r="C100" s="84"/>
      <c r="D100" s="180">
        <v>7800</v>
      </c>
      <c r="E100" s="84"/>
      <c r="F100" s="136">
        <v>7800</v>
      </c>
      <c r="G100" s="141"/>
      <c r="H100" s="180">
        <v>7800</v>
      </c>
      <c r="I100" s="141"/>
      <c r="J100" s="180">
        <v>7800</v>
      </c>
      <c r="K100" s="141"/>
      <c r="L100" s="180">
        <v>7800</v>
      </c>
      <c r="M100" s="141"/>
      <c r="N100" s="180">
        <v>7800</v>
      </c>
      <c r="O100" s="141"/>
      <c r="P100" s="136">
        <v>7800</v>
      </c>
      <c r="Q100" s="141"/>
      <c r="R100" s="136">
        <v>7800</v>
      </c>
      <c r="S100" s="141"/>
      <c r="T100" s="136">
        <v>7800</v>
      </c>
      <c r="U100" s="141"/>
      <c r="V100" s="136">
        <v>7800</v>
      </c>
      <c r="W100" s="141"/>
      <c r="X100" s="136">
        <v>7800</v>
      </c>
      <c r="Y100" s="141"/>
      <c r="Z100" s="136">
        <v>7800</v>
      </c>
      <c r="AA100" s="141"/>
      <c r="AB100" s="136">
        <v>7800</v>
      </c>
      <c r="AC100" s="141"/>
      <c r="AD100" s="136">
        <v>7800</v>
      </c>
      <c r="AE100" s="141"/>
      <c r="AF100" s="136">
        <v>7800</v>
      </c>
    </row>
    <row r="101" spans="2:32" ht="17.25" x14ac:dyDescent="0.3">
      <c r="B101" s="205" t="s">
        <v>69</v>
      </c>
      <c r="C101" s="130"/>
      <c r="D101" s="180"/>
      <c r="E101" s="84"/>
      <c r="F101" s="136">
        <v>2500</v>
      </c>
      <c r="G101" s="141"/>
      <c r="H101" s="180">
        <v>2500</v>
      </c>
      <c r="I101" s="141"/>
      <c r="J101" s="180">
        <v>2500</v>
      </c>
      <c r="K101" s="141"/>
      <c r="L101" s="180">
        <v>2500</v>
      </c>
      <c r="M101" s="141"/>
      <c r="N101" s="180">
        <v>2500</v>
      </c>
      <c r="O101" s="141"/>
      <c r="P101" s="136"/>
      <c r="Q101" s="141"/>
      <c r="R101" s="136"/>
      <c r="S101" s="141"/>
      <c r="T101" s="136"/>
      <c r="U101" s="141"/>
      <c r="V101" s="136"/>
      <c r="W101" s="141"/>
      <c r="X101" s="136"/>
      <c r="Y101" s="141"/>
      <c r="Z101" s="136"/>
      <c r="AA101" s="141"/>
      <c r="AB101" s="136"/>
      <c r="AC101" s="141"/>
      <c r="AD101" s="136"/>
      <c r="AE101" s="141"/>
      <c r="AF101" s="136"/>
    </row>
    <row r="102" spans="2:32" ht="17.25" x14ac:dyDescent="0.3">
      <c r="B102" s="205" t="s">
        <v>17</v>
      </c>
      <c r="C102" s="84"/>
      <c r="D102" s="180">
        <v>30825</v>
      </c>
      <c r="E102" s="84"/>
      <c r="F102" s="136">
        <v>30825</v>
      </c>
      <c r="G102" s="141"/>
      <c r="H102" s="180">
        <v>30825</v>
      </c>
      <c r="I102" s="141"/>
      <c r="J102" s="180">
        <v>30825</v>
      </c>
      <c r="K102" s="141"/>
      <c r="L102" s="180">
        <v>30825</v>
      </c>
      <c r="M102" s="141"/>
      <c r="N102" s="180">
        <v>30825</v>
      </c>
      <c r="O102" s="141"/>
      <c r="P102" s="136">
        <v>30825</v>
      </c>
      <c r="Q102" s="141"/>
      <c r="R102" s="136">
        <v>30825</v>
      </c>
      <c r="S102" s="141"/>
      <c r="T102" s="136">
        <v>30825</v>
      </c>
      <c r="U102" s="141"/>
      <c r="V102" s="136">
        <v>30825</v>
      </c>
      <c r="W102" s="141"/>
      <c r="X102" s="136">
        <v>30825</v>
      </c>
      <c r="Y102" s="141"/>
      <c r="Z102" s="136">
        <v>30825</v>
      </c>
      <c r="AA102" s="141"/>
      <c r="AB102" s="136">
        <v>30825</v>
      </c>
      <c r="AC102" s="141"/>
      <c r="AD102" s="136">
        <v>30825</v>
      </c>
      <c r="AE102" s="141"/>
      <c r="AF102" s="136">
        <v>30825</v>
      </c>
    </row>
    <row r="103" spans="2:32" ht="17.25" x14ac:dyDescent="0.3">
      <c r="B103" s="205" t="s">
        <v>18</v>
      </c>
      <c r="C103" s="84"/>
      <c r="D103" s="181"/>
      <c r="E103" s="163"/>
      <c r="F103" s="162"/>
      <c r="G103" s="173"/>
      <c r="H103" s="181"/>
      <c r="I103" s="173"/>
      <c r="J103" s="181"/>
      <c r="K103" s="173"/>
      <c r="L103" s="181"/>
      <c r="M103" s="173"/>
      <c r="N103" s="181"/>
      <c r="O103" s="173"/>
      <c r="P103" s="162"/>
      <c r="Q103" s="173"/>
      <c r="R103" s="162"/>
      <c r="S103" s="173"/>
      <c r="T103" s="162"/>
      <c r="U103" s="173"/>
      <c r="V103" s="162"/>
      <c r="W103" s="173"/>
      <c r="X103" s="162"/>
      <c r="Y103" s="173"/>
      <c r="Z103" s="162"/>
      <c r="AA103" s="173"/>
      <c r="AB103" s="162"/>
      <c r="AC103" s="173"/>
      <c r="AD103" s="162"/>
      <c r="AE103" s="173"/>
      <c r="AF103" s="162"/>
    </row>
    <row r="104" spans="2:32" ht="17.25" x14ac:dyDescent="0.3">
      <c r="B104" s="205" t="s">
        <v>19</v>
      </c>
      <c r="C104" s="84"/>
      <c r="D104" s="136">
        <v>51175</v>
      </c>
      <c r="E104" s="84"/>
      <c r="F104" s="136">
        <v>51175</v>
      </c>
      <c r="G104" s="141"/>
      <c r="H104" s="180">
        <v>51175</v>
      </c>
      <c r="I104" s="141"/>
      <c r="J104" s="180">
        <v>51175</v>
      </c>
      <c r="K104" s="141"/>
      <c r="L104" s="180">
        <v>52350</v>
      </c>
      <c r="M104" s="141"/>
      <c r="N104" s="180">
        <v>52350</v>
      </c>
      <c r="O104" s="141"/>
      <c r="P104" s="136">
        <v>52350</v>
      </c>
      <c r="Q104" s="141"/>
      <c r="R104" s="136">
        <v>52350</v>
      </c>
      <c r="S104" s="141"/>
      <c r="T104" s="136">
        <v>52350</v>
      </c>
      <c r="U104" s="141"/>
      <c r="V104" s="136">
        <v>52350</v>
      </c>
      <c r="W104" s="141"/>
      <c r="X104" s="136">
        <v>52350</v>
      </c>
      <c r="Y104" s="141"/>
      <c r="Z104" s="136">
        <v>52350</v>
      </c>
      <c r="AA104" s="141"/>
      <c r="AB104" s="136">
        <v>52350</v>
      </c>
      <c r="AC104" s="141"/>
      <c r="AD104" s="136">
        <v>52350</v>
      </c>
      <c r="AE104" s="141"/>
      <c r="AF104" s="136">
        <v>52350</v>
      </c>
    </row>
    <row r="105" spans="2:32" ht="17.25" x14ac:dyDescent="0.3">
      <c r="B105" s="205" t="s">
        <v>60</v>
      </c>
      <c r="C105" s="84"/>
      <c r="D105" s="136"/>
      <c r="E105" s="84"/>
      <c r="F105" s="136"/>
      <c r="G105" s="141"/>
      <c r="H105" s="180"/>
      <c r="I105" s="141"/>
      <c r="J105" s="180"/>
      <c r="K105" s="141"/>
      <c r="L105" s="180">
        <v>2994.35</v>
      </c>
      <c r="M105" s="141"/>
      <c r="N105" s="180"/>
      <c r="O105" s="141"/>
      <c r="P105" s="136"/>
      <c r="Q105" s="141"/>
      <c r="R105" s="136"/>
      <c r="S105" s="141"/>
      <c r="T105" s="136"/>
      <c r="U105" s="141"/>
      <c r="V105" s="136"/>
      <c r="W105" s="141"/>
      <c r="X105" s="136"/>
      <c r="Y105" s="141"/>
      <c r="Z105" s="136"/>
      <c r="AA105" s="141"/>
      <c r="AB105" s="136"/>
      <c r="AC105" s="141"/>
      <c r="AD105" s="136"/>
      <c r="AE105" s="141"/>
      <c r="AF105" s="136"/>
    </row>
    <row r="106" spans="2:32" ht="17.25" x14ac:dyDescent="0.3">
      <c r="B106" s="205" t="s">
        <v>21</v>
      </c>
      <c r="C106" s="33"/>
      <c r="D106" s="169">
        <v>100000</v>
      </c>
      <c r="E106" s="21"/>
      <c r="F106" s="169">
        <v>100000</v>
      </c>
      <c r="G106" s="170"/>
      <c r="H106" s="180">
        <v>100000</v>
      </c>
      <c r="I106" s="170"/>
      <c r="J106" s="180">
        <v>100000</v>
      </c>
      <c r="K106" s="170"/>
      <c r="L106" s="180">
        <v>100000</v>
      </c>
      <c r="M106" s="170"/>
      <c r="N106" s="180">
        <v>100000</v>
      </c>
      <c r="O106" s="170"/>
      <c r="P106" s="169">
        <v>100000</v>
      </c>
      <c r="Q106" s="170"/>
      <c r="R106" s="169">
        <v>100000</v>
      </c>
      <c r="S106" s="170"/>
      <c r="T106" s="169">
        <v>100000</v>
      </c>
      <c r="U106" s="170"/>
      <c r="V106" s="169">
        <v>100000</v>
      </c>
      <c r="W106" s="170"/>
      <c r="X106" s="169">
        <v>100000</v>
      </c>
      <c r="Y106" s="170"/>
      <c r="Z106" s="169">
        <v>100000</v>
      </c>
      <c r="AA106" s="170"/>
      <c r="AB106" s="169">
        <v>100000</v>
      </c>
      <c r="AC106" s="170"/>
      <c r="AD106" s="169">
        <v>100000</v>
      </c>
      <c r="AE106" s="170"/>
      <c r="AF106" s="169">
        <v>100000</v>
      </c>
    </row>
    <row r="107" spans="2:32" ht="17.25" x14ac:dyDescent="0.3">
      <c r="B107" s="205" t="s">
        <v>20</v>
      </c>
      <c r="C107" s="84"/>
      <c r="D107" s="136">
        <v>25000</v>
      </c>
      <c r="E107" s="84"/>
      <c r="F107" s="136">
        <v>25000</v>
      </c>
      <c r="G107" s="141"/>
      <c r="H107" s="180">
        <v>25000</v>
      </c>
      <c r="I107" s="141"/>
      <c r="J107" s="180">
        <v>25000</v>
      </c>
      <c r="K107" s="141"/>
      <c r="L107" s="180">
        <v>25000</v>
      </c>
      <c r="M107" s="141"/>
      <c r="N107" s="180">
        <v>25000</v>
      </c>
      <c r="O107" s="141"/>
      <c r="P107" s="136">
        <v>25000</v>
      </c>
      <c r="Q107" s="141"/>
      <c r="R107" s="136">
        <v>25000</v>
      </c>
      <c r="S107" s="141"/>
      <c r="T107" s="136">
        <v>25000</v>
      </c>
      <c r="U107" s="141"/>
      <c r="V107" s="136">
        <v>25000</v>
      </c>
      <c r="W107" s="141"/>
      <c r="X107" s="136">
        <v>25000</v>
      </c>
      <c r="Y107" s="141"/>
      <c r="Z107" s="136">
        <v>25000</v>
      </c>
      <c r="AA107" s="141"/>
      <c r="AB107" s="136">
        <v>25000</v>
      </c>
      <c r="AC107" s="141"/>
      <c r="AD107" s="136">
        <v>25000</v>
      </c>
      <c r="AE107" s="141"/>
      <c r="AF107" s="136">
        <v>25000</v>
      </c>
    </row>
    <row r="108" spans="2:32" ht="17.25" x14ac:dyDescent="0.3">
      <c r="B108" s="205" t="s">
        <v>22</v>
      </c>
      <c r="C108" s="84"/>
      <c r="D108" s="136">
        <v>55000</v>
      </c>
      <c r="E108" s="84"/>
      <c r="F108" s="136">
        <v>55000</v>
      </c>
      <c r="G108" s="141"/>
      <c r="H108" s="180">
        <v>55000</v>
      </c>
      <c r="I108" s="141"/>
      <c r="J108" s="180">
        <v>55000</v>
      </c>
      <c r="K108" s="141"/>
      <c r="L108" s="180">
        <v>55000</v>
      </c>
      <c r="M108" s="141"/>
      <c r="N108" s="180">
        <v>55000</v>
      </c>
      <c r="O108" s="141"/>
      <c r="P108" s="136">
        <v>55000</v>
      </c>
      <c r="Q108" s="141"/>
      <c r="R108" s="136">
        <v>55000</v>
      </c>
      <c r="S108" s="141"/>
      <c r="T108" s="136">
        <v>55000</v>
      </c>
      <c r="U108" s="141"/>
      <c r="V108" s="136">
        <v>55000</v>
      </c>
      <c r="W108" s="141"/>
      <c r="X108" s="136">
        <v>55000</v>
      </c>
      <c r="Y108" s="141"/>
      <c r="Z108" s="136">
        <v>55000</v>
      </c>
      <c r="AA108" s="141"/>
      <c r="AB108" s="136">
        <v>55000</v>
      </c>
      <c r="AC108" s="141"/>
      <c r="AD108" s="136">
        <v>55000</v>
      </c>
      <c r="AE108" s="141"/>
      <c r="AF108" s="136">
        <v>55000</v>
      </c>
    </row>
    <row r="109" spans="2:32" ht="17.25" x14ac:dyDescent="0.3">
      <c r="B109" s="205" t="s">
        <v>24</v>
      </c>
      <c r="C109" s="33"/>
      <c r="D109" s="169">
        <v>11500</v>
      </c>
      <c r="E109" s="21"/>
      <c r="F109" s="169">
        <v>11500</v>
      </c>
      <c r="G109" s="21"/>
      <c r="H109" s="32">
        <v>11500</v>
      </c>
      <c r="I109" s="21"/>
      <c r="J109" s="32">
        <v>11500</v>
      </c>
      <c r="K109" s="21"/>
      <c r="L109" s="32">
        <v>11500</v>
      </c>
      <c r="M109" s="21"/>
      <c r="N109" s="32">
        <v>11500</v>
      </c>
      <c r="O109" s="170"/>
      <c r="P109" s="169">
        <v>11500</v>
      </c>
      <c r="Q109" s="170"/>
      <c r="R109" s="169">
        <v>11500</v>
      </c>
      <c r="S109" s="170"/>
      <c r="T109" s="169">
        <v>11500</v>
      </c>
      <c r="U109" s="170"/>
      <c r="V109" s="169">
        <v>11500</v>
      </c>
      <c r="W109" s="170"/>
      <c r="X109" s="169">
        <v>11500</v>
      </c>
      <c r="Y109" s="170"/>
      <c r="Z109" s="169">
        <v>11500</v>
      </c>
      <c r="AA109" s="170"/>
      <c r="AB109" s="169">
        <v>11500</v>
      </c>
      <c r="AC109" s="170"/>
      <c r="AD109" s="169">
        <v>11500</v>
      </c>
      <c r="AE109" s="170"/>
      <c r="AF109" s="169">
        <v>11500</v>
      </c>
    </row>
    <row r="110" spans="2:32" ht="17.25" x14ac:dyDescent="0.3">
      <c r="B110" s="205" t="s">
        <v>23</v>
      </c>
      <c r="C110" s="84"/>
      <c r="D110" s="136">
        <v>20000</v>
      </c>
      <c r="E110" s="84"/>
      <c r="F110" s="136">
        <v>20000</v>
      </c>
      <c r="G110" s="141"/>
      <c r="H110" s="180">
        <v>20000</v>
      </c>
      <c r="I110" s="141"/>
      <c r="J110" s="180">
        <v>20000</v>
      </c>
      <c r="K110" s="141"/>
      <c r="L110" s="180">
        <v>20000</v>
      </c>
      <c r="M110" s="141"/>
      <c r="N110" s="180">
        <v>20000</v>
      </c>
      <c r="O110" s="141"/>
      <c r="P110" s="136">
        <v>20000</v>
      </c>
      <c r="Q110" s="141"/>
      <c r="R110" s="136">
        <v>20000</v>
      </c>
      <c r="S110" s="141"/>
      <c r="T110" s="136">
        <v>20000</v>
      </c>
      <c r="U110" s="141"/>
      <c r="V110" s="136">
        <v>20000</v>
      </c>
      <c r="W110" s="141"/>
      <c r="X110" s="136">
        <v>20000</v>
      </c>
      <c r="Y110" s="141"/>
      <c r="Z110" s="136">
        <v>20000</v>
      </c>
      <c r="AA110" s="141"/>
      <c r="AB110" s="136">
        <v>20000</v>
      </c>
      <c r="AC110" s="141"/>
      <c r="AD110" s="136">
        <v>20000</v>
      </c>
      <c r="AE110" s="141"/>
      <c r="AF110" s="136">
        <v>20000</v>
      </c>
    </row>
    <row r="111" spans="2:32" ht="17.25" x14ac:dyDescent="0.3">
      <c r="B111" s="207" t="s">
        <v>3</v>
      </c>
      <c r="C111" s="84"/>
      <c r="D111" s="140">
        <f>SUM(D97:D110)</f>
        <v>403650</v>
      </c>
      <c r="E111" s="110"/>
      <c r="F111" s="140">
        <f>SUM(F97:F110)</f>
        <v>406150</v>
      </c>
      <c r="G111" s="153"/>
      <c r="H111" s="140">
        <f>SUM(H97:H110)</f>
        <v>406150</v>
      </c>
      <c r="I111" s="153"/>
      <c r="J111" s="140">
        <f>SUM(J97:J110)</f>
        <v>406150</v>
      </c>
      <c r="K111" s="153"/>
      <c r="L111" s="140">
        <f>SUM(L97:L110)</f>
        <v>418658.06000000006</v>
      </c>
      <c r="M111" s="153"/>
      <c r="N111" s="140">
        <f>SUM(N97:N110)</f>
        <v>409675</v>
      </c>
      <c r="O111" s="153"/>
      <c r="P111" s="140">
        <f>SUM(P97:P110)</f>
        <v>407175</v>
      </c>
      <c r="Q111" s="153"/>
      <c r="R111" s="140">
        <f>SUM(R97:R110)</f>
        <v>407175</v>
      </c>
      <c r="S111" s="153"/>
      <c r="T111" s="140">
        <f>SUM(T97:T110)</f>
        <v>407175</v>
      </c>
      <c r="U111" s="153"/>
      <c r="V111" s="140">
        <f>SUM(V97:V110)</f>
        <v>407175</v>
      </c>
      <c r="W111" s="153"/>
      <c r="X111" s="140">
        <f>SUM(X97:X110)</f>
        <v>407175</v>
      </c>
      <c r="Y111" s="153"/>
      <c r="Z111" s="140">
        <f>SUM(Z97:Z110)</f>
        <v>407175</v>
      </c>
      <c r="AA111" s="153"/>
      <c r="AB111" s="140">
        <f>SUM(AB97:AB110)</f>
        <v>407175</v>
      </c>
      <c r="AC111" s="153"/>
      <c r="AD111" s="140">
        <f>SUM(AD97:AD110)</f>
        <v>407175</v>
      </c>
      <c r="AE111" s="153"/>
      <c r="AF111" s="140">
        <f>SUM(AF97:AF110)</f>
        <v>407175</v>
      </c>
    </row>
    <row r="112" spans="2:32" ht="17.25" x14ac:dyDescent="0.3">
      <c r="B112" s="205"/>
      <c r="C112" s="110"/>
      <c r="D112" s="161"/>
      <c r="E112" s="171"/>
      <c r="F112" s="161"/>
      <c r="G112" s="164"/>
      <c r="H112" s="161"/>
      <c r="I112" s="164"/>
      <c r="J112" s="161"/>
      <c r="K112" s="164"/>
      <c r="L112" s="161"/>
      <c r="M112" s="164"/>
      <c r="N112" s="161"/>
      <c r="O112" s="164"/>
      <c r="P112" s="161"/>
      <c r="Q112" s="164"/>
      <c r="R112" s="161"/>
      <c r="S112" s="164"/>
      <c r="T112" s="161"/>
      <c r="U112" s="164"/>
      <c r="V112" s="161"/>
      <c r="W112" s="164"/>
      <c r="X112" s="161"/>
      <c r="Y112" s="164"/>
      <c r="Z112" s="161"/>
      <c r="AA112" s="164"/>
      <c r="AB112" s="161"/>
      <c r="AC112" s="164"/>
      <c r="AD112" s="161"/>
      <c r="AE112" s="164"/>
      <c r="AF112" s="161"/>
    </row>
    <row r="113" spans="2:32" ht="17.25" x14ac:dyDescent="0.3">
      <c r="B113" s="208" t="s">
        <v>4</v>
      </c>
      <c r="C113" s="33"/>
      <c r="D113" s="161"/>
      <c r="E113" s="171"/>
      <c r="F113" s="161"/>
      <c r="G113" s="164"/>
      <c r="H113" s="161"/>
      <c r="I113" s="164"/>
      <c r="J113" s="161"/>
      <c r="K113" s="164"/>
      <c r="L113" s="161"/>
      <c r="M113" s="164"/>
      <c r="N113" s="161"/>
      <c r="O113" s="164"/>
      <c r="P113" s="161"/>
      <c r="Q113" s="164"/>
      <c r="R113" s="161"/>
      <c r="S113" s="164"/>
      <c r="T113" s="161"/>
      <c r="U113" s="164"/>
      <c r="V113" s="161"/>
      <c r="W113" s="164"/>
      <c r="X113" s="161"/>
      <c r="Y113" s="164"/>
      <c r="Z113" s="161"/>
      <c r="AA113" s="164"/>
      <c r="AB113" s="161"/>
      <c r="AC113" s="164"/>
      <c r="AD113" s="161"/>
      <c r="AE113" s="164"/>
      <c r="AF113" s="161"/>
    </row>
    <row r="114" spans="2:32" ht="17.25" x14ac:dyDescent="0.3">
      <c r="B114" s="205" t="s">
        <v>25</v>
      </c>
      <c r="C114" s="33"/>
      <c r="D114" s="161"/>
      <c r="E114" s="171"/>
      <c r="F114" s="161"/>
      <c r="G114" s="164"/>
      <c r="H114" s="161"/>
      <c r="I114" s="164"/>
      <c r="J114" s="161"/>
      <c r="K114" s="164"/>
      <c r="L114" s="161"/>
      <c r="M114" s="164"/>
      <c r="N114" s="161"/>
      <c r="O114" s="164"/>
      <c r="P114" s="161"/>
      <c r="Q114" s="164"/>
      <c r="R114" s="161"/>
      <c r="S114" s="164"/>
      <c r="T114" s="161"/>
      <c r="U114" s="164"/>
      <c r="V114" s="161"/>
      <c r="W114" s="164"/>
      <c r="X114" s="161"/>
      <c r="Y114" s="164"/>
      <c r="Z114" s="161"/>
      <c r="AA114" s="164"/>
      <c r="AB114" s="161"/>
      <c r="AC114" s="164"/>
      <c r="AD114" s="161"/>
      <c r="AE114" s="164"/>
      <c r="AF114" s="161"/>
    </row>
    <row r="115" spans="2:32" x14ac:dyDescent="0.25">
      <c r="B115" s="209" t="s">
        <v>5</v>
      </c>
      <c r="C115" s="33"/>
      <c r="D115" s="161"/>
      <c r="E115" s="171"/>
      <c r="F115" s="194"/>
      <c r="G115" s="195"/>
      <c r="H115" s="194">
        <v>17177.23</v>
      </c>
      <c r="I115" s="195"/>
      <c r="J115" s="194">
        <v>17177.23</v>
      </c>
      <c r="K115" s="195"/>
      <c r="L115" s="194">
        <v>17177.23</v>
      </c>
      <c r="M115" s="195"/>
      <c r="N115" s="194">
        <v>17177.23</v>
      </c>
      <c r="O115" s="195"/>
      <c r="P115" s="194"/>
      <c r="Q115" s="195"/>
      <c r="R115" s="194"/>
      <c r="S115" s="195"/>
      <c r="T115" s="194"/>
      <c r="U115" s="195"/>
      <c r="V115" s="194"/>
      <c r="W115" s="195"/>
      <c r="X115" s="194"/>
      <c r="Y115" s="195"/>
      <c r="Z115" s="194"/>
      <c r="AA115" s="195"/>
      <c r="AB115" s="194"/>
      <c r="AC115" s="195"/>
      <c r="AD115" s="194"/>
      <c r="AE115" s="195"/>
      <c r="AF115" s="194">
        <v>17177.23</v>
      </c>
    </row>
    <row r="116" spans="2:32" ht="17.25" x14ac:dyDescent="0.3">
      <c r="B116" s="205" t="s">
        <v>6</v>
      </c>
      <c r="C116" s="33"/>
      <c r="D116" s="194">
        <v>55000</v>
      </c>
      <c r="E116" s="171"/>
      <c r="F116" s="194">
        <v>55000</v>
      </c>
      <c r="G116" s="195"/>
      <c r="H116" s="194">
        <v>55000</v>
      </c>
      <c r="I116" s="195"/>
      <c r="J116" s="194">
        <v>55000</v>
      </c>
      <c r="K116" s="195"/>
      <c r="L116" s="194">
        <v>55000</v>
      </c>
      <c r="M116" s="195"/>
      <c r="N116" s="194">
        <v>55000</v>
      </c>
      <c r="O116" s="195"/>
      <c r="P116" s="194">
        <v>55000</v>
      </c>
      <c r="Q116" s="195"/>
      <c r="R116" s="194">
        <v>55000</v>
      </c>
      <c r="S116" s="195"/>
      <c r="T116" s="194">
        <v>55000</v>
      </c>
      <c r="U116" s="195"/>
      <c r="V116" s="194">
        <v>55000</v>
      </c>
      <c r="W116" s="195"/>
      <c r="X116" s="194">
        <v>55000</v>
      </c>
      <c r="Y116" s="195"/>
      <c r="Z116" s="194">
        <v>55000</v>
      </c>
      <c r="AA116" s="195"/>
      <c r="AB116" s="194">
        <v>55000</v>
      </c>
      <c r="AC116" s="195"/>
      <c r="AD116" s="194">
        <v>55000</v>
      </c>
      <c r="AE116" s="195"/>
      <c r="AF116" s="194">
        <v>55000</v>
      </c>
    </row>
    <row r="117" spans="2:32" ht="17.25" x14ac:dyDescent="0.3">
      <c r="B117" s="205" t="s">
        <v>7</v>
      </c>
      <c r="C117" s="33"/>
      <c r="D117" s="161"/>
      <c r="E117" s="171"/>
      <c r="F117" s="161"/>
      <c r="G117" s="164"/>
      <c r="H117" s="161"/>
      <c r="I117" s="164"/>
      <c r="J117" s="161"/>
      <c r="K117" s="164"/>
      <c r="L117" s="161"/>
      <c r="M117" s="164"/>
      <c r="N117" s="161"/>
      <c r="O117" s="164"/>
      <c r="P117" s="161"/>
      <c r="Q117" s="164"/>
      <c r="R117" s="161"/>
      <c r="S117" s="164"/>
      <c r="T117" s="161"/>
      <c r="U117" s="164"/>
      <c r="V117" s="161"/>
      <c r="W117" s="164"/>
      <c r="X117" s="161"/>
      <c r="Y117" s="164"/>
      <c r="Z117" s="161"/>
      <c r="AA117" s="164"/>
      <c r="AB117" s="161"/>
      <c r="AC117" s="164"/>
      <c r="AD117" s="161"/>
      <c r="AE117" s="164"/>
      <c r="AF117" s="161"/>
    </row>
    <row r="118" spans="2:32" ht="17.25" x14ac:dyDescent="0.3">
      <c r="B118" s="205"/>
      <c r="C118" s="33"/>
      <c r="D118" s="161"/>
      <c r="E118" s="171"/>
      <c r="F118" s="161"/>
      <c r="G118" s="164"/>
      <c r="H118" s="161"/>
      <c r="I118" s="164"/>
      <c r="J118" s="161"/>
      <c r="K118" s="164"/>
      <c r="L118" s="161"/>
      <c r="M118" s="164"/>
      <c r="N118" s="161"/>
      <c r="O118" s="164"/>
      <c r="P118" s="161"/>
      <c r="Q118" s="164"/>
      <c r="R118" s="161"/>
      <c r="S118" s="164"/>
      <c r="T118" s="161"/>
      <c r="U118" s="164"/>
      <c r="V118" s="161"/>
      <c r="W118" s="164"/>
      <c r="X118" s="161"/>
      <c r="Y118" s="164"/>
      <c r="Z118" s="161"/>
      <c r="AA118" s="164"/>
      <c r="AB118" s="161"/>
      <c r="AC118" s="164"/>
      <c r="AD118" s="161"/>
      <c r="AE118" s="164"/>
      <c r="AF118" s="161"/>
    </row>
    <row r="119" spans="2:32" x14ac:dyDescent="0.25">
      <c r="B119" s="206"/>
      <c r="C119" s="115"/>
      <c r="D119" s="143">
        <f>+D111+D114+D115+D116+D117</f>
        <v>458650</v>
      </c>
      <c r="E119" s="115"/>
      <c r="F119" s="143">
        <f>+F111+F114+F115+F116+F117</f>
        <v>461150</v>
      </c>
      <c r="G119" s="151"/>
      <c r="H119" s="143">
        <f>+H111+H114+H115+H116+H117+H118</f>
        <v>478327.23</v>
      </c>
      <c r="I119" s="151"/>
      <c r="J119" s="143">
        <f>+J111+J114+J115+J116+J117+J118</f>
        <v>478327.23</v>
      </c>
      <c r="K119" s="151"/>
      <c r="L119" s="143">
        <f>+L111+L114+L115+L116+L117+L118</f>
        <v>490835.29000000004</v>
      </c>
      <c r="M119" s="151"/>
      <c r="N119" s="143">
        <f>+N111+N114+N115+N116+N117+N118</f>
        <v>481852.23</v>
      </c>
      <c r="O119" s="151"/>
      <c r="P119" s="143">
        <f>+P111+P114+P115+P116+P117+P118</f>
        <v>462175</v>
      </c>
      <c r="Q119" s="151"/>
      <c r="R119" s="143">
        <f>+R111+R114+R115+R116+R117+R118</f>
        <v>462175</v>
      </c>
      <c r="S119" s="151"/>
      <c r="T119" s="143">
        <f>+T111+T114+T115+T116+T117+T118</f>
        <v>462175</v>
      </c>
      <c r="U119" s="151"/>
      <c r="V119" s="143">
        <f>+V111+V114+V115+V116+V117+V118</f>
        <v>462175</v>
      </c>
      <c r="W119" s="151"/>
      <c r="X119" s="143">
        <f>+X111+X114+X115+X116+X117+X118</f>
        <v>462175</v>
      </c>
      <c r="Y119" s="151"/>
      <c r="Z119" s="143">
        <f>+Z111+Z114+Z115+Z116+Z117+Z118</f>
        <v>462175</v>
      </c>
      <c r="AA119" s="151"/>
      <c r="AB119" s="143">
        <f>+AB111+AB114+AB115+AB116+AB117+AB118</f>
        <v>462175</v>
      </c>
      <c r="AC119" s="151"/>
      <c r="AD119" s="143">
        <f>+AD111+AD114+AD115+AD116+AD117+AD118</f>
        <v>462175</v>
      </c>
      <c r="AE119" s="151"/>
      <c r="AF119" s="143">
        <f>+AF111+AF114+AF115+AF116+AF117+AF118</f>
        <v>479352.23</v>
      </c>
    </row>
    <row r="120" spans="2:32" ht="17.25" x14ac:dyDescent="0.3">
      <c r="B120" s="208" t="s">
        <v>34</v>
      </c>
      <c r="C120" s="84"/>
      <c r="D120" s="136"/>
      <c r="E120" s="84"/>
      <c r="F120" s="136"/>
      <c r="G120" s="141"/>
      <c r="H120" s="136"/>
      <c r="I120" s="141"/>
      <c r="J120" s="136"/>
      <c r="K120" s="141"/>
      <c r="L120" s="136"/>
      <c r="M120" s="141"/>
      <c r="N120" s="136"/>
      <c r="O120" s="141"/>
      <c r="P120" s="136"/>
      <c r="Q120" s="141"/>
      <c r="R120" s="136"/>
      <c r="S120" s="141"/>
      <c r="T120" s="136"/>
      <c r="U120" s="141"/>
      <c r="V120" s="136"/>
      <c r="W120" s="141"/>
      <c r="X120" s="136"/>
      <c r="Y120" s="141"/>
      <c r="Z120" s="136"/>
      <c r="AA120" s="141"/>
      <c r="AB120" s="136"/>
      <c r="AC120" s="141"/>
      <c r="AD120" s="136"/>
      <c r="AE120" s="141"/>
      <c r="AF120" s="136"/>
    </row>
    <row r="121" spans="2:32" ht="17.25" x14ac:dyDescent="0.3">
      <c r="B121" s="205" t="s">
        <v>9</v>
      </c>
      <c r="C121" s="131">
        <v>350</v>
      </c>
      <c r="D121" s="145"/>
      <c r="E121" s="131">
        <v>350</v>
      </c>
      <c r="F121" s="145"/>
      <c r="G121" s="144">
        <v>350</v>
      </c>
      <c r="H121" s="145"/>
      <c r="I121" s="144">
        <v>350</v>
      </c>
      <c r="J121" s="145"/>
      <c r="K121" s="144">
        <v>350</v>
      </c>
      <c r="L121" s="145"/>
      <c r="M121" s="144">
        <v>350</v>
      </c>
      <c r="N121" s="145"/>
      <c r="O121" s="144">
        <v>350</v>
      </c>
      <c r="P121" s="145"/>
      <c r="Q121" s="144">
        <v>350</v>
      </c>
      <c r="R121" s="145"/>
      <c r="S121" s="144">
        <v>350</v>
      </c>
      <c r="T121" s="145"/>
      <c r="U121" s="144">
        <v>350</v>
      </c>
      <c r="V121" s="145"/>
      <c r="W121" s="144">
        <v>350</v>
      </c>
      <c r="X121" s="145"/>
      <c r="Y121" s="144">
        <v>350</v>
      </c>
      <c r="Z121" s="145"/>
      <c r="AA121" s="144">
        <v>350</v>
      </c>
      <c r="AB121" s="145"/>
      <c r="AC121" s="144">
        <v>350</v>
      </c>
      <c r="AD121" s="145"/>
      <c r="AE121" s="144">
        <v>350</v>
      </c>
      <c r="AF121" s="145"/>
    </row>
    <row r="122" spans="2:32" ht="17.25" x14ac:dyDescent="0.3">
      <c r="B122" s="205" t="s">
        <v>92</v>
      </c>
      <c r="C122" s="172">
        <v>10235</v>
      </c>
      <c r="D122" s="165"/>
      <c r="E122" s="176">
        <f>F97*10/100</f>
        <v>10235</v>
      </c>
      <c r="F122" s="176"/>
      <c r="G122" s="176">
        <f>H97*10/100</f>
        <v>10235</v>
      </c>
      <c r="H122" s="176"/>
      <c r="I122" s="176">
        <f>J97*10/100</f>
        <v>10235</v>
      </c>
      <c r="J122" s="176"/>
      <c r="K122" s="176">
        <f>L97*10/100</f>
        <v>10470</v>
      </c>
      <c r="L122" s="176"/>
      <c r="M122" s="176">
        <f>N97*10/100</f>
        <v>10470</v>
      </c>
      <c r="N122" s="176"/>
      <c r="O122" s="166">
        <f>P97*10/100</f>
        <v>10470</v>
      </c>
      <c r="P122" s="165"/>
      <c r="Q122" s="166">
        <f>R97*10/100</f>
        <v>10470</v>
      </c>
      <c r="R122" s="165"/>
      <c r="S122" s="166">
        <f>T97*10/100</f>
        <v>10470</v>
      </c>
      <c r="T122" s="165"/>
      <c r="U122" s="166">
        <f>V97*10/100</f>
        <v>10470</v>
      </c>
      <c r="V122" s="165"/>
      <c r="W122" s="166">
        <f>X97*10/100</f>
        <v>10470</v>
      </c>
      <c r="X122" s="165"/>
      <c r="Y122" s="166">
        <f>Z97*10/100</f>
        <v>10470</v>
      </c>
      <c r="Z122" s="165"/>
      <c r="AA122" s="166">
        <f>AB97*10/100</f>
        <v>10470</v>
      </c>
      <c r="AB122" s="165"/>
      <c r="AC122" s="166">
        <f>AD97*10/100</f>
        <v>10470</v>
      </c>
      <c r="AD122" s="165"/>
      <c r="AE122" s="166">
        <f>AF97*10/100</f>
        <v>10470</v>
      </c>
      <c r="AF122" s="165"/>
    </row>
    <row r="123" spans="2:32" x14ac:dyDescent="0.25">
      <c r="B123" s="206"/>
      <c r="C123" s="84"/>
      <c r="D123" s="136">
        <f>-C121-C122</f>
        <v>-10585</v>
      </c>
      <c r="E123" s="117"/>
      <c r="F123" s="146">
        <f>-E121-E122</f>
        <v>-10585</v>
      </c>
      <c r="G123" s="146">
        <f t="shared" ref="G123" si="6">-F121-F122</f>
        <v>0</v>
      </c>
      <c r="H123" s="146">
        <f>-G121-G122</f>
        <v>-10585</v>
      </c>
      <c r="I123" s="146">
        <f t="shared" ref="I123" si="7">-H121-H122</f>
        <v>0</v>
      </c>
      <c r="J123" s="146">
        <f>-I121-I122</f>
        <v>-10585</v>
      </c>
      <c r="K123" s="146">
        <f t="shared" ref="K123" si="8">-J121-J122</f>
        <v>0</v>
      </c>
      <c r="L123" s="146">
        <f>-K121-K122</f>
        <v>-10820</v>
      </c>
      <c r="M123" s="146">
        <f t="shared" ref="M123" si="9">-L121-L122</f>
        <v>0</v>
      </c>
      <c r="N123" s="146">
        <f>-M121-M122</f>
        <v>-10820</v>
      </c>
      <c r="O123" s="141"/>
      <c r="P123" s="146">
        <f t="shared" ref="P123" si="10">-O121-O122</f>
        <v>-10820</v>
      </c>
      <c r="Q123" s="141"/>
      <c r="R123" s="146">
        <f t="shared" ref="R123" si="11">-Q121-Q122</f>
        <v>-10820</v>
      </c>
      <c r="S123" s="141"/>
      <c r="T123" s="146">
        <f t="shared" ref="T123" si="12">-S121-S122</f>
        <v>-10820</v>
      </c>
      <c r="U123" s="141"/>
      <c r="V123" s="146">
        <f t="shared" ref="V123" si="13">-U121-U122</f>
        <v>-10820</v>
      </c>
      <c r="W123" s="141"/>
      <c r="X123" s="146">
        <f t="shared" ref="X123" si="14">-W121-W122</f>
        <v>-10820</v>
      </c>
      <c r="Y123" s="141"/>
      <c r="Z123" s="146">
        <f t="shared" ref="Z123" si="15">-Y121-Y122</f>
        <v>-10820</v>
      </c>
      <c r="AA123" s="141"/>
      <c r="AB123" s="146">
        <f t="shared" ref="AB123" si="16">-AA121-AA122</f>
        <v>-10820</v>
      </c>
      <c r="AC123" s="141"/>
      <c r="AD123" s="146">
        <f t="shared" ref="AD123" si="17">-AC121-AC122</f>
        <v>-10820</v>
      </c>
      <c r="AE123" s="141"/>
      <c r="AF123" s="146">
        <f t="shared" ref="AF123" si="18">-AE121-AE122</f>
        <v>-10820</v>
      </c>
    </row>
    <row r="124" spans="2:32" ht="18" thickBot="1" x14ac:dyDescent="0.35">
      <c r="B124" s="205" t="s">
        <v>11</v>
      </c>
      <c r="C124" s="124"/>
      <c r="D124" s="147">
        <f>+D119+D123</f>
        <v>448065</v>
      </c>
      <c r="E124" s="124"/>
      <c r="F124" s="147">
        <f>+F119+F123</f>
        <v>450565</v>
      </c>
      <c r="G124" s="155"/>
      <c r="H124" s="147">
        <f>+H119+H123</f>
        <v>467742.23</v>
      </c>
      <c r="I124" s="155"/>
      <c r="J124" s="147">
        <f>+J119+J123</f>
        <v>467742.23</v>
      </c>
      <c r="K124" s="155"/>
      <c r="L124" s="147">
        <f>+L119+L123</f>
        <v>480015.29000000004</v>
      </c>
      <c r="M124" s="155"/>
      <c r="N124" s="147">
        <f>+N119+N123</f>
        <v>471032.23</v>
      </c>
      <c r="O124" s="184"/>
      <c r="P124" s="147">
        <f>+P119+P123</f>
        <v>451355</v>
      </c>
      <c r="Q124" s="184"/>
      <c r="R124" s="147">
        <f>+R119+R123</f>
        <v>451355</v>
      </c>
      <c r="S124" s="184"/>
      <c r="T124" s="147">
        <f>+T119+T123</f>
        <v>451355</v>
      </c>
      <c r="U124" s="184"/>
      <c r="V124" s="147">
        <f>+V119+V123</f>
        <v>451355</v>
      </c>
      <c r="W124" s="184"/>
      <c r="X124" s="147">
        <f>+X119+X123</f>
        <v>451355</v>
      </c>
      <c r="Y124" s="184"/>
      <c r="Z124" s="147">
        <f>+Z119+Z123</f>
        <v>451355</v>
      </c>
      <c r="AA124" s="184"/>
      <c r="AB124" s="147">
        <f>+AB119+AB123</f>
        <v>451355</v>
      </c>
      <c r="AC124" s="184"/>
      <c r="AD124" s="147">
        <f>+AD119+AD123</f>
        <v>451355</v>
      </c>
      <c r="AE124" s="184"/>
      <c r="AF124" s="147">
        <f>+AF119+AF123</f>
        <v>468532.23</v>
      </c>
    </row>
    <row r="125" spans="2:32" ht="17.25" x14ac:dyDescent="0.3">
      <c r="B125" s="205" t="s">
        <v>93</v>
      </c>
      <c r="C125" s="158"/>
      <c r="D125" s="165">
        <f t="shared" ref="D125" si="19">D124*6/100</f>
        <v>26883.9</v>
      </c>
      <c r="E125" s="172"/>
      <c r="F125" s="165">
        <f t="shared" ref="F125" si="20">F124*6/100</f>
        <v>27033.9</v>
      </c>
      <c r="G125" s="166"/>
      <c r="H125" s="165">
        <f>H124*6/100</f>
        <v>28064.533799999997</v>
      </c>
      <c r="I125" s="166"/>
      <c r="J125" s="165">
        <f>J124*6/100</f>
        <v>28064.533799999997</v>
      </c>
      <c r="K125" s="166"/>
      <c r="L125" s="165">
        <f>L124*6/100</f>
        <v>28800.917400000002</v>
      </c>
      <c r="M125" s="166"/>
      <c r="N125" s="165">
        <f>N124*6/100</f>
        <v>28261.933799999999</v>
      </c>
      <c r="O125" s="166"/>
      <c r="P125" s="165">
        <f t="shared" ref="P125" si="21">P124*6/100</f>
        <v>27081.3</v>
      </c>
      <c r="Q125" s="166"/>
      <c r="R125" s="165">
        <f t="shared" ref="R125" si="22">R124*6/100</f>
        <v>27081.3</v>
      </c>
      <c r="S125" s="166"/>
      <c r="T125" s="165">
        <f t="shared" ref="T125" si="23">T124*6/100</f>
        <v>27081.3</v>
      </c>
      <c r="U125" s="166"/>
      <c r="V125" s="165">
        <f t="shared" ref="V125:X125" si="24">V124*6/100</f>
        <v>27081.3</v>
      </c>
      <c r="W125" s="166"/>
      <c r="X125" s="165">
        <f t="shared" si="24"/>
        <v>27081.3</v>
      </c>
      <c r="Y125" s="166"/>
      <c r="Z125" s="165">
        <f t="shared" ref="Z125:AB125" si="25">Z124*6/100</f>
        <v>27081.3</v>
      </c>
      <c r="AA125" s="166"/>
      <c r="AB125" s="165">
        <f t="shared" si="25"/>
        <v>27081.3</v>
      </c>
      <c r="AC125" s="166"/>
      <c r="AD125" s="165">
        <f t="shared" ref="AD125" si="26">AD124*6/100</f>
        <v>27081.3</v>
      </c>
      <c r="AE125" s="166"/>
      <c r="AF125" s="165">
        <f t="shared" ref="AF125" si="27">AF124*6/100</f>
        <v>28111.933799999999</v>
      </c>
    </row>
    <row r="126" spans="2:32" ht="17.25" x14ac:dyDescent="0.3">
      <c r="B126" s="205" t="s">
        <v>13</v>
      </c>
      <c r="C126" s="33"/>
      <c r="D126" s="161">
        <v>-15000</v>
      </c>
      <c r="E126" s="171"/>
      <c r="F126" s="161">
        <v>-15000</v>
      </c>
      <c r="G126" s="164"/>
      <c r="H126" s="161">
        <v>-15000</v>
      </c>
      <c r="I126" s="164"/>
      <c r="J126" s="161">
        <v>-15000</v>
      </c>
      <c r="K126" s="164"/>
      <c r="L126" s="161">
        <v>-15000</v>
      </c>
      <c r="M126" s="164"/>
      <c r="N126" s="161">
        <v>-15000</v>
      </c>
      <c r="O126" s="164"/>
      <c r="P126" s="161">
        <v>-15000</v>
      </c>
      <c r="Q126" s="164"/>
      <c r="R126" s="161">
        <v>-15000</v>
      </c>
      <c r="S126" s="164"/>
      <c r="T126" s="161">
        <v>-15000</v>
      </c>
      <c r="U126" s="164"/>
      <c r="V126" s="161">
        <v>-15000</v>
      </c>
      <c r="W126" s="164"/>
      <c r="X126" s="161">
        <v>-15000</v>
      </c>
      <c r="Y126" s="164"/>
      <c r="Z126" s="161">
        <v>-15000</v>
      </c>
      <c r="AA126" s="164"/>
      <c r="AB126" s="161">
        <v>-15000</v>
      </c>
      <c r="AC126" s="164"/>
      <c r="AD126" s="161">
        <v>-15000</v>
      </c>
      <c r="AE126" s="164"/>
      <c r="AF126" s="161">
        <v>-15000</v>
      </c>
    </row>
    <row r="127" spans="2:32" ht="16.5" thickBot="1" x14ac:dyDescent="0.3">
      <c r="B127" s="206" t="s">
        <v>123</v>
      </c>
      <c r="C127" s="231"/>
      <c r="D127" s="177">
        <f t="shared" ref="D127" si="28">D125+D126</f>
        <v>11883.900000000001</v>
      </c>
      <c r="E127" s="174"/>
      <c r="F127" s="177">
        <f t="shared" ref="F127" si="29">F125+F126</f>
        <v>12033.900000000001</v>
      </c>
      <c r="G127" s="168"/>
      <c r="H127" s="167">
        <f t="shared" ref="H127:J127" si="30">H125+H126</f>
        <v>13064.533799999997</v>
      </c>
      <c r="I127" s="168"/>
      <c r="J127" s="167">
        <f t="shared" si="30"/>
        <v>13064.533799999997</v>
      </c>
      <c r="K127" s="168"/>
      <c r="L127" s="167">
        <f t="shared" ref="L127" si="31">L125+L126</f>
        <v>13800.917400000002</v>
      </c>
      <c r="M127" s="168"/>
      <c r="N127" s="167">
        <f t="shared" ref="N127" si="32">N125+N126</f>
        <v>13261.933799999999</v>
      </c>
      <c r="O127" s="166"/>
      <c r="P127" s="192">
        <f t="shared" ref="P127" si="33">P125+P126</f>
        <v>12081.3</v>
      </c>
      <c r="Q127" s="166"/>
      <c r="R127" s="192">
        <f t="shared" ref="R127" si="34">R125+R126</f>
        <v>12081.3</v>
      </c>
      <c r="S127" s="166"/>
      <c r="T127" s="192">
        <f t="shared" ref="T127" si="35">T125+T126</f>
        <v>12081.3</v>
      </c>
      <c r="U127" s="166"/>
      <c r="V127" s="192">
        <f t="shared" ref="V127:X127" si="36">V125+V126</f>
        <v>12081.3</v>
      </c>
      <c r="W127" s="166"/>
      <c r="X127" s="192">
        <f t="shared" si="36"/>
        <v>12081.3</v>
      </c>
      <c r="Y127" s="166"/>
      <c r="Z127" s="192">
        <f t="shared" ref="Z127:AB127" si="37">Z125+Z126</f>
        <v>12081.3</v>
      </c>
      <c r="AA127" s="166"/>
      <c r="AB127" s="192">
        <f t="shared" si="37"/>
        <v>12081.3</v>
      </c>
      <c r="AC127" s="166"/>
      <c r="AD127" s="192">
        <f t="shared" ref="AD127" si="38">AD125+AD126</f>
        <v>12081.3</v>
      </c>
      <c r="AE127" s="166"/>
      <c r="AF127" s="192">
        <f t="shared" ref="AF127" si="39">AF125+AF126</f>
        <v>13111.933799999999</v>
      </c>
    </row>
    <row r="128" spans="2:32" ht="17.25" thickTop="1" thickBot="1" x14ac:dyDescent="0.3">
      <c r="B128" s="210"/>
      <c r="C128" s="274"/>
      <c r="D128" s="311">
        <v>12034</v>
      </c>
      <c r="E128" s="174"/>
      <c r="F128" s="311">
        <v>12034</v>
      </c>
      <c r="G128" s="174"/>
      <c r="H128" s="311">
        <v>13065</v>
      </c>
      <c r="I128" s="311"/>
      <c r="J128" s="311">
        <v>13065</v>
      </c>
      <c r="K128" s="311"/>
      <c r="L128" s="311">
        <v>13801</v>
      </c>
      <c r="M128" s="311"/>
      <c r="N128" s="311">
        <v>13262</v>
      </c>
      <c r="O128" s="168"/>
      <c r="P128" s="167">
        <v>12081</v>
      </c>
      <c r="Q128" s="168"/>
      <c r="R128" s="167">
        <v>12081</v>
      </c>
      <c r="S128" s="168"/>
      <c r="T128" s="167">
        <v>12081</v>
      </c>
      <c r="U128" s="168"/>
      <c r="V128" s="167">
        <v>12081</v>
      </c>
      <c r="W128" s="168"/>
      <c r="X128" s="167">
        <v>12081</v>
      </c>
      <c r="Y128" s="168"/>
      <c r="Z128" s="167">
        <v>12081</v>
      </c>
      <c r="AA128" s="168"/>
      <c r="AB128" s="192">
        <v>12081</v>
      </c>
      <c r="AC128" s="168"/>
      <c r="AD128" s="192">
        <v>12081</v>
      </c>
      <c r="AE128" s="168"/>
      <c r="AF128" s="192">
        <v>13112</v>
      </c>
    </row>
    <row r="129" spans="2:32" ht="18" thickTop="1" x14ac:dyDescent="0.3">
      <c r="B129" s="209" t="s">
        <v>132</v>
      </c>
      <c r="C129" s="33"/>
      <c r="D129" s="31">
        <v>9369</v>
      </c>
      <c r="E129" s="30"/>
      <c r="F129" s="31">
        <v>9369</v>
      </c>
      <c r="G129" s="30"/>
      <c r="H129" s="31">
        <v>9369</v>
      </c>
      <c r="I129" s="31"/>
      <c r="J129" s="31">
        <v>9369</v>
      </c>
      <c r="K129" s="31"/>
      <c r="L129" s="31">
        <v>9369</v>
      </c>
      <c r="M129" s="31"/>
      <c r="N129" s="31">
        <v>9369</v>
      </c>
      <c r="O129" s="164"/>
      <c r="P129" s="194">
        <v>2034</v>
      </c>
      <c r="Q129" s="164"/>
      <c r="R129" s="194">
        <v>2034</v>
      </c>
      <c r="S129" s="164"/>
      <c r="T129" s="194">
        <v>2034</v>
      </c>
      <c r="U129" s="164"/>
      <c r="V129" s="194">
        <v>2034</v>
      </c>
      <c r="W129" s="164"/>
      <c r="X129" s="194">
        <v>2034</v>
      </c>
      <c r="Y129" s="164"/>
      <c r="Z129" s="194">
        <v>2034</v>
      </c>
      <c r="AA129" s="164"/>
      <c r="AB129" s="296"/>
      <c r="AC129" s="164"/>
      <c r="AD129" s="296"/>
    </row>
    <row r="130" spans="2:32" ht="18" thickBot="1" x14ac:dyDescent="0.35">
      <c r="B130" s="288" t="s">
        <v>131</v>
      </c>
      <c r="C130" s="30"/>
      <c r="D130" s="31">
        <f>D128-D129</f>
        <v>2665</v>
      </c>
      <c r="E130" s="31">
        <f>E127-E129</f>
        <v>0</v>
      </c>
      <c r="F130" s="31">
        <f>F128-F129</f>
        <v>2665</v>
      </c>
      <c r="G130" s="31">
        <f>G127-G129</f>
        <v>0</v>
      </c>
      <c r="H130" s="31">
        <f>H128-H129</f>
        <v>3696</v>
      </c>
      <c r="I130" s="31">
        <f t="shared" ref="I130:J130" si="40">I128-I129</f>
        <v>0</v>
      </c>
      <c r="J130" s="31">
        <f t="shared" si="40"/>
        <v>3696</v>
      </c>
      <c r="K130" s="31"/>
      <c r="L130" s="31">
        <f t="shared" ref="L130" si="41">L128-L129</f>
        <v>4432</v>
      </c>
      <c r="M130" s="31"/>
      <c r="N130" s="31">
        <f t="shared" ref="N130" si="42">N128-N129</f>
        <v>3893</v>
      </c>
      <c r="O130" s="269"/>
      <c r="P130" s="177">
        <f>P128+P129</f>
        <v>14115</v>
      </c>
      <c r="Q130" s="269"/>
      <c r="R130" s="177">
        <f>R128+R129</f>
        <v>14115</v>
      </c>
      <c r="S130" s="269"/>
      <c r="T130" s="177">
        <f>T128+T129</f>
        <v>14115</v>
      </c>
      <c r="U130" s="269"/>
      <c r="V130" s="177">
        <f>V128+V129</f>
        <v>14115</v>
      </c>
      <c r="W130" s="269"/>
      <c r="X130" s="177">
        <f>X128+X129</f>
        <v>14115</v>
      </c>
      <c r="Y130" s="269"/>
      <c r="Z130" s="177">
        <f>Z128+Z129</f>
        <v>14115</v>
      </c>
      <c r="AA130" s="269"/>
      <c r="AB130" s="177">
        <f>AB128+AB129</f>
        <v>12081</v>
      </c>
      <c r="AC130" s="269"/>
      <c r="AD130" s="177">
        <f>AD128+AD129</f>
        <v>12081</v>
      </c>
    </row>
    <row r="131" spans="2:32" ht="18" thickTop="1" x14ac:dyDescent="0.3">
      <c r="C131" s="28"/>
      <c r="D131" s="97"/>
      <c r="E131" s="28"/>
    </row>
    <row r="132" spans="2:32" ht="15" customHeight="1" x14ac:dyDescent="0.25">
      <c r="B132" s="19" t="s">
        <v>134</v>
      </c>
      <c r="C132" s="98"/>
      <c r="D132" s="99"/>
      <c r="E132" s="100"/>
      <c r="F132" s="34"/>
      <c r="N132" s="176">
        <f>D130+F130+H130+J130+L130+N130</f>
        <v>21047</v>
      </c>
      <c r="S132" s="171"/>
    </row>
    <row r="133" spans="2:32" ht="19.5" customHeight="1" x14ac:dyDescent="0.25">
      <c r="B133" s="98" t="s">
        <v>145</v>
      </c>
      <c r="C133" s="98"/>
      <c r="D133" s="99"/>
      <c r="E133" s="100"/>
      <c r="F133" s="34"/>
      <c r="S133" s="171"/>
    </row>
    <row r="134" spans="2:32" x14ac:dyDescent="0.25">
      <c r="B134" s="98"/>
      <c r="C134" s="98"/>
      <c r="D134" s="99"/>
      <c r="E134" s="100"/>
      <c r="F134" s="34"/>
    </row>
    <row r="135" spans="2:32" x14ac:dyDescent="0.25">
      <c r="B135" s="100"/>
      <c r="C135" s="100"/>
      <c r="D135" s="100"/>
      <c r="E135" s="100"/>
      <c r="F135" s="34"/>
    </row>
    <row r="136" spans="2:32" ht="17.25" x14ac:dyDescent="0.3">
      <c r="B136" s="28"/>
      <c r="C136" s="28"/>
      <c r="D136" s="28"/>
      <c r="E136" s="28"/>
    </row>
    <row r="137" spans="2:32" ht="17.25" x14ac:dyDescent="0.3">
      <c r="B137" s="85" t="s">
        <v>29</v>
      </c>
      <c r="C137" s="85"/>
      <c r="D137" s="28"/>
      <c r="E137" s="28"/>
    </row>
    <row r="138" spans="2:32" ht="17.25" x14ac:dyDescent="0.3">
      <c r="B138" s="85" t="s">
        <v>49</v>
      </c>
      <c r="C138" s="85"/>
      <c r="D138" s="28"/>
      <c r="E138" s="28"/>
    </row>
    <row r="139" spans="2:32" ht="17.25" x14ac:dyDescent="0.3">
      <c r="B139" s="28"/>
      <c r="C139" s="28"/>
      <c r="D139" s="28"/>
      <c r="E139" s="28"/>
    </row>
    <row r="140" spans="2:32" ht="17.25" x14ac:dyDescent="0.3">
      <c r="B140" s="86" t="s">
        <v>0</v>
      </c>
      <c r="C140" s="28"/>
      <c r="D140" s="28"/>
      <c r="E140" s="28"/>
    </row>
    <row r="141" spans="2:32" ht="17.25" x14ac:dyDescent="0.3">
      <c r="B141" s="30"/>
      <c r="C141" s="49" t="s">
        <v>98</v>
      </c>
      <c r="D141" s="49"/>
      <c r="E141" s="49" t="s">
        <v>99</v>
      </c>
      <c r="F141" s="49"/>
      <c r="G141" s="49" t="s">
        <v>100</v>
      </c>
      <c r="H141" s="49"/>
      <c r="I141" s="49"/>
      <c r="J141" s="49"/>
      <c r="K141" s="49"/>
      <c r="L141" s="49"/>
      <c r="M141" s="49"/>
      <c r="N141" s="49"/>
      <c r="O141" s="414" t="s">
        <v>142</v>
      </c>
      <c r="P141" s="414"/>
      <c r="Q141" s="412" t="s">
        <v>105</v>
      </c>
      <c r="R141" s="412"/>
      <c r="S141" s="412" t="s">
        <v>146</v>
      </c>
      <c r="T141" s="412"/>
      <c r="U141" s="412" t="s">
        <v>149</v>
      </c>
      <c r="V141" s="412"/>
      <c r="W141" s="413" t="s">
        <v>156</v>
      </c>
      <c r="X141" s="413"/>
      <c r="Y141" s="413" t="s">
        <v>159</v>
      </c>
      <c r="Z141" s="413"/>
      <c r="AA141" s="413" t="s">
        <v>162</v>
      </c>
      <c r="AB141" s="413"/>
      <c r="AC141" s="413" t="s">
        <v>163</v>
      </c>
      <c r="AD141" s="413"/>
      <c r="AE141" s="413" t="s">
        <v>165</v>
      </c>
      <c r="AF141" s="413"/>
    </row>
    <row r="142" spans="2:32" ht="17.25" x14ac:dyDescent="0.3">
      <c r="B142" s="204" t="s">
        <v>1</v>
      </c>
      <c r="C142" s="151"/>
      <c r="D142" s="179">
        <v>102350</v>
      </c>
      <c r="E142" s="115"/>
      <c r="F142" s="143">
        <v>102350</v>
      </c>
      <c r="G142" s="151"/>
      <c r="H142" s="179">
        <v>102350</v>
      </c>
      <c r="I142" s="186"/>
      <c r="J142" s="186"/>
      <c r="K142" s="186"/>
      <c r="L142" s="186"/>
      <c r="M142" s="186"/>
      <c r="N142" s="186"/>
      <c r="O142" s="151"/>
      <c r="P142" s="143">
        <v>104700</v>
      </c>
      <c r="Q142" s="151"/>
      <c r="R142" s="143">
        <v>104700</v>
      </c>
      <c r="S142" s="151"/>
      <c r="T142" s="143">
        <v>104700</v>
      </c>
      <c r="U142" s="151"/>
      <c r="V142" s="143">
        <v>104700</v>
      </c>
      <c r="W142" s="151"/>
      <c r="X142" s="143">
        <v>104700</v>
      </c>
      <c r="Y142" s="151"/>
      <c r="Z142" s="143">
        <v>104700</v>
      </c>
      <c r="AA142" s="151"/>
      <c r="AB142" s="143">
        <v>104700</v>
      </c>
      <c r="AC142" s="151"/>
      <c r="AD142" s="143">
        <v>104700</v>
      </c>
      <c r="AE142" s="151"/>
      <c r="AF142" s="143">
        <v>104700</v>
      </c>
    </row>
    <row r="143" spans="2:32" ht="17.25" x14ac:dyDescent="0.3">
      <c r="B143" s="205" t="s">
        <v>61</v>
      </c>
      <c r="C143" s="141"/>
      <c r="D143" s="180"/>
      <c r="E143" s="84"/>
      <c r="F143" s="136"/>
      <c r="G143" s="141"/>
      <c r="H143" s="180"/>
      <c r="I143" s="32"/>
      <c r="J143" s="32"/>
      <c r="K143" s="32"/>
      <c r="L143" s="32"/>
      <c r="M143" s="32"/>
      <c r="N143" s="32"/>
      <c r="O143" s="141"/>
      <c r="P143" s="136"/>
      <c r="Q143" s="141"/>
      <c r="R143" s="136"/>
      <c r="S143" s="141"/>
      <c r="T143" s="136"/>
      <c r="U143" s="141"/>
      <c r="V143" s="136"/>
      <c r="W143" s="141"/>
      <c r="X143" s="136"/>
      <c r="Y143" s="141"/>
      <c r="Z143" s="136"/>
      <c r="AA143" s="141"/>
      <c r="AB143" s="136"/>
      <c r="AC143" s="141"/>
      <c r="AD143" s="136"/>
      <c r="AE143" s="141"/>
      <c r="AF143" s="136"/>
    </row>
    <row r="144" spans="2:32" x14ac:dyDescent="0.25">
      <c r="B144" s="206" t="s">
        <v>57</v>
      </c>
      <c r="C144" s="148"/>
      <c r="D144" s="180"/>
      <c r="E144" s="21"/>
      <c r="F144" s="169"/>
      <c r="G144" s="170"/>
      <c r="H144" s="32"/>
      <c r="I144" s="32"/>
      <c r="J144" s="32"/>
      <c r="K144" s="32"/>
      <c r="L144" s="32"/>
      <c r="M144" s="32"/>
      <c r="N144" s="32"/>
      <c r="O144" s="170"/>
      <c r="P144" s="169"/>
      <c r="Q144" s="170"/>
      <c r="R144" s="169"/>
      <c r="S144" s="170"/>
      <c r="T144" s="169"/>
      <c r="U144" s="170"/>
      <c r="V144" s="169"/>
      <c r="W144" s="170"/>
      <c r="X144" s="169"/>
      <c r="Y144" s="170"/>
      <c r="Z144" s="169"/>
      <c r="AA144" s="170"/>
      <c r="AB144" s="169"/>
      <c r="AC144" s="170"/>
      <c r="AD144" s="169"/>
      <c r="AE144" s="170"/>
      <c r="AF144" s="169"/>
    </row>
    <row r="145" spans="2:32" ht="17.25" x14ac:dyDescent="0.3">
      <c r="B145" s="205" t="s">
        <v>2</v>
      </c>
      <c r="C145" s="141"/>
      <c r="D145" s="180">
        <v>7800</v>
      </c>
      <c r="E145" s="84"/>
      <c r="F145" s="136">
        <v>7800</v>
      </c>
      <c r="G145" s="141"/>
      <c r="H145" s="180">
        <v>7800</v>
      </c>
      <c r="I145" s="32"/>
      <c r="J145" s="32"/>
      <c r="K145" s="32"/>
      <c r="L145" s="32"/>
      <c r="M145" s="32"/>
      <c r="N145" s="32"/>
      <c r="O145" s="141"/>
      <c r="P145" s="136">
        <v>7800</v>
      </c>
      <c r="Q145" s="141"/>
      <c r="R145" s="136">
        <v>7800</v>
      </c>
      <c r="S145" s="141"/>
      <c r="T145" s="136">
        <v>7800</v>
      </c>
      <c r="U145" s="141"/>
      <c r="V145" s="136">
        <v>7800</v>
      </c>
      <c r="W145" s="141"/>
      <c r="X145" s="136">
        <v>7800</v>
      </c>
      <c r="Y145" s="141"/>
      <c r="Z145" s="136">
        <v>7800</v>
      </c>
      <c r="AA145" s="141"/>
      <c r="AB145" s="136">
        <v>7800</v>
      </c>
      <c r="AC145" s="141"/>
      <c r="AD145" s="136">
        <v>7800</v>
      </c>
      <c r="AE145" s="141"/>
      <c r="AF145" s="136">
        <v>7800</v>
      </c>
    </row>
    <row r="146" spans="2:32" ht="17.25" x14ac:dyDescent="0.3">
      <c r="B146" s="205" t="s">
        <v>69</v>
      </c>
      <c r="C146" s="152"/>
      <c r="D146" s="180">
        <v>2500</v>
      </c>
      <c r="E146" s="84"/>
      <c r="F146" s="136">
        <v>2500</v>
      </c>
      <c r="G146" s="141"/>
      <c r="H146" s="180">
        <v>2500</v>
      </c>
      <c r="I146" s="32"/>
      <c r="J146" s="32"/>
      <c r="K146" s="32"/>
      <c r="L146" s="32"/>
      <c r="M146" s="32"/>
      <c r="N146" s="32"/>
      <c r="O146" s="141"/>
      <c r="P146" s="136"/>
      <c r="Q146" s="141"/>
      <c r="R146" s="136"/>
      <c r="S146" s="141"/>
      <c r="T146" s="136"/>
      <c r="U146" s="141"/>
      <c r="V146" s="136"/>
      <c r="W146" s="141"/>
      <c r="X146" s="136"/>
      <c r="Y146" s="141"/>
      <c r="Z146" s="136"/>
      <c r="AA146" s="141"/>
      <c r="AB146" s="136"/>
      <c r="AC146" s="141"/>
      <c r="AD146" s="136"/>
      <c r="AE146" s="141"/>
      <c r="AF146" s="136"/>
    </row>
    <row r="147" spans="2:32" ht="17.25" x14ac:dyDescent="0.3">
      <c r="B147" s="205" t="s">
        <v>17</v>
      </c>
      <c r="C147" s="141"/>
      <c r="D147" s="180">
        <v>30825</v>
      </c>
      <c r="E147" s="84"/>
      <c r="F147" s="136">
        <v>30825</v>
      </c>
      <c r="G147" s="141"/>
      <c r="H147" s="180">
        <v>30825</v>
      </c>
      <c r="I147" s="32"/>
      <c r="J147" s="32"/>
      <c r="K147" s="32"/>
      <c r="L147" s="32"/>
      <c r="M147" s="32"/>
      <c r="N147" s="32"/>
      <c r="O147" s="141"/>
      <c r="P147" s="136">
        <v>30825</v>
      </c>
      <c r="Q147" s="141"/>
      <c r="R147" s="136">
        <v>30825</v>
      </c>
      <c r="S147" s="141"/>
      <c r="T147" s="136">
        <v>30825</v>
      </c>
      <c r="U147" s="141"/>
      <c r="V147" s="136">
        <v>30825</v>
      </c>
      <c r="W147" s="141"/>
      <c r="X147" s="136">
        <v>30825</v>
      </c>
      <c r="Y147" s="141"/>
      <c r="Z147" s="136">
        <v>30825</v>
      </c>
      <c r="AA147" s="141"/>
      <c r="AB147" s="136">
        <v>30825</v>
      </c>
      <c r="AC147" s="141"/>
      <c r="AD147" s="136">
        <v>30825</v>
      </c>
      <c r="AE147" s="141"/>
      <c r="AF147" s="136">
        <v>30825</v>
      </c>
    </row>
    <row r="148" spans="2:32" ht="17.25" x14ac:dyDescent="0.3">
      <c r="B148" s="205" t="s">
        <v>18</v>
      </c>
      <c r="C148" s="141"/>
      <c r="D148" s="181">
        <v>30000</v>
      </c>
      <c r="E148" s="163"/>
      <c r="F148" s="162">
        <v>30000</v>
      </c>
      <c r="G148" s="173"/>
      <c r="H148" s="181">
        <v>30000</v>
      </c>
      <c r="I148" s="249"/>
      <c r="J148" s="249"/>
      <c r="K148" s="249"/>
      <c r="L148" s="249"/>
      <c r="M148" s="249"/>
      <c r="N148" s="249"/>
      <c r="O148" s="173"/>
      <c r="P148" s="162">
        <v>30000</v>
      </c>
      <c r="Q148" s="173"/>
      <c r="R148" s="162">
        <v>30000</v>
      </c>
      <c r="S148" s="173"/>
      <c r="T148" s="162">
        <v>30000</v>
      </c>
      <c r="U148" s="173"/>
      <c r="V148" s="162">
        <v>30000</v>
      </c>
      <c r="W148" s="173"/>
      <c r="X148" s="162">
        <v>30000</v>
      </c>
      <c r="Y148" s="173"/>
      <c r="Z148" s="162">
        <v>30000</v>
      </c>
      <c r="AA148" s="173"/>
      <c r="AB148" s="162">
        <v>30000</v>
      </c>
      <c r="AC148" s="173"/>
      <c r="AD148" s="162">
        <v>30000</v>
      </c>
      <c r="AE148" s="173"/>
      <c r="AF148" s="162">
        <v>30000</v>
      </c>
    </row>
    <row r="149" spans="2:32" ht="17.25" x14ac:dyDescent="0.3">
      <c r="B149" s="205" t="s">
        <v>19</v>
      </c>
      <c r="C149" s="141"/>
      <c r="D149" s="136">
        <v>51175</v>
      </c>
      <c r="E149" s="84"/>
      <c r="F149" s="136">
        <v>51175</v>
      </c>
      <c r="G149" s="141"/>
      <c r="H149" s="180">
        <v>51175</v>
      </c>
      <c r="I149" s="32"/>
      <c r="J149" s="32"/>
      <c r="K149" s="32"/>
      <c r="L149" s="32"/>
      <c r="M149" s="32"/>
      <c r="N149" s="32"/>
      <c r="O149" s="141"/>
      <c r="P149" s="136">
        <v>52350</v>
      </c>
      <c r="Q149" s="141"/>
      <c r="R149" s="136">
        <v>52350</v>
      </c>
      <c r="S149" s="141"/>
      <c r="T149" s="136">
        <v>52350</v>
      </c>
      <c r="U149" s="141"/>
      <c r="V149" s="136">
        <v>52350</v>
      </c>
      <c r="W149" s="141"/>
      <c r="X149" s="136">
        <v>52350</v>
      </c>
      <c r="Y149" s="141"/>
      <c r="Z149" s="136">
        <v>52350</v>
      </c>
      <c r="AA149" s="141"/>
      <c r="AB149" s="136">
        <v>52350</v>
      </c>
      <c r="AC149" s="141"/>
      <c r="AD149" s="136">
        <v>52350</v>
      </c>
      <c r="AE149" s="141"/>
      <c r="AF149" s="136">
        <v>52350</v>
      </c>
    </row>
    <row r="150" spans="2:32" ht="17.25" x14ac:dyDescent="0.3">
      <c r="B150" s="205" t="s">
        <v>60</v>
      </c>
      <c r="C150" s="141"/>
      <c r="D150" s="136"/>
      <c r="E150" s="84"/>
      <c r="F150" s="136"/>
      <c r="G150" s="141"/>
      <c r="H150" s="180"/>
      <c r="I150" s="32"/>
      <c r="J150" s="32"/>
      <c r="K150" s="32"/>
      <c r="L150" s="32"/>
      <c r="M150" s="32"/>
      <c r="N150" s="32"/>
      <c r="O150" s="141"/>
      <c r="P150" s="136"/>
      <c r="Q150" s="141"/>
      <c r="R150" s="136"/>
      <c r="S150" s="141"/>
      <c r="T150" s="136"/>
      <c r="U150" s="141"/>
      <c r="V150" s="136"/>
      <c r="W150" s="141"/>
      <c r="X150" s="136"/>
      <c r="Y150" s="141"/>
      <c r="Z150" s="136"/>
      <c r="AA150" s="141"/>
      <c r="AB150" s="136"/>
      <c r="AC150" s="141"/>
      <c r="AD150" s="136"/>
      <c r="AE150" s="141"/>
      <c r="AF150" s="136"/>
    </row>
    <row r="151" spans="2:32" ht="17.25" x14ac:dyDescent="0.3">
      <c r="B151" s="205" t="s">
        <v>21</v>
      </c>
      <c r="C151" s="148"/>
      <c r="D151" s="169">
        <v>100000</v>
      </c>
      <c r="E151" s="21"/>
      <c r="F151" s="169">
        <v>100000</v>
      </c>
      <c r="G151" s="170"/>
      <c r="H151" s="180">
        <v>100000</v>
      </c>
      <c r="I151" s="32"/>
      <c r="J151" s="32"/>
      <c r="K151" s="32"/>
      <c r="L151" s="32"/>
      <c r="M151" s="32"/>
      <c r="N151" s="32"/>
      <c r="O151" s="170"/>
      <c r="P151" s="169">
        <v>100000</v>
      </c>
      <c r="Q151" s="170"/>
      <c r="R151" s="169">
        <v>100000</v>
      </c>
      <c r="S151" s="170"/>
      <c r="T151" s="169">
        <v>100000</v>
      </c>
      <c r="U151" s="170"/>
      <c r="V151" s="169">
        <v>100000</v>
      </c>
      <c r="W151" s="170"/>
      <c r="X151" s="169">
        <v>100000</v>
      </c>
      <c r="Y151" s="170"/>
      <c r="Z151" s="169">
        <v>100000</v>
      </c>
      <c r="AA151" s="170"/>
      <c r="AB151" s="169">
        <v>100000</v>
      </c>
      <c r="AC151" s="170"/>
      <c r="AD151" s="169">
        <v>100000</v>
      </c>
      <c r="AE151" s="170"/>
      <c r="AF151" s="169">
        <v>100000</v>
      </c>
    </row>
    <row r="152" spans="2:32" ht="17.25" x14ac:dyDescent="0.3">
      <c r="B152" s="205" t="s">
        <v>20</v>
      </c>
      <c r="C152" s="141"/>
      <c r="D152" s="136">
        <v>25000</v>
      </c>
      <c r="E152" s="84"/>
      <c r="F152" s="136">
        <v>25000</v>
      </c>
      <c r="G152" s="141"/>
      <c r="H152" s="180">
        <v>25000</v>
      </c>
      <c r="I152" s="32"/>
      <c r="J152" s="32"/>
      <c r="K152" s="32"/>
      <c r="L152" s="32"/>
      <c r="M152" s="32"/>
      <c r="N152" s="32"/>
      <c r="O152" s="141"/>
      <c r="P152" s="136">
        <v>25000</v>
      </c>
      <c r="Q152" s="141"/>
      <c r="R152" s="136">
        <v>25000</v>
      </c>
      <c r="S152" s="141"/>
      <c r="T152" s="136">
        <v>25000</v>
      </c>
      <c r="U152" s="141"/>
      <c r="V152" s="136">
        <v>25000</v>
      </c>
      <c r="W152" s="141"/>
      <c r="X152" s="136">
        <v>25000</v>
      </c>
      <c r="Y152" s="141"/>
      <c r="Z152" s="136">
        <v>25000</v>
      </c>
      <c r="AA152" s="141"/>
      <c r="AB152" s="136">
        <v>25000</v>
      </c>
      <c r="AC152" s="141"/>
      <c r="AD152" s="136">
        <v>25000</v>
      </c>
      <c r="AE152" s="141"/>
      <c r="AF152" s="136">
        <v>25000</v>
      </c>
    </row>
    <row r="153" spans="2:32" ht="17.25" x14ac:dyDescent="0.3">
      <c r="B153" s="205" t="s">
        <v>22</v>
      </c>
      <c r="C153" s="141"/>
      <c r="D153" s="136">
        <v>55000</v>
      </c>
      <c r="E153" s="84"/>
      <c r="F153" s="136">
        <v>55000</v>
      </c>
      <c r="G153" s="141"/>
      <c r="H153" s="180">
        <v>55000</v>
      </c>
      <c r="I153" s="32"/>
      <c r="J153" s="32"/>
      <c r="K153" s="32"/>
      <c r="L153" s="32"/>
      <c r="M153" s="32"/>
      <c r="N153" s="32"/>
      <c r="O153" s="141"/>
      <c r="P153" s="136">
        <v>55000</v>
      </c>
      <c r="Q153" s="141"/>
      <c r="R153" s="136">
        <v>55000</v>
      </c>
      <c r="S153" s="141"/>
      <c r="T153" s="136">
        <v>55000</v>
      </c>
      <c r="U153" s="141"/>
      <c r="V153" s="136">
        <v>55000</v>
      </c>
      <c r="W153" s="141"/>
      <c r="X153" s="136">
        <v>55000</v>
      </c>
      <c r="Y153" s="141"/>
      <c r="Z153" s="136">
        <v>55000</v>
      </c>
      <c r="AA153" s="141"/>
      <c r="AB153" s="136">
        <v>55000</v>
      </c>
      <c r="AC153" s="141"/>
      <c r="AD153" s="136">
        <v>55000</v>
      </c>
      <c r="AE153" s="141"/>
      <c r="AF153" s="136">
        <v>55000</v>
      </c>
    </row>
    <row r="154" spans="2:32" ht="17.25" x14ac:dyDescent="0.3">
      <c r="B154" s="205" t="s">
        <v>24</v>
      </c>
      <c r="C154" s="148"/>
      <c r="D154" s="169">
        <v>11500</v>
      </c>
      <c r="E154" s="21"/>
      <c r="F154" s="169">
        <v>11500</v>
      </c>
      <c r="G154" s="21"/>
      <c r="H154" s="32">
        <v>11500</v>
      </c>
      <c r="I154" s="32"/>
      <c r="J154" s="32"/>
      <c r="K154" s="32"/>
      <c r="L154" s="32"/>
      <c r="M154" s="32"/>
      <c r="N154" s="32"/>
      <c r="O154" s="170"/>
      <c r="P154" s="169">
        <v>11500</v>
      </c>
      <c r="Q154" s="170"/>
      <c r="R154" s="169">
        <v>11500</v>
      </c>
      <c r="S154" s="170"/>
      <c r="T154" s="169">
        <v>11500</v>
      </c>
      <c r="U154" s="170"/>
      <c r="V154" s="169">
        <v>11500</v>
      </c>
      <c r="W154" s="170"/>
      <c r="X154" s="169">
        <v>11500</v>
      </c>
      <c r="Y154" s="170"/>
      <c r="Z154" s="169">
        <v>11500</v>
      </c>
      <c r="AA154" s="170"/>
      <c r="AB154" s="169">
        <v>11500</v>
      </c>
      <c r="AC154" s="170"/>
      <c r="AD154" s="169">
        <v>11500</v>
      </c>
      <c r="AE154" s="170"/>
      <c r="AF154" s="169">
        <v>11500</v>
      </c>
    </row>
    <row r="155" spans="2:32" ht="17.25" x14ac:dyDescent="0.3">
      <c r="B155" s="205" t="s">
        <v>23</v>
      </c>
      <c r="C155" s="141"/>
      <c r="D155" s="136">
        <v>20000</v>
      </c>
      <c r="E155" s="84"/>
      <c r="F155" s="136">
        <v>20000</v>
      </c>
      <c r="G155" s="141"/>
      <c r="H155" s="180">
        <v>20000</v>
      </c>
      <c r="I155" s="32"/>
      <c r="J155" s="32"/>
      <c r="K155" s="32"/>
      <c r="L155" s="32"/>
      <c r="M155" s="32"/>
      <c r="N155" s="32"/>
      <c r="O155" s="141"/>
      <c r="P155" s="136">
        <v>20000</v>
      </c>
      <c r="Q155" s="141"/>
      <c r="R155" s="136">
        <v>20000</v>
      </c>
      <c r="S155" s="141"/>
      <c r="T155" s="136">
        <v>20000</v>
      </c>
      <c r="U155" s="141"/>
      <c r="V155" s="136">
        <v>20000</v>
      </c>
      <c r="W155" s="141"/>
      <c r="X155" s="136">
        <v>20000</v>
      </c>
      <c r="Y155" s="141"/>
      <c r="Z155" s="136">
        <v>20000</v>
      </c>
      <c r="AA155" s="141"/>
      <c r="AB155" s="136">
        <v>20000</v>
      </c>
      <c r="AC155" s="141"/>
      <c r="AD155" s="136">
        <v>20000</v>
      </c>
      <c r="AE155" s="141"/>
      <c r="AF155" s="136">
        <v>20000</v>
      </c>
    </row>
    <row r="156" spans="2:32" ht="17.25" x14ac:dyDescent="0.3">
      <c r="B156" s="207" t="s">
        <v>3</v>
      </c>
      <c r="C156" s="141"/>
      <c r="D156" s="140">
        <f>SUM(D142:D155)</f>
        <v>436150</v>
      </c>
      <c r="E156" s="110"/>
      <c r="F156" s="140">
        <f>SUM(F142:F155)</f>
        <v>436150</v>
      </c>
      <c r="G156" s="153"/>
      <c r="H156" s="140">
        <f>SUM(H142:H155)</f>
        <v>436150</v>
      </c>
      <c r="I156" s="110"/>
      <c r="J156" s="110"/>
      <c r="K156" s="110"/>
      <c r="L156" s="110"/>
      <c r="M156" s="110"/>
      <c r="N156" s="110"/>
      <c r="O156" s="153"/>
      <c r="P156" s="140">
        <f>SUM(P142:P155)</f>
        <v>437175</v>
      </c>
      <c r="Q156" s="153"/>
      <c r="R156" s="140">
        <f>SUM(R142:R155)</f>
        <v>437175</v>
      </c>
      <c r="S156" s="153"/>
      <c r="T156" s="140">
        <f>SUM(T142:T155)</f>
        <v>437175</v>
      </c>
      <c r="U156" s="153"/>
      <c r="V156" s="140">
        <f>SUM(V142:V155)</f>
        <v>437175</v>
      </c>
      <c r="W156" s="153"/>
      <c r="X156" s="140">
        <f>SUM(X142:X155)</f>
        <v>437175</v>
      </c>
      <c r="Y156" s="153"/>
      <c r="Z156" s="140">
        <f>SUM(Z142:Z155)</f>
        <v>437175</v>
      </c>
      <c r="AA156" s="153"/>
      <c r="AB156" s="140">
        <f>SUM(AB142:AB155)</f>
        <v>437175</v>
      </c>
      <c r="AC156" s="153"/>
      <c r="AD156" s="140">
        <f>SUM(AD142:AD155)</f>
        <v>437175</v>
      </c>
      <c r="AE156" s="153"/>
      <c r="AF156" s="140">
        <f>SUM(AF142:AF155)</f>
        <v>437175</v>
      </c>
    </row>
    <row r="157" spans="2:32" ht="17.25" x14ac:dyDescent="0.3">
      <c r="B157" s="205"/>
      <c r="C157" s="153"/>
      <c r="D157" s="161"/>
      <c r="E157" s="171"/>
      <c r="F157" s="161"/>
      <c r="G157" s="164"/>
      <c r="H157" s="161"/>
      <c r="I157" s="171"/>
      <c r="J157" s="171"/>
      <c r="K157" s="171"/>
      <c r="L157" s="171"/>
      <c r="M157" s="171"/>
      <c r="N157" s="171"/>
      <c r="O157" s="164"/>
      <c r="P157" s="161"/>
      <c r="Q157" s="164"/>
      <c r="R157" s="161"/>
      <c r="S157" s="164"/>
      <c r="T157" s="161"/>
      <c r="U157" s="164"/>
      <c r="V157" s="161"/>
      <c r="W157" s="164"/>
      <c r="X157" s="161"/>
      <c r="Y157" s="164"/>
      <c r="Z157" s="161"/>
      <c r="AA157" s="164"/>
      <c r="AB157" s="161"/>
      <c r="AC157" s="164"/>
      <c r="AD157" s="161"/>
      <c r="AE157" s="164"/>
      <c r="AF157" s="161"/>
    </row>
    <row r="158" spans="2:32" ht="17.25" x14ac:dyDescent="0.3">
      <c r="B158" s="208" t="s">
        <v>4</v>
      </c>
      <c r="C158" s="148"/>
      <c r="D158" s="161"/>
      <c r="E158" s="171"/>
      <c r="F158" s="161"/>
      <c r="G158" s="164"/>
      <c r="H158" s="161"/>
      <c r="I158" s="171"/>
      <c r="J158" s="171"/>
      <c r="K158" s="171"/>
      <c r="L158" s="171"/>
      <c r="M158" s="171"/>
      <c r="N158" s="171"/>
      <c r="O158" s="164"/>
      <c r="P158" s="161"/>
      <c r="Q158" s="164"/>
      <c r="R158" s="161"/>
      <c r="S158" s="164"/>
      <c r="T158" s="161"/>
      <c r="U158" s="164"/>
      <c r="V158" s="161"/>
      <c r="W158" s="164"/>
      <c r="X158" s="161"/>
      <c r="Y158" s="164"/>
      <c r="Z158" s="161"/>
      <c r="AA158" s="164"/>
      <c r="AB158" s="161"/>
      <c r="AC158" s="164"/>
      <c r="AD158" s="161"/>
      <c r="AE158" s="164"/>
      <c r="AF158" s="161"/>
    </row>
    <row r="159" spans="2:32" ht="17.25" x14ac:dyDescent="0.3">
      <c r="B159" s="205" t="s">
        <v>25</v>
      </c>
      <c r="C159" s="148"/>
      <c r="D159" s="161"/>
      <c r="E159" s="171"/>
      <c r="F159" s="161"/>
      <c r="G159" s="164"/>
      <c r="H159" s="161"/>
      <c r="I159" s="171"/>
      <c r="J159" s="171"/>
      <c r="K159" s="171"/>
      <c r="L159" s="171"/>
      <c r="M159" s="171"/>
      <c r="N159" s="171"/>
      <c r="O159" s="164"/>
      <c r="P159" s="161"/>
      <c r="Q159" s="164"/>
      <c r="R159" s="161"/>
      <c r="S159" s="164"/>
      <c r="T159" s="161"/>
      <c r="U159" s="164"/>
      <c r="V159" s="161"/>
      <c r="W159" s="164"/>
      <c r="X159" s="161"/>
      <c r="Y159" s="164"/>
      <c r="Z159" s="161"/>
      <c r="AA159" s="164"/>
      <c r="AB159" s="161"/>
      <c r="AC159" s="164"/>
      <c r="AD159" s="161"/>
      <c r="AE159" s="164"/>
      <c r="AF159" s="161"/>
    </row>
    <row r="160" spans="2:32" x14ac:dyDescent="0.25">
      <c r="B160" s="209" t="s">
        <v>5</v>
      </c>
      <c r="C160" s="148"/>
      <c r="D160" s="161"/>
      <c r="E160" s="171"/>
      <c r="F160" s="161"/>
      <c r="G160" s="164"/>
      <c r="H160" s="161">
        <v>17177.23</v>
      </c>
      <c r="I160" s="171"/>
      <c r="J160" s="171"/>
      <c r="K160" s="171"/>
      <c r="L160" s="171"/>
      <c r="M160" s="171"/>
      <c r="N160" s="171"/>
      <c r="O160" s="164"/>
      <c r="P160" s="161"/>
      <c r="Q160" s="164"/>
      <c r="R160" s="161"/>
      <c r="S160" s="164"/>
      <c r="T160" s="161"/>
      <c r="U160" s="164"/>
      <c r="V160" s="161"/>
      <c r="W160" s="164"/>
      <c r="X160" s="161"/>
      <c r="Y160" s="164"/>
      <c r="Z160" s="161"/>
      <c r="AA160" s="164"/>
      <c r="AB160" s="161"/>
      <c r="AC160" s="164"/>
      <c r="AD160" s="161"/>
      <c r="AE160" s="164"/>
      <c r="AF160" s="161"/>
    </row>
    <row r="161" spans="2:32" ht="17.25" x14ac:dyDescent="0.3">
      <c r="B161" s="205" t="s">
        <v>6</v>
      </c>
      <c r="C161" s="148"/>
      <c r="D161" s="161"/>
      <c r="E161" s="171"/>
      <c r="F161" s="161"/>
      <c r="G161" s="164"/>
      <c r="H161" s="161"/>
      <c r="I161" s="171"/>
      <c r="J161" s="171"/>
      <c r="K161" s="171"/>
      <c r="L161" s="171"/>
      <c r="M161" s="171"/>
      <c r="N161" s="171"/>
      <c r="O161" s="164"/>
      <c r="P161" s="161"/>
      <c r="Q161" s="164"/>
      <c r="R161" s="161"/>
      <c r="S161" s="164"/>
      <c r="T161" s="161"/>
      <c r="U161" s="164"/>
      <c r="V161" s="161"/>
      <c r="W161" s="164"/>
      <c r="X161" s="161"/>
      <c r="Y161" s="164"/>
      <c r="Z161" s="161"/>
      <c r="AA161" s="164"/>
      <c r="AB161" s="161"/>
      <c r="AC161" s="164"/>
      <c r="AD161" s="161"/>
      <c r="AE161" s="164"/>
      <c r="AF161" s="161"/>
    </row>
    <row r="162" spans="2:32" ht="17.25" x14ac:dyDescent="0.3">
      <c r="B162" s="205" t="s">
        <v>7</v>
      </c>
      <c r="C162" s="148"/>
      <c r="D162" s="161">
        <v>4931.63</v>
      </c>
      <c r="E162" s="171"/>
      <c r="F162" s="161">
        <v>4879.1899999999996</v>
      </c>
      <c r="G162" s="164"/>
      <c r="H162" s="161">
        <v>4826.2700000000004</v>
      </c>
      <c r="I162" s="171"/>
      <c r="J162" s="171"/>
      <c r="K162" s="171"/>
      <c r="L162" s="171"/>
      <c r="M162" s="171"/>
      <c r="N162" s="171"/>
      <c r="O162" s="164"/>
      <c r="P162" s="161">
        <v>4610.0200000000004</v>
      </c>
      <c r="Q162" s="164"/>
      <c r="R162" s="161">
        <v>4554.76</v>
      </c>
      <c r="S162" s="164"/>
      <c r="T162" s="161">
        <v>4499.04</v>
      </c>
      <c r="U162" s="164"/>
      <c r="V162" s="161">
        <v>4442.82</v>
      </c>
      <c r="W162" s="164"/>
      <c r="X162" s="161">
        <v>4386.0200000000004</v>
      </c>
      <c r="Y162" s="164"/>
      <c r="Z162" s="194">
        <v>4328.8999999999996</v>
      </c>
      <c r="AA162" s="164"/>
      <c r="AB162" s="194">
        <v>4271.2</v>
      </c>
      <c r="AC162" s="164"/>
      <c r="AD162" s="194">
        <v>4213.01</v>
      </c>
      <c r="AE162" s="164"/>
      <c r="AF162" s="194">
        <v>4154.29</v>
      </c>
    </row>
    <row r="163" spans="2:32" ht="17.25" x14ac:dyDescent="0.3">
      <c r="B163" s="205"/>
      <c r="C163" s="148"/>
      <c r="D163" s="161"/>
      <c r="E163" s="171"/>
      <c r="F163" s="161"/>
      <c r="G163" s="164"/>
      <c r="H163" s="161"/>
      <c r="I163" s="171"/>
      <c r="J163" s="171"/>
      <c r="K163" s="171"/>
      <c r="L163" s="171"/>
      <c r="M163" s="171"/>
      <c r="N163" s="171"/>
      <c r="O163" s="164"/>
      <c r="P163" s="161"/>
      <c r="Q163" s="164"/>
      <c r="R163" s="161"/>
      <c r="S163" s="164"/>
      <c r="T163" s="161"/>
      <c r="U163" s="164"/>
      <c r="V163" s="161"/>
      <c r="W163" s="164"/>
      <c r="X163" s="161"/>
      <c r="Y163" s="164"/>
      <c r="Z163" s="161"/>
      <c r="AA163" s="164"/>
      <c r="AB163" s="161"/>
      <c r="AC163" s="164"/>
      <c r="AD163" s="161"/>
      <c r="AE163" s="164"/>
      <c r="AF163" s="161"/>
    </row>
    <row r="164" spans="2:32" x14ac:dyDescent="0.25">
      <c r="B164" s="206"/>
      <c r="C164" s="151"/>
      <c r="D164" s="143">
        <f>+D156+D159+D160+D161+D162</f>
        <v>441081.63</v>
      </c>
      <c r="E164" s="115"/>
      <c r="F164" s="143">
        <f>+F156+F159+F160+F161+F162</f>
        <v>441029.19</v>
      </c>
      <c r="G164" s="151"/>
      <c r="H164" s="143">
        <f>+H156+H159+H160+H161+H162</f>
        <v>458153.5</v>
      </c>
      <c r="I164" s="115"/>
      <c r="J164" s="115"/>
      <c r="K164" s="115"/>
      <c r="L164" s="115"/>
      <c r="M164" s="115"/>
      <c r="N164" s="115"/>
      <c r="O164" s="151"/>
      <c r="P164" s="143">
        <f>P156+P160+P161+P162</f>
        <v>441785.02</v>
      </c>
      <c r="Q164" s="151"/>
      <c r="R164" s="143">
        <f>R156+R160+R161+R162</f>
        <v>441729.76</v>
      </c>
      <c r="S164" s="151"/>
      <c r="T164" s="143">
        <f>T156+T160+T161+T162</f>
        <v>441674.04</v>
      </c>
      <c r="U164" s="151"/>
      <c r="V164" s="143">
        <f>V156+V160+V161+V162</f>
        <v>441617.82</v>
      </c>
      <c r="W164" s="151"/>
      <c r="X164" s="143">
        <f>X156+X162</f>
        <v>441561.02</v>
      </c>
      <c r="Y164" s="151"/>
      <c r="Z164" s="143">
        <f>Z156+Z162</f>
        <v>441503.9</v>
      </c>
      <c r="AA164" s="151"/>
      <c r="AB164" s="143">
        <f>AB156+AB162</f>
        <v>441446.2</v>
      </c>
      <c r="AC164" s="151"/>
      <c r="AD164" s="143">
        <f>AD156+AD162</f>
        <v>441388.01</v>
      </c>
      <c r="AE164" s="151"/>
      <c r="AF164" s="143">
        <f>AF156+AF162</f>
        <v>441329.29</v>
      </c>
    </row>
    <row r="165" spans="2:32" ht="17.25" x14ac:dyDescent="0.3">
      <c r="B165" s="208" t="s">
        <v>34</v>
      </c>
      <c r="C165" s="141"/>
      <c r="D165" s="136"/>
      <c r="E165" s="84"/>
      <c r="F165" s="136"/>
      <c r="G165" s="141"/>
      <c r="H165" s="136"/>
      <c r="I165" s="84"/>
      <c r="J165" s="84"/>
      <c r="K165" s="84"/>
      <c r="L165" s="84"/>
      <c r="M165" s="84"/>
      <c r="N165" s="84"/>
      <c r="O165" s="141"/>
      <c r="P165" s="136"/>
      <c r="Q165" s="141"/>
      <c r="R165" s="136"/>
      <c r="S165" s="141"/>
      <c r="T165" s="136"/>
      <c r="U165" s="141"/>
      <c r="V165" s="136"/>
      <c r="W165" s="141"/>
      <c r="X165" s="136"/>
      <c r="Y165" s="141"/>
      <c r="Z165" s="136"/>
      <c r="AA165" s="141"/>
      <c r="AB165" s="136"/>
      <c r="AC165" s="141"/>
      <c r="AD165" s="136"/>
      <c r="AE165" s="141"/>
      <c r="AF165" s="136"/>
    </row>
    <row r="166" spans="2:32" ht="17.25" x14ac:dyDescent="0.3">
      <c r="B166" s="205" t="s">
        <v>9</v>
      </c>
      <c r="C166" s="144">
        <v>350</v>
      </c>
      <c r="D166" s="145"/>
      <c r="E166" s="131">
        <v>350</v>
      </c>
      <c r="F166" s="145"/>
      <c r="G166" s="144">
        <v>350</v>
      </c>
      <c r="H166" s="145"/>
      <c r="I166" s="131"/>
      <c r="J166" s="131"/>
      <c r="K166" s="131"/>
      <c r="L166" s="131"/>
      <c r="M166" s="131"/>
      <c r="N166" s="131"/>
      <c r="O166" s="144">
        <v>350</v>
      </c>
      <c r="P166" s="145"/>
      <c r="Q166" s="144">
        <v>350</v>
      </c>
      <c r="R166" s="145"/>
      <c r="S166" s="144">
        <v>350</v>
      </c>
      <c r="T166" s="145"/>
      <c r="U166" s="144">
        <v>350</v>
      </c>
      <c r="V166" s="145"/>
      <c r="W166" s="144">
        <v>350</v>
      </c>
      <c r="X166" s="145"/>
      <c r="Y166" s="144">
        <v>350</v>
      </c>
      <c r="Z166" s="145"/>
      <c r="AA166" s="144">
        <v>350</v>
      </c>
      <c r="AB166" s="145"/>
      <c r="AC166" s="144">
        <v>350</v>
      </c>
      <c r="AD166" s="145"/>
      <c r="AE166" s="144">
        <v>350</v>
      </c>
      <c r="AF166" s="145"/>
    </row>
    <row r="167" spans="2:32" ht="17.25" x14ac:dyDescent="0.3">
      <c r="B167" s="205" t="s">
        <v>92</v>
      </c>
      <c r="C167" s="166">
        <f>D142*10/100</f>
        <v>10235</v>
      </c>
      <c r="D167" s="166"/>
      <c r="E167" s="166">
        <f t="shared" ref="E167:G167" si="43">F142*10/100</f>
        <v>10235</v>
      </c>
      <c r="F167" s="166"/>
      <c r="G167" s="166">
        <f t="shared" si="43"/>
        <v>10235</v>
      </c>
      <c r="H167" s="166"/>
      <c r="I167" s="166"/>
      <c r="J167" s="166"/>
      <c r="K167" s="166"/>
      <c r="L167" s="166"/>
      <c r="M167" s="166"/>
      <c r="N167" s="166"/>
      <c r="O167" s="166">
        <f t="shared" ref="O167" si="44">P142*10/100</f>
        <v>10470</v>
      </c>
      <c r="P167" s="165"/>
      <c r="Q167" s="166">
        <f t="shared" ref="Q167" si="45">R142*10/100</f>
        <v>10470</v>
      </c>
      <c r="R167" s="165"/>
      <c r="S167" s="166">
        <f t="shared" ref="S167" si="46">T142*10/100</f>
        <v>10470</v>
      </c>
      <c r="T167" s="165"/>
      <c r="U167" s="166">
        <f t="shared" ref="U167" si="47">V142*10/100</f>
        <v>10470</v>
      </c>
      <c r="V167" s="165"/>
      <c r="W167" s="166">
        <f t="shared" ref="W167" si="48">X142*10/100</f>
        <v>10470</v>
      </c>
      <c r="X167" s="165"/>
      <c r="Y167" s="166">
        <f t="shared" ref="Y167" si="49">Z142*10/100</f>
        <v>10470</v>
      </c>
      <c r="Z167" s="165"/>
      <c r="AA167" s="166">
        <f t="shared" ref="AA167" si="50">AB142*10/100</f>
        <v>10470</v>
      </c>
      <c r="AB167" s="165"/>
      <c r="AC167" s="166">
        <f t="shared" ref="AC167" si="51">AD142*10/100</f>
        <v>10470</v>
      </c>
      <c r="AD167" s="165"/>
      <c r="AE167" s="166">
        <f t="shared" ref="AE167" si="52">AF142*10/100</f>
        <v>10470</v>
      </c>
      <c r="AF167" s="165"/>
    </row>
    <row r="168" spans="2:32" x14ac:dyDescent="0.25">
      <c r="B168" s="206"/>
      <c r="C168" s="141"/>
      <c r="D168" s="136">
        <f>-C166-C167</f>
        <v>-10585</v>
      </c>
      <c r="E168" s="117"/>
      <c r="F168" s="146">
        <f>-E166-E167</f>
        <v>-10585</v>
      </c>
      <c r="G168" s="146"/>
      <c r="H168" s="146">
        <f>-G166-G167</f>
        <v>-10585</v>
      </c>
      <c r="I168" s="117"/>
      <c r="J168" s="117"/>
      <c r="K168" s="117"/>
      <c r="L168" s="117"/>
      <c r="M168" s="117"/>
      <c r="N168" s="117"/>
      <c r="O168" s="154"/>
      <c r="P168" s="136">
        <f t="shared" ref="P168" si="53">-O166-O167</f>
        <v>-10820</v>
      </c>
      <c r="Q168" s="154"/>
      <c r="R168" s="136">
        <f t="shared" ref="R168" si="54">-Q166-Q167</f>
        <v>-10820</v>
      </c>
      <c r="S168" s="154"/>
      <c r="T168" s="136">
        <f t="shared" ref="T168" si="55">-S166-S167</f>
        <v>-10820</v>
      </c>
      <c r="U168" s="154"/>
      <c r="V168" s="136">
        <f t="shared" ref="V168" si="56">-U166-U167</f>
        <v>-10820</v>
      </c>
      <c r="W168" s="154"/>
      <c r="X168" s="136">
        <f t="shared" ref="X168" si="57">-W166-W167</f>
        <v>-10820</v>
      </c>
      <c r="Y168" s="154"/>
      <c r="Z168" s="136">
        <f t="shared" ref="Z168" si="58">-Y166-Y167</f>
        <v>-10820</v>
      </c>
      <c r="AA168" s="154"/>
      <c r="AB168" s="136">
        <f t="shared" ref="AB168" si="59">-AA166-AA167</f>
        <v>-10820</v>
      </c>
      <c r="AC168" s="154"/>
      <c r="AD168" s="136">
        <f t="shared" ref="AD168" si="60">-AC166-AC167</f>
        <v>-10820</v>
      </c>
      <c r="AE168" s="154"/>
      <c r="AF168" s="136">
        <f t="shared" ref="AF168" si="61">-AE166-AE167</f>
        <v>-10820</v>
      </c>
    </row>
    <row r="169" spans="2:32" ht="18" thickBot="1" x14ac:dyDescent="0.35">
      <c r="B169" s="205" t="s">
        <v>11</v>
      </c>
      <c r="C169" s="155"/>
      <c r="D169" s="147">
        <f>+D164+D168</f>
        <v>430496.63</v>
      </c>
      <c r="E169" s="124"/>
      <c r="F169" s="147">
        <f>+F164+F168</f>
        <v>430444.19</v>
      </c>
      <c r="G169" s="155"/>
      <c r="H169" s="147">
        <f>+H164+H168</f>
        <v>447568.5</v>
      </c>
      <c r="I169" s="124"/>
      <c r="J169" s="124"/>
      <c r="K169" s="124"/>
      <c r="L169" s="124"/>
      <c r="M169" s="124"/>
      <c r="N169" s="124"/>
      <c r="O169" s="155"/>
      <c r="P169" s="147">
        <f>+P164+P168</f>
        <v>430965.02</v>
      </c>
      <c r="Q169" s="155"/>
      <c r="R169" s="147">
        <f>+R164+R168</f>
        <v>430909.76</v>
      </c>
      <c r="S169" s="155"/>
      <c r="T169" s="147">
        <f>+T164+T168</f>
        <v>430854.04</v>
      </c>
      <c r="U169" s="155"/>
      <c r="V169" s="147">
        <f>+V164+V168</f>
        <v>430797.82</v>
      </c>
      <c r="W169" s="155"/>
      <c r="X169" s="147">
        <f>+X164+X168</f>
        <v>430741.02</v>
      </c>
      <c r="Y169" s="155"/>
      <c r="Z169" s="147">
        <f>+Z164+Z168</f>
        <v>430683.9</v>
      </c>
      <c r="AA169" s="155"/>
      <c r="AB169" s="147">
        <f>+AB164+AB168</f>
        <v>430626.2</v>
      </c>
      <c r="AC169" s="155"/>
      <c r="AD169" s="147">
        <f>+AD164+AD168</f>
        <v>430568.01</v>
      </c>
      <c r="AE169" s="155"/>
      <c r="AF169" s="147">
        <f>+AF164+AF168</f>
        <v>430509.29</v>
      </c>
    </row>
    <row r="170" spans="2:32" ht="17.25" x14ac:dyDescent="0.3">
      <c r="B170" s="205" t="s">
        <v>93</v>
      </c>
      <c r="C170" s="156"/>
      <c r="D170" s="165">
        <f t="shared" ref="D170" si="62">D169*6/100</f>
        <v>25829.797800000004</v>
      </c>
      <c r="E170" s="172"/>
      <c r="F170" s="165">
        <f t="shared" ref="F170" si="63">F169*6/100</f>
        <v>25826.651400000002</v>
      </c>
      <c r="G170" s="166"/>
      <c r="H170" s="165">
        <f>H169*6/100</f>
        <v>26854.11</v>
      </c>
      <c r="I170" s="172"/>
      <c r="J170" s="172"/>
      <c r="K170" s="172"/>
      <c r="L170" s="172"/>
      <c r="M170" s="172"/>
      <c r="N170" s="172"/>
      <c r="O170" s="166"/>
      <c r="P170" s="165">
        <f t="shared" ref="P170" si="64">P169*6/100</f>
        <v>25857.9012</v>
      </c>
      <c r="Q170" s="166"/>
      <c r="R170" s="165">
        <f t="shared" ref="R170:T170" si="65">R169*6/100</f>
        <v>25854.585600000002</v>
      </c>
      <c r="S170" s="166"/>
      <c r="T170" s="165">
        <f t="shared" si="65"/>
        <v>25851.242399999999</v>
      </c>
      <c r="U170" s="166"/>
      <c r="V170" s="165">
        <f t="shared" ref="V170:X170" si="66">V169*6/100</f>
        <v>25847.869200000001</v>
      </c>
      <c r="W170" s="166"/>
      <c r="X170" s="165">
        <f t="shared" si="66"/>
        <v>25844.461200000002</v>
      </c>
      <c r="Y170" s="166"/>
      <c r="Z170" s="165">
        <f t="shared" ref="Z170" si="67">Z169*6/100</f>
        <v>25841.034000000003</v>
      </c>
      <c r="AA170" s="166"/>
      <c r="AB170" s="165">
        <f t="shared" ref="AB170" si="68">AB169*6/100</f>
        <v>25837.572</v>
      </c>
      <c r="AC170" s="166"/>
      <c r="AD170" s="165">
        <f t="shared" ref="AD170" si="69">AD169*6/100</f>
        <v>25834.080600000001</v>
      </c>
      <c r="AE170" s="166"/>
      <c r="AF170" s="165">
        <f t="shared" ref="AF170" si="70">AF169*6/100</f>
        <v>25830.557399999998</v>
      </c>
    </row>
    <row r="171" spans="2:32" ht="17.25" x14ac:dyDescent="0.3">
      <c r="B171" s="205" t="s">
        <v>13</v>
      </c>
      <c r="C171" s="148"/>
      <c r="D171" s="161">
        <v>-15000</v>
      </c>
      <c r="E171" s="171"/>
      <c r="F171" s="161">
        <v>-15000</v>
      </c>
      <c r="G171" s="164"/>
      <c r="H171" s="161">
        <v>-15000</v>
      </c>
      <c r="I171" s="171"/>
      <c r="J171" s="171"/>
      <c r="K171" s="171"/>
      <c r="L171" s="171"/>
      <c r="M171" s="171"/>
      <c r="N171" s="171"/>
      <c r="O171" s="164"/>
      <c r="P171" s="161">
        <v>-15000</v>
      </c>
      <c r="Q171" s="164"/>
      <c r="R171" s="161">
        <v>-15000</v>
      </c>
      <c r="S171" s="164"/>
      <c r="T171" s="161">
        <v>-15000</v>
      </c>
      <c r="U171" s="164"/>
      <c r="V171" s="161">
        <v>-15000</v>
      </c>
      <c r="W171" s="164"/>
      <c r="X171" s="161">
        <v>-15000</v>
      </c>
      <c r="Y171" s="164"/>
      <c r="Z171" s="161">
        <v>-15000</v>
      </c>
      <c r="AA171" s="164"/>
      <c r="AB171" s="161">
        <v>-15000</v>
      </c>
      <c r="AC171" s="164"/>
      <c r="AD171" s="161">
        <v>-15000</v>
      </c>
      <c r="AE171" s="164"/>
      <c r="AF171" s="161">
        <v>-15000</v>
      </c>
    </row>
    <row r="172" spans="2:32" ht="16.5" thickBot="1" x14ac:dyDescent="0.3">
      <c r="B172" s="206" t="s">
        <v>123</v>
      </c>
      <c r="C172" s="231"/>
      <c r="D172" s="177">
        <f t="shared" ref="D172" si="71">D170+D171</f>
        <v>10829.797800000004</v>
      </c>
      <c r="E172" s="174"/>
      <c r="F172" s="177">
        <f t="shared" ref="F172" si="72">F170+F171</f>
        <v>10826.651400000002</v>
      </c>
      <c r="G172" s="168"/>
      <c r="H172" s="167">
        <f t="shared" ref="H172" si="73">H170+H171</f>
        <v>11854.11</v>
      </c>
      <c r="I172" s="311"/>
      <c r="J172" s="311"/>
      <c r="K172" s="311"/>
      <c r="L172" s="311"/>
      <c r="M172" s="311"/>
      <c r="N172" s="311"/>
      <c r="O172" s="168"/>
      <c r="P172" s="167">
        <f t="shared" ref="P172" si="74">P170+P171</f>
        <v>10857.9012</v>
      </c>
      <c r="Q172" s="168"/>
      <c r="R172" s="167">
        <f t="shared" ref="R172:T172" si="75">R170+R171</f>
        <v>10854.585600000002</v>
      </c>
      <c r="S172" s="168"/>
      <c r="T172" s="167">
        <f t="shared" si="75"/>
        <v>10851.242399999999</v>
      </c>
      <c r="U172" s="168"/>
      <c r="V172" s="167">
        <f t="shared" ref="V172:X172" si="76">V170+V171</f>
        <v>10847.869200000001</v>
      </c>
      <c r="W172" s="168"/>
      <c r="X172" s="167">
        <f t="shared" si="76"/>
        <v>10844.461200000002</v>
      </c>
      <c r="Y172" s="168"/>
      <c r="Z172" s="167">
        <f t="shared" ref="Z172" si="77">Z170+Z171</f>
        <v>10841.034000000003</v>
      </c>
      <c r="AA172" s="168"/>
      <c r="AB172" s="167">
        <f t="shared" ref="AB172" si="78">AB170+AB171</f>
        <v>10837.572</v>
      </c>
      <c r="AC172" s="168"/>
      <c r="AD172" s="167">
        <f t="shared" ref="AD172" si="79">AD170+AD171</f>
        <v>10834.080600000001</v>
      </c>
      <c r="AE172" s="168"/>
      <c r="AF172" s="167">
        <f t="shared" ref="AF172" si="80">AF170+AF171</f>
        <v>10830.557399999998</v>
      </c>
    </row>
    <row r="173" spans="2:32" ht="17.25" thickTop="1" thickBot="1" x14ac:dyDescent="0.3">
      <c r="B173" s="128"/>
      <c r="C173" s="231"/>
      <c r="D173" s="311">
        <v>10830</v>
      </c>
      <c r="E173" s="174"/>
      <c r="F173" s="311">
        <v>10827</v>
      </c>
      <c r="G173" s="174"/>
      <c r="H173" s="311">
        <v>11854</v>
      </c>
      <c r="I173" s="311"/>
      <c r="J173" s="311"/>
      <c r="K173" s="311"/>
      <c r="L173" s="311"/>
      <c r="M173" s="311"/>
      <c r="N173" s="311"/>
      <c r="O173" s="187"/>
      <c r="P173" s="191">
        <v>10858</v>
      </c>
      <c r="Q173" s="187"/>
      <c r="R173" s="191">
        <v>10855</v>
      </c>
      <c r="S173" s="187"/>
      <c r="T173" s="191">
        <v>10851</v>
      </c>
      <c r="U173" s="187"/>
      <c r="V173" s="191">
        <v>10848</v>
      </c>
      <c r="W173" s="187"/>
      <c r="X173" s="191">
        <v>10844</v>
      </c>
      <c r="Y173" s="187"/>
      <c r="Z173" s="191">
        <v>10841</v>
      </c>
      <c r="AA173" s="187"/>
      <c r="AB173" s="177">
        <v>10838</v>
      </c>
      <c r="AC173" s="187"/>
      <c r="AD173" s="177">
        <v>10834</v>
      </c>
      <c r="AE173" s="187"/>
      <c r="AF173" s="177">
        <v>10831</v>
      </c>
    </row>
    <row r="174" spans="2:32" ht="18" thickTop="1" x14ac:dyDescent="0.3">
      <c r="B174" s="206" t="s">
        <v>129</v>
      </c>
      <c r="C174" s="30"/>
      <c r="D174" s="31">
        <v>11181</v>
      </c>
      <c r="E174" s="30"/>
      <c r="F174" s="31">
        <v>11169</v>
      </c>
      <c r="G174" s="30"/>
      <c r="H174" s="31">
        <v>11181</v>
      </c>
      <c r="I174" s="31"/>
      <c r="J174" s="31"/>
      <c r="K174" s="31"/>
      <c r="L174" s="31"/>
      <c r="M174" s="31"/>
      <c r="N174" s="31"/>
      <c r="P174" s="193">
        <v>-3200</v>
      </c>
    </row>
    <row r="175" spans="2:32" ht="18" thickBot="1" x14ac:dyDescent="0.35">
      <c r="B175" s="270" t="s">
        <v>130</v>
      </c>
      <c r="C175" s="289"/>
      <c r="D175" s="92">
        <f>D173-D174</f>
        <v>-351</v>
      </c>
      <c r="E175" s="92"/>
      <c r="F175" s="92">
        <f t="shared" ref="F175:H175" si="81">F173-F174</f>
        <v>-342</v>
      </c>
      <c r="G175" s="92"/>
      <c r="H175" s="92">
        <f t="shared" si="81"/>
        <v>673</v>
      </c>
      <c r="I175" s="31"/>
      <c r="J175" s="31"/>
      <c r="K175" s="31"/>
      <c r="L175" s="31"/>
      <c r="M175" s="31"/>
      <c r="N175" s="31"/>
      <c r="P175" s="185">
        <f>P173+P174</f>
        <v>7658</v>
      </c>
    </row>
    <row r="176" spans="2:32" ht="18" thickTop="1" x14ac:dyDescent="0.3">
      <c r="B176" s="25"/>
      <c r="C176" s="25"/>
      <c r="D176" s="26"/>
      <c r="E176" s="24"/>
    </row>
    <row r="177" spans="1:32" ht="17.25" x14ac:dyDescent="0.3">
      <c r="B177" s="25"/>
      <c r="C177" s="25"/>
      <c r="D177" s="26"/>
      <c r="E177" s="24"/>
    </row>
    <row r="178" spans="1:32" ht="17.25" x14ac:dyDescent="0.3">
      <c r="A178" s="24"/>
      <c r="B178" s="25"/>
      <c r="C178" s="25"/>
      <c r="D178" s="26"/>
      <c r="E178" s="24"/>
    </row>
    <row r="179" spans="1:32" ht="17.25" x14ac:dyDescent="0.3">
      <c r="A179" s="24"/>
      <c r="B179" s="25"/>
      <c r="C179" s="25"/>
      <c r="D179" s="26"/>
      <c r="E179" s="24"/>
    </row>
    <row r="180" spans="1:32" ht="17.25" x14ac:dyDescent="0.3">
      <c r="A180" s="24"/>
      <c r="B180" s="24"/>
      <c r="C180" s="24"/>
      <c r="D180" s="24"/>
      <c r="E180" s="24"/>
    </row>
    <row r="181" spans="1:32" ht="17.25" x14ac:dyDescent="0.3">
      <c r="A181" s="24"/>
      <c r="B181" s="24"/>
      <c r="C181" s="24"/>
      <c r="D181" s="24"/>
      <c r="E181" s="24"/>
    </row>
    <row r="182" spans="1:32" ht="17.25" x14ac:dyDescent="0.3">
      <c r="A182" s="24"/>
      <c r="B182" s="24"/>
      <c r="C182" s="24"/>
      <c r="D182" s="24"/>
      <c r="E182" s="24"/>
    </row>
    <row r="183" spans="1:32" ht="17.25" x14ac:dyDescent="0.3">
      <c r="A183" s="24"/>
      <c r="B183" s="85" t="s">
        <v>91</v>
      </c>
      <c r="C183" s="85"/>
      <c r="D183" s="28"/>
      <c r="E183" s="24"/>
    </row>
    <row r="184" spans="1:32" ht="17.25" x14ac:dyDescent="0.3">
      <c r="A184" s="24"/>
      <c r="B184" s="85" t="s">
        <v>49</v>
      </c>
      <c r="C184" s="85"/>
      <c r="D184" s="28"/>
      <c r="E184" s="24"/>
    </row>
    <row r="185" spans="1:32" ht="17.25" x14ac:dyDescent="0.3">
      <c r="A185" s="24"/>
      <c r="B185" s="28"/>
      <c r="C185" s="28"/>
      <c r="D185" s="28"/>
      <c r="E185" s="24"/>
    </row>
    <row r="186" spans="1:32" ht="17.25" x14ac:dyDescent="0.3">
      <c r="A186" s="24"/>
      <c r="B186" s="86" t="s">
        <v>0</v>
      </c>
      <c r="C186" s="28"/>
      <c r="D186" s="28"/>
      <c r="E186" s="24"/>
    </row>
    <row r="187" spans="1:32" ht="17.25" x14ac:dyDescent="0.3">
      <c r="A187" s="24"/>
      <c r="B187" s="30"/>
      <c r="C187" s="49" t="s">
        <v>98</v>
      </c>
      <c r="D187" s="49"/>
      <c r="E187" s="49" t="s">
        <v>99</v>
      </c>
      <c r="F187" s="49"/>
      <c r="G187" s="49" t="s">
        <v>100</v>
      </c>
      <c r="H187" s="49"/>
      <c r="I187" s="49"/>
      <c r="J187" s="49"/>
      <c r="K187" s="49"/>
      <c r="L187" s="49"/>
      <c r="M187" s="49"/>
      <c r="N187" s="49"/>
      <c r="O187" s="414" t="s">
        <v>142</v>
      </c>
      <c r="P187" s="414"/>
      <c r="Q187" s="412" t="s">
        <v>105</v>
      </c>
      <c r="R187" s="412"/>
      <c r="S187" s="412" t="s">
        <v>146</v>
      </c>
      <c r="T187" s="412"/>
      <c r="U187" s="412" t="s">
        <v>149</v>
      </c>
      <c r="V187" s="412"/>
      <c r="W187" s="413" t="s">
        <v>156</v>
      </c>
      <c r="X187" s="413"/>
      <c r="Y187" s="413" t="s">
        <v>159</v>
      </c>
      <c r="Z187" s="413"/>
      <c r="AA187" s="413" t="s">
        <v>162</v>
      </c>
      <c r="AB187" s="413"/>
      <c r="AC187" s="413" t="s">
        <v>163</v>
      </c>
      <c r="AD187" s="413"/>
      <c r="AE187" s="413" t="s">
        <v>165</v>
      </c>
      <c r="AF187" s="413"/>
    </row>
    <row r="188" spans="1:32" ht="17.25" x14ac:dyDescent="0.3">
      <c r="A188" s="24"/>
      <c r="B188" s="204" t="s">
        <v>1</v>
      </c>
      <c r="C188" s="151"/>
      <c r="D188" s="179">
        <v>81520</v>
      </c>
      <c r="E188" s="115"/>
      <c r="F188" s="143">
        <v>81520</v>
      </c>
      <c r="G188" s="151"/>
      <c r="H188" s="179">
        <v>81520</v>
      </c>
      <c r="I188" s="186"/>
      <c r="J188" s="186"/>
      <c r="K188" s="186"/>
      <c r="L188" s="186"/>
      <c r="M188" s="186"/>
      <c r="N188" s="186"/>
      <c r="O188" s="151"/>
      <c r="P188" s="143">
        <v>81520</v>
      </c>
      <c r="Q188" s="151"/>
      <c r="R188" s="143">
        <v>81520</v>
      </c>
      <c r="S188" s="151"/>
      <c r="T188" s="143">
        <v>81520</v>
      </c>
      <c r="U188" s="151"/>
      <c r="V188" s="143">
        <v>83150</v>
      </c>
      <c r="W188" s="151"/>
      <c r="X188" s="143">
        <v>83150</v>
      </c>
      <c r="Y188" s="151"/>
      <c r="Z188" s="143">
        <v>83150</v>
      </c>
      <c r="AA188" s="151"/>
      <c r="AB188" s="143">
        <v>83150</v>
      </c>
      <c r="AC188" s="151"/>
      <c r="AD188" s="143">
        <v>83150</v>
      </c>
      <c r="AE188" s="151"/>
      <c r="AF188" s="143">
        <v>83150</v>
      </c>
    </row>
    <row r="189" spans="1:32" ht="17.25" x14ac:dyDescent="0.3">
      <c r="A189" s="24"/>
      <c r="B189" s="205" t="s">
        <v>61</v>
      </c>
      <c r="C189" s="141"/>
      <c r="D189" s="180"/>
      <c r="E189" s="84"/>
      <c r="F189" s="136"/>
      <c r="G189" s="141"/>
      <c r="H189" s="180"/>
      <c r="I189" s="32"/>
      <c r="J189" s="32"/>
      <c r="K189" s="32"/>
      <c r="L189" s="32"/>
      <c r="M189" s="32"/>
      <c r="N189" s="32"/>
      <c r="O189" s="141"/>
      <c r="P189" s="136"/>
      <c r="Q189" s="141"/>
      <c r="R189" s="136"/>
      <c r="S189" s="141"/>
      <c r="T189" s="136"/>
      <c r="U189" s="141"/>
      <c r="V189" s="136">
        <v>6520</v>
      </c>
      <c r="W189" s="141"/>
      <c r="X189" s="136"/>
      <c r="Y189" s="141"/>
      <c r="Z189" s="136"/>
      <c r="AA189" s="141"/>
      <c r="AB189" s="136"/>
      <c r="AC189" s="141"/>
      <c r="AD189" s="136"/>
      <c r="AE189" s="141"/>
      <c r="AF189" s="136"/>
    </row>
    <row r="190" spans="1:32" ht="17.25" x14ac:dyDescent="0.3">
      <c r="A190" s="24"/>
      <c r="B190" s="206" t="s">
        <v>57</v>
      </c>
      <c r="C190" s="148"/>
      <c r="D190" s="180"/>
      <c r="E190" s="21"/>
      <c r="F190" s="169"/>
      <c r="G190" s="170"/>
      <c r="H190" s="32"/>
      <c r="I190" s="32"/>
      <c r="J190" s="32"/>
      <c r="K190" s="32"/>
      <c r="L190" s="32"/>
      <c r="M190" s="32"/>
      <c r="N190" s="32"/>
      <c r="O190" s="170"/>
      <c r="P190" s="169"/>
      <c r="Q190" s="170"/>
      <c r="R190" s="169"/>
      <c r="S190" s="170"/>
      <c r="T190" s="169"/>
      <c r="U190" s="170"/>
      <c r="V190" s="169"/>
      <c r="W190" s="170"/>
      <c r="X190" s="169"/>
      <c r="Y190" s="170"/>
      <c r="Z190" s="169"/>
      <c r="AA190" s="170"/>
      <c r="AB190" s="169"/>
      <c r="AC190" s="170"/>
      <c r="AD190" s="169"/>
      <c r="AE190" s="170"/>
      <c r="AF190" s="169"/>
    </row>
    <row r="191" spans="1:32" ht="17.25" x14ac:dyDescent="0.3">
      <c r="A191" s="24"/>
      <c r="B191" s="205" t="s">
        <v>2</v>
      </c>
      <c r="C191" s="141"/>
      <c r="D191" s="180">
        <v>7800</v>
      </c>
      <c r="E191" s="84"/>
      <c r="F191" s="136">
        <v>7800</v>
      </c>
      <c r="G191" s="141"/>
      <c r="H191" s="180">
        <v>7800</v>
      </c>
      <c r="I191" s="32"/>
      <c r="J191" s="32"/>
      <c r="K191" s="32"/>
      <c r="L191" s="32"/>
      <c r="M191" s="32"/>
      <c r="N191" s="32"/>
      <c r="O191" s="141"/>
      <c r="P191" s="136">
        <v>7800</v>
      </c>
      <c r="Q191" s="141"/>
      <c r="R191" s="136">
        <v>7800</v>
      </c>
      <c r="S191" s="141"/>
      <c r="T191" s="136">
        <v>7800</v>
      </c>
      <c r="U191" s="141"/>
      <c r="V191" s="136">
        <v>7800</v>
      </c>
      <c r="W191" s="141"/>
      <c r="X191" s="136">
        <v>7800</v>
      </c>
      <c r="Y191" s="141"/>
      <c r="Z191" s="136">
        <v>7800</v>
      </c>
      <c r="AA191" s="141"/>
      <c r="AB191" s="136">
        <v>7800</v>
      </c>
      <c r="AC191" s="141"/>
      <c r="AD191" s="136">
        <v>7800</v>
      </c>
      <c r="AE191" s="141"/>
      <c r="AF191" s="136">
        <v>7800</v>
      </c>
    </row>
    <row r="192" spans="1:32" ht="17.25" x14ac:dyDescent="0.3">
      <c r="A192" s="24"/>
      <c r="B192" s="205" t="s">
        <v>69</v>
      </c>
      <c r="C192" s="152"/>
      <c r="D192" s="180">
        <v>2500</v>
      </c>
      <c r="E192" s="84"/>
      <c r="F192" s="136">
        <v>2500</v>
      </c>
      <c r="G192" s="141"/>
      <c r="H192" s="180">
        <v>2500</v>
      </c>
      <c r="I192" s="32"/>
      <c r="J192" s="32"/>
      <c r="K192" s="32"/>
      <c r="L192" s="32"/>
      <c r="M192" s="32"/>
      <c r="N192" s="32"/>
      <c r="O192" s="141"/>
      <c r="P192" s="136"/>
      <c r="Q192" s="141"/>
      <c r="R192" s="136"/>
      <c r="S192" s="141"/>
      <c r="T192" s="136"/>
      <c r="U192" s="141"/>
      <c r="V192" s="136"/>
      <c r="W192" s="141"/>
      <c r="X192" s="136"/>
      <c r="Y192" s="141"/>
      <c r="Z192" s="136"/>
      <c r="AA192" s="141"/>
      <c r="AB192" s="136"/>
      <c r="AC192" s="141"/>
      <c r="AD192" s="136"/>
      <c r="AE192" s="141"/>
      <c r="AF192" s="136"/>
    </row>
    <row r="193" spans="1:32" ht="17.25" x14ac:dyDescent="0.3">
      <c r="A193" s="24"/>
      <c r="B193" s="205" t="s">
        <v>17</v>
      </c>
      <c r="C193" s="141"/>
      <c r="D193" s="180">
        <v>30825</v>
      </c>
      <c r="E193" s="84"/>
      <c r="F193" s="136">
        <v>30825</v>
      </c>
      <c r="G193" s="141"/>
      <c r="H193" s="180">
        <v>30825</v>
      </c>
      <c r="I193" s="32"/>
      <c r="J193" s="32"/>
      <c r="K193" s="32"/>
      <c r="L193" s="32"/>
      <c r="M193" s="32"/>
      <c r="N193" s="32"/>
      <c r="O193" s="141"/>
      <c r="P193" s="136">
        <v>30825</v>
      </c>
      <c r="Q193" s="141"/>
      <c r="R193" s="136">
        <v>30825</v>
      </c>
      <c r="S193" s="141"/>
      <c r="T193" s="136">
        <v>30825</v>
      </c>
      <c r="U193" s="141"/>
      <c r="V193" s="136">
        <v>30825</v>
      </c>
      <c r="W193" s="141"/>
      <c r="X193" s="136">
        <v>30825</v>
      </c>
      <c r="Y193" s="141"/>
      <c r="Z193" s="136">
        <v>30825</v>
      </c>
      <c r="AA193" s="141"/>
      <c r="AB193" s="136">
        <v>30825</v>
      </c>
      <c r="AC193" s="141"/>
      <c r="AD193" s="136">
        <v>30825</v>
      </c>
      <c r="AE193" s="141"/>
      <c r="AF193" s="136">
        <v>30825</v>
      </c>
    </row>
    <row r="194" spans="1:32" ht="17.25" x14ac:dyDescent="0.3">
      <c r="A194" s="24"/>
      <c r="B194" s="205" t="s">
        <v>18</v>
      </c>
      <c r="C194" s="141"/>
      <c r="D194" s="181">
        <v>30000</v>
      </c>
      <c r="E194" s="163"/>
      <c r="F194" s="162">
        <v>30000</v>
      </c>
      <c r="G194" s="173"/>
      <c r="H194" s="181">
        <v>30000</v>
      </c>
      <c r="I194" s="249"/>
      <c r="J194" s="249"/>
      <c r="K194" s="249"/>
      <c r="L194" s="249"/>
      <c r="M194" s="249"/>
      <c r="N194" s="249"/>
      <c r="O194" s="173"/>
      <c r="P194" s="162">
        <v>30000</v>
      </c>
      <c r="Q194" s="173"/>
      <c r="R194" s="162">
        <v>30000</v>
      </c>
      <c r="S194" s="173"/>
      <c r="T194" s="162">
        <v>30000</v>
      </c>
      <c r="U194" s="173"/>
      <c r="V194" s="162">
        <v>30000</v>
      </c>
      <c r="W194" s="173"/>
      <c r="X194" s="162">
        <v>30000</v>
      </c>
      <c r="Y194" s="173"/>
      <c r="Z194" s="162">
        <v>30000</v>
      </c>
      <c r="AA194" s="173"/>
      <c r="AB194" s="162">
        <v>30000</v>
      </c>
      <c r="AC194" s="173"/>
      <c r="AD194" s="162">
        <v>30000</v>
      </c>
      <c r="AE194" s="173"/>
      <c r="AF194" s="162">
        <v>30000</v>
      </c>
    </row>
    <row r="195" spans="1:32" ht="17.25" x14ac:dyDescent="0.3">
      <c r="A195" s="24"/>
      <c r="B195" s="205" t="s">
        <v>19</v>
      </c>
      <c r="C195" s="141"/>
      <c r="D195" s="136">
        <v>40760</v>
      </c>
      <c r="E195" s="84"/>
      <c r="F195" s="136">
        <v>40760</v>
      </c>
      <c r="G195" s="141"/>
      <c r="H195" s="180">
        <v>40760</v>
      </c>
      <c r="I195" s="32"/>
      <c r="J195" s="32"/>
      <c r="K195" s="32"/>
      <c r="L195" s="32"/>
      <c r="M195" s="32"/>
      <c r="N195" s="32"/>
      <c r="O195" s="141"/>
      <c r="P195" s="136">
        <v>40760</v>
      </c>
      <c r="Q195" s="141"/>
      <c r="R195" s="136">
        <v>40760</v>
      </c>
      <c r="S195" s="141"/>
      <c r="T195" s="136">
        <v>40760</v>
      </c>
      <c r="U195" s="141"/>
      <c r="V195" s="136">
        <v>41575</v>
      </c>
      <c r="W195" s="141"/>
      <c r="X195" s="136">
        <v>41575</v>
      </c>
      <c r="Y195" s="141"/>
      <c r="Z195" s="136">
        <v>41575</v>
      </c>
      <c r="AA195" s="141"/>
      <c r="AB195" s="136">
        <v>41575</v>
      </c>
      <c r="AC195" s="141"/>
      <c r="AD195" s="136">
        <v>41575</v>
      </c>
      <c r="AE195" s="141"/>
      <c r="AF195" s="136">
        <v>41575</v>
      </c>
    </row>
    <row r="196" spans="1:32" ht="17.25" x14ac:dyDescent="0.3">
      <c r="A196" s="24"/>
      <c r="B196" s="205" t="s">
        <v>60</v>
      </c>
      <c r="C196" s="141"/>
      <c r="D196" s="136"/>
      <c r="E196" s="84"/>
      <c r="F196" s="136"/>
      <c r="G196" s="141"/>
      <c r="H196" s="180"/>
      <c r="I196" s="32"/>
      <c r="J196" s="32"/>
      <c r="K196" s="32"/>
      <c r="L196" s="32"/>
      <c r="M196" s="32"/>
      <c r="N196" s="32"/>
      <c r="O196" s="141"/>
      <c r="P196" s="136"/>
      <c r="Q196" s="141"/>
      <c r="R196" s="136"/>
      <c r="S196" s="141"/>
      <c r="T196" s="136"/>
      <c r="U196" s="141"/>
      <c r="V196" s="136">
        <v>3260</v>
      </c>
      <c r="W196" s="141"/>
      <c r="X196" s="136"/>
      <c r="Y196" s="141"/>
      <c r="Z196" s="136"/>
      <c r="AA196" s="141"/>
      <c r="AB196" s="136"/>
      <c r="AC196" s="141"/>
      <c r="AD196" s="136"/>
      <c r="AE196" s="141"/>
      <c r="AF196" s="136"/>
    </row>
    <row r="197" spans="1:32" ht="17.25" x14ac:dyDescent="0.3">
      <c r="A197" s="24"/>
      <c r="B197" s="205" t="s">
        <v>21</v>
      </c>
      <c r="C197" s="148"/>
      <c r="D197" s="169">
        <v>100000</v>
      </c>
      <c r="E197" s="21"/>
      <c r="F197" s="169">
        <v>100000</v>
      </c>
      <c r="G197" s="170"/>
      <c r="H197" s="180">
        <v>100000</v>
      </c>
      <c r="I197" s="32"/>
      <c r="J197" s="32"/>
      <c r="K197" s="32"/>
      <c r="L197" s="32"/>
      <c r="M197" s="32"/>
      <c r="N197" s="32"/>
      <c r="O197" s="170"/>
      <c r="P197" s="169">
        <v>100000</v>
      </c>
      <c r="Q197" s="170"/>
      <c r="R197" s="169">
        <v>100000</v>
      </c>
      <c r="S197" s="170"/>
      <c r="T197" s="169">
        <v>100000</v>
      </c>
      <c r="U197" s="170"/>
      <c r="V197" s="169">
        <v>100000</v>
      </c>
      <c r="W197" s="170"/>
      <c r="X197" s="169">
        <v>100000</v>
      </c>
      <c r="Y197" s="170"/>
      <c r="Z197" s="169">
        <v>100000</v>
      </c>
      <c r="AA197" s="170"/>
      <c r="AB197" s="169">
        <v>100000</v>
      </c>
      <c r="AC197" s="170"/>
      <c r="AD197" s="169">
        <v>100000</v>
      </c>
      <c r="AE197" s="170"/>
      <c r="AF197" s="169">
        <v>100000</v>
      </c>
    </row>
    <row r="198" spans="1:32" ht="17.25" x14ac:dyDescent="0.3">
      <c r="A198" s="24"/>
      <c r="B198" s="205" t="s">
        <v>20</v>
      </c>
      <c r="C198" s="141"/>
      <c r="D198" s="136">
        <v>25000</v>
      </c>
      <c r="E198" s="84"/>
      <c r="F198" s="136">
        <v>25000</v>
      </c>
      <c r="G198" s="141"/>
      <c r="H198" s="180">
        <v>25000</v>
      </c>
      <c r="I198" s="32"/>
      <c r="J198" s="32"/>
      <c r="K198" s="32"/>
      <c r="L198" s="32"/>
      <c r="M198" s="32"/>
      <c r="N198" s="32"/>
      <c r="O198" s="141"/>
      <c r="P198" s="136">
        <v>25000</v>
      </c>
      <c r="Q198" s="141"/>
      <c r="R198" s="136">
        <v>25000</v>
      </c>
      <c r="S198" s="141"/>
      <c r="T198" s="136">
        <v>25000</v>
      </c>
      <c r="U198" s="141"/>
      <c r="V198" s="136">
        <v>25000</v>
      </c>
      <c r="W198" s="141"/>
      <c r="X198" s="136">
        <v>25000</v>
      </c>
      <c r="Y198" s="141"/>
      <c r="Z198" s="136">
        <v>25000</v>
      </c>
      <c r="AA198" s="141"/>
      <c r="AB198" s="136">
        <v>25000</v>
      </c>
      <c r="AC198" s="141"/>
      <c r="AD198" s="136">
        <v>25000</v>
      </c>
      <c r="AE198" s="141"/>
      <c r="AF198" s="136">
        <v>25000</v>
      </c>
    </row>
    <row r="199" spans="1:32" ht="17.25" x14ac:dyDescent="0.3">
      <c r="A199" s="24"/>
      <c r="B199" s="205" t="s">
        <v>22</v>
      </c>
      <c r="C199" s="141"/>
      <c r="D199" s="136">
        <v>55000</v>
      </c>
      <c r="E199" s="84"/>
      <c r="F199" s="136">
        <v>55000</v>
      </c>
      <c r="G199" s="141"/>
      <c r="H199" s="180">
        <v>55000</v>
      </c>
      <c r="I199" s="32"/>
      <c r="J199" s="32"/>
      <c r="K199" s="32"/>
      <c r="L199" s="32"/>
      <c r="M199" s="32"/>
      <c r="N199" s="32"/>
      <c r="O199" s="141"/>
      <c r="P199" s="136">
        <v>55000</v>
      </c>
      <c r="Q199" s="141"/>
      <c r="R199" s="136">
        <v>55000</v>
      </c>
      <c r="S199" s="141"/>
      <c r="T199" s="136">
        <v>55000</v>
      </c>
      <c r="U199" s="141"/>
      <c r="V199" s="136">
        <v>55000</v>
      </c>
      <c r="W199" s="141"/>
      <c r="X199" s="136">
        <v>55000</v>
      </c>
      <c r="Y199" s="141"/>
      <c r="Z199" s="136">
        <v>55000</v>
      </c>
      <c r="AA199" s="141"/>
      <c r="AB199" s="136">
        <v>55000</v>
      </c>
      <c r="AC199" s="141"/>
      <c r="AD199" s="136">
        <v>55000</v>
      </c>
      <c r="AE199" s="141"/>
      <c r="AF199" s="136">
        <v>55000</v>
      </c>
    </row>
    <row r="200" spans="1:32" ht="17.25" x14ac:dyDescent="0.3">
      <c r="A200" s="24"/>
      <c r="B200" s="205" t="s">
        <v>24</v>
      </c>
      <c r="C200" s="148"/>
      <c r="D200" s="169">
        <v>11500</v>
      </c>
      <c r="E200" s="21"/>
      <c r="F200" s="169">
        <v>11500</v>
      </c>
      <c r="G200" s="21"/>
      <c r="H200" s="32">
        <v>11500</v>
      </c>
      <c r="I200" s="32"/>
      <c r="J200" s="32"/>
      <c r="K200" s="32"/>
      <c r="L200" s="32"/>
      <c r="M200" s="32"/>
      <c r="N200" s="32"/>
      <c r="O200" s="170"/>
      <c r="P200" s="169">
        <v>11500</v>
      </c>
      <c r="Q200" s="170"/>
      <c r="R200" s="169">
        <v>11500</v>
      </c>
      <c r="S200" s="170"/>
      <c r="T200" s="169">
        <v>11500</v>
      </c>
      <c r="U200" s="170"/>
      <c r="V200" s="169">
        <v>11500</v>
      </c>
      <c r="W200" s="170"/>
      <c r="X200" s="169">
        <v>11500</v>
      </c>
      <c r="Y200" s="170"/>
      <c r="Z200" s="169">
        <v>11500</v>
      </c>
      <c r="AA200" s="170"/>
      <c r="AB200" s="169">
        <v>11500</v>
      </c>
      <c r="AC200" s="170"/>
      <c r="AD200" s="169">
        <v>11500</v>
      </c>
      <c r="AE200" s="170"/>
      <c r="AF200" s="169">
        <v>11500</v>
      </c>
    </row>
    <row r="201" spans="1:32" ht="17.25" x14ac:dyDescent="0.3">
      <c r="A201" s="24"/>
      <c r="B201" s="205" t="s">
        <v>23</v>
      </c>
      <c r="C201" s="141"/>
      <c r="D201" s="136">
        <v>20000</v>
      </c>
      <c r="E201" s="84"/>
      <c r="F201" s="136">
        <v>20000</v>
      </c>
      <c r="G201" s="141"/>
      <c r="H201" s="180">
        <v>20000</v>
      </c>
      <c r="I201" s="32"/>
      <c r="J201" s="32"/>
      <c r="K201" s="32"/>
      <c r="L201" s="32"/>
      <c r="M201" s="32"/>
      <c r="N201" s="32"/>
      <c r="O201" s="141"/>
      <c r="P201" s="136">
        <v>20000</v>
      </c>
      <c r="Q201" s="141"/>
      <c r="R201" s="136">
        <v>20000</v>
      </c>
      <c r="S201" s="141"/>
      <c r="T201" s="136">
        <v>20000</v>
      </c>
      <c r="U201" s="141"/>
      <c r="V201" s="136">
        <v>20000</v>
      </c>
      <c r="W201" s="141"/>
      <c r="X201" s="136">
        <v>20000</v>
      </c>
      <c r="Y201" s="141"/>
      <c r="Z201" s="136">
        <v>20000</v>
      </c>
      <c r="AA201" s="141"/>
      <c r="AB201" s="136">
        <v>20000</v>
      </c>
      <c r="AC201" s="141"/>
      <c r="AD201" s="136">
        <v>20000</v>
      </c>
      <c r="AE201" s="141"/>
      <c r="AF201" s="136">
        <v>20000</v>
      </c>
    </row>
    <row r="202" spans="1:32" ht="17.25" x14ac:dyDescent="0.3">
      <c r="A202" s="24"/>
      <c r="B202" s="207" t="s">
        <v>3</v>
      </c>
      <c r="C202" s="141"/>
      <c r="D202" s="140">
        <f>SUM(D188:D201)</f>
        <v>404905</v>
      </c>
      <c r="E202" s="110"/>
      <c r="F202" s="140">
        <f>SUM(F188:F201)</f>
        <v>404905</v>
      </c>
      <c r="G202" s="153"/>
      <c r="H202" s="140">
        <f>SUM(H188:H201)</f>
        <v>404905</v>
      </c>
      <c r="I202" s="110"/>
      <c r="J202" s="110"/>
      <c r="K202" s="110"/>
      <c r="L202" s="110"/>
      <c r="M202" s="110"/>
      <c r="N202" s="110"/>
      <c r="O202" s="153"/>
      <c r="P202" s="140">
        <f>SUM(P188:P201)</f>
        <v>402405</v>
      </c>
      <c r="Q202" s="153"/>
      <c r="R202" s="140">
        <f>SUM(R188:R201)</f>
        <v>402405</v>
      </c>
      <c r="S202" s="153"/>
      <c r="T202" s="140">
        <f>SUM(T188:T201)</f>
        <v>402405</v>
      </c>
      <c r="U202" s="153"/>
      <c r="V202" s="140">
        <f>SUM(V188:V201)</f>
        <v>414630</v>
      </c>
      <c r="W202" s="153"/>
      <c r="X202" s="140">
        <f>SUM(X188:X201)</f>
        <v>404850</v>
      </c>
      <c r="Y202" s="153"/>
      <c r="Z202" s="140">
        <f>SUM(Z188:Z201)</f>
        <v>404850</v>
      </c>
      <c r="AA202" s="153"/>
      <c r="AB202" s="140">
        <f>SUM(AB188:AB201)</f>
        <v>404850</v>
      </c>
      <c r="AC202" s="153"/>
      <c r="AD202" s="140">
        <f>SUM(AD188:AD201)</f>
        <v>404850</v>
      </c>
      <c r="AE202" s="153"/>
      <c r="AF202" s="140">
        <f>SUM(AF188:AF201)</f>
        <v>404850</v>
      </c>
    </row>
    <row r="203" spans="1:32" ht="17.25" x14ac:dyDescent="0.3">
      <c r="A203" s="24"/>
      <c r="B203" s="205"/>
      <c r="C203" s="153"/>
      <c r="D203" s="161"/>
      <c r="E203" s="171"/>
      <c r="F203" s="161"/>
      <c r="G203" s="164"/>
      <c r="H203" s="161"/>
      <c r="I203" s="171"/>
      <c r="J203" s="171"/>
      <c r="K203" s="171"/>
      <c r="L203" s="171"/>
      <c r="M203" s="171"/>
      <c r="N203" s="171"/>
      <c r="O203" s="164"/>
      <c r="P203" s="161"/>
      <c r="Q203" s="164"/>
      <c r="R203" s="161"/>
      <c r="S203" s="164"/>
      <c r="T203" s="161"/>
      <c r="U203" s="164"/>
      <c r="V203" s="161"/>
      <c r="W203" s="164"/>
      <c r="X203" s="161"/>
      <c r="Y203" s="164"/>
      <c r="Z203" s="161"/>
      <c r="AA203" s="164"/>
      <c r="AB203" s="161"/>
      <c r="AC203" s="164"/>
      <c r="AD203" s="161"/>
      <c r="AE203" s="164"/>
      <c r="AF203" s="161"/>
    </row>
    <row r="204" spans="1:32" ht="17.25" x14ac:dyDescent="0.3">
      <c r="A204" s="24"/>
      <c r="B204" s="208" t="s">
        <v>4</v>
      </c>
      <c r="C204" s="148"/>
      <c r="D204" s="161"/>
      <c r="E204" s="171"/>
      <c r="F204" s="161"/>
      <c r="G204" s="164"/>
      <c r="H204" s="161"/>
      <c r="I204" s="171"/>
      <c r="J204" s="171"/>
      <c r="K204" s="171"/>
      <c r="L204" s="171"/>
      <c r="M204" s="171"/>
      <c r="N204" s="171"/>
      <c r="O204" s="164"/>
      <c r="P204" s="161"/>
      <c r="Q204" s="164"/>
      <c r="R204" s="161"/>
      <c r="S204" s="164"/>
      <c r="T204" s="161"/>
      <c r="U204" s="164"/>
      <c r="V204" s="161"/>
      <c r="W204" s="164"/>
      <c r="X204" s="161"/>
      <c r="Y204" s="164"/>
      <c r="Z204" s="161"/>
      <c r="AA204" s="164"/>
      <c r="AB204" s="161"/>
      <c r="AC204" s="164"/>
      <c r="AD204" s="161"/>
      <c r="AE204" s="164"/>
      <c r="AF204" s="161"/>
    </row>
    <row r="205" spans="1:32" ht="17.25" x14ac:dyDescent="0.3">
      <c r="A205" s="24"/>
      <c r="B205" s="205" t="s">
        <v>25</v>
      </c>
      <c r="C205" s="148"/>
      <c r="D205" s="161"/>
      <c r="E205" s="171"/>
      <c r="F205" s="161"/>
      <c r="G205" s="164"/>
      <c r="H205" s="161"/>
      <c r="I205" s="171"/>
      <c r="J205" s="171"/>
      <c r="K205" s="171"/>
      <c r="L205" s="171"/>
      <c r="M205" s="171"/>
      <c r="N205" s="171"/>
      <c r="O205" s="164"/>
      <c r="P205" s="161"/>
      <c r="Q205" s="164"/>
      <c r="R205" s="161"/>
      <c r="S205" s="164"/>
      <c r="T205" s="161"/>
      <c r="U205" s="164"/>
      <c r="V205" s="161"/>
      <c r="W205" s="164"/>
      <c r="X205" s="161"/>
      <c r="Y205" s="164"/>
      <c r="Z205" s="161"/>
      <c r="AA205" s="164"/>
      <c r="AB205" s="161"/>
      <c r="AC205" s="164"/>
      <c r="AD205" s="161"/>
      <c r="AE205" s="164"/>
      <c r="AF205" s="161"/>
    </row>
    <row r="206" spans="1:32" ht="17.25" x14ac:dyDescent="0.3">
      <c r="A206" s="24"/>
      <c r="B206" s="209" t="s">
        <v>5</v>
      </c>
      <c r="C206" s="148"/>
      <c r="D206" s="161"/>
      <c r="E206" s="171"/>
      <c r="F206" s="161"/>
      <c r="G206" s="164"/>
      <c r="H206" s="161">
        <v>17177.23</v>
      </c>
      <c r="I206" s="171"/>
      <c r="J206" s="171"/>
      <c r="K206" s="171"/>
      <c r="L206" s="171"/>
      <c r="M206" s="171"/>
      <c r="N206" s="171"/>
      <c r="O206" s="164"/>
      <c r="P206" s="161"/>
      <c r="Q206" s="164"/>
      <c r="R206" s="161"/>
      <c r="S206" s="164"/>
      <c r="T206" s="161"/>
      <c r="U206" s="164"/>
      <c r="V206" s="161"/>
      <c r="W206" s="164"/>
      <c r="X206" s="161"/>
      <c r="Y206" s="164"/>
      <c r="Z206" s="161"/>
      <c r="AA206" s="164"/>
      <c r="AB206" s="161"/>
      <c r="AC206" s="164"/>
      <c r="AD206" s="161"/>
      <c r="AE206" s="164"/>
      <c r="AF206" s="161">
        <v>17177.23</v>
      </c>
    </row>
    <row r="207" spans="1:32" ht="17.25" x14ac:dyDescent="0.3">
      <c r="A207" s="24"/>
      <c r="B207" s="205" t="s">
        <v>6</v>
      </c>
      <c r="C207" s="148"/>
      <c r="D207" s="161"/>
      <c r="E207" s="171"/>
      <c r="F207" s="161"/>
      <c r="G207" s="164"/>
      <c r="H207" s="161"/>
      <c r="I207" s="171"/>
      <c r="J207" s="171"/>
      <c r="K207" s="171"/>
      <c r="L207" s="171"/>
      <c r="M207" s="171"/>
      <c r="N207" s="171"/>
      <c r="O207" s="164"/>
      <c r="P207" s="161"/>
      <c r="Q207" s="164"/>
      <c r="R207" s="161"/>
      <c r="S207" s="164"/>
      <c r="T207" s="161"/>
      <c r="U207" s="164"/>
      <c r="V207" s="161"/>
      <c r="W207" s="164"/>
      <c r="X207" s="161"/>
      <c r="Y207" s="164"/>
      <c r="Z207" s="161"/>
      <c r="AA207" s="164"/>
      <c r="AB207" s="161"/>
      <c r="AC207" s="164"/>
      <c r="AD207" s="161"/>
      <c r="AE207" s="164"/>
      <c r="AF207" s="161"/>
    </row>
    <row r="208" spans="1:32" ht="17.25" x14ac:dyDescent="0.3">
      <c r="A208" s="24"/>
      <c r="B208" s="205" t="s">
        <v>7</v>
      </c>
      <c r="C208" s="148"/>
      <c r="D208" s="161"/>
      <c r="E208" s="171"/>
      <c r="F208" s="161"/>
      <c r="G208" s="164"/>
      <c r="H208" s="161"/>
      <c r="I208" s="171"/>
      <c r="J208" s="171"/>
      <c r="K208" s="171"/>
      <c r="L208" s="171"/>
      <c r="M208" s="171"/>
      <c r="N208" s="171"/>
      <c r="O208" s="164"/>
      <c r="P208" s="161"/>
      <c r="Q208" s="164"/>
      <c r="R208" s="161"/>
      <c r="S208" s="164"/>
      <c r="T208" s="161"/>
      <c r="U208" s="164"/>
      <c r="V208" s="161"/>
      <c r="W208" s="164"/>
      <c r="X208" s="161"/>
      <c r="Y208" s="164"/>
      <c r="Z208" s="161"/>
      <c r="AA208" s="164"/>
      <c r="AB208" s="161"/>
      <c r="AC208" s="164"/>
      <c r="AD208" s="161"/>
      <c r="AE208" s="164"/>
      <c r="AF208" s="161"/>
    </row>
    <row r="209" spans="1:32" ht="17.25" x14ac:dyDescent="0.3">
      <c r="A209" s="24"/>
      <c r="B209" s="205"/>
      <c r="C209" s="148"/>
      <c r="D209" s="161"/>
      <c r="E209" s="171"/>
      <c r="F209" s="161"/>
      <c r="G209" s="164"/>
      <c r="H209" s="161"/>
      <c r="I209" s="171"/>
      <c r="J209" s="171"/>
      <c r="K209" s="171"/>
      <c r="L209" s="171"/>
      <c r="M209" s="171"/>
      <c r="N209" s="171"/>
      <c r="O209" s="164"/>
      <c r="P209" s="161"/>
      <c r="Q209" s="164"/>
      <c r="R209" s="161"/>
      <c r="S209" s="164"/>
      <c r="T209" s="161"/>
      <c r="U209" s="164"/>
      <c r="V209" s="161"/>
      <c r="W209" s="164"/>
      <c r="X209" s="161"/>
      <c r="Y209" s="164"/>
      <c r="Z209" s="161"/>
      <c r="AA209" s="164"/>
      <c r="AB209" s="161"/>
      <c r="AC209" s="164"/>
      <c r="AD209" s="161"/>
      <c r="AE209" s="164"/>
      <c r="AF209" s="161"/>
    </row>
    <row r="210" spans="1:32" ht="17.25" x14ac:dyDescent="0.3">
      <c r="A210" s="24"/>
      <c r="B210" s="206"/>
      <c r="C210" s="151"/>
      <c r="D210" s="143">
        <f>+D202+D205+D206+D207+D208</f>
        <v>404905</v>
      </c>
      <c r="E210" s="115"/>
      <c r="F210" s="143">
        <f>+F202+F205+F206+F207+F208</f>
        <v>404905</v>
      </c>
      <c r="G210" s="151"/>
      <c r="H210" s="143">
        <f>+H202+H205+H206+H207+H208</f>
        <v>422082.23</v>
      </c>
      <c r="I210" s="115"/>
      <c r="J210" s="115"/>
      <c r="K210" s="115"/>
      <c r="L210" s="115"/>
      <c r="M210" s="115"/>
      <c r="N210" s="115"/>
      <c r="O210" s="151"/>
      <c r="P210" s="143">
        <f>P202+P206+P207+P208</f>
        <v>402405</v>
      </c>
      <c r="Q210" s="151"/>
      <c r="R210" s="143">
        <f>R202+R206+R207+R208</f>
        <v>402405</v>
      </c>
      <c r="S210" s="151"/>
      <c r="T210" s="143">
        <f>T202+T206+T207+T208</f>
        <v>402405</v>
      </c>
      <c r="U210" s="151"/>
      <c r="V210" s="143">
        <f>V202+V206+V207+V208</f>
        <v>414630</v>
      </c>
      <c r="W210" s="151"/>
      <c r="X210" s="143">
        <f>X202+X206+X207+X208</f>
        <v>404850</v>
      </c>
      <c r="Y210" s="151"/>
      <c r="Z210" s="143">
        <f>Z202+Z206+Z207+Z208</f>
        <v>404850</v>
      </c>
      <c r="AA210" s="151"/>
      <c r="AB210" s="143">
        <f>AB202+AB206+AB207+AB208</f>
        <v>404850</v>
      </c>
      <c r="AC210" s="151"/>
      <c r="AD210" s="143">
        <f>AD202+AD206+AD207+AD208</f>
        <v>404850</v>
      </c>
      <c r="AE210" s="151"/>
      <c r="AF210" s="143">
        <f>AF202+AF206+AF207+AF208</f>
        <v>422027.23</v>
      </c>
    </row>
    <row r="211" spans="1:32" ht="17.25" x14ac:dyDescent="0.3">
      <c r="A211" s="24"/>
      <c r="B211" s="208" t="s">
        <v>34</v>
      </c>
      <c r="C211" s="141"/>
      <c r="D211" s="136"/>
      <c r="E211" s="84"/>
      <c r="F211" s="136"/>
      <c r="G211" s="141"/>
      <c r="H211" s="136"/>
      <c r="I211" s="84"/>
      <c r="J211" s="84"/>
      <c r="K211" s="84"/>
      <c r="L211" s="84"/>
      <c r="M211" s="84"/>
      <c r="N211" s="84"/>
      <c r="O211" s="141"/>
      <c r="P211" s="136"/>
      <c r="Q211" s="141"/>
      <c r="R211" s="136"/>
      <c r="S211" s="141"/>
      <c r="T211" s="136"/>
      <c r="U211" s="141"/>
      <c r="V211" s="136"/>
      <c r="W211" s="141"/>
      <c r="X211" s="136"/>
      <c r="Y211" s="141"/>
      <c r="Z211" s="136"/>
      <c r="AA211" s="141"/>
      <c r="AB211" s="136"/>
      <c r="AC211" s="141"/>
      <c r="AD211" s="136"/>
      <c r="AE211" s="141"/>
      <c r="AF211" s="136"/>
    </row>
    <row r="212" spans="1:32" ht="17.25" x14ac:dyDescent="0.3">
      <c r="A212" s="24"/>
      <c r="B212" s="205" t="s">
        <v>9</v>
      </c>
      <c r="C212" s="144">
        <v>350</v>
      </c>
      <c r="D212" s="145"/>
      <c r="E212" s="131">
        <v>350</v>
      </c>
      <c r="F212" s="145"/>
      <c r="G212" s="144">
        <v>350</v>
      </c>
      <c r="H212" s="145"/>
      <c r="I212" s="131"/>
      <c r="J212" s="131"/>
      <c r="K212" s="131"/>
      <c r="L212" s="131"/>
      <c r="M212" s="131"/>
      <c r="N212" s="131"/>
      <c r="O212" s="144">
        <v>350</v>
      </c>
      <c r="P212" s="145"/>
      <c r="Q212" s="144">
        <v>350</v>
      </c>
      <c r="R212" s="145"/>
      <c r="S212" s="144">
        <v>350</v>
      </c>
      <c r="T212" s="145"/>
      <c r="U212" s="144">
        <v>350</v>
      </c>
      <c r="V212" s="145"/>
      <c r="W212" s="144">
        <v>350</v>
      </c>
      <c r="X212" s="145"/>
      <c r="Y212" s="144">
        <v>350</v>
      </c>
      <c r="Z212" s="145"/>
      <c r="AA212" s="144">
        <v>350</v>
      </c>
      <c r="AB212" s="145"/>
      <c r="AC212" s="144">
        <v>350</v>
      </c>
      <c r="AD212" s="145"/>
      <c r="AE212" s="144">
        <v>350</v>
      </c>
      <c r="AF212" s="145"/>
    </row>
    <row r="213" spans="1:32" ht="17.25" x14ac:dyDescent="0.3">
      <c r="A213" s="24"/>
      <c r="B213" s="205" t="s">
        <v>92</v>
      </c>
      <c r="C213" s="166">
        <f>D188*10/100</f>
        <v>8152</v>
      </c>
      <c r="D213" s="166"/>
      <c r="E213" s="166">
        <f t="shared" ref="E213" si="82">F188*10/100</f>
        <v>8152</v>
      </c>
      <c r="F213" s="166"/>
      <c r="G213" s="166">
        <f t="shared" ref="G213" si="83">H188*10/100</f>
        <v>8152</v>
      </c>
      <c r="H213" s="166"/>
      <c r="I213" s="166"/>
      <c r="J213" s="166"/>
      <c r="K213" s="166"/>
      <c r="L213" s="166"/>
      <c r="M213" s="166"/>
      <c r="N213" s="166"/>
      <c r="O213" s="166">
        <f t="shared" ref="O213" si="84">P188*10/100</f>
        <v>8152</v>
      </c>
      <c r="P213" s="165"/>
      <c r="Q213" s="166">
        <f t="shared" ref="Q213" si="85">R188*10/100</f>
        <v>8152</v>
      </c>
      <c r="R213" s="165"/>
      <c r="S213" s="166">
        <f t="shared" ref="S213" si="86">T188*10/100</f>
        <v>8152</v>
      </c>
      <c r="T213" s="165"/>
      <c r="U213" s="166">
        <f>V188*10/100+652</f>
        <v>8967</v>
      </c>
      <c r="V213" s="165"/>
      <c r="W213" s="166">
        <v>8315</v>
      </c>
      <c r="X213" s="165"/>
      <c r="Y213" s="166">
        <v>8315</v>
      </c>
      <c r="Z213" s="165"/>
      <c r="AA213" s="166">
        <v>8315</v>
      </c>
      <c r="AB213" s="165"/>
      <c r="AC213" s="166">
        <v>8315</v>
      </c>
      <c r="AD213" s="165"/>
      <c r="AE213" s="166">
        <v>8315</v>
      </c>
      <c r="AF213" s="165"/>
    </row>
    <row r="214" spans="1:32" ht="17.25" x14ac:dyDescent="0.3">
      <c r="A214" s="24"/>
      <c r="B214" s="206"/>
      <c r="C214" s="141"/>
      <c r="D214" s="136">
        <f>-C212-C213</f>
        <v>-8502</v>
      </c>
      <c r="E214" s="117"/>
      <c r="F214" s="146">
        <f>-E212-E213</f>
        <v>-8502</v>
      </c>
      <c r="G214" s="146"/>
      <c r="H214" s="146">
        <f>-G212-G213</f>
        <v>-8502</v>
      </c>
      <c r="I214" s="84"/>
      <c r="J214" s="84"/>
      <c r="K214" s="84"/>
      <c r="L214" s="84"/>
      <c r="M214" s="84"/>
      <c r="N214" s="84"/>
      <c r="O214" s="141"/>
      <c r="P214" s="146">
        <f t="shared" ref="P214" si="87">-O212-O213</f>
        <v>-8502</v>
      </c>
      <c r="Q214" s="141"/>
      <c r="R214" s="146">
        <f t="shared" ref="R214" si="88">-Q212-Q213</f>
        <v>-8502</v>
      </c>
      <c r="S214" s="141"/>
      <c r="T214" s="146">
        <f t="shared" ref="T214" si="89">-S212-S213</f>
        <v>-8502</v>
      </c>
      <c r="U214" s="141"/>
      <c r="V214" s="146">
        <f t="shared" ref="V214" si="90">-U212-U213</f>
        <v>-9317</v>
      </c>
      <c r="W214" s="141"/>
      <c r="X214" s="146">
        <f t="shared" ref="X214" si="91">-W212-W213</f>
        <v>-8665</v>
      </c>
      <c r="Y214" s="141"/>
      <c r="Z214" s="146">
        <f t="shared" ref="Z214" si="92">-Y212-Y213</f>
        <v>-8665</v>
      </c>
      <c r="AA214" s="141"/>
      <c r="AB214" s="146">
        <f t="shared" ref="AB214" si="93">-AA212-AA213</f>
        <v>-8665</v>
      </c>
      <c r="AC214" s="141"/>
      <c r="AD214" s="146">
        <f t="shared" ref="AD214" si="94">-AC212-AC213</f>
        <v>-8665</v>
      </c>
      <c r="AE214" s="141"/>
      <c r="AF214" s="146">
        <f t="shared" ref="AF214" si="95">-AE212-AE213</f>
        <v>-8665</v>
      </c>
    </row>
    <row r="215" spans="1:32" ht="18" thickBot="1" x14ac:dyDescent="0.35">
      <c r="A215" s="24"/>
      <c r="B215" s="205" t="s">
        <v>11</v>
      </c>
      <c r="C215" s="155"/>
      <c r="D215" s="147">
        <f>+D210+D214</f>
        <v>396403</v>
      </c>
      <c r="E215" s="124"/>
      <c r="F215" s="147">
        <f>+F210+F214</f>
        <v>396403</v>
      </c>
      <c r="G215" s="155"/>
      <c r="H215" s="147">
        <f>+H210+H214</f>
        <v>413580.23</v>
      </c>
      <c r="I215" s="84"/>
      <c r="J215" s="84"/>
      <c r="K215" s="84"/>
      <c r="L215" s="84"/>
      <c r="M215" s="84"/>
      <c r="N215" s="84"/>
      <c r="O215" s="141"/>
      <c r="P215" s="136">
        <f>+P210+P214</f>
        <v>393903</v>
      </c>
      <c r="Q215" s="141"/>
      <c r="R215" s="136">
        <f>+R210+R214</f>
        <v>393903</v>
      </c>
      <c r="S215" s="141"/>
      <c r="T215" s="136">
        <f>+T210+T214</f>
        <v>393903</v>
      </c>
      <c r="U215" s="141"/>
      <c r="V215" s="136">
        <f>+V210+V214</f>
        <v>405313</v>
      </c>
      <c r="W215" s="141"/>
      <c r="X215" s="136">
        <f>+X210+X214</f>
        <v>396185</v>
      </c>
      <c r="Y215" s="141"/>
      <c r="Z215" s="136">
        <f>+Z210+Z214</f>
        <v>396185</v>
      </c>
      <c r="AA215" s="141"/>
      <c r="AB215" s="136">
        <f>+AB210+AB214</f>
        <v>396185</v>
      </c>
      <c r="AC215" s="141"/>
      <c r="AD215" s="136">
        <f>+AD210+AD214</f>
        <v>396185</v>
      </c>
      <c r="AE215" s="141"/>
      <c r="AF215" s="136">
        <f>+AF210+AF214</f>
        <v>413362.23</v>
      </c>
    </row>
    <row r="216" spans="1:32" ht="17.25" x14ac:dyDescent="0.3">
      <c r="A216" s="24"/>
      <c r="B216" s="205" t="s">
        <v>121</v>
      </c>
      <c r="C216" s="156"/>
      <c r="D216" s="165">
        <f t="shared" ref="D216" si="96">D215*6/100</f>
        <v>23784.18</v>
      </c>
      <c r="E216" s="172"/>
      <c r="F216" s="165">
        <f t="shared" ref="F216" si="97">F215*6/100</f>
        <v>23784.18</v>
      </c>
      <c r="G216" s="166"/>
      <c r="H216" s="165">
        <f>H215*6/100</f>
        <v>24814.8138</v>
      </c>
      <c r="I216" s="172"/>
      <c r="J216" s="172"/>
      <c r="K216" s="172"/>
      <c r="L216" s="172"/>
      <c r="M216" s="172"/>
      <c r="N216" s="172"/>
      <c r="O216" s="166"/>
      <c r="P216" s="165">
        <f t="shared" ref="P216" si="98">P215*6/100</f>
        <v>23634.18</v>
      </c>
      <c r="Q216" s="166"/>
      <c r="R216" s="165">
        <f t="shared" ref="R216:T216" si="99">R215*6/100</f>
        <v>23634.18</v>
      </c>
      <c r="S216" s="166"/>
      <c r="T216" s="165">
        <f t="shared" si="99"/>
        <v>23634.18</v>
      </c>
      <c r="U216" s="166"/>
      <c r="V216" s="165">
        <f t="shared" ref="V216" si="100">V215*6/100</f>
        <v>24318.78</v>
      </c>
      <c r="W216" s="166"/>
      <c r="X216" s="165">
        <f t="shared" ref="X216:Z216" si="101">X215*6/100</f>
        <v>23771.1</v>
      </c>
      <c r="Y216" s="166"/>
      <c r="Z216" s="165">
        <f t="shared" si="101"/>
        <v>23771.1</v>
      </c>
      <c r="AA216" s="166"/>
      <c r="AB216" s="165">
        <f t="shared" ref="AB216:AD216" si="102">AB215*6/100</f>
        <v>23771.1</v>
      </c>
      <c r="AC216" s="166"/>
      <c r="AD216" s="165">
        <f t="shared" si="102"/>
        <v>23771.1</v>
      </c>
      <c r="AE216" s="166"/>
      <c r="AF216" s="165">
        <f t="shared" ref="AF216" si="103">AF215*6/100</f>
        <v>24801.733799999998</v>
      </c>
    </row>
    <row r="217" spans="1:32" ht="17.25" x14ac:dyDescent="0.3">
      <c r="A217" s="24"/>
      <c r="B217" s="205" t="s">
        <v>13</v>
      </c>
      <c r="C217" s="148"/>
      <c r="D217" s="161">
        <v>-15000</v>
      </c>
      <c r="E217" s="171"/>
      <c r="F217" s="161">
        <v>-15000</v>
      </c>
      <c r="G217" s="164"/>
      <c r="H217" s="161">
        <v>-15000</v>
      </c>
      <c r="I217" s="171"/>
      <c r="J217" s="171"/>
      <c r="K217" s="171"/>
      <c r="L217" s="171"/>
      <c r="M217" s="171"/>
      <c r="N217" s="171"/>
      <c r="O217" s="164"/>
      <c r="P217" s="161">
        <v>-15000</v>
      </c>
      <c r="Q217" s="164"/>
      <c r="R217" s="161">
        <v>-15000</v>
      </c>
      <c r="S217" s="164"/>
      <c r="T217" s="161">
        <v>-15000</v>
      </c>
      <c r="U217" s="164"/>
      <c r="V217" s="161">
        <v>-15000</v>
      </c>
      <c r="W217" s="164"/>
      <c r="X217" s="161">
        <v>-15000</v>
      </c>
      <c r="Y217" s="164"/>
      <c r="Z217" s="161">
        <v>-15000</v>
      </c>
      <c r="AA217" s="164"/>
      <c r="AB217" s="161">
        <v>-15000</v>
      </c>
      <c r="AC217" s="164"/>
      <c r="AD217" s="161">
        <v>-15000</v>
      </c>
      <c r="AE217" s="164"/>
      <c r="AF217" s="161">
        <v>-15000</v>
      </c>
    </row>
    <row r="218" spans="1:32" ht="18" thickBot="1" x14ac:dyDescent="0.35">
      <c r="A218" s="24"/>
      <c r="B218" s="210" t="s">
        <v>123</v>
      </c>
      <c r="C218" s="157"/>
      <c r="D218" s="191">
        <f t="shared" ref="D218" si="104">D216+D217</f>
        <v>8784.18</v>
      </c>
      <c r="E218" s="174"/>
      <c r="F218" s="191">
        <f t="shared" ref="F218" si="105">F216+F217</f>
        <v>8784.18</v>
      </c>
      <c r="G218" s="168"/>
      <c r="H218" s="167">
        <f t="shared" ref="H218" si="106">H216+H217</f>
        <v>9814.8137999999999</v>
      </c>
      <c r="I218" s="311"/>
      <c r="J218" s="311"/>
      <c r="K218" s="311"/>
      <c r="L218" s="311"/>
      <c r="M218" s="311"/>
      <c r="N218" s="311"/>
      <c r="O218" s="168"/>
      <c r="P218" s="167">
        <f t="shared" ref="P218" si="107">P216+P217</f>
        <v>8634.18</v>
      </c>
      <c r="Q218" s="168"/>
      <c r="R218" s="167">
        <f t="shared" ref="R218:T218" si="108">R216+R217</f>
        <v>8634.18</v>
      </c>
      <c r="S218" s="168"/>
      <c r="T218" s="167">
        <f t="shared" si="108"/>
        <v>8634.18</v>
      </c>
      <c r="U218" s="168"/>
      <c r="V218" s="167">
        <f t="shared" ref="V218" si="109">V216+V217</f>
        <v>9318.7799999999988</v>
      </c>
      <c r="W218" s="168"/>
      <c r="X218" s="167">
        <f t="shared" ref="X218:Z218" si="110">X216+X217</f>
        <v>8771.0999999999985</v>
      </c>
      <c r="Y218" s="168"/>
      <c r="Z218" s="191">
        <f t="shared" si="110"/>
        <v>8771.0999999999985</v>
      </c>
      <c r="AA218" s="168"/>
      <c r="AB218" s="177">
        <f t="shared" ref="AB218:AD218" si="111">AB216+AB217</f>
        <v>8771.0999999999985</v>
      </c>
      <c r="AC218" s="168"/>
      <c r="AD218" s="177">
        <f t="shared" si="111"/>
        <v>8771.0999999999985</v>
      </c>
      <c r="AE218" s="168"/>
      <c r="AF218" s="177">
        <f t="shared" ref="AF218" si="112">AF216+AF217</f>
        <v>9801.7337999999982</v>
      </c>
    </row>
    <row r="219" spans="1:32" ht="18.75" thickTop="1" thickBot="1" x14ac:dyDescent="0.35">
      <c r="A219" s="24"/>
      <c r="B219" s="206" t="s">
        <v>129</v>
      </c>
      <c r="C219" s="158"/>
      <c r="D219" s="178">
        <v>8784</v>
      </c>
      <c r="E219" s="172"/>
      <c r="F219" s="178">
        <v>8784</v>
      </c>
      <c r="G219" s="172"/>
      <c r="H219" s="178">
        <v>9815</v>
      </c>
      <c r="I219" s="178"/>
      <c r="J219" s="178"/>
      <c r="K219" s="178"/>
      <c r="L219" s="178"/>
      <c r="M219" s="178"/>
      <c r="N219" s="178"/>
      <c r="O219" s="172"/>
      <c r="P219" s="389">
        <v>-4414.5</v>
      </c>
      <c r="Q219" s="172"/>
      <c r="R219" s="193" t="s">
        <v>84</v>
      </c>
      <c r="S219" s="172"/>
      <c r="T219" s="193" t="s">
        <v>84</v>
      </c>
      <c r="U219" s="172"/>
      <c r="V219" s="193" t="s">
        <v>84</v>
      </c>
      <c r="W219" s="172"/>
      <c r="X219" s="193" t="s">
        <v>84</v>
      </c>
    </row>
    <row r="220" spans="1:32" ht="18.75" thickTop="1" thickBot="1" x14ac:dyDescent="0.35">
      <c r="A220" s="24"/>
      <c r="B220" s="270" t="s">
        <v>130</v>
      </c>
      <c r="C220" s="30"/>
      <c r="D220" s="31">
        <v>9295.5</v>
      </c>
      <c r="E220" s="30"/>
      <c r="F220" s="31">
        <v>9295.5</v>
      </c>
      <c r="G220" s="30"/>
      <c r="H220" s="31">
        <v>9295.5</v>
      </c>
      <c r="I220" s="31"/>
      <c r="J220" s="31"/>
      <c r="K220" s="31"/>
      <c r="L220" s="31"/>
      <c r="M220" s="31"/>
      <c r="N220" s="31"/>
      <c r="P220" s="176">
        <f>P218+P219</f>
        <v>4219.68</v>
      </c>
      <c r="Q220" s="128"/>
      <c r="R220" s="302">
        <f>8634</f>
        <v>8634</v>
      </c>
      <c r="S220" s="128"/>
      <c r="T220" s="302">
        <f>8634</f>
        <v>8634</v>
      </c>
      <c r="U220" s="128"/>
      <c r="V220" s="302">
        <v>9319</v>
      </c>
      <c r="W220" s="128"/>
      <c r="X220" s="302">
        <v>8771</v>
      </c>
    </row>
    <row r="221" spans="1:32" ht="18.75" thickTop="1" thickBot="1" x14ac:dyDescent="0.35">
      <c r="A221" s="24"/>
      <c r="B221" s="30"/>
      <c r="C221" s="30"/>
      <c r="D221" s="31">
        <f>D219-D220</f>
        <v>-511.5</v>
      </c>
      <c r="E221" s="31"/>
      <c r="F221" s="31">
        <f t="shared" ref="F221" si="113">F219-F220</f>
        <v>-511.5</v>
      </c>
      <c r="G221" s="31"/>
      <c r="H221" s="31">
        <f t="shared" ref="H221" si="114">H219-H220</f>
        <v>519.5</v>
      </c>
      <c r="I221" s="31"/>
      <c r="J221" s="31"/>
      <c r="K221" s="31"/>
      <c r="L221" s="31"/>
      <c r="M221" s="31"/>
      <c r="N221" s="31"/>
      <c r="P221" s="185">
        <v>4220</v>
      </c>
    </row>
    <row r="222" spans="1:32" ht="18" thickTop="1" x14ac:dyDescent="0.3">
      <c r="A222" s="24"/>
      <c r="B222" s="28"/>
      <c r="C222" s="28"/>
      <c r="D222" s="28"/>
      <c r="E222" s="24"/>
    </row>
    <row r="223" spans="1:32" ht="17.25" x14ac:dyDescent="0.3">
      <c r="A223" s="24"/>
      <c r="B223" s="28"/>
      <c r="C223" s="28"/>
      <c r="D223" s="28"/>
      <c r="E223" s="24"/>
    </row>
    <row r="224" spans="1:32" ht="17.25" x14ac:dyDescent="0.3">
      <c r="A224" s="24"/>
      <c r="B224" s="24"/>
      <c r="C224" s="24"/>
      <c r="D224" s="24"/>
      <c r="E224" s="24"/>
    </row>
    <row r="225" spans="1:32" ht="17.25" x14ac:dyDescent="0.3">
      <c r="A225" s="24"/>
      <c r="B225" s="24"/>
      <c r="C225" s="24"/>
      <c r="D225" s="24"/>
      <c r="E225" s="24"/>
    </row>
    <row r="226" spans="1:32" ht="17.25" x14ac:dyDescent="0.3">
      <c r="A226" s="24"/>
      <c r="B226" s="24"/>
      <c r="C226" s="24"/>
      <c r="D226" s="24"/>
      <c r="E226" s="24"/>
    </row>
    <row r="227" spans="1:32" ht="17.25" x14ac:dyDescent="0.3">
      <c r="A227" s="24"/>
      <c r="B227" s="85" t="s">
        <v>31</v>
      </c>
      <c r="C227" s="85"/>
      <c r="D227" s="28"/>
      <c r="E227" s="28"/>
    </row>
    <row r="228" spans="1:32" ht="17.25" x14ac:dyDescent="0.3">
      <c r="A228" s="24"/>
      <c r="B228" s="85" t="s">
        <v>49</v>
      </c>
      <c r="C228" s="85"/>
      <c r="D228" s="28"/>
      <c r="E228" s="28"/>
    </row>
    <row r="229" spans="1:32" ht="17.25" x14ac:dyDescent="0.3">
      <c r="A229" s="24"/>
      <c r="B229" s="28"/>
      <c r="C229" s="28"/>
      <c r="D229" s="28"/>
      <c r="E229" s="28"/>
    </row>
    <row r="230" spans="1:32" ht="17.25" x14ac:dyDescent="0.3">
      <c r="A230" s="24"/>
      <c r="B230" s="86" t="s">
        <v>0</v>
      </c>
      <c r="C230" s="28"/>
      <c r="D230" s="28"/>
      <c r="E230" s="28"/>
    </row>
    <row r="231" spans="1:32" ht="17.25" x14ac:dyDescent="0.3">
      <c r="A231" s="24"/>
      <c r="B231" s="30"/>
      <c r="C231" s="49" t="s">
        <v>98</v>
      </c>
      <c r="D231" s="49"/>
      <c r="E231" s="49" t="s">
        <v>99</v>
      </c>
      <c r="F231" s="49"/>
      <c r="G231" s="49" t="s">
        <v>100</v>
      </c>
      <c r="H231" s="49"/>
      <c r="I231" s="49"/>
      <c r="J231" s="49"/>
      <c r="K231" s="49"/>
      <c r="L231" s="49"/>
      <c r="M231" s="49"/>
      <c r="N231" s="49"/>
      <c r="O231" s="414" t="s">
        <v>142</v>
      </c>
      <c r="P231" s="414"/>
      <c r="Q231" s="412" t="s">
        <v>105</v>
      </c>
      <c r="R231" s="412"/>
      <c r="S231" s="412" t="s">
        <v>146</v>
      </c>
      <c r="T231" s="412"/>
      <c r="U231" s="412" t="s">
        <v>149</v>
      </c>
      <c r="V231" s="412"/>
      <c r="W231" s="413" t="s">
        <v>156</v>
      </c>
      <c r="X231" s="413"/>
      <c r="Y231" s="413" t="s">
        <v>159</v>
      </c>
      <c r="Z231" s="413"/>
      <c r="AA231" s="413" t="s">
        <v>162</v>
      </c>
      <c r="AB231" s="413"/>
      <c r="AC231" s="413" t="s">
        <v>163</v>
      </c>
      <c r="AD231" s="413"/>
      <c r="AE231" s="413" t="s">
        <v>165</v>
      </c>
      <c r="AF231" s="413"/>
    </row>
    <row r="232" spans="1:32" ht="17.25" x14ac:dyDescent="0.3">
      <c r="A232" s="24"/>
      <c r="B232" s="204" t="s">
        <v>1</v>
      </c>
      <c r="C232" s="151"/>
      <c r="D232" s="179">
        <v>102350</v>
      </c>
      <c r="E232" s="115"/>
      <c r="F232" s="179">
        <v>102350</v>
      </c>
      <c r="G232" s="186"/>
      <c r="H232" s="179">
        <v>102350</v>
      </c>
      <c r="I232" s="186"/>
      <c r="J232" s="186"/>
      <c r="K232" s="186"/>
      <c r="L232" s="186"/>
      <c r="M232" s="186"/>
      <c r="N232" s="186"/>
      <c r="O232" s="151"/>
      <c r="P232" s="143">
        <v>102350</v>
      </c>
      <c r="Q232" s="151"/>
      <c r="R232" s="143">
        <v>102350</v>
      </c>
      <c r="S232" s="151"/>
      <c r="T232" s="143">
        <v>102350</v>
      </c>
      <c r="U232" s="151"/>
      <c r="V232" s="143">
        <v>102350</v>
      </c>
      <c r="W232" s="151"/>
      <c r="X232" s="143">
        <v>102350</v>
      </c>
      <c r="Y232" s="151"/>
      <c r="Z232" s="143">
        <v>102350</v>
      </c>
      <c r="AA232" s="151"/>
      <c r="AB232" s="143">
        <v>102350</v>
      </c>
      <c r="AC232" s="151"/>
      <c r="AD232" s="143">
        <v>102350</v>
      </c>
      <c r="AE232" s="151"/>
      <c r="AF232" s="143">
        <v>102350</v>
      </c>
    </row>
    <row r="233" spans="1:32" ht="17.25" x14ac:dyDescent="0.3">
      <c r="A233" s="24"/>
      <c r="B233" s="205" t="s">
        <v>61</v>
      </c>
      <c r="C233" s="141"/>
      <c r="D233" s="180"/>
      <c r="E233" s="84"/>
      <c r="F233" s="136"/>
      <c r="G233" s="141"/>
      <c r="H233" s="180"/>
      <c r="I233" s="32"/>
      <c r="J233" s="32"/>
      <c r="K233" s="32"/>
      <c r="L233" s="32"/>
      <c r="M233" s="32"/>
      <c r="N233" s="32"/>
      <c r="O233" s="141"/>
      <c r="P233" s="136"/>
      <c r="Q233" s="141"/>
      <c r="R233" s="136"/>
      <c r="S233" s="141"/>
      <c r="T233" s="136"/>
      <c r="U233" s="141"/>
      <c r="V233" s="136"/>
      <c r="W233" s="141"/>
      <c r="X233" s="136"/>
      <c r="Y233" s="141"/>
      <c r="Z233" s="136"/>
      <c r="AA233" s="141"/>
      <c r="AB233" s="136"/>
      <c r="AC233" s="141"/>
      <c r="AD233" s="136"/>
      <c r="AE233" s="141"/>
      <c r="AF233" s="136"/>
    </row>
    <row r="234" spans="1:32" ht="17.25" x14ac:dyDescent="0.3">
      <c r="A234" s="24"/>
      <c r="B234" s="206" t="s">
        <v>57</v>
      </c>
      <c r="C234" s="148"/>
      <c r="D234" s="180"/>
      <c r="E234" s="21"/>
      <c r="F234" s="169"/>
      <c r="G234" s="170"/>
      <c r="H234" s="32"/>
      <c r="I234" s="32"/>
      <c r="J234" s="32"/>
      <c r="K234" s="32"/>
      <c r="L234" s="32"/>
      <c r="M234" s="32"/>
      <c r="N234" s="32"/>
      <c r="O234" s="170"/>
      <c r="P234" s="169"/>
      <c r="Q234" s="170"/>
      <c r="R234" s="169"/>
      <c r="S234" s="170"/>
      <c r="T234" s="169"/>
      <c r="U234" s="170"/>
      <c r="V234" s="169"/>
      <c r="W234" s="170"/>
      <c r="X234" s="169"/>
      <c r="Y234" s="170"/>
      <c r="Z234" s="169"/>
      <c r="AA234" s="170"/>
      <c r="AB234" s="169"/>
      <c r="AC234" s="170"/>
      <c r="AD234" s="169"/>
      <c r="AE234" s="170"/>
      <c r="AF234" s="169"/>
    </row>
    <row r="235" spans="1:32" ht="17.25" x14ac:dyDescent="0.3">
      <c r="A235" s="24"/>
      <c r="B235" s="205" t="s">
        <v>2</v>
      </c>
      <c r="C235" s="141"/>
      <c r="D235" s="180">
        <v>7800</v>
      </c>
      <c r="E235" s="84"/>
      <c r="F235" s="136">
        <v>7800</v>
      </c>
      <c r="G235" s="141"/>
      <c r="H235" s="180">
        <v>7800</v>
      </c>
      <c r="I235" s="32"/>
      <c r="J235" s="32"/>
      <c r="K235" s="32"/>
      <c r="L235" s="32"/>
      <c r="M235" s="32"/>
      <c r="N235" s="32"/>
      <c r="O235" s="141"/>
      <c r="P235" s="136">
        <v>7800</v>
      </c>
      <c r="Q235" s="141"/>
      <c r="R235" s="136">
        <v>7800</v>
      </c>
      <c r="S235" s="141"/>
      <c r="T235" s="136">
        <v>7800</v>
      </c>
      <c r="U235" s="141"/>
      <c r="V235" s="136">
        <v>7800</v>
      </c>
      <c r="W235" s="141"/>
      <c r="X235" s="136">
        <v>7800</v>
      </c>
      <c r="Y235" s="141"/>
      <c r="Z235" s="136">
        <v>7800</v>
      </c>
      <c r="AA235" s="141"/>
      <c r="AB235" s="136">
        <v>7800</v>
      </c>
      <c r="AC235" s="141"/>
      <c r="AD235" s="136">
        <v>7800</v>
      </c>
      <c r="AE235" s="141"/>
      <c r="AF235" s="136">
        <v>7800</v>
      </c>
    </row>
    <row r="236" spans="1:32" ht="17.25" x14ac:dyDescent="0.3">
      <c r="A236" s="24"/>
      <c r="B236" s="205" t="s">
        <v>69</v>
      </c>
      <c r="C236" s="152"/>
      <c r="D236" s="180">
        <v>2500</v>
      </c>
      <c r="E236" s="84"/>
      <c r="F236" s="136">
        <v>2500</v>
      </c>
      <c r="G236" s="141"/>
      <c r="H236" s="180">
        <v>2500</v>
      </c>
      <c r="I236" s="32"/>
      <c r="J236" s="32"/>
      <c r="K236" s="32"/>
      <c r="L236" s="32"/>
      <c r="M236" s="32"/>
      <c r="N236" s="32"/>
      <c r="O236" s="141"/>
      <c r="P236" s="136"/>
      <c r="Q236" s="141"/>
      <c r="R236" s="136"/>
      <c r="S236" s="141"/>
      <c r="T236" s="136"/>
      <c r="U236" s="141"/>
      <c r="V236" s="136"/>
      <c r="W236" s="141"/>
      <c r="X236" s="136"/>
      <c r="Y236" s="141"/>
      <c r="Z236" s="136"/>
      <c r="AA236" s="141"/>
      <c r="AB236" s="136"/>
      <c r="AC236" s="141"/>
      <c r="AD236" s="136"/>
      <c r="AE236" s="141"/>
      <c r="AF236" s="136"/>
    </row>
    <row r="237" spans="1:32" ht="17.25" x14ac:dyDescent="0.3">
      <c r="A237" s="24"/>
      <c r="B237" s="205" t="s">
        <v>17</v>
      </c>
      <c r="C237" s="141"/>
      <c r="D237" s="180">
        <v>30825</v>
      </c>
      <c r="E237" s="84"/>
      <c r="F237" s="136">
        <v>30825</v>
      </c>
      <c r="G237" s="141"/>
      <c r="H237" s="180">
        <v>30825</v>
      </c>
      <c r="I237" s="32"/>
      <c r="J237" s="32"/>
      <c r="K237" s="32"/>
      <c r="L237" s="32"/>
      <c r="M237" s="32"/>
      <c r="N237" s="32"/>
      <c r="O237" s="141"/>
      <c r="P237" s="136">
        <v>30825</v>
      </c>
      <c r="Q237" s="141"/>
      <c r="R237" s="136">
        <v>30825</v>
      </c>
      <c r="S237" s="141"/>
      <c r="T237" s="136">
        <v>30825</v>
      </c>
      <c r="U237" s="141"/>
      <c r="V237" s="136">
        <v>30825</v>
      </c>
      <c r="W237" s="141"/>
      <c r="X237" s="136">
        <v>30825</v>
      </c>
      <c r="Y237" s="141"/>
      <c r="Z237" s="136">
        <v>30825</v>
      </c>
      <c r="AA237" s="141"/>
      <c r="AB237" s="136">
        <v>30825</v>
      </c>
      <c r="AC237" s="141"/>
      <c r="AD237" s="136">
        <v>30825</v>
      </c>
      <c r="AE237" s="141"/>
      <c r="AF237" s="136">
        <v>30825</v>
      </c>
    </row>
    <row r="238" spans="1:32" ht="17.25" x14ac:dyDescent="0.3">
      <c r="A238" s="24"/>
      <c r="B238" s="205" t="s">
        <v>18</v>
      </c>
      <c r="C238" s="141"/>
      <c r="D238" s="181">
        <v>30000</v>
      </c>
      <c r="E238" s="163"/>
      <c r="F238" s="162">
        <v>30000</v>
      </c>
      <c r="G238" s="173"/>
      <c r="H238" s="181">
        <v>30000</v>
      </c>
      <c r="I238" s="249"/>
      <c r="J238" s="249"/>
      <c r="K238" s="249"/>
      <c r="L238" s="249"/>
      <c r="M238" s="249"/>
      <c r="N238" s="249"/>
      <c r="O238" s="173"/>
      <c r="P238" s="162">
        <v>30000</v>
      </c>
      <c r="Q238" s="173"/>
      <c r="R238" s="162">
        <v>30000</v>
      </c>
      <c r="S238" s="173"/>
      <c r="T238" s="162">
        <v>30000</v>
      </c>
      <c r="U238" s="173"/>
      <c r="V238" s="162">
        <v>30000</v>
      </c>
      <c r="W238" s="173"/>
      <c r="X238" s="162">
        <v>30000</v>
      </c>
      <c r="Y238" s="173"/>
      <c r="Z238" s="162">
        <v>30000</v>
      </c>
      <c r="AA238" s="173"/>
      <c r="AB238" s="162">
        <v>30000</v>
      </c>
      <c r="AC238" s="173"/>
      <c r="AD238" s="162">
        <v>30000</v>
      </c>
      <c r="AE238" s="173"/>
      <c r="AF238" s="162">
        <v>30000</v>
      </c>
    </row>
    <row r="239" spans="1:32" ht="17.25" x14ac:dyDescent="0.3">
      <c r="A239" s="24"/>
      <c r="B239" s="205" t="s">
        <v>19</v>
      </c>
      <c r="C239" s="141"/>
      <c r="D239" s="136"/>
      <c r="E239" s="84"/>
      <c r="F239" s="136">
        <v>51175</v>
      </c>
      <c r="G239" s="141"/>
      <c r="H239" s="180">
        <v>51175</v>
      </c>
      <c r="I239" s="32"/>
      <c r="J239" s="32"/>
      <c r="K239" s="32"/>
      <c r="L239" s="32"/>
      <c r="M239" s="32"/>
      <c r="N239" s="32"/>
      <c r="O239" s="141"/>
      <c r="P239" s="136">
        <v>51175</v>
      </c>
      <c r="Q239" s="141"/>
      <c r="R239" s="136">
        <v>51175</v>
      </c>
      <c r="S239" s="141"/>
      <c r="T239" s="136">
        <v>51175</v>
      </c>
      <c r="U239" s="141"/>
      <c r="V239" s="136">
        <v>51175</v>
      </c>
      <c r="W239" s="141"/>
      <c r="X239" s="136">
        <v>51175</v>
      </c>
      <c r="Y239" s="141"/>
      <c r="Z239" s="136">
        <v>51175</v>
      </c>
      <c r="AA239" s="141"/>
      <c r="AB239" s="136">
        <v>51175</v>
      </c>
      <c r="AC239" s="141"/>
      <c r="AD239" s="136">
        <v>51175</v>
      </c>
      <c r="AE239" s="141"/>
      <c r="AF239" s="136">
        <v>51175</v>
      </c>
    </row>
    <row r="240" spans="1:32" ht="17.25" x14ac:dyDescent="0.3">
      <c r="A240" s="24"/>
      <c r="B240" s="205" t="s">
        <v>60</v>
      </c>
      <c r="C240" s="141"/>
      <c r="D240" s="136"/>
      <c r="E240" s="84"/>
      <c r="F240" s="136">
        <v>102350</v>
      </c>
      <c r="G240" s="141"/>
      <c r="H240" s="180"/>
      <c r="I240" s="32"/>
      <c r="J240" s="32"/>
      <c r="K240" s="32"/>
      <c r="L240" s="32"/>
      <c r="M240" s="32"/>
      <c r="N240" s="32"/>
      <c r="O240" s="141"/>
      <c r="P240" s="136"/>
      <c r="Q240" s="141"/>
      <c r="R240" s="136"/>
      <c r="S240" s="141"/>
      <c r="T240" s="136"/>
      <c r="U240" s="141"/>
      <c r="V240" s="136"/>
      <c r="W240" s="141"/>
      <c r="X240" s="136"/>
      <c r="Y240" s="141"/>
      <c r="Z240" s="136"/>
      <c r="AA240" s="141"/>
      <c r="AB240" s="136"/>
      <c r="AC240" s="141"/>
      <c r="AD240" s="136"/>
      <c r="AE240" s="141"/>
      <c r="AF240" s="136"/>
    </row>
    <row r="241" spans="1:32" ht="17.25" x14ac:dyDescent="0.3">
      <c r="A241" s="24"/>
      <c r="B241" s="205" t="s">
        <v>21</v>
      </c>
      <c r="C241" s="148"/>
      <c r="D241" s="169">
        <v>100000</v>
      </c>
      <c r="E241" s="21"/>
      <c r="F241" s="169">
        <v>100000</v>
      </c>
      <c r="G241" s="170"/>
      <c r="H241" s="180">
        <v>100000</v>
      </c>
      <c r="I241" s="32"/>
      <c r="J241" s="32"/>
      <c r="K241" s="32"/>
      <c r="L241" s="32"/>
      <c r="M241" s="32"/>
      <c r="N241" s="32"/>
      <c r="O241" s="170"/>
      <c r="P241" s="169">
        <v>100000</v>
      </c>
      <c r="Q241" s="170"/>
      <c r="R241" s="169">
        <v>100000</v>
      </c>
      <c r="S241" s="170"/>
      <c r="T241" s="169">
        <v>100000</v>
      </c>
      <c r="U241" s="170"/>
      <c r="V241" s="169">
        <v>100000</v>
      </c>
      <c r="W241" s="170"/>
      <c r="X241" s="169">
        <v>100000</v>
      </c>
      <c r="Y241" s="170"/>
      <c r="Z241" s="169">
        <v>100000</v>
      </c>
      <c r="AA241" s="170"/>
      <c r="AB241" s="169">
        <v>100000</v>
      </c>
      <c r="AC241" s="170"/>
      <c r="AD241" s="169">
        <v>100000</v>
      </c>
      <c r="AE241" s="170"/>
      <c r="AF241" s="169">
        <v>100000</v>
      </c>
    </row>
    <row r="242" spans="1:32" ht="17.25" x14ac:dyDescent="0.3">
      <c r="A242" s="24"/>
      <c r="B242" s="205" t="s">
        <v>20</v>
      </c>
      <c r="C242" s="141"/>
      <c r="D242" s="136">
        <v>25000</v>
      </c>
      <c r="E242" s="84"/>
      <c r="F242" s="136">
        <v>25000</v>
      </c>
      <c r="G242" s="141"/>
      <c r="H242" s="180">
        <v>25000</v>
      </c>
      <c r="I242" s="32"/>
      <c r="J242" s="32"/>
      <c r="K242" s="32"/>
      <c r="L242" s="32"/>
      <c r="M242" s="32"/>
      <c r="N242" s="32"/>
      <c r="O242" s="141"/>
      <c r="P242" s="136">
        <v>25000</v>
      </c>
      <c r="Q242" s="141"/>
      <c r="R242" s="136">
        <v>25000</v>
      </c>
      <c r="S242" s="141"/>
      <c r="T242" s="136">
        <v>25000</v>
      </c>
      <c r="U242" s="141"/>
      <c r="V242" s="136">
        <v>25000</v>
      </c>
      <c r="W242" s="141"/>
      <c r="X242" s="136">
        <v>25000</v>
      </c>
      <c r="Y242" s="141"/>
      <c r="Z242" s="136">
        <v>25000</v>
      </c>
      <c r="AA242" s="141"/>
      <c r="AB242" s="136">
        <v>25000</v>
      </c>
      <c r="AC242" s="141"/>
      <c r="AD242" s="136">
        <v>25000</v>
      </c>
      <c r="AE242" s="141"/>
      <c r="AF242" s="136">
        <v>25000</v>
      </c>
    </row>
    <row r="243" spans="1:32" ht="17.25" x14ac:dyDescent="0.3">
      <c r="A243" s="24"/>
      <c r="B243" s="205" t="s">
        <v>22</v>
      </c>
      <c r="C243" s="141"/>
      <c r="D243" s="136">
        <v>55000</v>
      </c>
      <c r="E243" s="84"/>
      <c r="F243" s="136">
        <v>55000</v>
      </c>
      <c r="G243" s="141"/>
      <c r="H243" s="180">
        <v>55000</v>
      </c>
      <c r="I243" s="32"/>
      <c r="J243" s="32"/>
      <c r="K243" s="32"/>
      <c r="L243" s="32"/>
      <c r="M243" s="32"/>
      <c r="N243" s="32"/>
      <c r="O243" s="141"/>
      <c r="P243" s="136">
        <v>55000</v>
      </c>
      <c r="Q243" s="141"/>
      <c r="R243" s="136">
        <v>55000</v>
      </c>
      <c r="S243" s="141"/>
      <c r="T243" s="136">
        <v>55000</v>
      </c>
      <c r="U243" s="141"/>
      <c r="V243" s="136">
        <v>55000</v>
      </c>
      <c r="W243" s="141"/>
      <c r="X243" s="136">
        <v>55000</v>
      </c>
      <c r="Y243" s="141"/>
      <c r="Z243" s="136">
        <v>55000</v>
      </c>
      <c r="AA243" s="141"/>
      <c r="AB243" s="136">
        <v>55000</v>
      </c>
      <c r="AC243" s="141"/>
      <c r="AD243" s="136">
        <v>55000</v>
      </c>
      <c r="AE243" s="141"/>
      <c r="AF243" s="136">
        <v>55000</v>
      </c>
    </row>
    <row r="244" spans="1:32" ht="17.25" x14ac:dyDescent="0.3">
      <c r="A244" s="24"/>
      <c r="B244" s="205" t="s">
        <v>24</v>
      </c>
      <c r="C244" s="148"/>
      <c r="D244" s="169">
        <v>11500</v>
      </c>
      <c r="E244" s="21"/>
      <c r="F244" s="169">
        <v>11500</v>
      </c>
      <c r="G244" s="21"/>
      <c r="H244" s="32">
        <v>11500</v>
      </c>
      <c r="I244" s="32"/>
      <c r="J244" s="32"/>
      <c r="K244" s="32"/>
      <c r="L244" s="32"/>
      <c r="M244" s="32"/>
      <c r="N244" s="32"/>
      <c r="O244" s="170"/>
      <c r="P244" s="169">
        <v>11500</v>
      </c>
      <c r="Q244" s="170"/>
      <c r="R244" s="169">
        <v>11500</v>
      </c>
      <c r="S244" s="170"/>
      <c r="T244" s="169">
        <v>11500</v>
      </c>
      <c r="U244" s="170"/>
      <c r="V244" s="169">
        <v>11500</v>
      </c>
      <c r="W244" s="170"/>
      <c r="X244" s="169">
        <v>11500</v>
      </c>
      <c r="Y244" s="170"/>
      <c r="Z244" s="169">
        <v>11500</v>
      </c>
      <c r="AA244" s="170"/>
      <c r="AB244" s="169">
        <v>11500</v>
      </c>
      <c r="AC244" s="170"/>
      <c r="AD244" s="169">
        <v>11500</v>
      </c>
      <c r="AE244" s="170"/>
      <c r="AF244" s="169">
        <v>11500</v>
      </c>
    </row>
    <row r="245" spans="1:32" ht="17.25" x14ac:dyDescent="0.3">
      <c r="A245" s="24"/>
      <c r="B245" s="205" t="s">
        <v>23</v>
      </c>
      <c r="C245" s="141"/>
      <c r="D245" s="136">
        <v>20000</v>
      </c>
      <c r="E245" s="84"/>
      <c r="F245" s="136">
        <v>20000</v>
      </c>
      <c r="G245" s="141"/>
      <c r="H245" s="180">
        <v>20000</v>
      </c>
      <c r="I245" s="32"/>
      <c r="J245" s="32"/>
      <c r="K245" s="32"/>
      <c r="L245" s="32"/>
      <c r="M245" s="32"/>
      <c r="N245" s="32"/>
      <c r="O245" s="141"/>
      <c r="P245" s="136">
        <v>20000</v>
      </c>
      <c r="Q245" s="141"/>
      <c r="R245" s="136">
        <v>20000</v>
      </c>
      <c r="S245" s="141"/>
      <c r="T245" s="136">
        <v>20000</v>
      </c>
      <c r="U245" s="141"/>
      <c r="V245" s="136">
        <v>20000</v>
      </c>
      <c r="W245" s="141"/>
      <c r="X245" s="136">
        <v>20000</v>
      </c>
      <c r="Y245" s="141"/>
      <c r="Z245" s="136">
        <v>20000</v>
      </c>
      <c r="AA245" s="141"/>
      <c r="AB245" s="136">
        <v>20000</v>
      </c>
      <c r="AC245" s="141"/>
      <c r="AD245" s="136">
        <v>20000</v>
      </c>
      <c r="AE245" s="141"/>
      <c r="AF245" s="136">
        <v>20000</v>
      </c>
    </row>
    <row r="246" spans="1:32" ht="17.25" x14ac:dyDescent="0.3">
      <c r="A246" s="24"/>
      <c r="B246" s="207" t="s">
        <v>3</v>
      </c>
      <c r="C246" s="141"/>
      <c r="D246" s="140">
        <f>SUM(D232:D245)</f>
        <v>384975</v>
      </c>
      <c r="E246" s="110"/>
      <c r="F246" s="140">
        <f>SUM(F232:F245)</f>
        <v>538500</v>
      </c>
      <c r="G246" s="153"/>
      <c r="H246" s="140">
        <f>SUM(H232:H245)</f>
        <v>436150</v>
      </c>
      <c r="I246" s="110"/>
      <c r="J246" s="110"/>
      <c r="K246" s="110"/>
      <c r="L246" s="110"/>
      <c r="M246" s="110"/>
      <c r="N246" s="110"/>
      <c r="O246" s="153"/>
      <c r="P246" s="140">
        <f>SUM(P232:P245)</f>
        <v>433650</v>
      </c>
      <c r="Q246" s="153"/>
      <c r="R246" s="140">
        <f>SUM(R232:R245)</f>
        <v>433650</v>
      </c>
      <c r="S246" s="153"/>
      <c r="T246" s="140">
        <f>SUM(T232:T245)</f>
        <v>433650</v>
      </c>
      <c r="U246" s="153"/>
      <c r="V246" s="140">
        <f>SUM(V232:V245)</f>
        <v>433650</v>
      </c>
      <c r="W246" s="153"/>
      <c r="X246" s="140">
        <f>SUM(X232:X245)</f>
        <v>433650</v>
      </c>
      <c r="Y246" s="153"/>
      <c r="Z246" s="140">
        <f>SUM(Z232:Z245)</f>
        <v>433650</v>
      </c>
      <c r="AA246" s="153"/>
      <c r="AB246" s="140">
        <f>SUM(AB232:AB245)</f>
        <v>433650</v>
      </c>
      <c r="AC246" s="153"/>
      <c r="AD246" s="140">
        <f>SUM(AD232:AD245)</f>
        <v>433650</v>
      </c>
      <c r="AE246" s="153"/>
      <c r="AF246" s="140">
        <f>SUM(AF232:AF245)</f>
        <v>433650</v>
      </c>
    </row>
    <row r="247" spans="1:32" ht="17.25" x14ac:dyDescent="0.3">
      <c r="A247" s="24"/>
      <c r="B247" s="205"/>
      <c r="C247" s="153"/>
      <c r="D247" s="161"/>
      <c r="E247" s="171"/>
      <c r="F247" s="161"/>
      <c r="G247" s="164"/>
      <c r="H247" s="161"/>
      <c r="I247" s="171"/>
      <c r="J247" s="171"/>
      <c r="K247" s="171"/>
      <c r="L247" s="171"/>
      <c r="M247" s="171"/>
      <c r="N247" s="171"/>
      <c r="O247" s="164"/>
      <c r="P247" s="161"/>
      <c r="Q247" s="164"/>
      <c r="R247" s="161"/>
      <c r="S247" s="164"/>
      <c r="T247" s="161"/>
      <c r="U247" s="164"/>
      <c r="V247" s="161"/>
      <c r="W247" s="164"/>
      <c r="X247" s="161"/>
      <c r="Y247" s="164"/>
      <c r="Z247" s="161"/>
      <c r="AA247" s="164"/>
      <c r="AB247" s="161"/>
      <c r="AC247" s="164"/>
      <c r="AD247" s="161"/>
      <c r="AE247" s="164"/>
      <c r="AF247" s="161"/>
    </row>
    <row r="248" spans="1:32" ht="17.25" x14ac:dyDescent="0.3">
      <c r="A248" s="24"/>
      <c r="B248" s="208" t="s">
        <v>4</v>
      </c>
      <c r="C248" s="148"/>
      <c r="D248" s="161"/>
      <c r="E248" s="171"/>
      <c r="F248" s="161"/>
      <c r="G248" s="164"/>
      <c r="H248" s="161"/>
      <c r="I248" s="171"/>
      <c r="J248" s="171"/>
      <c r="K248" s="171"/>
      <c r="L248" s="171"/>
      <c r="M248" s="171"/>
      <c r="N248" s="171"/>
      <c r="O248" s="164"/>
      <c r="P248" s="161"/>
      <c r="Q248" s="164"/>
      <c r="R248" s="161"/>
      <c r="S248" s="164"/>
      <c r="T248" s="161"/>
      <c r="U248" s="164"/>
      <c r="V248" s="161"/>
      <c r="W248" s="164"/>
      <c r="X248" s="161"/>
      <c r="Y248" s="164"/>
      <c r="Z248" s="161"/>
      <c r="AA248" s="164"/>
      <c r="AB248" s="161"/>
      <c r="AC248" s="164"/>
      <c r="AD248" s="161"/>
      <c r="AE248" s="164"/>
      <c r="AF248" s="161"/>
    </row>
    <row r="249" spans="1:32" ht="17.25" x14ac:dyDescent="0.3">
      <c r="A249" s="24"/>
      <c r="B249" s="205" t="s">
        <v>25</v>
      </c>
      <c r="C249" s="148"/>
      <c r="D249" s="161"/>
      <c r="E249" s="171"/>
      <c r="F249" s="161"/>
      <c r="G249" s="164"/>
      <c r="H249" s="161"/>
      <c r="I249" s="171"/>
      <c r="J249" s="171"/>
      <c r="K249" s="171"/>
      <c r="L249" s="171"/>
      <c r="M249" s="171"/>
      <c r="N249" s="171"/>
      <c r="O249" s="164"/>
      <c r="P249" s="161"/>
      <c r="Q249" s="164"/>
      <c r="R249" s="161"/>
      <c r="S249" s="164"/>
      <c r="T249" s="161"/>
      <c r="U249" s="164"/>
      <c r="V249" s="161"/>
      <c r="W249" s="164"/>
      <c r="X249" s="161"/>
      <c r="Y249" s="164"/>
      <c r="Z249" s="161"/>
      <c r="AA249" s="164"/>
      <c r="AB249" s="161"/>
      <c r="AC249" s="164"/>
      <c r="AD249" s="161"/>
      <c r="AE249" s="164"/>
      <c r="AF249" s="161"/>
    </row>
    <row r="250" spans="1:32" ht="17.25" x14ac:dyDescent="0.3">
      <c r="A250" s="24"/>
      <c r="B250" s="209" t="s">
        <v>5</v>
      </c>
      <c r="C250" s="148"/>
      <c r="D250" s="161"/>
      <c r="E250" s="171"/>
      <c r="F250" s="161"/>
      <c r="G250" s="164"/>
      <c r="H250" s="161">
        <v>17177.23</v>
      </c>
      <c r="I250" s="171"/>
      <c r="J250" s="171"/>
      <c r="K250" s="171"/>
      <c r="L250" s="171"/>
      <c r="M250" s="171"/>
      <c r="N250" s="171"/>
      <c r="O250" s="164"/>
      <c r="P250" s="161"/>
      <c r="Q250" s="164"/>
      <c r="R250" s="161"/>
      <c r="S250" s="164"/>
      <c r="T250" s="161"/>
      <c r="U250" s="164"/>
      <c r="V250" s="161"/>
      <c r="W250" s="164"/>
      <c r="X250" s="161"/>
      <c r="Y250" s="164"/>
      <c r="Z250" s="161"/>
      <c r="AA250" s="164"/>
      <c r="AB250" s="161"/>
      <c r="AC250" s="164"/>
      <c r="AD250" s="161"/>
      <c r="AE250" s="164"/>
      <c r="AF250" s="161">
        <v>17177.23</v>
      </c>
    </row>
    <row r="251" spans="1:32" ht="17.25" x14ac:dyDescent="0.3">
      <c r="A251" s="24"/>
      <c r="B251" s="205" t="s">
        <v>6</v>
      </c>
      <c r="C251" s="148"/>
      <c r="D251" s="161"/>
      <c r="E251" s="171"/>
      <c r="F251" s="161"/>
      <c r="G251" s="164"/>
      <c r="H251" s="161"/>
      <c r="I251" s="171"/>
      <c r="J251" s="171"/>
      <c r="K251" s="171"/>
      <c r="L251" s="171"/>
      <c r="M251" s="171"/>
      <c r="N251" s="171"/>
      <c r="O251" s="164"/>
      <c r="P251" s="161"/>
      <c r="Q251" s="164"/>
      <c r="R251" s="161"/>
      <c r="S251" s="164"/>
      <c r="T251" s="161"/>
      <c r="U251" s="164"/>
      <c r="V251" s="161"/>
      <c r="W251" s="164"/>
      <c r="X251" s="161"/>
      <c r="Y251" s="164"/>
      <c r="Z251" s="161"/>
      <c r="AA251" s="164"/>
      <c r="AB251" s="161"/>
      <c r="AC251" s="164"/>
      <c r="AD251" s="161"/>
      <c r="AE251" s="164"/>
      <c r="AF251" s="161"/>
    </row>
    <row r="252" spans="1:32" ht="17.25" x14ac:dyDescent="0.3">
      <c r="A252" s="24"/>
      <c r="B252" s="205" t="s">
        <v>7</v>
      </c>
      <c r="C252" s="148"/>
      <c r="D252" s="161"/>
      <c r="E252" s="171"/>
      <c r="F252" s="161"/>
      <c r="G252" s="164"/>
      <c r="H252" s="161"/>
      <c r="I252" s="171"/>
      <c r="J252" s="171"/>
      <c r="K252" s="171"/>
      <c r="L252" s="171"/>
      <c r="M252" s="171"/>
      <c r="N252" s="171"/>
      <c r="O252" s="164"/>
      <c r="P252" s="161"/>
      <c r="Q252" s="164"/>
      <c r="R252" s="161"/>
      <c r="S252" s="164"/>
      <c r="T252" s="161"/>
      <c r="U252" s="164"/>
      <c r="V252" s="161"/>
      <c r="W252" s="164"/>
      <c r="X252" s="161"/>
      <c r="Y252" s="164"/>
      <c r="Z252" s="161"/>
      <c r="AA252" s="164"/>
      <c r="AB252" s="161"/>
      <c r="AC252" s="164"/>
      <c r="AD252" s="161"/>
      <c r="AE252" s="164"/>
      <c r="AF252" s="161"/>
    </row>
    <row r="253" spans="1:32" ht="17.25" x14ac:dyDescent="0.3">
      <c r="A253" s="24"/>
      <c r="B253" s="205"/>
      <c r="C253" s="148"/>
      <c r="D253" s="161"/>
      <c r="E253" s="171"/>
      <c r="F253" s="161"/>
      <c r="G253" s="164"/>
      <c r="H253" s="161"/>
      <c r="I253" s="171"/>
      <c r="J253" s="171"/>
      <c r="K253" s="171"/>
      <c r="L253" s="171"/>
      <c r="M253" s="171"/>
      <c r="N253" s="171"/>
      <c r="O253" s="164"/>
      <c r="P253" s="161"/>
      <c r="Q253" s="164"/>
      <c r="R253" s="161"/>
      <c r="S253" s="164"/>
      <c r="T253" s="161"/>
      <c r="U253" s="164"/>
      <c r="V253" s="161"/>
      <c r="W253" s="164"/>
      <c r="X253" s="161"/>
      <c r="Y253" s="164"/>
      <c r="Z253" s="161"/>
      <c r="AA253" s="164"/>
      <c r="AB253" s="161"/>
      <c r="AC253" s="164"/>
      <c r="AD253" s="161"/>
      <c r="AE253" s="164"/>
      <c r="AF253" s="161"/>
    </row>
    <row r="254" spans="1:32" ht="17.25" x14ac:dyDescent="0.3">
      <c r="A254" s="24"/>
      <c r="B254" s="206"/>
      <c r="C254" s="151"/>
      <c r="D254" s="115">
        <f>+D246+D249+D250+D251+D252</f>
        <v>384975</v>
      </c>
      <c r="E254" s="151"/>
      <c r="F254" s="115">
        <f t="shared" ref="F254" si="115">+F246+F249+F250+F251+F252</f>
        <v>538500</v>
      </c>
      <c r="G254" s="151"/>
      <c r="H254" s="115">
        <f t="shared" ref="H254" si="116">+H246+H249+H250+H251+H252</f>
        <v>453327.23</v>
      </c>
      <c r="I254" s="115"/>
      <c r="J254" s="115"/>
      <c r="K254" s="115"/>
      <c r="L254" s="115"/>
      <c r="M254" s="115"/>
      <c r="N254" s="115"/>
      <c r="O254" s="151"/>
      <c r="P254" s="143">
        <f t="shared" ref="P254" si="117">+P246+P249+P250+P251+P252</f>
        <v>433650</v>
      </c>
      <c r="Q254" s="151"/>
      <c r="R254" s="143">
        <f t="shared" ref="R254:T254" si="118">+R246+R249+R250+R251+R252</f>
        <v>433650</v>
      </c>
      <c r="S254" s="151"/>
      <c r="T254" s="143">
        <f t="shared" si="118"/>
        <v>433650</v>
      </c>
      <c r="U254" s="151"/>
      <c r="V254" s="143">
        <f t="shared" ref="V254" si="119">+V246+V249+V250+V251+V252</f>
        <v>433650</v>
      </c>
      <c r="W254" s="151"/>
      <c r="X254" s="143">
        <f t="shared" ref="X254:Z254" si="120">+X246+X249+X250+X251+X252</f>
        <v>433650</v>
      </c>
      <c r="Y254" s="151"/>
      <c r="Z254" s="143">
        <f t="shared" si="120"/>
        <v>433650</v>
      </c>
      <c r="AA254" s="151"/>
      <c r="AB254" s="143">
        <f t="shared" ref="AB254:AD254" si="121">+AB246+AB249+AB250+AB251+AB252</f>
        <v>433650</v>
      </c>
      <c r="AC254" s="151"/>
      <c r="AD254" s="143">
        <f t="shared" si="121"/>
        <v>433650</v>
      </c>
      <c r="AE254" s="151"/>
      <c r="AF254" s="143">
        <f t="shared" ref="AF254" si="122">+AF246+AF249+AF250+AF251+AF252</f>
        <v>450827.23</v>
      </c>
    </row>
    <row r="255" spans="1:32" ht="17.25" x14ac:dyDescent="0.3">
      <c r="A255" s="24"/>
      <c r="B255" s="208" t="s">
        <v>34</v>
      </c>
      <c r="C255" s="141"/>
      <c r="D255" s="136"/>
      <c r="E255" s="84"/>
      <c r="F255" s="136"/>
      <c r="G255" s="141"/>
      <c r="H255" s="136"/>
      <c r="I255" s="84"/>
      <c r="J255" s="84"/>
      <c r="K255" s="84"/>
      <c r="L255" s="84"/>
      <c r="M255" s="84"/>
      <c r="N255" s="84"/>
      <c r="O255" s="141"/>
      <c r="P255" s="136"/>
      <c r="Q255" s="141"/>
      <c r="R255" s="136"/>
      <c r="S255" s="141"/>
      <c r="T255" s="136"/>
      <c r="U255" s="141"/>
      <c r="V255" s="136"/>
      <c r="W255" s="141"/>
      <c r="X255" s="136"/>
      <c r="Y255" s="141"/>
      <c r="Z255" s="136"/>
      <c r="AA255" s="141"/>
      <c r="AB255" s="136"/>
      <c r="AC255" s="141"/>
      <c r="AD255" s="136"/>
      <c r="AE255" s="141"/>
      <c r="AF255" s="136"/>
    </row>
    <row r="256" spans="1:32" ht="17.25" x14ac:dyDescent="0.3">
      <c r="A256" s="24"/>
      <c r="B256" s="205" t="s">
        <v>9</v>
      </c>
      <c r="C256" s="144">
        <v>350</v>
      </c>
      <c r="D256" s="145"/>
      <c r="E256" s="131">
        <v>350</v>
      </c>
      <c r="F256" s="145"/>
      <c r="G256" s="144">
        <v>350</v>
      </c>
      <c r="H256" s="145"/>
      <c r="I256" s="131"/>
      <c r="J256" s="131"/>
      <c r="K256" s="131"/>
      <c r="L256" s="131"/>
      <c r="M256" s="131"/>
      <c r="N256" s="131"/>
      <c r="O256" s="144">
        <v>350</v>
      </c>
      <c r="P256" s="145"/>
      <c r="Q256" s="144">
        <v>350</v>
      </c>
      <c r="R256" s="145"/>
      <c r="S256" s="144">
        <v>350</v>
      </c>
      <c r="T256" s="145"/>
      <c r="U256" s="144">
        <v>350</v>
      </c>
      <c r="V256" s="145"/>
      <c r="W256" s="144">
        <v>350</v>
      </c>
      <c r="X256" s="145"/>
      <c r="Y256" s="144">
        <v>350</v>
      </c>
      <c r="Z256" s="145"/>
      <c r="AA256" s="144">
        <v>350</v>
      </c>
      <c r="AB256" s="145"/>
      <c r="AC256" s="144">
        <v>350</v>
      </c>
      <c r="AD256" s="145"/>
      <c r="AE256" s="144">
        <v>350</v>
      </c>
      <c r="AF256" s="145"/>
    </row>
    <row r="257" spans="1:32" ht="17.25" x14ac:dyDescent="0.3">
      <c r="A257" s="24"/>
      <c r="B257" s="205" t="s">
        <v>92</v>
      </c>
      <c r="C257" s="166">
        <f>D232*10/100</f>
        <v>10235</v>
      </c>
      <c r="D257" s="165"/>
      <c r="E257" s="172">
        <f t="shared" ref="E257:G257" si="123">F232*10/100</f>
        <v>10235</v>
      </c>
      <c r="F257" s="165"/>
      <c r="G257" s="172">
        <f t="shared" si="123"/>
        <v>10235</v>
      </c>
      <c r="H257" s="165"/>
      <c r="I257" s="172"/>
      <c r="J257" s="172"/>
      <c r="K257" s="172"/>
      <c r="L257" s="172"/>
      <c r="M257" s="172"/>
      <c r="N257" s="172"/>
      <c r="O257" s="166">
        <f t="shared" ref="O257" si="124">P232*10/100</f>
        <v>10235</v>
      </c>
      <c r="P257" s="165"/>
      <c r="Q257" s="166">
        <f t="shared" ref="Q257" si="125">R232*10/100</f>
        <v>10235</v>
      </c>
      <c r="R257" s="165"/>
      <c r="S257" s="166">
        <f t="shared" ref="S257" si="126">T232*10/100</f>
        <v>10235</v>
      </c>
      <c r="T257" s="165"/>
      <c r="U257" s="166">
        <f t="shared" ref="U257" si="127">V232*10/100</f>
        <v>10235</v>
      </c>
      <c r="V257" s="165"/>
      <c r="W257" s="166">
        <f t="shared" ref="W257" si="128">X232*10/100</f>
        <v>10235</v>
      </c>
      <c r="X257" s="165"/>
      <c r="Y257" s="166">
        <f t="shared" ref="Y257" si="129">Z232*10/100</f>
        <v>10235</v>
      </c>
      <c r="Z257" s="165"/>
      <c r="AA257" s="166">
        <f t="shared" ref="AA257" si="130">AB232*10/100</f>
        <v>10235</v>
      </c>
      <c r="AB257" s="165"/>
      <c r="AC257" s="166">
        <f t="shared" ref="AC257" si="131">AD232*10/100</f>
        <v>10235</v>
      </c>
      <c r="AD257" s="165"/>
      <c r="AE257" s="166">
        <f t="shared" ref="AE257" si="132">AF232*10/100</f>
        <v>10235</v>
      </c>
      <c r="AF257" s="165"/>
    </row>
    <row r="258" spans="1:32" ht="17.25" x14ac:dyDescent="0.3">
      <c r="A258" s="24"/>
      <c r="B258" s="206"/>
      <c r="C258" s="141"/>
      <c r="D258" s="136">
        <f>-C256-C257</f>
        <v>-10585</v>
      </c>
      <c r="E258" s="117"/>
      <c r="F258" s="146">
        <f>-E256-E257</f>
        <v>-10585</v>
      </c>
      <c r="G258" s="117"/>
      <c r="H258" s="146">
        <f>-G256-G257</f>
        <v>-10585</v>
      </c>
      <c r="I258" s="84"/>
      <c r="J258" s="84"/>
      <c r="K258" s="84"/>
      <c r="L258" s="84"/>
      <c r="M258" s="84"/>
      <c r="N258" s="84"/>
      <c r="O258" s="141"/>
      <c r="P258" s="136">
        <f t="shared" ref="P258" si="133">-O256-O257</f>
        <v>-10585</v>
      </c>
      <c r="Q258" s="141"/>
      <c r="R258" s="136">
        <f t="shared" ref="R258" si="134">-Q256-Q257</f>
        <v>-10585</v>
      </c>
      <c r="S258" s="141"/>
      <c r="T258" s="136">
        <f t="shared" ref="T258" si="135">-S256-S257</f>
        <v>-10585</v>
      </c>
      <c r="U258" s="141"/>
      <c r="V258" s="136">
        <f t="shared" ref="V258" si="136">-U256-U257</f>
        <v>-10585</v>
      </c>
      <c r="W258" s="141"/>
      <c r="X258" s="136">
        <f t="shared" ref="X258" si="137">-W256-W257</f>
        <v>-10585</v>
      </c>
      <c r="Y258" s="141"/>
      <c r="Z258" s="136">
        <f t="shared" ref="Z258" si="138">-Y256-Y257</f>
        <v>-10585</v>
      </c>
      <c r="AA258" s="141"/>
      <c r="AB258" s="136">
        <f t="shared" ref="AB258" si="139">-AA256-AA257</f>
        <v>-10585</v>
      </c>
      <c r="AC258" s="141"/>
      <c r="AD258" s="136">
        <f t="shared" ref="AD258" si="140">-AC256-AC257</f>
        <v>-10585</v>
      </c>
      <c r="AE258" s="141"/>
      <c r="AF258" s="136">
        <f t="shared" ref="AF258" si="141">-AE256-AE257</f>
        <v>-10585</v>
      </c>
    </row>
    <row r="259" spans="1:32" ht="18" thickBot="1" x14ac:dyDescent="0.35">
      <c r="A259" s="24"/>
      <c r="B259" s="205" t="s">
        <v>11</v>
      </c>
      <c r="C259" s="155"/>
      <c r="D259" s="147">
        <f>+D254+D258</f>
        <v>374390</v>
      </c>
      <c r="E259" s="124"/>
      <c r="F259" s="147">
        <f>+F254+F258</f>
        <v>527915</v>
      </c>
      <c r="G259" s="155"/>
      <c r="H259" s="188">
        <f>+H254+H258</f>
        <v>442742.23</v>
      </c>
      <c r="I259" s="84"/>
      <c r="J259" s="84"/>
      <c r="K259" s="84"/>
      <c r="L259" s="84"/>
      <c r="M259" s="84"/>
      <c r="N259" s="84"/>
      <c r="O259" s="151"/>
      <c r="P259" s="143">
        <f>+P254+P258</f>
        <v>423065</v>
      </c>
      <c r="Q259" s="151"/>
      <c r="R259" s="143">
        <f>+R254+R258</f>
        <v>423065</v>
      </c>
      <c r="S259" s="151"/>
      <c r="T259" s="143">
        <f>+T254+T258</f>
        <v>423065</v>
      </c>
      <c r="U259" s="151"/>
      <c r="V259" s="143">
        <f>+V254+V258</f>
        <v>423065</v>
      </c>
      <c r="W259" s="151"/>
      <c r="X259" s="143">
        <f>+X254+X258</f>
        <v>423065</v>
      </c>
      <c r="Y259" s="151"/>
      <c r="Z259" s="143">
        <f>+Z254+Z258</f>
        <v>423065</v>
      </c>
      <c r="AA259" s="151"/>
      <c r="AB259" s="143">
        <f>+AB254+AB258</f>
        <v>423065</v>
      </c>
      <c r="AC259" s="151"/>
      <c r="AD259" s="143">
        <f>+AD254+AD258</f>
        <v>423065</v>
      </c>
      <c r="AE259" s="151"/>
      <c r="AF259" s="143">
        <f>+AF254+AF258</f>
        <v>440242.23</v>
      </c>
    </row>
    <row r="260" spans="1:32" ht="17.25" x14ac:dyDescent="0.3">
      <c r="A260" s="24"/>
      <c r="B260" s="205" t="s">
        <v>93</v>
      </c>
      <c r="C260" s="156"/>
      <c r="D260" s="165">
        <f t="shared" ref="D260" si="142">D259*6/100</f>
        <v>22463.4</v>
      </c>
      <c r="E260" s="172"/>
      <c r="F260" s="165">
        <f>F259*12/100</f>
        <v>63349.8</v>
      </c>
      <c r="G260" s="166"/>
      <c r="H260" s="165">
        <f>H259*6/100</f>
        <v>26564.533799999997</v>
      </c>
      <c r="I260" s="172"/>
      <c r="J260" s="172"/>
      <c r="K260" s="172"/>
      <c r="L260" s="172"/>
      <c r="M260" s="172"/>
      <c r="N260" s="172"/>
      <c r="O260" s="166"/>
      <c r="P260" s="165">
        <f t="shared" ref="P260" si="143">P259*6/100</f>
        <v>25383.9</v>
      </c>
      <c r="Q260" s="166"/>
      <c r="R260" s="165">
        <f t="shared" ref="R260:T260" si="144">R259*6/100</f>
        <v>25383.9</v>
      </c>
      <c r="S260" s="166"/>
      <c r="T260" s="165">
        <f t="shared" si="144"/>
        <v>25383.9</v>
      </c>
      <c r="U260" s="166"/>
      <c r="V260" s="165">
        <f t="shared" ref="V260" si="145">V259*6/100</f>
        <v>25383.9</v>
      </c>
      <c r="W260" s="166"/>
      <c r="X260" s="165">
        <f t="shared" ref="X260:Z260" si="146">X259*6/100</f>
        <v>25383.9</v>
      </c>
      <c r="Y260" s="166"/>
      <c r="Z260" s="165">
        <f t="shared" si="146"/>
        <v>25383.9</v>
      </c>
      <c r="AA260" s="166"/>
      <c r="AB260" s="165">
        <f t="shared" ref="AB260:AD260" si="147">AB259*6/100</f>
        <v>25383.9</v>
      </c>
      <c r="AC260" s="166"/>
      <c r="AD260" s="165">
        <f t="shared" si="147"/>
        <v>25383.9</v>
      </c>
      <c r="AE260" s="166"/>
      <c r="AF260" s="165">
        <f t="shared" ref="AF260" si="148">AF259*6/100</f>
        <v>26414.533799999997</v>
      </c>
    </row>
    <row r="261" spans="1:32" ht="17.25" x14ac:dyDescent="0.3">
      <c r="A261" s="24"/>
      <c r="B261" s="205" t="s">
        <v>13</v>
      </c>
      <c r="C261" s="148"/>
      <c r="D261" s="161">
        <v>-15000</v>
      </c>
      <c r="E261" s="171"/>
      <c r="F261" s="161">
        <v>-45000</v>
      </c>
      <c r="G261" s="164"/>
      <c r="H261" s="161">
        <v>-15000</v>
      </c>
      <c r="I261" s="171"/>
      <c r="J261" s="171"/>
      <c r="K261" s="171"/>
      <c r="L261" s="171"/>
      <c r="M261" s="171"/>
      <c r="N261" s="171"/>
      <c r="O261" s="164"/>
      <c r="P261" s="161">
        <v>-15000</v>
      </c>
      <c r="Q261" s="164"/>
      <c r="R261" s="161">
        <v>-15000</v>
      </c>
      <c r="S261" s="164"/>
      <c r="T261" s="161">
        <v>-15000</v>
      </c>
      <c r="U261" s="164"/>
      <c r="V261" s="161">
        <v>-15000</v>
      </c>
      <c r="W261" s="164"/>
      <c r="X261" s="161">
        <v>-15000</v>
      </c>
      <c r="Y261" s="164"/>
      <c r="Z261" s="161">
        <v>-15000</v>
      </c>
      <c r="AA261" s="164"/>
      <c r="AB261" s="161">
        <v>-15000</v>
      </c>
      <c r="AC261" s="164"/>
      <c r="AD261" s="161">
        <v>-15000</v>
      </c>
      <c r="AE261" s="164"/>
      <c r="AF261" s="161">
        <v>-15000</v>
      </c>
    </row>
    <row r="262" spans="1:32" ht="17.25" x14ac:dyDescent="0.3">
      <c r="A262" s="24"/>
      <c r="B262" s="206" t="s">
        <v>123</v>
      </c>
      <c r="C262" s="156"/>
      <c r="D262" s="189">
        <f t="shared" ref="D262" si="149">D260+D261</f>
        <v>7463.4000000000015</v>
      </c>
      <c r="E262" s="172"/>
      <c r="F262" s="189">
        <f t="shared" ref="F262" si="150">F260+F261</f>
        <v>18349.800000000003</v>
      </c>
      <c r="G262" s="168"/>
      <c r="H262" s="167">
        <f t="shared" ref="H262" si="151">H260+H261</f>
        <v>11564.533799999997</v>
      </c>
      <c r="I262" s="178"/>
      <c r="J262" s="178"/>
      <c r="K262" s="178"/>
      <c r="L262" s="178"/>
      <c r="M262" s="178"/>
      <c r="N262" s="178"/>
      <c r="O262" s="166"/>
      <c r="P262" s="193">
        <f t="shared" ref="P262" si="152">P260+P261</f>
        <v>10383.900000000001</v>
      </c>
      <c r="Q262" s="166"/>
      <c r="R262" s="193">
        <f t="shared" ref="R262:T262" si="153">R260+R261</f>
        <v>10383.900000000001</v>
      </c>
      <c r="S262" s="166"/>
      <c r="T262" s="193">
        <f t="shared" si="153"/>
        <v>10383.900000000001</v>
      </c>
      <c r="U262" s="166"/>
      <c r="V262" s="193">
        <f t="shared" ref="V262" si="154">V260+V261</f>
        <v>10383.900000000001</v>
      </c>
      <c r="W262" s="166"/>
      <c r="X262" s="193">
        <f t="shared" ref="X262:Z262" si="155">X260+X261</f>
        <v>10383.900000000001</v>
      </c>
      <c r="Y262" s="166"/>
      <c r="Z262" s="193">
        <f t="shared" si="155"/>
        <v>10383.900000000001</v>
      </c>
      <c r="AA262" s="166"/>
      <c r="AB262" s="193">
        <f t="shared" ref="AB262:AD262" si="156">AB260+AB261</f>
        <v>10383.900000000001</v>
      </c>
      <c r="AC262" s="166"/>
      <c r="AD262" s="193">
        <f t="shared" si="156"/>
        <v>10383.900000000001</v>
      </c>
      <c r="AE262" s="166"/>
      <c r="AF262" s="193">
        <f t="shared" ref="AF262" si="157">AF260+AF261</f>
        <v>11414.533799999997</v>
      </c>
    </row>
    <row r="263" spans="1:32" ht="18" thickBot="1" x14ac:dyDescent="0.35">
      <c r="A263" s="24"/>
      <c r="B263" s="210"/>
      <c r="C263" s="157"/>
      <c r="D263" s="191"/>
      <c r="E263" s="174"/>
      <c r="F263" s="191"/>
      <c r="G263" s="168"/>
      <c r="H263" s="167"/>
      <c r="I263" s="311"/>
      <c r="J263" s="311"/>
      <c r="K263" s="311"/>
      <c r="L263" s="311"/>
      <c r="M263" s="311"/>
      <c r="N263" s="311"/>
      <c r="O263" s="174"/>
      <c r="P263" s="167">
        <v>10384</v>
      </c>
      <c r="Q263" s="174"/>
      <c r="R263" s="191">
        <v>10384</v>
      </c>
      <c r="S263" s="174"/>
      <c r="T263" s="177">
        <v>10384</v>
      </c>
      <c r="U263" s="174"/>
      <c r="V263" s="177">
        <v>10384</v>
      </c>
      <c r="W263" s="174"/>
      <c r="X263" s="177">
        <v>10384</v>
      </c>
      <c r="Y263" s="174"/>
      <c r="Z263" s="177">
        <v>10384</v>
      </c>
      <c r="AA263" s="174"/>
      <c r="AB263" s="177">
        <v>10384</v>
      </c>
      <c r="AC263" s="174"/>
      <c r="AD263" s="177">
        <v>10384</v>
      </c>
      <c r="AE263" s="174"/>
      <c r="AF263" s="177">
        <v>11415</v>
      </c>
    </row>
    <row r="264" spans="1:32" ht="18.75" thickTop="1" thickBot="1" x14ac:dyDescent="0.35">
      <c r="A264" s="24"/>
      <c r="B264" s="206" t="s">
        <v>129</v>
      </c>
      <c r="C264" s="157"/>
      <c r="D264" s="192">
        <v>7463</v>
      </c>
      <c r="E264" s="168"/>
      <c r="F264" s="192">
        <v>18350</v>
      </c>
      <c r="G264" s="168"/>
      <c r="H264" s="192">
        <v>11565</v>
      </c>
      <c r="I264" s="193"/>
      <c r="J264" s="193"/>
      <c r="K264" s="193"/>
      <c r="L264" s="193"/>
      <c r="M264" s="193"/>
      <c r="N264" s="193"/>
      <c r="O264" s="165"/>
      <c r="P264" s="295">
        <v>-4717.5</v>
      </c>
      <c r="Q264" s="165"/>
      <c r="R264" s="295"/>
      <c r="S264" s="165"/>
      <c r="T264" s="295"/>
    </row>
    <row r="265" spans="1:32" ht="18" thickTop="1" x14ac:dyDescent="0.3">
      <c r="A265" s="24"/>
      <c r="B265" s="270" t="s">
        <v>130</v>
      </c>
      <c r="C265" s="30"/>
      <c r="D265" s="31">
        <v>8098.5</v>
      </c>
      <c r="E265" s="30"/>
      <c r="F265" s="31">
        <v>18670</v>
      </c>
      <c r="G265" s="30"/>
      <c r="H265" s="31">
        <v>11169</v>
      </c>
      <c r="I265" s="31"/>
      <c r="J265" s="31"/>
      <c r="K265" s="31"/>
      <c r="L265" s="31"/>
      <c r="M265" s="31"/>
      <c r="N265" s="31"/>
      <c r="P265" s="176">
        <f>P263+P264</f>
        <v>5666.5</v>
      </c>
    </row>
    <row r="266" spans="1:32" ht="18" thickBot="1" x14ac:dyDescent="0.35">
      <c r="A266" s="24"/>
      <c r="B266" s="30"/>
      <c r="C266" s="30"/>
      <c r="D266" s="31">
        <f>D264-D265</f>
        <v>-635.5</v>
      </c>
      <c r="E266" s="31"/>
      <c r="F266" s="31">
        <f t="shared" ref="F266" si="158">F264-F265</f>
        <v>-320</v>
      </c>
      <c r="G266" s="31"/>
      <c r="H266" s="31">
        <f t="shared" ref="H266" si="159">H264-H265</f>
        <v>396</v>
      </c>
      <c r="I266" s="31"/>
      <c r="J266" s="31"/>
      <c r="K266" s="31"/>
      <c r="L266" s="31"/>
      <c r="M266" s="31"/>
      <c r="N266" s="31"/>
      <c r="P266" s="298">
        <v>5667</v>
      </c>
    </row>
    <row r="267" spans="1:32" ht="18" thickTop="1" x14ac:dyDescent="0.3">
      <c r="A267" s="24"/>
      <c r="B267" s="29"/>
      <c r="C267" s="29"/>
      <c r="D267" s="94"/>
      <c r="E267" s="28"/>
    </row>
    <row r="268" spans="1:32" ht="17.25" x14ac:dyDescent="0.3">
      <c r="A268" s="24"/>
      <c r="B268" s="24"/>
      <c r="C268" s="24"/>
      <c r="D268" s="24"/>
      <c r="E268" s="24"/>
    </row>
    <row r="269" spans="1:32" ht="17.25" x14ac:dyDescent="0.3">
      <c r="A269" s="24"/>
      <c r="B269" s="28"/>
      <c r="C269" s="28"/>
      <c r="D269" s="28"/>
      <c r="E269" s="28"/>
    </row>
    <row r="270" spans="1:32" ht="17.25" x14ac:dyDescent="0.3">
      <c r="A270" s="24"/>
      <c r="B270" s="85" t="s">
        <v>50</v>
      </c>
      <c r="C270" s="85"/>
      <c r="D270" s="28"/>
      <c r="E270" s="28"/>
    </row>
    <row r="271" spans="1:32" ht="17.25" x14ac:dyDescent="0.3">
      <c r="A271" s="24"/>
      <c r="B271" s="85" t="s">
        <v>49</v>
      </c>
      <c r="C271" s="85"/>
      <c r="D271" s="28"/>
      <c r="E271" s="28"/>
    </row>
    <row r="272" spans="1:32" ht="17.25" x14ac:dyDescent="0.3">
      <c r="A272" s="24"/>
      <c r="B272" s="28"/>
      <c r="C272" s="28"/>
      <c r="D272" s="28"/>
      <c r="E272" s="28"/>
    </row>
    <row r="273" spans="1:32" ht="17.25" x14ac:dyDescent="0.3">
      <c r="A273" s="24"/>
      <c r="B273" s="86" t="s">
        <v>0</v>
      </c>
      <c r="C273" s="28"/>
      <c r="D273" s="28"/>
      <c r="E273" s="28"/>
    </row>
    <row r="274" spans="1:32" ht="17.25" x14ac:dyDescent="0.3">
      <c r="A274" s="24"/>
      <c r="B274" s="30"/>
      <c r="C274" s="49" t="s">
        <v>98</v>
      </c>
      <c r="D274" s="49"/>
      <c r="E274" s="49" t="s">
        <v>99</v>
      </c>
      <c r="F274" s="49"/>
      <c r="G274" s="49" t="s">
        <v>100</v>
      </c>
      <c r="H274" s="49"/>
      <c r="I274" s="49"/>
      <c r="J274" s="49"/>
      <c r="K274" s="49"/>
      <c r="L274" s="49"/>
      <c r="M274" s="49"/>
      <c r="N274" s="49"/>
      <c r="O274" s="414" t="s">
        <v>142</v>
      </c>
      <c r="P274" s="414"/>
      <c r="Q274" s="412" t="s">
        <v>105</v>
      </c>
      <c r="R274" s="412"/>
      <c r="S274" s="412" t="s">
        <v>146</v>
      </c>
      <c r="T274" s="412"/>
      <c r="U274" s="412" t="s">
        <v>149</v>
      </c>
      <c r="V274" s="412"/>
      <c r="W274" s="413" t="s">
        <v>156</v>
      </c>
      <c r="X274" s="413"/>
      <c r="Y274" s="413" t="s">
        <v>159</v>
      </c>
      <c r="Z274" s="413"/>
      <c r="AA274" s="413" t="s">
        <v>162</v>
      </c>
      <c r="AB274" s="413"/>
      <c r="AC274" s="413" t="s">
        <v>163</v>
      </c>
      <c r="AD274" s="413"/>
      <c r="AE274" s="413" t="s">
        <v>165</v>
      </c>
      <c r="AF274" s="413"/>
    </row>
    <row r="275" spans="1:32" ht="17.25" x14ac:dyDescent="0.3">
      <c r="A275" s="24"/>
      <c r="B275" s="204" t="s">
        <v>1</v>
      </c>
      <c r="C275" s="151"/>
      <c r="D275" s="179">
        <v>107050</v>
      </c>
      <c r="E275" s="115"/>
      <c r="F275" s="143">
        <v>107050</v>
      </c>
      <c r="G275" s="151"/>
      <c r="H275" s="179">
        <v>107050</v>
      </c>
      <c r="I275" s="186"/>
      <c r="J275" s="186"/>
      <c r="K275" s="186"/>
      <c r="L275" s="186"/>
      <c r="M275" s="186"/>
      <c r="N275" s="186"/>
      <c r="O275" s="151"/>
      <c r="P275" s="143">
        <v>107050</v>
      </c>
      <c r="Q275" s="151"/>
      <c r="R275" s="143">
        <v>107050</v>
      </c>
      <c r="S275" s="151"/>
      <c r="T275" s="143">
        <v>107050</v>
      </c>
      <c r="U275" s="151"/>
      <c r="V275" s="143">
        <v>107050</v>
      </c>
      <c r="W275" s="151"/>
      <c r="X275" s="143">
        <v>107050</v>
      </c>
      <c r="Y275" s="151"/>
      <c r="Z275" s="143">
        <v>107050</v>
      </c>
      <c r="AA275" s="151"/>
      <c r="AB275" s="143">
        <v>107050</v>
      </c>
      <c r="AC275" s="151"/>
      <c r="AD275" s="143">
        <v>107050</v>
      </c>
      <c r="AE275" s="151"/>
      <c r="AF275" s="143">
        <v>107050</v>
      </c>
    </row>
    <row r="276" spans="1:32" ht="17.25" x14ac:dyDescent="0.3">
      <c r="A276" s="24"/>
      <c r="B276" s="205" t="s">
        <v>61</v>
      </c>
      <c r="C276" s="141"/>
      <c r="D276" s="180"/>
      <c r="E276" s="84"/>
      <c r="F276" s="136"/>
      <c r="G276" s="141"/>
      <c r="H276" s="180"/>
      <c r="I276" s="32"/>
      <c r="J276" s="32"/>
      <c r="K276" s="32"/>
      <c r="L276" s="32"/>
      <c r="M276" s="32"/>
      <c r="N276" s="32"/>
      <c r="O276" s="141"/>
      <c r="P276" s="136"/>
      <c r="Q276" s="141"/>
      <c r="R276" s="136"/>
      <c r="S276" s="141"/>
      <c r="T276" s="136"/>
      <c r="U276" s="141"/>
      <c r="V276" s="136"/>
      <c r="W276" s="141"/>
      <c r="X276" s="136"/>
      <c r="Y276" s="141"/>
      <c r="Z276" s="136"/>
      <c r="AA276" s="141"/>
      <c r="AB276" s="136"/>
      <c r="AC276" s="141"/>
      <c r="AD276" s="136"/>
      <c r="AE276" s="141"/>
      <c r="AF276" s="136"/>
    </row>
    <row r="277" spans="1:32" ht="17.25" x14ac:dyDescent="0.3">
      <c r="A277" s="24"/>
      <c r="B277" s="206" t="s">
        <v>57</v>
      </c>
      <c r="C277" s="148"/>
      <c r="D277" s="180">
        <v>1200</v>
      </c>
      <c r="E277" s="21"/>
      <c r="F277" s="169">
        <v>1200</v>
      </c>
      <c r="G277" s="170"/>
      <c r="H277" s="32">
        <v>1200</v>
      </c>
      <c r="I277" s="32"/>
      <c r="J277" s="32"/>
      <c r="K277" s="32"/>
      <c r="L277" s="32"/>
      <c r="M277" s="32"/>
      <c r="N277" s="32"/>
      <c r="O277" s="170"/>
      <c r="P277" s="169">
        <v>1200</v>
      </c>
      <c r="Q277" s="170"/>
      <c r="R277" s="169">
        <v>1200</v>
      </c>
      <c r="S277" s="170"/>
      <c r="T277" s="169">
        <v>1200</v>
      </c>
      <c r="U277" s="170"/>
      <c r="V277" s="169">
        <v>1200</v>
      </c>
      <c r="W277" s="170"/>
      <c r="X277" s="169">
        <v>1200</v>
      </c>
      <c r="Y277" s="170"/>
      <c r="Z277" s="169">
        <v>1200</v>
      </c>
      <c r="AA277" s="170"/>
      <c r="AB277" s="169">
        <v>1200</v>
      </c>
      <c r="AC277" s="170"/>
      <c r="AD277" s="169">
        <v>1200</v>
      </c>
      <c r="AE277" s="170"/>
      <c r="AF277" s="169">
        <v>1200</v>
      </c>
    </row>
    <row r="278" spans="1:32" ht="17.25" x14ac:dyDescent="0.3">
      <c r="A278" s="24"/>
      <c r="B278" s="205" t="s">
        <v>2</v>
      </c>
      <c r="C278" s="141"/>
      <c r="D278" s="180">
        <v>7800</v>
      </c>
      <c r="E278" s="84"/>
      <c r="F278" s="136">
        <v>7800</v>
      </c>
      <c r="G278" s="141"/>
      <c r="H278" s="180">
        <v>7800</v>
      </c>
      <c r="I278" s="32"/>
      <c r="J278" s="32"/>
      <c r="K278" s="32"/>
      <c r="L278" s="32"/>
      <c r="M278" s="32"/>
      <c r="N278" s="32"/>
      <c r="O278" s="141"/>
      <c r="P278" s="136">
        <v>7800</v>
      </c>
      <c r="Q278" s="141"/>
      <c r="R278" s="136">
        <v>7800</v>
      </c>
      <c r="S278" s="141"/>
      <c r="T278" s="136">
        <v>7800</v>
      </c>
      <c r="U278" s="141"/>
      <c r="V278" s="136">
        <v>7800</v>
      </c>
      <c r="W278" s="141"/>
      <c r="X278" s="136">
        <v>7800</v>
      </c>
      <c r="Y278" s="141"/>
      <c r="Z278" s="136">
        <v>7800</v>
      </c>
      <c r="AA278" s="141"/>
      <c r="AB278" s="136">
        <v>7800</v>
      </c>
      <c r="AC278" s="141"/>
      <c r="AD278" s="136">
        <v>7800</v>
      </c>
      <c r="AE278" s="141"/>
      <c r="AF278" s="136">
        <v>7800</v>
      </c>
    </row>
    <row r="279" spans="1:32" ht="17.25" x14ac:dyDescent="0.3">
      <c r="A279" s="24"/>
      <c r="B279" s="205" t="s">
        <v>69</v>
      </c>
      <c r="C279" s="152"/>
      <c r="D279" s="180">
        <v>2500</v>
      </c>
      <c r="E279" s="84"/>
      <c r="F279" s="136">
        <v>2500</v>
      </c>
      <c r="G279" s="141"/>
      <c r="H279" s="180">
        <v>2500</v>
      </c>
      <c r="I279" s="32"/>
      <c r="J279" s="32"/>
      <c r="K279" s="32"/>
      <c r="L279" s="32"/>
      <c r="M279" s="32"/>
      <c r="N279" s="32"/>
      <c r="O279" s="141"/>
      <c r="P279" s="136"/>
      <c r="Q279" s="141"/>
      <c r="R279" s="136"/>
      <c r="S279" s="141"/>
      <c r="T279" s="136"/>
      <c r="U279" s="141"/>
      <c r="V279" s="136"/>
      <c r="W279" s="141"/>
      <c r="X279" s="136"/>
      <c r="Y279" s="141"/>
      <c r="Z279" s="136"/>
      <c r="AA279" s="141"/>
      <c r="AB279" s="136"/>
      <c r="AC279" s="141"/>
      <c r="AD279" s="136"/>
      <c r="AE279" s="141"/>
      <c r="AF279" s="136"/>
    </row>
    <row r="280" spans="1:32" ht="17.25" x14ac:dyDescent="0.3">
      <c r="A280" s="24"/>
      <c r="B280" s="205" t="s">
        <v>17</v>
      </c>
      <c r="C280" s="141"/>
      <c r="D280" s="180">
        <v>30825</v>
      </c>
      <c r="E280" s="84"/>
      <c r="F280" s="136">
        <v>30825</v>
      </c>
      <c r="G280" s="141"/>
      <c r="H280" s="180">
        <v>30825</v>
      </c>
      <c r="I280" s="32"/>
      <c r="J280" s="32"/>
      <c r="K280" s="32"/>
      <c r="L280" s="32"/>
      <c r="M280" s="32"/>
      <c r="N280" s="32"/>
      <c r="O280" s="141"/>
      <c r="P280" s="136">
        <v>30825</v>
      </c>
      <c r="Q280" s="141"/>
      <c r="R280" s="136">
        <v>30825</v>
      </c>
      <c r="S280" s="141"/>
      <c r="T280" s="136">
        <v>30825</v>
      </c>
      <c r="U280" s="141"/>
      <c r="V280" s="136">
        <v>30825</v>
      </c>
      <c r="W280" s="141"/>
      <c r="X280" s="136">
        <v>30825</v>
      </c>
      <c r="Y280" s="141"/>
      <c r="Z280" s="136">
        <v>30825</v>
      </c>
      <c r="AA280" s="141"/>
      <c r="AB280" s="136">
        <v>30825</v>
      </c>
      <c r="AC280" s="141"/>
      <c r="AD280" s="136">
        <v>30825</v>
      </c>
      <c r="AE280" s="141"/>
      <c r="AF280" s="136">
        <v>30825</v>
      </c>
    </row>
    <row r="281" spans="1:32" ht="17.25" x14ac:dyDescent="0.3">
      <c r="A281" s="24"/>
      <c r="B281" s="205" t="s">
        <v>18</v>
      </c>
      <c r="C281" s="141"/>
      <c r="D281" s="181">
        <v>30000</v>
      </c>
      <c r="E281" s="163"/>
      <c r="F281" s="162">
        <v>30000</v>
      </c>
      <c r="G281" s="173"/>
      <c r="H281" s="181">
        <v>30000</v>
      </c>
      <c r="I281" s="249"/>
      <c r="J281" s="249"/>
      <c r="K281" s="249"/>
      <c r="L281" s="249"/>
      <c r="M281" s="249"/>
      <c r="N281" s="249"/>
      <c r="O281" s="173"/>
      <c r="P281" s="162">
        <v>30000</v>
      </c>
      <c r="Q281" s="173"/>
      <c r="R281" s="162">
        <v>30000</v>
      </c>
      <c r="S281" s="173"/>
      <c r="T281" s="162">
        <v>30000</v>
      </c>
      <c r="U281" s="173"/>
      <c r="V281" s="162">
        <v>30000</v>
      </c>
      <c r="W281" s="173"/>
      <c r="X281" s="162">
        <v>30000</v>
      </c>
      <c r="Y281" s="173"/>
      <c r="Z281" s="162">
        <v>30000</v>
      </c>
      <c r="AA281" s="173"/>
      <c r="AB281" s="162">
        <v>30000</v>
      </c>
      <c r="AC281" s="173"/>
      <c r="AD281" s="162">
        <v>30000</v>
      </c>
      <c r="AE281" s="173"/>
      <c r="AF281" s="162">
        <v>30000</v>
      </c>
    </row>
    <row r="282" spans="1:32" ht="17.25" x14ac:dyDescent="0.3">
      <c r="A282" s="24"/>
      <c r="B282" s="205" t="s">
        <v>19</v>
      </c>
      <c r="C282" s="141"/>
      <c r="D282" s="136">
        <v>53525</v>
      </c>
      <c r="E282" s="84"/>
      <c r="F282" s="136">
        <v>53525</v>
      </c>
      <c r="G282" s="141"/>
      <c r="H282" s="180">
        <v>53525</v>
      </c>
      <c r="I282" s="32"/>
      <c r="J282" s="32"/>
      <c r="K282" s="32"/>
      <c r="L282" s="32"/>
      <c r="M282" s="32"/>
      <c r="N282" s="32"/>
      <c r="O282" s="141"/>
      <c r="P282" s="136">
        <v>53525</v>
      </c>
      <c r="Q282" s="141"/>
      <c r="R282" s="136">
        <v>53525</v>
      </c>
      <c r="S282" s="141"/>
      <c r="T282" s="136">
        <v>53525</v>
      </c>
      <c r="U282" s="141"/>
      <c r="V282" s="136">
        <v>53525</v>
      </c>
      <c r="W282" s="141"/>
      <c r="X282" s="136">
        <v>53525</v>
      </c>
      <c r="Y282" s="141"/>
      <c r="Z282" s="136">
        <v>53525</v>
      </c>
      <c r="AA282" s="141"/>
      <c r="AB282" s="136">
        <v>53525</v>
      </c>
      <c r="AC282" s="141"/>
      <c r="AD282" s="136">
        <v>53525</v>
      </c>
      <c r="AE282" s="141"/>
      <c r="AF282" s="136">
        <v>53525</v>
      </c>
    </row>
    <row r="283" spans="1:32" ht="17.25" x14ac:dyDescent="0.3">
      <c r="A283" s="24"/>
      <c r="B283" s="205" t="s">
        <v>60</v>
      </c>
      <c r="C283" s="141"/>
      <c r="D283" s="136"/>
      <c r="E283" s="84"/>
      <c r="F283" s="136"/>
      <c r="G283" s="141"/>
      <c r="H283" s="180"/>
      <c r="I283" s="32"/>
      <c r="J283" s="32"/>
      <c r="K283" s="32"/>
      <c r="L283" s="32"/>
      <c r="M283" s="32"/>
      <c r="N283" s="32"/>
      <c r="O283" s="141"/>
      <c r="P283" s="136"/>
      <c r="Q283" s="141"/>
      <c r="R283" s="136"/>
      <c r="S283" s="141"/>
      <c r="T283" s="136"/>
      <c r="U283" s="141"/>
      <c r="V283" s="136"/>
      <c r="W283" s="141"/>
      <c r="X283" s="136"/>
      <c r="Y283" s="141"/>
      <c r="Z283" s="136"/>
      <c r="AA283" s="141"/>
      <c r="AB283" s="136"/>
      <c r="AC283" s="141"/>
      <c r="AD283" s="136"/>
      <c r="AE283" s="141"/>
      <c r="AF283" s="136"/>
    </row>
    <row r="284" spans="1:32" ht="17.25" x14ac:dyDescent="0.3">
      <c r="A284" s="24"/>
      <c r="B284" s="205" t="s">
        <v>21</v>
      </c>
      <c r="C284" s="148"/>
      <c r="D284" s="169">
        <v>100000</v>
      </c>
      <c r="E284" s="21"/>
      <c r="F284" s="169">
        <v>100000</v>
      </c>
      <c r="G284" s="170"/>
      <c r="H284" s="180">
        <v>100000</v>
      </c>
      <c r="I284" s="32"/>
      <c r="J284" s="32"/>
      <c r="K284" s="32"/>
      <c r="L284" s="32"/>
      <c r="M284" s="32"/>
      <c r="N284" s="32"/>
      <c r="O284" s="170"/>
      <c r="P284" s="169">
        <v>100000</v>
      </c>
      <c r="Q284" s="170"/>
      <c r="R284" s="169">
        <v>100000</v>
      </c>
      <c r="S284" s="170"/>
      <c r="T284" s="169">
        <v>100000</v>
      </c>
      <c r="U284" s="170"/>
      <c r="V284" s="169">
        <v>100000</v>
      </c>
      <c r="W284" s="170"/>
      <c r="X284" s="169">
        <v>100000</v>
      </c>
      <c r="Y284" s="170"/>
      <c r="Z284" s="169">
        <v>100000</v>
      </c>
      <c r="AA284" s="170"/>
      <c r="AB284" s="169">
        <v>100000</v>
      </c>
      <c r="AC284" s="170"/>
      <c r="AD284" s="169">
        <v>100000</v>
      </c>
      <c r="AE284" s="170"/>
      <c r="AF284" s="169">
        <v>100000</v>
      </c>
    </row>
    <row r="285" spans="1:32" ht="17.25" x14ac:dyDescent="0.3">
      <c r="A285" s="24"/>
      <c r="B285" s="205" t="s">
        <v>20</v>
      </c>
      <c r="C285" s="141"/>
      <c r="D285" s="136">
        <v>25000</v>
      </c>
      <c r="E285" s="84"/>
      <c r="F285" s="136">
        <v>25000</v>
      </c>
      <c r="G285" s="141"/>
      <c r="H285" s="180">
        <v>25000</v>
      </c>
      <c r="I285" s="32"/>
      <c r="J285" s="32"/>
      <c r="K285" s="32"/>
      <c r="L285" s="32"/>
      <c r="M285" s="32"/>
      <c r="N285" s="32"/>
      <c r="O285" s="141"/>
      <c r="P285" s="136">
        <v>25000</v>
      </c>
      <c r="Q285" s="141"/>
      <c r="R285" s="136">
        <v>25000</v>
      </c>
      <c r="S285" s="141"/>
      <c r="T285" s="136">
        <v>25000</v>
      </c>
      <c r="U285" s="141"/>
      <c r="V285" s="136">
        <v>25000</v>
      </c>
      <c r="W285" s="141"/>
      <c r="X285" s="136">
        <v>25000</v>
      </c>
      <c r="Y285" s="141"/>
      <c r="Z285" s="136">
        <v>25000</v>
      </c>
      <c r="AA285" s="141"/>
      <c r="AB285" s="136">
        <v>25000</v>
      </c>
      <c r="AC285" s="141"/>
      <c r="AD285" s="136">
        <v>25000</v>
      </c>
      <c r="AE285" s="141"/>
      <c r="AF285" s="136">
        <v>25000</v>
      </c>
    </row>
    <row r="286" spans="1:32" ht="17.25" x14ac:dyDescent="0.3">
      <c r="A286" s="24"/>
      <c r="B286" s="205" t="s">
        <v>22</v>
      </c>
      <c r="C286" s="141"/>
      <c r="D286" s="136">
        <v>55000</v>
      </c>
      <c r="E286" s="84"/>
      <c r="F286" s="136">
        <v>55000</v>
      </c>
      <c r="G286" s="141"/>
      <c r="H286" s="180">
        <v>55000</v>
      </c>
      <c r="I286" s="32"/>
      <c r="J286" s="32"/>
      <c r="K286" s="32"/>
      <c r="L286" s="32"/>
      <c r="M286" s="32"/>
      <c r="N286" s="32"/>
      <c r="O286" s="141"/>
      <c r="P286" s="136">
        <v>55000</v>
      </c>
      <c r="Q286" s="141"/>
      <c r="R286" s="136">
        <v>55000</v>
      </c>
      <c r="S286" s="141"/>
      <c r="T286" s="136">
        <v>55000</v>
      </c>
      <c r="U286" s="141"/>
      <c r="V286" s="136">
        <v>55000</v>
      </c>
      <c r="W286" s="141"/>
      <c r="X286" s="136">
        <v>55000</v>
      </c>
      <c r="Y286" s="141"/>
      <c r="Z286" s="136">
        <v>55000</v>
      </c>
      <c r="AA286" s="141"/>
      <c r="AB286" s="136">
        <v>55000</v>
      </c>
      <c r="AC286" s="141"/>
      <c r="AD286" s="136">
        <v>55000</v>
      </c>
      <c r="AE286" s="141"/>
      <c r="AF286" s="136">
        <v>55000</v>
      </c>
    </row>
    <row r="287" spans="1:32" ht="17.25" x14ac:dyDescent="0.3">
      <c r="A287" s="24"/>
      <c r="B287" s="205" t="s">
        <v>24</v>
      </c>
      <c r="C287" s="148"/>
      <c r="D287" s="169">
        <v>11500</v>
      </c>
      <c r="E287" s="21"/>
      <c r="F287" s="169">
        <v>11500</v>
      </c>
      <c r="G287" s="21"/>
      <c r="H287" s="32">
        <v>11500</v>
      </c>
      <c r="I287" s="32"/>
      <c r="J287" s="32"/>
      <c r="K287" s="32"/>
      <c r="L287" s="32"/>
      <c r="M287" s="32"/>
      <c r="N287" s="32"/>
      <c r="O287" s="170"/>
      <c r="P287" s="169">
        <v>11500</v>
      </c>
      <c r="Q287" s="170"/>
      <c r="R287" s="169">
        <v>11500</v>
      </c>
      <c r="S287" s="170"/>
      <c r="T287" s="169">
        <v>11500</v>
      </c>
      <c r="U287" s="170"/>
      <c r="V287" s="169">
        <v>11500</v>
      </c>
      <c r="W287" s="170"/>
      <c r="X287" s="169">
        <v>11500</v>
      </c>
      <c r="Y287" s="170"/>
      <c r="Z287" s="169">
        <v>11500</v>
      </c>
      <c r="AA287" s="170"/>
      <c r="AB287" s="169">
        <v>11500</v>
      </c>
      <c r="AC287" s="170"/>
      <c r="AD287" s="169">
        <v>11500</v>
      </c>
      <c r="AE287" s="170"/>
      <c r="AF287" s="169">
        <v>11500</v>
      </c>
    </row>
    <row r="288" spans="1:32" ht="17.25" x14ac:dyDescent="0.3">
      <c r="A288" s="24"/>
      <c r="B288" s="205" t="s">
        <v>23</v>
      </c>
      <c r="C288" s="141"/>
      <c r="D288" s="136">
        <v>20000</v>
      </c>
      <c r="E288" s="84"/>
      <c r="F288" s="136">
        <v>20000</v>
      </c>
      <c r="G288" s="141"/>
      <c r="H288" s="180">
        <v>20000</v>
      </c>
      <c r="I288" s="32"/>
      <c r="J288" s="32"/>
      <c r="K288" s="32"/>
      <c r="L288" s="32"/>
      <c r="M288" s="32"/>
      <c r="N288" s="32"/>
      <c r="O288" s="141"/>
      <c r="P288" s="136">
        <v>20000</v>
      </c>
      <c r="Q288" s="141"/>
      <c r="R288" s="136">
        <v>20000</v>
      </c>
      <c r="S288" s="141"/>
      <c r="T288" s="136">
        <v>20000</v>
      </c>
      <c r="U288" s="141"/>
      <c r="V288" s="136">
        <v>20000</v>
      </c>
      <c r="W288" s="141"/>
      <c r="X288" s="136">
        <v>20000</v>
      </c>
      <c r="Y288" s="141"/>
      <c r="Z288" s="136">
        <v>20000</v>
      </c>
      <c r="AA288" s="141"/>
      <c r="AB288" s="136">
        <v>20000</v>
      </c>
      <c r="AC288" s="141"/>
      <c r="AD288" s="136">
        <v>20000</v>
      </c>
      <c r="AE288" s="141"/>
      <c r="AF288" s="136">
        <v>20000</v>
      </c>
    </row>
    <row r="289" spans="1:32" ht="17.25" x14ac:dyDescent="0.3">
      <c r="A289" s="24"/>
      <c r="B289" s="207" t="s">
        <v>3</v>
      </c>
      <c r="C289" s="141"/>
      <c r="D289" s="140">
        <f>SUM(D275:D288)</f>
        <v>444400</v>
      </c>
      <c r="E289" s="110"/>
      <c r="F289" s="140">
        <f>SUM(F275:F288)</f>
        <v>444400</v>
      </c>
      <c r="G289" s="153"/>
      <c r="H289" s="140">
        <f>SUM(H275:H288)</f>
        <v>444400</v>
      </c>
      <c r="I289" s="110"/>
      <c r="J289" s="110"/>
      <c r="K289" s="110"/>
      <c r="L289" s="110"/>
      <c r="M289" s="110"/>
      <c r="N289" s="110"/>
      <c r="O289" s="153"/>
      <c r="P289" s="140">
        <f>SUM(P275:P288)</f>
        <v>441900</v>
      </c>
      <c r="Q289" s="153"/>
      <c r="R289" s="140">
        <f>SUM(R275:R288)</f>
        <v>441900</v>
      </c>
      <c r="S289" s="153"/>
      <c r="T289" s="140">
        <f>SUM(T275:T288)</f>
        <v>441900</v>
      </c>
      <c r="U289" s="153"/>
      <c r="V289" s="140">
        <f>SUM(V275:V288)</f>
        <v>441900</v>
      </c>
      <c r="W289" s="153"/>
      <c r="X289" s="140">
        <f>SUM(X275:X288)</f>
        <v>441900</v>
      </c>
      <c r="Y289" s="153"/>
      <c r="Z289" s="140">
        <f>SUM(Z275:Z288)</f>
        <v>441900</v>
      </c>
      <c r="AA289" s="153"/>
      <c r="AB289" s="140">
        <f>SUM(AB275:AB288)</f>
        <v>441900</v>
      </c>
      <c r="AC289" s="153"/>
      <c r="AD289" s="140">
        <f>SUM(AD275:AD288)</f>
        <v>441900</v>
      </c>
      <c r="AE289" s="153"/>
      <c r="AF289" s="140">
        <f>SUM(AF275:AF288)</f>
        <v>441900</v>
      </c>
    </row>
    <row r="290" spans="1:32" ht="17.25" x14ac:dyDescent="0.3">
      <c r="A290" s="24"/>
      <c r="B290" s="205"/>
      <c r="C290" s="153"/>
      <c r="D290" s="161"/>
      <c r="E290" s="171"/>
      <c r="F290" s="161"/>
      <c r="G290" s="164"/>
      <c r="H290" s="161"/>
      <c r="I290" s="171"/>
      <c r="J290" s="171"/>
      <c r="K290" s="171"/>
      <c r="L290" s="171"/>
      <c r="M290" s="171"/>
      <c r="N290" s="171"/>
      <c r="O290" s="164"/>
      <c r="P290" s="161"/>
      <c r="Q290" s="164"/>
      <c r="R290" s="161"/>
      <c r="S290" s="164"/>
      <c r="T290" s="161"/>
      <c r="U290" s="164"/>
      <c r="V290" s="161"/>
      <c r="W290" s="164"/>
      <c r="X290" s="161"/>
      <c r="Y290" s="164"/>
      <c r="Z290" s="161"/>
      <c r="AA290" s="164"/>
      <c r="AB290" s="161"/>
      <c r="AC290" s="164"/>
      <c r="AD290" s="161"/>
      <c r="AE290" s="164"/>
      <c r="AF290" s="161"/>
    </row>
    <row r="291" spans="1:32" ht="17.25" x14ac:dyDescent="0.3">
      <c r="A291" s="24"/>
      <c r="B291" s="208" t="s">
        <v>4</v>
      </c>
      <c r="C291" s="148"/>
      <c r="D291" s="161"/>
      <c r="E291" s="171"/>
      <c r="F291" s="161"/>
      <c r="G291" s="164"/>
      <c r="H291" s="161"/>
      <c r="I291" s="171"/>
      <c r="J291" s="171"/>
      <c r="K291" s="171"/>
      <c r="L291" s="171"/>
      <c r="M291" s="171"/>
      <c r="N291" s="171"/>
      <c r="O291" s="164"/>
      <c r="P291" s="161"/>
      <c r="Q291" s="164"/>
      <c r="R291" s="161"/>
      <c r="S291" s="164"/>
      <c r="T291" s="161"/>
      <c r="U291" s="164"/>
      <c r="V291" s="161"/>
      <c r="W291" s="164"/>
      <c r="X291" s="161"/>
      <c r="Y291" s="164"/>
      <c r="Z291" s="161"/>
      <c r="AA291" s="164"/>
      <c r="AB291" s="161"/>
      <c r="AC291" s="164"/>
      <c r="AD291" s="161"/>
      <c r="AE291" s="164"/>
      <c r="AF291" s="161"/>
    </row>
    <row r="292" spans="1:32" ht="17.25" x14ac:dyDescent="0.3">
      <c r="A292" s="24"/>
      <c r="B292" s="205" t="s">
        <v>25</v>
      </c>
      <c r="C292" s="148"/>
      <c r="D292" s="161"/>
      <c r="E292" s="171"/>
      <c r="F292" s="161"/>
      <c r="G292" s="164"/>
      <c r="H292" s="161"/>
      <c r="I292" s="171"/>
      <c r="J292" s="171"/>
      <c r="K292" s="171"/>
      <c r="L292" s="171"/>
      <c r="M292" s="171"/>
      <c r="N292" s="171"/>
      <c r="O292" s="164"/>
      <c r="P292" s="161"/>
      <c r="Q292" s="164"/>
      <c r="R292" s="161"/>
      <c r="S292" s="164"/>
      <c r="T292" s="161"/>
      <c r="U292" s="164"/>
      <c r="V292" s="161"/>
      <c r="W292" s="164"/>
      <c r="X292" s="161"/>
      <c r="Y292" s="164"/>
      <c r="Z292" s="161"/>
      <c r="AA292" s="164"/>
      <c r="AB292" s="161"/>
      <c r="AC292" s="164"/>
      <c r="AD292" s="161"/>
      <c r="AE292" s="164"/>
      <c r="AF292" s="161"/>
    </row>
    <row r="293" spans="1:32" ht="17.25" x14ac:dyDescent="0.3">
      <c r="A293" s="24"/>
      <c r="B293" s="209" t="s">
        <v>5</v>
      </c>
      <c r="C293" s="148"/>
      <c r="D293" s="161"/>
      <c r="E293" s="171"/>
      <c r="F293" s="161"/>
      <c r="G293" s="164"/>
      <c r="H293" s="161">
        <v>17177.23</v>
      </c>
      <c r="I293" s="171"/>
      <c r="J293" s="171"/>
      <c r="K293" s="171"/>
      <c r="L293" s="171"/>
      <c r="M293" s="171"/>
      <c r="N293" s="171"/>
      <c r="O293" s="164"/>
      <c r="P293" s="161"/>
      <c r="Q293" s="164"/>
      <c r="R293" s="161"/>
      <c r="S293" s="164"/>
      <c r="T293" s="161"/>
      <c r="U293" s="164"/>
      <c r="V293" s="161"/>
      <c r="W293" s="164"/>
      <c r="X293" s="161"/>
      <c r="Y293" s="164"/>
      <c r="Z293" s="161"/>
      <c r="AA293" s="164"/>
      <c r="AB293" s="161"/>
      <c r="AC293" s="164"/>
      <c r="AD293" s="161"/>
      <c r="AE293" s="164"/>
      <c r="AF293" s="161">
        <v>17177.23</v>
      </c>
    </row>
    <row r="294" spans="1:32" ht="17.25" x14ac:dyDescent="0.3">
      <c r="A294" s="24"/>
      <c r="B294" s="205" t="s">
        <v>6</v>
      </c>
      <c r="C294" s="148"/>
      <c r="D294" s="161"/>
      <c r="E294" s="171"/>
      <c r="F294" s="161"/>
      <c r="G294" s="164"/>
      <c r="H294" s="161"/>
      <c r="I294" s="171"/>
      <c r="J294" s="171"/>
      <c r="K294" s="171"/>
      <c r="L294" s="171"/>
      <c r="M294" s="171"/>
      <c r="N294" s="171"/>
      <c r="O294" s="164"/>
      <c r="P294" s="161"/>
      <c r="Q294" s="164"/>
      <c r="R294" s="161"/>
      <c r="S294" s="164"/>
      <c r="T294" s="161"/>
      <c r="U294" s="164"/>
      <c r="V294" s="161"/>
      <c r="W294" s="164"/>
      <c r="X294" s="161"/>
      <c r="Y294" s="164"/>
      <c r="Z294" s="161"/>
      <c r="AA294" s="164"/>
      <c r="AB294" s="161"/>
      <c r="AC294" s="164"/>
      <c r="AD294" s="161"/>
      <c r="AE294" s="164"/>
      <c r="AF294" s="161"/>
    </row>
    <row r="295" spans="1:32" ht="17.25" x14ac:dyDescent="0.3">
      <c r="A295" s="24"/>
      <c r="B295" s="205" t="s">
        <v>7</v>
      </c>
      <c r="C295" s="148"/>
      <c r="D295" s="161"/>
      <c r="E295" s="171"/>
      <c r="F295" s="161"/>
      <c r="G295" s="164"/>
      <c r="H295" s="161"/>
      <c r="I295" s="171"/>
      <c r="J295" s="171"/>
      <c r="K295" s="171"/>
      <c r="L295" s="171"/>
      <c r="M295" s="171"/>
      <c r="N295" s="171"/>
      <c r="O295" s="164"/>
      <c r="P295" s="161"/>
      <c r="Q295" s="164"/>
      <c r="R295" s="161"/>
      <c r="S295" s="164"/>
      <c r="T295" s="161"/>
      <c r="U295" s="164"/>
      <c r="V295" s="161"/>
      <c r="W295" s="164"/>
      <c r="X295" s="161"/>
      <c r="Y295" s="164"/>
      <c r="Z295" s="161"/>
      <c r="AA295" s="164"/>
      <c r="AB295" s="161"/>
      <c r="AC295" s="164"/>
      <c r="AD295" s="161"/>
      <c r="AE295" s="164"/>
      <c r="AF295" s="161"/>
    </row>
    <row r="296" spans="1:32" ht="17.25" x14ac:dyDescent="0.3">
      <c r="A296" s="24"/>
      <c r="B296" s="205"/>
      <c r="C296" s="148"/>
      <c r="D296" s="161"/>
      <c r="E296" s="171"/>
      <c r="F296" s="161"/>
      <c r="G296" s="164"/>
      <c r="H296" s="161"/>
      <c r="I296" s="171"/>
      <c r="J296" s="171"/>
      <c r="K296" s="171"/>
      <c r="L296" s="171"/>
      <c r="M296" s="171"/>
      <c r="N296" s="171"/>
      <c r="O296" s="164"/>
      <c r="P296" s="161"/>
      <c r="Q296" s="164"/>
      <c r="R296" s="161"/>
      <c r="S296" s="164"/>
      <c r="T296" s="161"/>
      <c r="U296" s="164"/>
      <c r="V296" s="161"/>
      <c r="W296" s="164"/>
      <c r="X296" s="161"/>
      <c r="Y296" s="164"/>
      <c r="Z296" s="161"/>
      <c r="AA296" s="164"/>
      <c r="AB296" s="161"/>
      <c r="AC296" s="164"/>
      <c r="AD296" s="161"/>
      <c r="AE296" s="164"/>
      <c r="AF296" s="161"/>
    </row>
    <row r="297" spans="1:32" ht="17.25" x14ac:dyDescent="0.3">
      <c r="A297" s="24"/>
      <c r="B297" s="206"/>
      <c r="C297" s="151"/>
      <c r="D297" s="143">
        <f>+D289+D292+D293+D294+D295</f>
        <v>444400</v>
      </c>
      <c r="E297" s="115"/>
      <c r="F297" s="143">
        <f>+F289+F292+F293+F294+F295</f>
        <v>444400</v>
      </c>
      <c r="G297" s="151"/>
      <c r="H297" s="143">
        <f>+H289+H292+H293+H294+H295</f>
        <v>461577.23</v>
      </c>
      <c r="I297" s="115"/>
      <c r="J297" s="115"/>
      <c r="K297" s="115"/>
      <c r="L297" s="115"/>
      <c r="M297" s="115"/>
      <c r="N297" s="115"/>
      <c r="O297" s="151"/>
      <c r="P297" s="143">
        <f>P289+P293+P294+P295</f>
        <v>441900</v>
      </c>
      <c r="Q297" s="151"/>
      <c r="R297" s="143">
        <f>R289+R293+R294+R295</f>
        <v>441900</v>
      </c>
      <c r="S297" s="151"/>
      <c r="T297" s="143">
        <f>T289+T293+T294+T295</f>
        <v>441900</v>
      </c>
      <c r="U297" s="151"/>
      <c r="V297" s="143">
        <f>V289+V293+V294+V295</f>
        <v>441900</v>
      </c>
      <c r="W297" s="151"/>
      <c r="X297" s="143">
        <f>X289+X293+X294+X295</f>
        <v>441900</v>
      </c>
      <c r="Y297" s="151"/>
      <c r="Z297" s="143">
        <f>Z289+Z293+Z294+Z295</f>
        <v>441900</v>
      </c>
      <c r="AA297" s="151"/>
      <c r="AB297" s="143">
        <f>AB289+AB293+AB294+AB295</f>
        <v>441900</v>
      </c>
      <c r="AC297" s="151"/>
      <c r="AD297" s="143">
        <f>AD289+AD293+AD294+AD295</f>
        <v>441900</v>
      </c>
      <c r="AE297" s="151"/>
      <c r="AF297" s="143">
        <f>AF289+AF293+AF294+AF295</f>
        <v>459077.23</v>
      </c>
    </row>
    <row r="298" spans="1:32" ht="17.25" x14ac:dyDescent="0.3">
      <c r="A298" s="24"/>
      <c r="B298" s="208" t="s">
        <v>34</v>
      </c>
      <c r="C298" s="141"/>
      <c r="D298" s="136"/>
      <c r="E298" s="84"/>
      <c r="F298" s="136"/>
      <c r="G298" s="141"/>
      <c r="H298" s="136"/>
      <c r="I298" s="84"/>
      <c r="J298" s="84"/>
      <c r="K298" s="84"/>
      <c r="L298" s="84"/>
      <c r="M298" s="84"/>
      <c r="N298" s="84"/>
      <c r="O298" s="141"/>
      <c r="P298" s="136"/>
      <c r="Q298" s="141"/>
      <c r="R298" s="136"/>
      <c r="S298" s="141"/>
      <c r="T298" s="136"/>
      <c r="U298" s="141"/>
      <c r="V298" s="136"/>
      <c r="W298" s="141"/>
      <c r="X298" s="136"/>
      <c r="Y298" s="141"/>
      <c r="Z298" s="136"/>
      <c r="AA298" s="141"/>
      <c r="AB298" s="136"/>
      <c r="AC298" s="141"/>
      <c r="AD298" s="136"/>
      <c r="AE298" s="141"/>
      <c r="AF298" s="136"/>
    </row>
    <row r="299" spans="1:32" ht="17.25" x14ac:dyDescent="0.3">
      <c r="A299" s="24"/>
      <c r="B299" s="205" t="s">
        <v>9</v>
      </c>
      <c r="C299" s="144">
        <v>350</v>
      </c>
      <c r="D299" s="145"/>
      <c r="E299" s="131">
        <v>350</v>
      </c>
      <c r="F299" s="145"/>
      <c r="G299" s="144">
        <v>350</v>
      </c>
      <c r="H299" s="145"/>
      <c r="I299" s="131"/>
      <c r="J299" s="131"/>
      <c r="K299" s="131"/>
      <c r="L299" s="131"/>
      <c r="M299" s="131"/>
      <c r="N299" s="131"/>
      <c r="O299" s="144">
        <v>350</v>
      </c>
      <c r="P299" s="145"/>
      <c r="Q299" s="144">
        <v>350</v>
      </c>
      <c r="R299" s="145"/>
      <c r="S299" s="144">
        <v>350</v>
      </c>
      <c r="T299" s="145"/>
      <c r="U299" s="144">
        <v>350</v>
      </c>
      <c r="V299" s="145"/>
      <c r="W299" s="144">
        <v>350</v>
      </c>
      <c r="X299" s="145"/>
      <c r="Y299" s="144">
        <v>350</v>
      </c>
      <c r="Z299" s="145"/>
      <c r="AA299" s="144">
        <v>350</v>
      </c>
      <c r="AB299" s="145"/>
      <c r="AC299" s="144">
        <v>350</v>
      </c>
      <c r="AD299" s="145"/>
      <c r="AE299" s="144">
        <v>350</v>
      </c>
      <c r="AF299" s="145"/>
    </row>
    <row r="300" spans="1:32" ht="17.25" x14ac:dyDescent="0.3">
      <c r="A300" s="24"/>
      <c r="B300" s="205" t="s">
        <v>92</v>
      </c>
      <c r="C300" s="166">
        <f>D275*10/100</f>
        <v>10705</v>
      </c>
      <c r="D300" s="166"/>
      <c r="E300" s="166">
        <f t="shared" ref="E300" si="160">F275*10/100</f>
        <v>10705</v>
      </c>
      <c r="F300" s="166"/>
      <c r="G300" s="166">
        <f t="shared" ref="G300" si="161">H275*10/100</f>
        <v>10705</v>
      </c>
      <c r="H300" s="166"/>
      <c r="I300" s="166"/>
      <c r="J300" s="166"/>
      <c r="K300" s="166"/>
      <c r="L300" s="166"/>
      <c r="M300" s="166"/>
      <c r="N300" s="166"/>
      <c r="O300" s="166">
        <f t="shared" ref="O300" si="162">P275*10/100</f>
        <v>10705</v>
      </c>
      <c r="P300" s="165"/>
      <c r="Q300" s="166">
        <f t="shared" ref="Q300" si="163">R275*10/100</f>
        <v>10705</v>
      </c>
      <c r="R300" s="165"/>
      <c r="S300" s="166">
        <f t="shared" ref="S300" si="164">T275*10/100</f>
        <v>10705</v>
      </c>
      <c r="T300" s="165"/>
      <c r="U300" s="166">
        <f t="shared" ref="U300" si="165">V275*10/100</f>
        <v>10705</v>
      </c>
      <c r="V300" s="165"/>
      <c r="W300" s="166">
        <f t="shared" ref="W300" si="166">X275*10/100</f>
        <v>10705</v>
      </c>
      <c r="X300" s="165"/>
      <c r="Y300" s="166">
        <f t="shared" ref="Y300" si="167">Z275*10/100</f>
        <v>10705</v>
      </c>
      <c r="Z300" s="165"/>
      <c r="AA300" s="166">
        <f t="shared" ref="AA300" si="168">AB275*10/100</f>
        <v>10705</v>
      </c>
      <c r="AB300" s="165"/>
      <c r="AC300" s="166">
        <f t="shared" ref="AC300" si="169">AD275*10/100</f>
        <v>10705</v>
      </c>
      <c r="AD300" s="165"/>
      <c r="AE300" s="166">
        <f t="shared" ref="AE300" si="170">AF275*10/100</f>
        <v>10705</v>
      </c>
      <c r="AF300" s="165"/>
    </row>
    <row r="301" spans="1:32" ht="17.25" x14ac:dyDescent="0.3">
      <c r="A301" s="24"/>
      <c r="B301" s="206"/>
      <c r="C301" s="141"/>
      <c r="D301" s="136">
        <f>-C299-C300</f>
        <v>-11055</v>
      </c>
      <c r="E301" s="117"/>
      <c r="F301" s="146">
        <f>-E299-E300</f>
        <v>-11055</v>
      </c>
      <c r="G301" s="146"/>
      <c r="H301" s="146">
        <f>-G299-G300</f>
        <v>-11055</v>
      </c>
      <c r="I301" s="117"/>
      <c r="J301" s="117"/>
      <c r="K301" s="117"/>
      <c r="L301" s="117"/>
      <c r="M301" s="117"/>
      <c r="N301" s="117"/>
      <c r="O301" s="154"/>
      <c r="P301" s="146">
        <f t="shared" ref="P301" si="171">-O299-O300</f>
        <v>-11055</v>
      </c>
      <c r="Q301" s="154"/>
      <c r="R301" s="146">
        <f t="shared" ref="R301" si="172">-Q299-Q300</f>
        <v>-11055</v>
      </c>
      <c r="S301" s="154"/>
      <c r="T301" s="146">
        <f t="shared" ref="T301" si="173">-S299-S300</f>
        <v>-11055</v>
      </c>
      <c r="U301" s="154"/>
      <c r="V301" s="146">
        <f t="shared" ref="V301" si="174">-U299-U300</f>
        <v>-11055</v>
      </c>
      <c r="W301" s="154"/>
      <c r="X301" s="146">
        <f t="shared" ref="X301" si="175">-W299-W300</f>
        <v>-11055</v>
      </c>
      <c r="Y301" s="154"/>
      <c r="Z301" s="146">
        <f t="shared" ref="Z301" si="176">-Y299-Y300</f>
        <v>-11055</v>
      </c>
      <c r="AA301" s="154"/>
      <c r="AB301" s="146">
        <f t="shared" ref="AB301" si="177">-AA299-AA300</f>
        <v>-11055</v>
      </c>
      <c r="AC301" s="154"/>
      <c r="AD301" s="146">
        <f t="shared" ref="AD301" si="178">-AC299-AC300</f>
        <v>-11055</v>
      </c>
      <c r="AE301" s="154"/>
      <c r="AF301" s="146">
        <f t="shared" ref="AF301" si="179">-AE299-AE300</f>
        <v>-11055</v>
      </c>
    </row>
    <row r="302" spans="1:32" ht="18" thickBot="1" x14ac:dyDescent="0.35">
      <c r="A302" s="24"/>
      <c r="B302" s="205" t="s">
        <v>11</v>
      </c>
      <c r="C302" s="155"/>
      <c r="D302" s="147">
        <f>+D297+D301</f>
        <v>433345</v>
      </c>
      <c r="E302" s="124"/>
      <c r="F302" s="147">
        <f>+F297+F301</f>
        <v>433345</v>
      </c>
      <c r="G302" s="155"/>
      <c r="H302" s="147">
        <f>+H297+H301</f>
        <v>450522.23</v>
      </c>
      <c r="I302" s="196"/>
      <c r="J302" s="196"/>
      <c r="K302" s="196"/>
      <c r="L302" s="196"/>
      <c r="M302" s="196"/>
      <c r="N302" s="196"/>
      <c r="O302" s="184"/>
      <c r="P302" s="188">
        <f>+P297+P301</f>
        <v>430845</v>
      </c>
      <c r="Q302" s="184"/>
      <c r="R302" s="188">
        <f>+R297+R301</f>
        <v>430845</v>
      </c>
      <c r="S302" s="184"/>
      <c r="T302" s="188">
        <f>+T297+T301</f>
        <v>430845</v>
      </c>
      <c r="U302" s="184"/>
      <c r="V302" s="188">
        <f>+V297+V301</f>
        <v>430845</v>
      </c>
      <c r="W302" s="184"/>
      <c r="X302" s="188">
        <f>+X297+X301</f>
        <v>430845</v>
      </c>
      <c r="Y302" s="184"/>
      <c r="Z302" s="188">
        <f>+Z297+Z301</f>
        <v>430845</v>
      </c>
      <c r="AA302" s="184"/>
      <c r="AB302" s="188">
        <f>+AB297+AB301</f>
        <v>430845</v>
      </c>
      <c r="AC302" s="184"/>
      <c r="AD302" s="188">
        <f>+AD297+AD301</f>
        <v>430845</v>
      </c>
      <c r="AE302" s="184"/>
      <c r="AF302" s="188">
        <f>+AF297+AF301</f>
        <v>448022.23</v>
      </c>
    </row>
    <row r="303" spans="1:32" ht="17.25" x14ac:dyDescent="0.3">
      <c r="A303" s="24"/>
      <c r="B303" s="205" t="s">
        <v>93</v>
      </c>
      <c r="C303" s="156"/>
      <c r="D303" s="165">
        <f t="shared" ref="D303" si="180">D302*6/100</f>
        <v>26000.7</v>
      </c>
      <c r="E303" s="172"/>
      <c r="F303" s="165">
        <f t="shared" ref="F303" si="181">F302*6/100</f>
        <v>26000.7</v>
      </c>
      <c r="G303" s="166"/>
      <c r="H303" s="165">
        <f>H302*6/100</f>
        <v>27031.3338</v>
      </c>
      <c r="I303" s="172"/>
      <c r="J303" s="172"/>
      <c r="K303" s="172"/>
      <c r="L303" s="172"/>
      <c r="M303" s="172"/>
      <c r="N303" s="172"/>
      <c r="O303" s="166"/>
      <c r="P303" s="165">
        <f t="shared" ref="P303" si="182">P302*6/100</f>
        <v>25850.7</v>
      </c>
      <c r="Q303" s="166"/>
      <c r="R303" s="165">
        <f t="shared" ref="R303:T303" si="183">R302*6/100</f>
        <v>25850.7</v>
      </c>
      <c r="S303" s="166"/>
      <c r="T303" s="165">
        <f t="shared" si="183"/>
        <v>25850.7</v>
      </c>
      <c r="U303" s="166"/>
      <c r="V303" s="165">
        <f t="shared" ref="V303:X303" si="184">V302*6/100</f>
        <v>25850.7</v>
      </c>
      <c r="W303" s="166"/>
      <c r="X303" s="165">
        <f t="shared" si="184"/>
        <v>25850.7</v>
      </c>
      <c r="Y303" s="166"/>
      <c r="Z303" s="165">
        <f t="shared" ref="Z303" si="185">Z302*6/100</f>
        <v>25850.7</v>
      </c>
      <c r="AA303" s="166"/>
      <c r="AB303" s="165">
        <f t="shared" ref="AB303" si="186">AB302*6/100</f>
        <v>25850.7</v>
      </c>
      <c r="AC303" s="166"/>
      <c r="AD303" s="165">
        <f t="shared" ref="AD303" si="187">AD302*6/100</f>
        <v>25850.7</v>
      </c>
      <c r="AE303" s="166"/>
      <c r="AF303" s="165">
        <f t="shared" ref="AF303" si="188">AF302*6/100</f>
        <v>26881.3338</v>
      </c>
    </row>
    <row r="304" spans="1:32" ht="17.25" x14ac:dyDescent="0.3">
      <c r="A304" s="24"/>
      <c r="B304" s="205" t="s">
        <v>13</v>
      </c>
      <c r="C304" s="148"/>
      <c r="D304" s="161">
        <v>-15000</v>
      </c>
      <c r="E304" s="171"/>
      <c r="F304" s="161">
        <v>-15000</v>
      </c>
      <c r="G304" s="164"/>
      <c r="H304" s="161">
        <v>-15000</v>
      </c>
      <c r="I304" s="171"/>
      <c r="J304" s="171"/>
      <c r="K304" s="171"/>
      <c r="L304" s="171"/>
      <c r="M304" s="171"/>
      <c r="N304" s="171"/>
      <c r="O304" s="164"/>
      <c r="P304" s="161">
        <v>-15000</v>
      </c>
      <c r="Q304" s="164"/>
      <c r="R304" s="161">
        <v>-15000</v>
      </c>
      <c r="S304" s="164"/>
      <c r="T304" s="161">
        <v>-15000</v>
      </c>
      <c r="U304" s="164"/>
      <c r="V304" s="161">
        <v>-15000</v>
      </c>
      <c r="W304" s="164"/>
      <c r="X304" s="161">
        <v>-15000</v>
      </c>
      <c r="Y304" s="164"/>
      <c r="Z304" s="161">
        <v>-15000</v>
      </c>
      <c r="AA304" s="164"/>
      <c r="AB304" s="161">
        <v>-15000</v>
      </c>
      <c r="AC304" s="164"/>
      <c r="AD304" s="161">
        <v>-15000</v>
      </c>
      <c r="AE304" s="164"/>
      <c r="AF304" s="161">
        <v>-15000</v>
      </c>
    </row>
    <row r="305" spans="1:32" ht="18" thickBot="1" x14ac:dyDescent="0.35">
      <c r="A305" s="24"/>
      <c r="B305" s="206" t="s">
        <v>123</v>
      </c>
      <c r="C305" s="157"/>
      <c r="D305" s="177">
        <f t="shared" ref="D305" si="189">D303+D304</f>
        <v>11000.7</v>
      </c>
      <c r="E305" s="174"/>
      <c r="F305" s="177">
        <f t="shared" ref="F305" si="190">F303+F304</f>
        <v>11000.7</v>
      </c>
      <c r="G305" s="168"/>
      <c r="H305" s="167">
        <f t="shared" ref="H305" si="191">H303+H304</f>
        <v>12031.3338</v>
      </c>
      <c r="I305" s="311"/>
      <c r="J305" s="311"/>
      <c r="K305" s="311"/>
      <c r="L305" s="311"/>
      <c r="M305" s="311"/>
      <c r="N305" s="311"/>
      <c r="O305" s="168"/>
      <c r="P305" s="167">
        <f t="shared" ref="P305" si="192">P303+P304</f>
        <v>10850.7</v>
      </c>
      <c r="Q305" s="168"/>
      <c r="R305" s="193">
        <f t="shared" ref="R305:T305" si="193">R303+R304</f>
        <v>10850.7</v>
      </c>
      <c r="S305" s="168"/>
      <c r="T305" s="193">
        <f t="shared" si="193"/>
        <v>10850.7</v>
      </c>
      <c r="U305" s="168"/>
      <c r="V305" s="193">
        <f t="shared" ref="V305:X305" si="194">V303+V304</f>
        <v>10850.7</v>
      </c>
      <c r="W305" s="168"/>
      <c r="X305" s="193">
        <f t="shared" si="194"/>
        <v>10850.7</v>
      </c>
      <c r="Y305" s="168"/>
      <c r="Z305" s="193">
        <f t="shared" ref="Z305" si="195">Z303+Z304</f>
        <v>10850.7</v>
      </c>
      <c r="AA305" s="168"/>
      <c r="AB305" s="193">
        <f t="shared" ref="AB305" si="196">AB303+AB304</f>
        <v>10850.7</v>
      </c>
      <c r="AC305" s="168"/>
      <c r="AD305" s="193">
        <f t="shared" ref="AD305" si="197">AD303+AD304</f>
        <v>10850.7</v>
      </c>
      <c r="AE305" s="168"/>
      <c r="AF305" s="193">
        <f t="shared" ref="AF305" si="198">AF303+AF304</f>
        <v>11881.3338</v>
      </c>
    </row>
    <row r="306" spans="1:32" ht="18" thickTop="1" x14ac:dyDescent="0.3">
      <c r="A306" s="24"/>
      <c r="B306" s="206" t="s">
        <v>129</v>
      </c>
      <c r="C306" s="158"/>
      <c r="D306" s="178">
        <v>11001</v>
      </c>
      <c r="E306" s="172"/>
      <c r="F306" s="178">
        <v>11001</v>
      </c>
      <c r="G306" s="172"/>
      <c r="H306" s="178">
        <v>12031</v>
      </c>
      <c r="I306" s="178"/>
      <c r="J306" s="178"/>
      <c r="K306" s="178"/>
      <c r="L306" s="178"/>
      <c r="M306" s="178"/>
      <c r="N306" s="178"/>
      <c r="O306" s="172"/>
      <c r="P306" s="300">
        <v>-5175</v>
      </c>
      <c r="Q306" s="172"/>
      <c r="R306" s="189" t="s">
        <v>84</v>
      </c>
      <c r="S306" s="172"/>
      <c r="T306" s="189" t="s">
        <v>84</v>
      </c>
      <c r="U306" s="172"/>
      <c r="V306" s="189" t="s">
        <v>84</v>
      </c>
      <c r="W306" s="172"/>
      <c r="X306" s="189" t="s">
        <v>84</v>
      </c>
      <c r="Y306" s="172"/>
      <c r="Z306" s="189" t="s">
        <v>84</v>
      </c>
      <c r="AA306" s="172"/>
      <c r="AB306" s="189" t="s">
        <v>84</v>
      </c>
      <c r="AC306" s="172"/>
      <c r="AD306" s="189" t="s">
        <v>84</v>
      </c>
      <c r="AE306" s="172"/>
      <c r="AF306" s="189" t="s">
        <v>84</v>
      </c>
    </row>
    <row r="307" spans="1:32" ht="18" thickBot="1" x14ac:dyDescent="0.35">
      <c r="A307" s="24"/>
      <c r="B307" s="270" t="s">
        <v>130</v>
      </c>
      <c r="C307" s="30"/>
      <c r="D307" s="31">
        <v>11664</v>
      </c>
      <c r="E307" s="30"/>
      <c r="F307" s="31">
        <v>11664</v>
      </c>
      <c r="G307" s="30"/>
      <c r="H307" s="31">
        <v>11664</v>
      </c>
      <c r="I307" s="31"/>
      <c r="J307" s="31"/>
      <c r="K307" s="31"/>
      <c r="L307" s="31"/>
      <c r="M307" s="31"/>
      <c r="N307" s="31"/>
      <c r="P307" s="185">
        <f>P305+P306</f>
        <v>5675.7000000000007</v>
      </c>
      <c r="Q307" s="128"/>
      <c r="R307" s="302">
        <v>10851</v>
      </c>
      <c r="S307" s="128"/>
      <c r="T307" s="302">
        <v>10851</v>
      </c>
      <c r="U307" s="128"/>
      <c r="V307" s="302">
        <v>10851</v>
      </c>
      <c r="W307" s="128"/>
      <c r="X307" s="302">
        <v>10851</v>
      </c>
      <c r="Y307" s="128"/>
      <c r="Z307" s="302">
        <v>10851</v>
      </c>
      <c r="AA307" s="128"/>
      <c r="AB307" s="302">
        <v>10851</v>
      </c>
      <c r="AC307" s="128"/>
      <c r="AD307" s="302">
        <v>10851</v>
      </c>
      <c r="AE307" s="128"/>
      <c r="AF307" s="302">
        <v>11881</v>
      </c>
    </row>
    <row r="308" spans="1:32" ht="18" thickTop="1" x14ac:dyDescent="0.3">
      <c r="A308" s="24"/>
      <c r="B308" s="30"/>
      <c r="C308" s="30"/>
      <c r="D308" s="31">
        <f>D306-D307</f>
        <v>-663</v>
      </c>
      <c r="E308" s="31"/>
      <c r="F308" s="31">
        <f t="shared" ref="F308" si="199">F306-F307</f>
        <v>-663</v>
      </c>
      <c r="G308" s="31"/>
      <c r="H308" s="31">
        <f t="shared" ref="H308" si="200">H306-H307</f>
        <v>367</v>
      </c>
      <c r="I308" s="31"/>
      <c r="J308" s="31"/>
      <c r="K308" s="31"/>
      <c r="L308" s="31"/>
      <c r="M308" s="31"/>
      <c r="N308" s="31"/>
    </row>
    <row r="309" spans="1:32" ht="17.25" x14ac:dyDescent="0.3">
      <c r="A309" s="24"/>
      <c r="B309" s="29"/>
      <c r="C309" s="29"/>
      <c r="D309" s="94"/>
      <c r="E309" s="28"/>
    </row>
    <row r="310" spans="1:32" x14ac:dyDescent="0.25">
      <c r="B310" s="95"/>
      <c r="C310" s="95"/>
      <c r="D310" s="95"/>
      <c r="E310" s="95"/>
    </row>
    <row r="311" spans="1:32" ht="17.25" x14ac:dyDescent="0.3">
      <c r="A311" s="24"/>
      <c r="B311" s="24"/>
      <c r="C311" s="24"/>
      <c r="D311" s="24"/>
      <c r="E311" s="24"/>
    </row>
    <row r="312" spans="1:32" ht="17.25" x14ac:dyDescent="0.3">
      <c r="A312" s="24"/>
      <c r="B312" s="24"/>
      <c r="C312" s="24"/>
      <c r="D312" s="24"/>
      <c r="E312" s="24"/>
    </row>
    <row r="313" spans="1:32" ht="17.25" x14ac:dyDescent="0.3">
      <c r="A313" s="24"/>
      <c r="B313" s="29" t="s">
        <v>46</v>
      </c>
      <c r="C313" s="29"/>
      <c r="D313" s="30"/>
      <c r="E313" s="30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</row>
    <row r="314" spans="1:32" ht="17.25" x14ac:dyDescent="0.3">
      <c r="A314" s="24"/>
      <c r="B314" s="29" t="s">
        <v>49</v>
      </c>
      <c r="C314" s="29"/>
      <c r="D314" s="30"/>
      <c r="E314" s="30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</row>
    <row r="315" spans="1:32" ht="17.25" x14ac:dyDescent="0.3">
      <c r="A315" s="24"/>
      <c r="B315" s="30"/>
      <c r="C315" s="30"/>
      <c r="D315" s="30"/>
      <c r="E315" s="30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</row>
    <row r="316" spans="1:32" ht="17.25" x14ac:dyDescent="0.3">
      <c r="A316" s="24"/>
      <c r="B316" s="381" t="s">
        <v>0</v>
      </c>
      <c r="C316" s="30"/>
      <c r="D316" s="30"/>
      <c r="E316" s="30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</row>
    <row r="317" spans="1:32" ht="17.25" x14ac:dyDescent="0.3">
      <c r="A317" s="24"/>
      <c r="B317" s="30"/>
      <c r="C317" s="49" t="s">
        <v>98</v>
      </c>
      <c r="D317" s="49"/>
      <c r="E317" s="49" t="s">
        <v>99</v>
      </c>
      <c r="F317" s="49"/>
      <c r="G317" s="49" t="s">
        <v>100</v>
      </c>
      <c r="H317" s="49"/>
      <c r="I317" s="49"/>
      <c r="J317" s="49"/>
      <c r="K317" s="49"/>
      <c r="L317" s="49"/>
      <c r="M317" s="49"/>
      <c r="N317" s="49"/>
      <c r="O317" s="414" t="s">
        <v>142</v>
      </c>
      <c r="P317" s="414"/>
      <c r="Q317" s="412" t="s">
        <v>105</v>
      </c>
      <c r="R317" s="412"/>
      <c r="S317" s="412" t="s">
        <v>146</v>
      </c>
      <c r="T317" s="412"/>
      <c r="U317" s="412" t="s">
        <v>149</v>
      </c>
      <c r="V317" s="412"/>
      <c r="W317" s="413" t="s">
        <v>156</v>
      </c>
      <c r="X317" s="413"/>
      <c r="Y317" s="413" t="s">
        <v>159</v>
      </c>
      <c r="Z317" s="413"/>
      <c r="AA317" s="413" t="s">
        <v>162</v>
      </c>
      <c r="AB317" s="413"/>
      <c r="AC317" s="413" t="s">
        <v>163</v>
      </c>
      <c r="AD317" s="413"/>
      <c r="AE317" s="413" t="s">
        <v>165</v>
      </c>
      <c r="AF317" s="413"/>
    </row>
    <row r="318" spans="1:32" ht="17.25" x14ac:dyDescent="0.3">
      <c r="A318" s="24"/>
      <c r="B318" s="204" t="s">
        <v>1</v>
      </c>
      <c r="C318" s="115"/>
      <c r="D318" s="179">
        <v>88040</v>
      </c>
      <c r="E318" s="115"/>
      <c r="F318" s="143">
        <v>88040</v>
      </c>
      <c r="G318" s="151"/>
      <c r="H318" s="179">
        <v>88040</v>
      </c>
      <c r="I318" s="186"/>
      <c r="J318" s="186"/>
      <c r="K318" s="186"/>
      <c r="L318" s="186"/>
      <c r="M318" s="186"/>
      <c r="N318" s="186"/>
      <c r="O318" s="151"/>
      <c r="P318" s="143">
        <v>88040</v>
      </c>
      <c r="Q318" s="151"/>
      <c r="R318" s="143">
        <v>88040</v>
      </c>
      <c r="S318" s="151"/>
      <c r="T318" s="143">
        <v>88040</v>
      </c>
      <c r="U318" s="151"/>
      <c r="V318" s="143">
        <v>90840</v>
      </c>
      <c r="W318" s="151"/>
      <c r="X318" s="143">
        <v>90840</v>
      </c>
      <c r="Y318" s="151"/>
      <c r="Z318" s="143">
        <v>90840</v>
      </c>
      <c r="AA318" s="151"/>
      <c r="AB318" s="143">
        <v>90840</v>
      </c>
      <c r="AC318" s="151"/>
      <c r="AD318" s="143">
        <v>90840</v>
      </c>
      <c r="AE318" s="151"/>
      <c r="AF318" s="143">
        <v>90840</v>
      </c>
    </row>
    <row r="319" spans="1:32" ht="17.25" x14ac:dyDescent="0.3">
      <c r="A319" s="24"/>
      <c r="B319" s="205" t="s">
        <v>61</v>
      </c>
      <c r="C319" s="84"/>
      <c r="D319" s="180"/>
      <c r="E319" s="84"/>
      <c r="F319" s="136"/>
      <c r="G319" s="141"/>
      <c r="H319" s="180"/>
      <c r="I319" s="32"/>
      <c r="J319" s="32"/>
      <c r="K319" s="32"/>
      <c r="L319" s="32"/>
      <c r="M319" s="32"/>
      <c r="N319" s="32"/>
      <c r="O319" s="141"/>
      <c r="P319" s="136"/>
      <c r="Q319" s="141"/>
      <c r="R319" s="136"/>
      <c r="S319" s="141"/>
      <c r="T319" s="136"/>
      <c r="U319" s="141"/>
      <c r="V319" s="136">
        <v>25247.49</v>
      </c>
      <c r="W319" s="141"/>
      <c r="X319" s="136"/>
      <c r="Y319" s="141"/>
      <c r="Z319" s="136"/>
      <c r="AA319" s="141"/>
      <c r="AB319" s="136"/>
      <c r="AC319" s="141"/>
      <c r="AD319" s="136"/>
      <c r="AE319" s="141"/>
      <c r="AF319" s="136"/>
    </row>
    <row r="320" spans="1:32" ht="17.25" x14ac:dyDescent="0.3">
      <c r="A320" s="24"/>
      <c r="B320" s="206" t="s">
        <v>57</v>
      </c>
      <c r="C320" s="33"/>
      <c r="D320" s="180"/>
      <c r="E320" s="21"/>
      <c r="F320" s="169"/>
      <c r="G320" s="170"/>
      <c r="H320" s="32"/>
      <c r="I320" s="32"/>
      <c r="J320" s="32"/>
      <c r="K320" s="32"/>
      <c r="L320" s="32"/>
      <c r="M320" s="32"/>
      <c r="N320" s="32"/>
      <c r="O320" s="170"/>
      <c r="P320" s="169"/>
      <c r="Q320" s="170"/>
      <c r="R320" s="169"/>
      <c r="S320" s="170"/>
      <c r="T320" s="169"/>
      <c r="U320" s="170"/>
      <c r="V320" s="169"/>
      <c r="W320" s="170"/>
      <c r="X320" s="169"/>
      <c r="Y320" s="170"/>
      <c r="Z320" s="169"/>
      <c r="AA320" s="170"/>
      <c r="AB320" s="169"/>
      <c r="AC320" s="170"/>
      <c r="AD320" s="169"/>
      <c r="AE320" s="170"/>
      <c r="AF320" s="169"/>
    </row>
    <row r="321" spans="1:32" ht="17.25" x14ac:dyDescent="0.3">
      <c r="A321" s="24"/>
      <c r="B321" s="205" t="s">
        <v>2</v>
      </c>
      <c r="C321" s="84"/>
      <c r="D321" s="180">
        <v>7800</v>
      </c>
      <c r="E321" s="84"/>
      <c r="F321" s="136">
        <v>7800</v>
      </c>
      <c r="G321" s="141"/>
      <c r="H321" s="180">
        <v>7800</v>
      </c>
      <c r="I321" s="32"/>
      <c r="J321" s="32"/>
      <c r="K321" s="32"/>
      <c r="L321" s="32"/>
      <c r="M321" s="32"/>
      <c r="N321" s="32"/>
      <c r="O321" s="141"/>
      <c r="P321" s="136">
        <v>7800</v>
      </c>
      <c r="Q321" s="141"/>
      <c r="R321" s="136">
        <v>7800</v>
      </c>
      <c r="S321" s="141"/>
      <c r="T321" s="136">
        <v>7800</v>
      </c>
      <c r="U321" s="141"/>
      <c r="V321" s="136">
        <v>7800</v>
      </c>
      <c r="W321" s="141"/>
      <c r="X321" s="136">
        <v>7800</v>
      </c>
      <c r="Y321" s="141"/>
      <c r="Z321" s="136">
        <v>7800</v>
      </c>
      <c r="AA321" s="141"/>
      <c r="AB321" s="136">
        <v>7800</v>
      </c>
      <c r="AC321" s="141"/>
      <c r="AD321" s="136">
        <v>7800</v>
      </c>
      <c r="AE321" s="141"/>
      <c r="AF321" s="136">
        <v>7800</v>
      </c>
    </row>
    <row r="322" spans="1:32" ht="17.25" x14ac:dyDescent="0.3">
      <c r="A322" s="24"/>
      <c r="B322" s="205" t="s">
        <v>69</v>
      </c>
      <c r="C322" s="130"/>
      <c r="D322" s="180">
        <v>2500</v>
      </c>
      <c r="E322" s="84"/>
      <c r="F322" s="136">
        <v>2500</v>
      </c>
      <c r="G322" s="141"/>
      <c r="H322" s="180">
        <v>2500</v>
      </c>
      <c r="I322" s="32"/>
      <c r="J322" s="32"/>
      <c r="K322" s="32"/>
      <c r="L322" s="32"/>
      <c r="M322" s="32"/>
      <c r="N322" s="32"/>
      <c r="O322" s="141"/>
      <c r="P322" s="136"/>
      <c r="Q322" s="141"/>
      <c r="R322" s="136"/>
      <c r="S322" s="141"/>
      <c r="T322" s="136"/>
      <c r="U322" s="141"/>
      <c r="V322" s="136"/>
      <c r="W322" s="141"/>
      <c r="X322" s="136"/>
      <c r="Y322" s="141"/>
      <c r="Z322" s="136"/>
      <c r="AA322" s="141"/>
      <c r="AB322" s="136"/>
      <c r="AC322" s="141"/>
      <c r="AD322" s="136"/>
      <c r="AE322" s="141"/>
      <c r="AF322" s="136"/>
    </row>
    <row r="323" spans="1:32" ht="17.25" x14ac:dyDescent="0.3">
      <c r="A323" s="24"/>
      <c r="B323" s="205" t="s">
        <v>17</v>
      </c>
      <c r="C323" s="84"/>
      <c r="D323" s="180">
        <v>30825</v>
      </c>
      <c r="E323" s="84"/>
      <c r="F323" s="136">
        <v>30825</v>
      </c>
      <c r="G323" s="141"/>
      <c r="H323" s="180">
        <v>30825</v>
      </c>
      <c r="I323" s="32"/>
      <c r="J323" s="32"/>
      <c r="K323" s="32"/>
      <c r="L323" s="32"/>
      <c r="M323" s="32"/>
      <c r="N323" s="32"/>
      <c r="O323" s="141"/>
      <c r="P323" s="136">
        <v>30825</v>
      </c>
      <c r="Q323" s="141"/>
      <c r="R323" s="136">
        <v>30825</v>
      </c>
      <c r="S323" s="141"/>
      <c r="T323" s="136">
        <v>30825</v>
      </c>
      <c r="U323" s="141"/>
      <c r="V323" s="136">
        <v>30825</v>
      </c>
      <c r="W323" s="141"/>
      <c r="X323" s="136">
        <v>30825</v>
      </c>
      <c r="Y323" s="141"/>
      <c r="Z323" s="136">
        <v>30825</v>
      </c>
      <c r="AA323" s="141"/>
      <c r="AB323" s="136">
        <v>30825</v>
      </c>
      <c r="AC323" s="141"/>
      <c r="AD323" s="136">
        <v>30825</v>
      </c>
      <c r="AE323" s="141"/>
      <c r="AF323" s="136">
        <v>30825</v>
      </c>
    </row>
    <row r="324" spans="1:32" ht="17.25" x14ac:dyDescent="0.3">
      <c r="A324" s="24"/>
      <c r="B324" s="205" t="s">
        <v>18</v>
      </c>
      <c r="C324" s="84"/>
      <c r="D324" s="181"/>
      <c r="E324" s="163"/>
      <c r="F324" s="162"/>
      <c r="G324" s="173"/>
      <c r="H324" s="181"/>
      <c r="I324" s="249"/>
      <c r="J324" s="249"/>
      <c r="K324" s="249"/>
      <c r="L324" s="249"/>
      <c r="M324" s="249"/>
      <c r="N324" s="249"/>
      <c r="O324" s="173"/>
      <c r="P324" s="162"/>
      <c r="Q324" s="173"/>
      <c r="R324" s="162"/>
      <c r="S324" s="173"/>
      <c r="T324" s="162"/>
      <c r="U324" s="173"/>
      <c r="V324" s="162"/>
      <c r="W324" s="173"/>
      <c r="X324" s="162"/>
      <c r="Y324" s="173"/>
      <c r="Z324" s="162"/>
      <c r="AA324" s="173"/>
      <c r="AB324" s="162"/>
      <c r="AC324" s="173"/>
      <c r="AD324" s="162"/>
      <c r="AE324" s="173"/>
      <c r="AF324" s="162"/>
    </row>
    <row r="325" spans="1:32" ht="17.25" x14ac:dyDescent="0.3">
      <c r="A325" s="24"/>
      <c r="B325" s="205" t="s">
        <v>19</v>
      </c>
      <c r="C325" s="84"/>
      <c r="D325" s="136">
        <v>44020</v>
      </c>
      <c r="E325" s="84"/>
      <c r="F325" s="136">
        <v>44020</v>
      </c>
      <c r="G325" s="141"/>
      <c r="H325" s="180">
        <v>44020</v>
      </c>
      <c r="I325" s="32"/>
      <c r="J325" s="32"/>
      <c r="K325" s="32"/>
      <c r="L325" s="32"/>
      <c r="M325" s="32"/>
      <c r="N325" s="32"/>
      <c r="O325" s="141"/>
      <c r="P325" s="136">
        <v>44020</v>
      </c>
      <c r="Q325" s="141"/>
      <c r="R325" s="136">
        <v>44020</v>
      </c>
      <c r="S325" s="141"/>
      <c r="T325" s="136">
        <v>44020</v>
      </c>
      <c r="U325" s="141"/>
      <c r="V325" s="136">
        <v>45420</v>
      </c>
      <c r="W325" s="141"/>
      <c r="X325" s="136">
        <v>45420</v>
      </c>
      <c r="Y325" s="141"/>
      <c r="Z325" s="136">
        <v>45420</v>
      </c>
      <c r="AA325" s="141"/>
      <c r="AB325" s="136">
        <v>45420</v>
      </c>
      <c r="AC325" s="141"/>
      <c r="AD325" s="136">
        <v>45420</v>
      </c>
      <c r="AE325" s="141"/>
      <c r="AF325" s="136">
        <v>45420</v>
      </c>
    </row>
    <row r="326" spans="1:32" ht="17.25" x14ac:dyDescent="0.3">
      <c r="A326" s="24"/>
      <c r="B326" s="205" t="s">
        <v>60</v>
      </c>
      <c r="C326" s="84"/>
      <c r="D326" s="136"/>
      <c r="E326" s="84"/>
      <c r="F326" s="136"/>
      <c r="G326" s="141"/>
      <c r="H326" s="180"/>
      <c r="I326" s="32"/>
      <c r="J326" s="32"/>
      <c r="K326" s="32"/>
      <c r="L326" s="32"/>
      <c r="M326" s="32"/>
      <c r="N326" s="32"/>
      <c r="O326" s="141"/>
      <c r="P326" s="136"/>
      <c r="Q326" s="141"/>
      <c r="R326" s="136"/>
      <c r="S326" s="141"/>
      <c r="T326" s="136"/>
      <c r="U326" s="141"/>
      <c r="V326" s="136">
        <v>4853.33</v>
      </c>
      <c r="W326" s="141"/>
      <c r="X326" s="136"/>
      <c r="Y326" s="141"/>
      <c r="Z326" s="136"/>
      <c r="AA326" s="141"/>
      <c r="AB326" s="136"/>
      <c r="AC326" s="141"/>
      <c r="AD326" s="136"/>
      <c r="AE326" s="141"/>
      <c r="AF326" s="136"/>
    </row>
    <row r="327" spans="1:32" ht="17.25" x14ac:dyDescent="0.3">
      <c r="A327" s="24"/>
      <c r="B327" s="205" t="s">
        <v>21</v>
      </c>
      <c r="C327" s="33"/>
      <c r="D327" s="169">
        <v>100000</v>
      </c>
      <c r="E327" s="21"/>
      <c r="F327" s="169">
        <v>100000</v>
      </c>
      <c r="G327" s="170"/>
      <c r="H327" s="180">
        <v>100000</v>
      </c>
      <c r="I327" s="32"/>
      <c r="J327" s="32"/>
      <c r="K327" s="32"/>
      <c r="L327" s="32"/>
      <c r="M327" s="32"/>
      <c r="N327" s="32"/>
      <c r="O327" s="170"/>
      <c r="P327" s="169">
        <v>100000</v>
      </c>
      <c r="Q327" s="170"/>
      <c r="R327" s="169">
        <v>100000</v>
      </c>
      <c r="S327" s="170"/>
      <c r="T327" s="169">
        <v>100000</v>
      </c>
      <c r="U327" s="170"/>
      <c r="V327" s="169">
        <v>100000</v>
      </c>
      <c r="W327" s="170"/>
      <c r="X327" s="169">
        <v>100000</v>
      </c>
      <c r="Y327" s="170"/>
      <c r="Z327" s="169">
        <v>100000</v>
      </c>
      <c r="AA327" s="170"/>
      <c r="AB327" s="169">
        <v>100000</v>
      </c>
      <c r="AC327" s="170"/>
      <c r="AD327" s="169">
        <v>100000</v>
      </c>
      <c r="AE327" s="170"/>
      <c r="AF327" s="169">
        <v>100000</v>
      </c>
    </row>
    <row r="328" spans="1:32" ht="17.25" x14ac:dyDescent="0.3">
      <c r="A328" s="24"/>
      <c r="B328" s="205" t="s">
        <v>20</v>
      </c>
      <c r="C328" s="84"/>
      <c r="D328" s="136">
        <v>25000</v>
      </c>
      <c r="E328" s="84"/>
      <c r="F328" s="136">
        <v>25000</v>
      </c>
      <c r="G328" s="141"/>
      <c r="H328" s="180">
        <v>25000</v>
      </c>
      <c r="I328" s="32"/>
      <c r="J328" s="32"/>
      <c r="K328" s="32"/>
      <c r="L328" s="32"/>
      <c r="M328" s="32"/>
      <c r="N328" s="32"/>
      <c r="O328" s="141"/>
      <c r="P328" s="136">
        <v>25000</v>
      </c>
      <c r="Q328" s="141"/>
      <c r="R328" s="136">
        <v>25000</v>
      </c>
      <c r="S328" s="141"/>
      <c r="T328" s="136">
        <v>25000</v>
      </c>
      <c r="U328" s="141"/>
      <c r="V328" s="136">
        <v>25000</v>
      </c>
      <c r="W328" s="141"/>
      <c r="X328" s="136">
        <v>25000</v>
      </c>
      <c r="Y328" s="141"/>
      <c r="Z328" s="136">
        <v>25000</v>
      </c>
      <c r="AA328" s="141"/>
      <c r="AB328" s="136">
        <v>25000</v>
      </c>
      <c r="AC328" s="141"/>
      <c r="AD328" s="136">
        <v>25000</v>
      </c>
      <c r="AE328" s="141"/>
      <c r="AF328" s="136">
        <v>25000</v>
      </c>
    </row>
    <row r="329" spans="1:32" ht="17.25" x14ac:dyDescent="0.3">
      <c r="A329" s="24"/>
      <c r="B329" s="205" t="s">
        <v>22</v>
      </c>
      <c r="C329" s="84"/>
      <c r="D329" s="136">
        <v>55000</v>
      </c>
      <c r="E329" s="84"/>
      <c r="F329" s="136">
        <v>55000</v>
      </c>
      <c r="G329" s="141"/>
      <c r="H329" s="180">
        <v>55000</v>
      </c>
      <c r="I329" s="32"/>
      <c r="J329" s="32"/>
      <c r="K329" s="32"/>
      <c r="L329" s="32"/>
      <c r="M329" s="32"/>
      <c r="N329" s="32"/>
      <c r="O329" s="141"/>
      <c r="P329" s="136">
        <v>55000</v>
      </c>
      <c r="Q329" s="141"/>
      <c r="R329" s="136">
        <v>55000</v>
      </c>
      <c r="S329" s="141"/>
      <c r="T329" s="136">
        <v>55000</v>
      </c>
      <c r="U329" s="141"/>
      <c r="V329" s="136">
        <v>55000</v>
      </c>
      <c r="W329" s="141"/>
      <c r="X329" s="136">
        <v>55000</v>
      </c>
      <c r="Y329" s="141"/>
      <c r="Z329" s="136">
        <v>55000</v>
      </c>
      <c r="AA329" s="141"/>
      <c r="AB329" s="136">
        <v>55000</v>
      </c>
      <c r="AC329" s="141"/>
      <c r="AD329" s="136">
        <v>55000</v>
      </c>
      <c r="AE329" s="141"/>
      <c r="AF329" s="136">
        <v>55000</v>
      </c>
    </row>
    <row r="330" spans="1:32" ht="17.25" x14ac:dyDescent="0.3">
      <c r="A330" s="24"/>
      <c r="B330" s="205" t="s">
        <v>24</v>
      </c>
      <c r="C330" s="33"/>
      <c r="D330" s="169">
        <v>11500</v>
      </c>
      <c r="E330" s="21"/>
      <c r="F330" s="169">
        <v>11500</v>
      </c>
      <c r="G330" s="21"/>
      <c r="H330" s="32">
        <v>11500</v>
      </c>
      <c r="I330" s="32"/>
      <c r="J330" s="32"/>
      <c r="K330" s="32"/>
      <c r="L330" s="32"/>
      <c r="M330" s="32"/>
      <c r="N330" s="32"/>
      <c r="O330" s="170"/>
      <c r="P330" s="169">
        <v>11500</v>
      </c>
      <c r="Q330" s="170"/>
      <c r="R330" s="169">
        <v>11500</v>
      </c>
      <c r="S330" s="170"/>
      <c r="T330" s="169">
        <v>11500</v>
      </c>
      <c r="U330" s="170"/>
      <c r="V330" s="169">
        <v>11500</v>
      </c>
      <c r="W330" s="170"/>
      <c r="X330" s="169">
        <v>11500</v>
      </c>
      <c r="Y330" s="170"/>
      <c r="Z330" s="169">
        <v>11500</v>
      </c>
      <c r="AA330" s="170"/>
      <c r="AB330" s="169">
        <v>11500</v>
      </c>
      <c r="AC330" s="170"/>
      <c r="AD330" s="169">
        <v>11500</v>
      </c>
      <c r="AE330" s="170"/>
      <c r="AF330" s="169">
        <v>11500</v>
      </c>
    </row>
    <row r="331" spans="1:32" ht="17.25" x14ac:dyDescent="0.3">
      <c r="A331" s="24"/>
      <c r="B331" s="205" t="s">
        <v>23</v>
      </c>
      <c r="C331" s="84"/>
      <c r="D331" s="136">
        <v>20000</v>
      </c>
      <c r="E331" s="84"/>
      <c r="F331" s="136">
        <v>20000</v>
      </c>
      <c r="G331" s="141"/>
      <c r="H331" s="180">
        <v>20000</v>
      </c>
      <c r="I331" s="32"/>
      <c r="J331" s="32"/>
      <c r="K331" s="32"/>
      <c r="L331" s="32"/>
      <c r="M331" s="32"/>
      <c r="N331" s="32"/>
      <c r="O331" s="141"/>
      <c r="P331" s="136">
        <v>20000</v>
      </c>
      <c r="Q331" s="141"/>
      <c r="R331" s="136">
        <v>20000</v>
      </c>
      <c r="S331" s="141"/>
      <c r="T331" s="136">
        <v>20000</v>
      </c>
      <c r="U331" s="141"/>
      <c r="V331" s="136">
        <v>20000</v>
      </c>
      <c r="W331" s="141"/>
      <c r="X331" s="136">
        <v>20000</v>
      </c>
      <c r="Y331" s="141"/>
      <c r="Z331" s="136">
        <v>20000</v>
      </c>
      <c r="AA331" s="141"/>
      <c r="AB331" s="136">
        <v>20000</v>
      </c>
      <c r="AC331" s="141"/>
      <c r="AD331" s="136">
        <v>20000</v>
      </c>
      <c r="AE331" s="141"/>
      <c r="AF331" s="136">
        <v>20000</v>
      </c>
    </row>
    <row r="332" spans="1:32" ht="17.25" x14ac:dyDescent="0.3">
      <c r="A332" s="24"/>
      <c r="B332" s="207" t="s">
        <v>3</v>
      </c>
      <c r="C332" s="84"/>
      <c r="D332" s="140">
        <f>SUM(D318:D331)</f>
        <v>384685</v>
      </c>
      <c r="E332" s="110"/>
      <c r="F332" s="140">
        <f>SUM(F318:F331)</f>
        <v>384685</v>
      </c>
      <c r="G332" s="153"/>
      <c r="H332" s="140">
        <f>SUM(H318:H331)</f>
        <v>384685</v>
      </c>
      <c r="I332" s="110"/>
      <c r="J332" s="110"/>
      <c r="K332" s="110"/>
      <c r="L332" s="110"/>
      <c r="M332" s="110"/>
      <c r="N332" s="110"/>
      <c r="O332" s="153"/>
      <c r="P332" s="140">
        <f>SUM(P318:P331)</f>
        <v>382185</v>
      </c>
      <c r="Q332" s="153"/>
      <c r="R332" s="140">
        <f>SUM(R318:R331)</f>
        <v>382185</v>
      </c>
      <c r="S332" s="153"/>
      <c r="T332" s="140">
        <f>SUM(T318:T331)</f>
        <v>382185</v>
      </c>
      <c r="U332" s="153"/>
      <c r="V332" s="140">
        <f>SUM(V318:V331)</f>
        <v>416485.81999999995</v>
      </c>
      <c r="W332" s="153"/>
      <c r="X332" s="140">
        <f>SUM(X318:X331)</f>
        <v>386385</v>
      </c>
      <c r="Y332" s="153"/>
      <c r="Z332" s="140">
        <f>SUM(Z318:Z331)</f>
        <v>386385</v>
      </c>
      <c r="AA332" s="153"/>
      <c r="AB332" s="140">
        <f>SUM(AB318:AB331)</f>
        <v>386385</v>
      </c>
      <c r="AC332" s="153"/>
      <c r="AD332" s="140">
        <f>SUM(AD318:AD331)</f>
        <v>386385</v>
      </c>
      <c r="AE332" s="153"/>
      <c r="AF332" s="140">
        <f>SUM(AF318:AF331)</f>
        <v>386385</v>
      </c>
    </row>
    <row r="333" spans="1:32" ht="17.25" x14ac:dyDescent="0.3">
      <c r="A333" s="24"/>
      <c r="B333" s="205"/>
      <c r="C333" s="110"/>
      <c r="D333" s="161"/>
      <c r="E333" s="171"/>
      <c r="F333" s="161"/>
      <c r="G333" s="164"/>
      <c r="H333" s="161"/>
      <c r="I333" s="171"/>
      <c r="J333" s="171"/>
      <c r="K333" s="171"/>
      <c r="L333" s="171"/>
      <c r="M333" s="171"/>
      <c r="N333" s="171"/>
      <c r="O333" s="164"/>
      <c r="P333" s="161"/>
      <c r="Q333" s="164"/>
      <c r="R333" s="161"/>
      <c r="S333" s="164"/>
      <c r="T333" s="161"/>
      <c r="U333" s="164"/>
      <c r="V333" s="161"/>
      <c r="W333" s="164"/>
      <c r="X333" s="161"/>
      <c r="Y333" s="164"/>
      <c r="Z333" s="161"/>
      <c r="AA333" s="164"/>
      <c r="AB333" s="161"/>
      <c r="AC333" s="164"/>
      <c r="AD333" s="161"/>
      <c r="AE333" s="164"/>
      <c r="AF333" s="161"/>
    </row>
    <row r="334" spans="1:32" ht="17.25" x14ac:dyDescent="0.3">
      <c r="A334" s="24"/>
      <c r="B334" s="208" t="s">
        <v>4</v>
      </c>
      <c r="C334" s="33"/>
      <c r="D334" s="161"/>
      <c r="E334" s="171"/>
      <c r="F334" s="161"/>
      <c r="G334" s="164"/>
      <c r="H334" s="161"/>
      <c r="I334" s="171"/>
      <c r="J334" s="171"/>
      <c r="K334" s="171"/>
      <c r="L334" s="171"/>
      <c r="M334" s="171"/>
      <c r="N334" s="171"/>
      <c r="O334" s="164"/>
      <c r="P334" s="161"/>
      <c r="Q334" s="164"/>
      <c r="R334" s="161"/>
      <c r="S334" s="164"/>
      <c r="T334" s="161"/>
      <c r="U334" s="164"/>
      <c r="V334" s="161"/>
      <c r="W334" s="164"/>
      <c r="X334" s="161"/>
      <c r="Y334" s="164"/>
      <c r="Z334" s="161"/>
      <c r="AA334" s="164"/>
      <c r="AB334" s="161"/>
      <c r="AC334" s="164"/>
      <c r="AD334" s="161"/>
      <c r="AE334" s="164"/>
      <c r="AF334" s="161"/>
    </row>
    <row r="335" spans="1:32" ht="17.25" x14ac:dyDescent="0.3">
      <c r="A335" s="24"/>
      <c r="B335" s="205" t="s">
        <v>25</v>
      </c>
      <c r="C335" s="33"/>
      <c r="D335" s="161"/>
      <c r="E335" s="171"/>
      <c r="F335" s="161"/>
      <c r="G335" s="164"/>
      <c r="H335" s="161"/>
      <c r="I335" s="171"/>
      <c r="J335" s="171"/>
      <c r="K335" s="171"/>
      <c r="L335" s="171"/>
      <c r="M335" s="171"/>
      <c r="N335" s="171"/>
      <c r="O335" s="164"/>
      <c r="P335" s="161"/>
      <c r="Q335" s="164"/>
      <c r="R335" s="161"/>
      <c r="S335" s="164"/>
      <c r="T335" s="161"/>
      <c r="U335" s="164"/>
      <c r="V335" s="161"/>
      <c r="W335" s="164"/>
      <c r="X335" s="161"/>
      <c r="Y335" s="164"/>
      <c r="Z335" s="161"/>
      <c r="AA335" s="164"/>
      <c r="AB335" s="161"/>
      <c r="AC335" s="164"/>
      <c r="AD335" s="161"/>
      <c r="AE335" s="164"/>
      <c r="AF335" s="161"/>
    </row>
    <row r="336" spans="1:32" ht="17.25" x14ac:dyDescent="0.3">
      <c r="A336" s="24"/>
      <c r="B336" s="209" t="s">
        <v>5</v>
      </c>
      <c r="C336" s="33"/>
      <c r="D336" s="161"/>
      <c r="E336" s="171"/>
      <c r="F336" s="161"/>
      <c r="G336" s="164"/>
      <c r="H336" s="162">
        <v>17177.23</v>
      </c>
      <c r="I336" s="163"/>
      <c r="J336" s="163"/>
      <c r="K336" s="163"/>
      <c r="L336" s="163"/>
      <c r="M336" s="163"/>
      <c r="N336" s="163"/>
      <c r="O336" s="173"/>
      <c r="P336" s="162"/>
      <c r="Q336" s="173"/>
      <c r="R336" s="162"/>
      <c r="S336" s="173"/>
      <c r="T336" s="162"/>
      <c r="U336" s="173"/>
      <c r="V336" s="162"/>
      <c r="W336" s="173"/>
      <c r="X336" s="162"/>
      <c r="Y336" s="173"/>
      <c r="Z336" s="162"/>
      <c r="AA336" s="173"/>
      <c r="AB336" s="162"/>
      <c r="AC336" s="173"/>
      <c r="AD336" s="162"/>
      <c r="AE336" s="173"/>
      <c r="AF336" s="162">
        <v>17177.23</v>
      </c>
    </row>
    <row r="337" spans="1:32" ht="17.25" x14ac:dyDescent="0.3">
      <c r="A337" s="24"/>
      <c r="B337" s="205" t="s">
        <v>6</v>
      </c>
      <c r="C337" s="33"/>
      <c r="D337" s="162">
        <v>65000</v>
      </c>
      <c r="E337" s="163"/>
      <c r="F337" s="162">
        <v>65000</v>
      </c>
      <c r="G337" s="173"/>
      <c r="H337" s="162"/>
      <c r="I337" s="163"/>
      <c r="J337" s="163"/>
      <c r="K337" s="163"/>
      <c r="L337" s="163"/>
      <c r="M337" s="163"/>
      <c r="N337" s="163"/>
      <c r="O337" s="164"/>
      <c r="P337" s="161"/>
      <c r="Q337" s="164"/>
      <c r="R337" s="161"/>
      <c r="S337" s="164"/>
      <c r="T337" s="161"/>
      <c r="U337" s="164"/>
      <c r="V337" s="194">
        <v>70000</v>
      </c>
      <c r="W337" s="164"/>
      <c r="X337" s="194">
        <v>70000</v>
      </c>
      <c r="Y337" s="164"/>
      <c r="Z337" s="194">
        <v>70000</v>
      </c>
      <c r="AA337" s="164"/>
      <c r="AB337" s="194">
        <v>70000</v>
      </c>
      <c r="AC337" s="164"/>
      <c r="AD337" s="194">
        <v>70000</v>
      </c>
      <c r="AE337" s="164"/>
      <c r="AF337" s="194">
        <v>70000</v>
      </c>
    </row>
    <row r="338" spans="1:32" ht="17.25" x14ac:dyDescent="0.3">
      <c r="A338" s="24"/>
      <c r="B338" s="205" t="s">
        <v>7</v>
      </c>
      <c r="C338" s="33"/>
      <c r="D338" s="161">
        <v>6593.26</v>
      </c>
      <c r="E338" s="171"/>
      <c r="F338" s="161">
        <v>6343.16</v>
      </c>
      <c r="G338" s="164"/>
      <c r="H338" s="161">
        <v>6513.71</v>
      </c>
      <c r="I338" s="171"/>
      <c r="J338" s="171"/>
      <c r="K338" s="171"/>
      <c r="L338" s="171"/>
      <c r="M338" s="171"/>
      <c r="N338" s="171"/>
      <c r="O338" s="164"/>
      <c r="P338" s="161">
        <v>6147.31</v>
      </c>
      <c r="Q338" s="164"/>
      <c r="R338" s="161">
        <v>6309.59</v>
      </c>
      <c r="S338" s="164"/>
      <c r="T338" s="161">
        <v>6066.2</v>
      </c>
      <c r="U338" s="164"/>
      <c r="V338" s="315">
        <v>6066.2</v>
      </c>
      <c r="W338" s="164"/>
      <c r="X338" s="315">
        <v>5634.39</v>
      </c>
      <c r="Y338" s="164"/>
      <c r="Z338" s="315">
        <v>5546.54</v>
      </c>
      <c r="AA338" s="164"/>
      <c r="AB338" s="315">
        <v>5326.58</v>
      </c>
      <c r="AC338" s="164"/>
      <c r="AD338" s="315">
        <v>5460.09</v>
      </c>
      <c r="AE338" s="164"/>
      <c r="AF338" s="315">
        <v>5242.29</v>
      </c>
    </row>
    <row r="339" spans="1:32" ht="17.25" x14ac:dyDescent="0.3">
      <c r="A339" s="24"/>
      <c r="B339" s="205"/>
      <c r="C339" s="33"/>
      <c r="D339" s="161"/>
      <c r="E339" s="171"/>
      <c r="F339" s="161"/>
      <c r="G339" s="164"/>
      <c r="H339" s="161"/>
      <c r="I339" s="171"/>
      <c r="J339" s="171"/>
      <c r="K339" s="171"/>
      <c r="L339" s="171"/>
      <c r="M339" s="171"/>
      <c r="N339" s="171"/>
      <c r="O339" s="164"/>
      <c r="P339" s="161"/>
      <c r="Q339" s="164"/>
      <c r="R339" s="161"/>
      <c r="S339" s="164"/>
      <c r="T339" s="161"/>
      <c r="U339" s="164"/>
      <c r="V339" s="161"/>
      <c r="W339" s="164"/>
      <c r="X339" s="161"/>
      <c r="Y339" s="164"/>
      <c r="Z339" s="161"/>
      <c r="AA339" s="164"/>
      <c r="AB339" s="161"/>
      <c r="AC339" s="164"/>
      <c r="AD339" s="161"/>
      <c r="AE339" s="164"/>
      <c r="AF339" s="161"/>
    </row>
    <row r="340" spans="1:32" ht="17.25" x14ac:dyDescent="0.3">
      <c r="A340" s="24"/>
      <c r="B340" s="206"/>
      <c r="C340" s="115"/>
      <c r="D340" s="143">
        <f>+D332+D335+D336+D337+D338</f>
        <v>456278.26</v>
      </c>
      <c r="E340" s="115"/>
      <c r="F340" s="143">
        <f>+F332+F335+F336+F337+F338</f>
        <v>456028.15999999997</v>
      </c>
      <c r="G340" s="151"/>
      <c r="H340" s="143">
        <f>+H332+H335+H336+H337+H338</f>
        <v>408375.94</v>
      </c>
      <c r="I340" s="115"/>
      <c r="J340" s="115"/>
      <c r="K340" s="115"/>
      <c r="L340" s="115"/>
      <c r="M340" s="115"/>
      <c r="N340" s="115"/>
      <c r="O340" s="151"/>
      <c r="P340" s="143">
        <f>P332+P336+P337+P338</f>
        <v>388332.31</v>
      </c>
      <c r="Q340" s="151"/>
      <c r="R340" s="143">
        <f>R332+R336+R337+R338</f>
        <v>388494.59</v>
      </c>
      <c r="S340" s="151"/>
      <c r="T340" s="143">
        <f>T332+T336+T337+T338</f>
        <v>388251.2</v>
      </c>
      <c r="U340" s="151"/>
      <c r="V340" s="143">
        <f>V332+V336+V337+V338</f>
        <v>492552.01999999996</v>
      </c>
      <c r="W340" s="151"/>
      <c r="X340" s="143">
        <f>X332+X336+X337+X338</f>
        <v>462019.39</v>
      </c>
      <c r="Y340" s="151"/>
      <c r="Z340" s="143">
        <f>Z332+Z336+Z337+Z338</f>
        <v>461931.54</v>
      </c>
      <c r="AA340" s="151"/>
      <c r="AB340" s="143">
        <f>AB332+AB336+AB337+AB338</f>
        <v>461711.58</v>
      </c>
      <c r="AC340" s="151"/>
      <c r="AD340" s="143">
        <f>AD332+AD336+AD337+AD338</f>
        <v>461845.09</v>
      </c>
      <c r="AE340" s="151"/>
      <c r="AF340" s="143">
        <f>AF332+AF336+AF337+AF338</f>
        <v>478804.51999999996</v>
      </c>
    </row>
    <row r="341" spans="1:32" ht="17.25" x14ac:dyDescent="0.3">
      <c r="A341" s="24"/>
      <c r="B341" s="208" t="s">
        <v>34</v>
      </c>
      <c r="C341" s="84"/>
      <c r="D341" s="136"/>
      <c r="E341" s="84"/>
      <c r="F341" s="136"/>
      <c r="G341" s="84"/>
      <c r="H341" s="136"/>
      <c r="I341" s="84"/>
      <c r="J341" s="84"/>
      <c r="K341" s="84"/>
      <c r="L341" s="84"/>
      <c r="M341" s="84"/>
      <c r="N341" s="84"/>
      <c r="O341" s="141"/>
      <c r="P341" s="136"/>
      <c r="Q341" s="141"/>
      <c r="R341" s="136"/>
      <c r="S341" s="141"/>
      <c r="T341" s="136"/>
      <c r="U341" s="141"/>
      <c r="V341" s="136"/>
      <c r="W341" s="141"/>
      <c r="X341" s="136"/>
      <c r="Y341" s="141"/>
      <c r="Z341" s="136"/>
      <c r="AA341" s="141"/>
      <c r="AB341" s="136"/>
      <c r="AC341" s="141"/>
      <c r="AD341" s="136"/>
      <c r="AE341" s="141"/>
      <c r="AF341" s="136"/>
    </row>
    <row r="342" spans="1:32" ht="17.25" x14ac:dyDescent="0.3">
      <c r="A342" s="24"/>
      <c r="B342" s="205" t="s">
        <v>9</v>
      </c>
      <c r="C342" s="131">
        <v>350</v>
      </c>
      <c r="D342" s="145"/>
      <c r="E342" s="144">
        <v>350</v>
      </c>
      <c r="F342" s="145"/>
      <c r="G342" s="131">
        <v>350</v>
      </c>
      <c r="H342" s="145"/>
      <c r="I342" s="131"/>
      <c r="J342" s="131"/>
      <c r="K342" s="131"/>
      <c r="L342" s="131"/>
      <c r="M342" s="131"/>
      <c r="N342" s="131"/>
      <c r="O342" s="144">
        <v>350</v>
      </c>
      <c r="P342" s="145"/>
      <c r="Q342" s="144">
        <v>350</v>
      </c>
      <c r="R342" s="145"/>
      <c r="S342" s="144">
        <v>350</v>
      </c>
      <c r="T342" s="145"/>
      <c r="U342" s="144">
        <v>350</v>
      </c>
      <c r="V342" s="145"/>
      <c r="W342" s="144">
        <v>350</v>
      </c>
      <c r="X342" s="145"/>
      <c r="Y342" s="144">
        <v>350</v>
      </c>
      <c r="Z342" s="145"/>
      <c r="AA342" s="144">
        <v>350</v>
      </c>
      <c r="AB342" s="145"/>
      <c r="AC342" s="144">
        <v>350</v>
      </c>
      <c r="AD342" s="145"/>
      <c r="AE342" s="144">
        <v>350</v>
      </c>
      <c r="AF342" s="145"/>
    </row>
    <row r="343" spans="1:32" ht="17.25" x14ac:dyDescent="0.3">
      <c r="A343" s="24"/>
      <c r="B343" s="205" t="s">
        <v>92</v>
      </c>
      <c r="C343" s="172">
        <f>D318*10/100</f>
        <v>8804</v>
      </c>
      <c r="D343" s="165">
        <f t="shared" ref="D343:G343" si="201">E318*10/100</f>
        <v>0</v>
      </c>
      <c r="E343" s="172">
        <f t="shared" si="201"/>
        <v>8804</v>
      </c>
      <c r="F343" s="165">
        <f t="shared" si="201"/>
        <v>0</v>
      </c>
      <c r="G343" s="172">
        <f t="shared" si="201"/>
        <v>8804</v>
      </c>
      <c r="H343" s="165" t="e">
        <f>#REF!*10/100</f>
        <v>#REF!</v>
      </c>
      <c r="I343" s="172"/>
      <c r="J343" s="172"/>
      <c r="K343" s="172"/>
      <c r="L343" s="172"/>
      <c r="M343" s="172"/>
      <c r="N343" s="172"/>
      <c r="O343" s="166">
        <f t="shared" ref="O343" si="202">P318*10/100</f>
        <v>8804</v>
      </c>
      <c r="P343" s="165"/>
      <c r="Q343" s="166">
        <f t="shared" ref="Q343" si="203">R318*10/100</f>
        <v>8804</v>
      </c>
      <c r="R343" s="165"/>
      <c r="S343" s="166">
        <f t="shared" ref="S343" si="204">T318*10/100</f>
        <v>8804</v>
      </c>
      <c r="T343" s="165"/>
      <c r="U343" s="166">
        <f>V318*10/100+970.66</f>
        <v>10054.66</v>
      </c>
      <c r="V343" s="165"/>
      <c r="W343" s="166">
        <v>9084</v>
      </c>
      <c r="X343" s="165"/>
      <c r="Y343" s="166">
        <v>9084</v>
      </c>
      <c r="Z343" s="165"/>
      <c r="AA343" s="166">
        <v>9084</v>
      </c>
      <c r="AB343" s="165"/>
      <c r="AC343" s="166">
        <v>9084</v>
      </c>
      <c r="AD343" s="165"/>
      <c r="AE343" s="166">
        <v>9084</v>
      </c>
      <c r="AF343" s="165"/>
    </row>
    <row r="344" spans="1:32" ht="18" thickBot="1" x14ac:dyDescent="0.35">
      <c r="A344" s="24"/>
      <c r="B344" s="206"/>
      <c r="C344" s="196"/>
      <c r="D344" s="188">
        <f>-C342-C343</f>
        <v>-9154</v>
      </c>
      <c r="E344" s="184"/>
      <c r="F344" s="188">
        <f>-E342-E343</f>
        <v>-9154</v>
      </c>
      <c r="G344" s="196"/>
      <c r="H344" s="188">
        <f>-G342-G343</f>
        <v>-9154</v>
      </c>
      <c r="I344" s="196"/>
      <c r="J344" s="196"/>
      <c r="K344" s="196"/>
      <c r="L344" s="196"/>
      <c r="M344" s="196"/>
      <c r="N344" s="196"/>
      <c r="O344" s="184"/>
      <c r="P344" s="188">
        <f t="shared" ref="P344" si="205">-O342-O343</f>
        <v>-9154</v>
      </c>
      <c r="Q344" s="184"/>
      <c r="R344" s="188">
        <f t="shared" ref="R344" si="206">-Q342-Q343</f>
        <v>-9154</v>
      </c>
      <c r="S344" s="184"/>
      <c r="T344" s="188">
        <f t="shared" ref="T344" si="207">-S342-S343</f>
        <v>-9154</v>
      </c>
      <c r="U344" s="184"/>
      <c r="V344" s="188">
        <f t="shared" ref="V344" si="208">-U342-U343</f>
        <v>-10404.66</v>
      </c>
      <c r="W344" s="184"/>
      <c r="X344" s="188">
        <f t="shared" ref="X344" si="209">-W342-W343</f>
        <v>-9434</v>
      </c>
      <c r="Y344" s="184"/>
      <c r="Z344" s="188">
        <f t="shared" ref="Z344" si="210">-Y342-Y343</f>
        <v>-9434</v>
      </c>
      <c r="AA344" s="184"/>
      <c r="AB344" s="188">
        <f t="shared" ref="AB344" si="211">-AA342-AA343</f>
        <v>-9434</v>
      </c>
      <c r="AC344" s="184"/>
      <c r="AD344" s="188">
        <f t="shared" ref="AD344" si="212">-AC342-AC343</f>
        <v>-9434</v>
      </c>
      <c r="AE344" s="184"/>
      <c r="AF344" s="188">
        <f t="shared" ref="AF344" si="213">-AE342-AE343</f>
        <v>-9434</v>
      </c>
    </row>
    <row r="345" spans="1:32" ht="17.25" x14ac:dyDescent="0.3">
      <c r="A345" s="24"/>
      <c r="B345" s="205" t="s">
        <v>11</v>
      </c>
      <c r="C345" s="84"/>
      <c r="D345" s="197">
        <f>+D340+D344</f>
        <v>447124.26</v>
      </c>
      <c r="E345" s="84"/>
      <c r="F345" s="197">
        <f>+F340+F344</f>
        <v>446874.16</v>
      </c>
      <c r="G345" s="84"/>
      <c r="H345" s="197">
        <f>+H340+H344</f>
        <v>399221.94</v>
      </c>
      <c r="I345" s="84"/>
      <c r="J345" s="84"/>
      <c r="K345" s="84"/>
      <c r="L345" s="84"/>
      <c r="M345" s="84"/>
      <c r="N345" s="84"/>
      <c r="O345" s="141"/>
      <c r="P345" s="197">
        <f>+P340+P344</f>
        <v>379178.31</v>
      </c>
      <c r="Q345" s="141"/>
      <c r="R345" s="197">
        <f>+R340+R344</f>
        <v>379340.59</v>
      </c>
      <c r="S345" s="141"/>
      <c r="T345" s="197">
        <f>+T340+T344</f>
        <v>379097.2</v>
      </c>
      <c r="U345" s="141"/>
      <c r="V345" s="197">
        <f>+V340+V344</f>
        <v>482147.36</v>
      </c>
      <c r="W345" s="141"/>
      <c r="X345" s="197">
        <f>+X340+X344</f>
        <v>452585.39</v>
      </c>
      <c r="Y345" s="141"/>
      <c r="Z345" s="197">
        <f>+Z340+Z344</f>
        <v>452497.54</v>
      </c>
      <c r="AA345" s="141"/>
      <c r="AB345" s="197">
        <f>+AB340+AB344</f>
        <v>452277.58</v>
      </c>
      <c r="AC345" s="141"/>
      <c r="AD345" s="197">
        <f>+AD340+AD344</f>
        <v>452411.09</v>
      </c>
      <c r="AE345" s="141"/>
      <c r="AF345" s="197">
        <f>+AF340+AF344</f>
        <v>469370.51999999996</v>
      </c>
    </row>
    <row r="346" spans="1:32" ht="17.25" x14ac:dyDescent="0.3">
      <c r="A346" s="24"/>
      <c r="B346" s="205" t="s">
        <v>93</v>
      </c>
      <c r="C346" s="158"/>
      <c r="D346" s="165">
        <f t="shared" ref="D346" si="214">D345*6/100</f>
        <v>26827.455600000001</v>
      </c>
      <c r="E346" s="172"/>
      <c r="F346" s="165">
        <f t="shared" ref="F346" si="215">F345*6/100</f>
        <v>26812.4496</v>
      </c>
      <c r="G346" s="172"/>
      <c r="H346" s="165">
        <f>H345*6/100</f>
        <v>23953.3164</v>
      </c>
      <c r="I346" s="172"/>
      <c r="J346" s="172"/>
      <c r="K346" s="172"/>
      <c r="L346" s="172"/>
      <c r="M346" s="172"/>
      <c r="N346" s="172"/>
      <c r="O346" s="166"/>
      <c r="P346" s="165">
        <f t="shared" ref="P346" si="216">P345*6/100</f>
        <v>22750.6986</v>
      </c>
      <c r="Q346" s="166"/>
      <c r="R346" s="165">
        <f t="shared" ref="R346" si="217">R345*6/100</f>
        <v>22760.435400000002</v>
      </c>
      <c r="S346" s="166"/>
      <c r="T346" s="165">
        <f t="shared" ref="T346" si="218">T345*6/100</f>
        <v>22745.832000000002</v>
      </c>
      <c r="U346" s="166"/>
      <c r="V346" s="165">
        <f t="shared" ref="V346" si="219">V345*6/100</f>
        <v>28928.8416</v>
      </c>
      <c r="W346" s="166"/>
      <c r="X346" s="165">
        <f t="shared" ref="X346" si="220">X345*6/100</f>
        <v>27155.123399999997</v>
      </c>
      <c r="Y346" s="166"/>
      <c r="Z346" s="165">
        <f t="shared" ref="Z346:AB346" si="221">Z345*6/100</f>
        <v>27149.852399999996</v>
      </c>
      <c r="AA346" s="166"/>
      <c r="AB346" s="165">
        <f t="shared" si="221"/>
        <v>27136.6548</v>
      </c>
      <c r="AC346" s="166"/>
      <c r="AD346" s="165">
        <f t="shared" ref="AD346" si="222">AD345*6/100</f>
        <v>27144.665400000002</v>
      </c>
      <c r="AE346" s="166"/>
      <c r="AF346" s="165">
        <f t="shared" ref="AF346" si="223">AF345*6/100</f>
        <v>28162.231199999995</v>
      </c>
    </row>
    <row r="347" spans="1:32" ht="17.25" x14ac:dyDescent="0.3">
      <c r="A347" s="24"/>
      <c r="B347" s="205" t="s">
        <v>13</v>
      </c>
      <c r="C347" s="33"/>
      <c r="D347" s="161">
        <v>-15000</v>
      </c>
      <c r="E347" s="171"/>
      <c r="F347" s="198">
        <v>-15000</v>
      </c>
      <c r="G347" s="171"/>
      <c r="H347" s="161">
        <v>-15000</v>
      </c>
      <c r="I347" s="171"/>
      <c r="J347" s="171"/>
      <c r="K347" s="171"/>
      <c r="L347" s="171"/>
      <c r="M347" s="171"/>
      <c r="N347" s="171"/>
      <c r="O347" s="164"/>
      <c r="P347" s="161">
        <v>-15000</v>
      </c>
      <c r="Q347" s="164"/>
      <c r="R347" s="161">
        <v>-15000</v>
      </c>
      <c r="S347" s="164"/>
      <c r="T347" s="161">
        <v>-15000</v>
      </c>
      <c r="U347" s="164"/>
      <c r="V347" s="161">
        <v>-15000</v>
      </c>
      <c r="W347" s="164"/>
      <c r="X347" s="161">
        <v>-15000</v>
      </c>
      <c r="Y347" s="164"/>
      <c r="Z347" s="161">
        <v>-15000</v>
      </c>
      <c r="AA347" s="164"/>
      <c r="AB347" s="161">
        <v>-15000</v>
      </c>
      <c r="AC347" s="164"/>
      <c r="AD347" s="161">
        <v>-15000</v>
      </c>
      <c r="AE347" s="164"/>
      <c r="AF347" s="161">
        <v>-15000</v>
      </c>
    </row>
    <row r="348" spans="1:32" ht="18" thickBot="1" x14ac:dyDescent="0.35">
      <c r="A348" s="24"/>
      <c r="B348" s="210" t="s">
        <v>123</v>
      </c>
      <c r="C348" s="231"/>
      <c r="D348" s="191">
        <f t="shared" ref="D348" si="224">D346+D347</f>
        <v>11827.455600000001</v>
      </c>
      <c r="E348" s="174"/>
      <c r="F348" s="191">
        <f t="shared" ref="F348" si="225">F346+F347</f>
        <v>11812.4496</v>
      </c>
      <c r="G348" s="168"/>
      <c r="H348" s="167">
        <f t="shared" ref="H348" si="226">H346+H347</f>
        <v>8953.3163999999997</v>
      </c>
      <c r="I348" s="311"/>
      <c r="J348" s="311"/>
      <c r="K348" s="311"/>
      <c r="L348" s="311"/>
      <c r="M348" s="311"/>
      <c r="N348" s="311"/>
      <c r="O348" s="168"/>
      <c r="P348" s="167">
        <f t="shared" ref="P348" si="227">P346+P347</f>
        <v>7750.6985999999997</v>
      </c>
      <c r="Q348" s="168"/>
      <c r="R348" s="167">
        <f t="shared" ref="R348" si="228">R346+R347</f>
        <v>7760.4354000000021</v>
      </c>
      <c r="S348" s="168"/>
      <c r="T348" s="167">
        <f t="shared" ref="T348" si="229">T346+T347</f>
        <v>7745.8320000000022</v>
      </c>
      <c r="U348" s="168"/>
      <c r="V348" s="167">
        <f t="shared" ref="V348" si="230">V346+V347</f>
        <v>13928.8416</v>
      </c>
      <c r="W348" s="168"/>
      <c r="X348" s="177">
        <f t="shared" ref="X348" si="231">X346+X347</f>
        <v>12155.123399999997</v>
      </c>
      <c r="Y348" s="168"/>
      <c r="Z348" s="189">
        <f t="shared" ref="Z348:AB348" si="232">Z346+Z347</f>
        <v>12149.852399999996</v>
      </c>
      <c r="AA348" s="168"/>
      <c r="AB348" s="189">
        <f t="shared" si="232"/>
        <v>12136.6548</v>
      </c>
      <c r="AC348" s="168"/>
      <c r="AD348" s="189">
        <f t="shared" ref="AD348" si="233">AD346+AD347</f>
        <v>12144.665400000002</v>
      </c>
      <c r="AE348" s="168"/>
      <c r="AF348" s="189">
        <f t="shared" ref="AF348" si="234">AF346+AF347</f>
        <v>13162.231199999995</v>
      </c>
    </row>
    <row r="349" spans="1:32" ht="18.75" thickTop="1" thickBot="1" x14ac:dyDescent="0.35">
      <c r="A349" s="24"/>
      <c r="B349" s="206"/>
      <c r="C349" s="158"/>
      <c r="D349" s="178"/>
      <c r="E349" s="174"/>
      <c r="F349" s="178"/>
      <c r="G349" s="168"/>
      <c r="H349" s="178"/>
      <c r="I349" s="178"/>
      <c r="J349" s="178"/>
      <c r="K349" s="178"/>
      <c r="L349" s="178"/>
      <c r="M349" s="178"/>
      <c r="N349" s="178"/>
      <c r="O349" s="168"/>
      <c r="P349" s="311"/>
      <c r="Q349" s="168"/>
      <c r="R349" s="167"/>
      <c r="S349" s="168"/>
      <c r="T349" s="167"/>
      <c r="U349" s="168"/>
      <c r="V349" s="167"/>
      <c r="W349" s="168"/>
      <c r="X349" s="193"/>
      <c r="Y349" s="187"/>
      <c r="Z349" s="177">
        <v>12150</v>
      </c>
      <c r="AA349" s="187"/>
      <c r="AB349" s="177">
        <v>12137</v>
      </c>
      <c r="AC349" s="187"/>
      <c r="AD349" s="177">
        <v>12145</v>
      </c>
      <c r="AE349" s="187"/>
      <c r="AF349" s="177">
        <v>13162</v>
      </c>
    </row>
    <row r="350" spans="1:32" ht="18.75" thickTop="1" thickBot="1" x14ac:dyDescent="0.35">
      <c r="A350" s="24"/>
      <c r="B350" s="209" t="s">
        <v>132</v>
      </c>
      <c r="C350" s="33"/>
      <c r="D350" s="295">
        <v>11827</v>
      </c>
      <c r="E350" s="168"/>
      <c r="F350" s="295">
        <v>11812</v>
      </c>
      <c r="G350" s="168"/>
      <c r="H350" s="295">
        <v>8953</v>
      </c>
      <c r="I350" s="178"/>
      <c r="J350" s="178"/>
      <c r="K350" s="178"/>
      <c r="L350" s="178"/>
      <c r="M350" s="178"/>
      <c r="N350" s="178"/>
      <c r="O350" s="168"/>
      <c r="P350" s="311">
        <v>1706</v>
      </c>
      <c r="Q350" s="380"/>
      <c r="R350" s="167">
        <v>1706</v>
      </c>
      <c r="S350" s="380"/>
      <c r="T350" s="167">
        <v>1706</v>
      </c>
      <c r="U350" s="380"/>
      <c r="V350" s="167">
        <v>1706</v>
      </c>
      <c r="W350" s="380"/>
      <c r="X350" s="167"/>
    </row>
    <row r="351" spans="1:32" ht="18" thickTop="1" x14ac:dyDescent="0.3">
      <c r="A351" s="24"/>
      <c r="B351" s="209" t="s">
        <v>131</v>
      </c>
      <c r="C351" s="33"/>
      <c r="D351" s="31">
        <v>8082</v>
      </c>
      <c r="E351" s="30"/>
      <c r="F351" s="31">
        <v>8082</v>
      </c>
      <c r="G351" s="30"/>
      <c r="H351" s="31">
        <v>8082</v>
      </c>
      <c r="I351" s="31"/>
      <c r="J351" s="31"/>
      <c r="K351" s="31"/>
      <c r="L351" s="31"/>
      <c r="M351" s="31"/>
      <c r="N351" s="31"/>
      <c r="P351" s="176">
        <f>P350+P348</f>
        <v>9456.6985999999997</v>
      </c>
      <c r="Q351" s="166"/>
      <c r="R351" s="165">
        <f t="shared" ref="R351" si="235">R350+R348</f>
        <v>9466.4354000000021</v>
      </c>
      <c r="S351" s="166"/>
      <c r="T351" s="165">
        <f t="shared" ref="T351" si="236">T350+T348</f>
        <v>9451.8320000000022</v>
      </c>
      <c r="U351" s="166"/>
      <c r="V351" s="165">
        <f t="shared" ref="V351" si="237">V350+V348</f>
        <v>15634.8416</v>
      </c>
      <c r="W351" s="166"/>
      <c r="X351" s="165">
        <f t="shared" ref="X351" si="238">X350+X348</f>
        <v>12155.123399999997</v>
      </c>
    </row>
    <row r="352" spans="1:32" ht="18" thickBot="1" x14ac:dyDescent="0.35">
      <c r="A352" s="24"/>
      <c r="B352" s="291"/>
      <c r="C352" s="30"/>
      <c r="D352" s="31">
        <f>D350-D351</f>
        <v>3745</v>
      </c>
      <c r="E352" s="31"/>
      <c r="F352" s="31">
        <f t="shared" ref="F352" si="239">F350-F351</f>
        <v>3730</v>
      </c>
      <c r="G352" s="31"/>
      <c r="H352" s="31">
        <f t="shared" ref="H352" si="240">H350-H351</f>
        <v>871</v>
      </c>
      <c r="I352" s="31"/>
      <c r="J352" s="31"/>
      <c r="K352" s="31"/>
      <c r="L352" s="31"/>
      <c r="M352" s="31"/>
      <c r="N352" s="31"/>
      <c r="P352" s="297">
        <v>9457</v>
      </c>
      <c r="Q352" s="269"/>
      <c r="R352" s="302">
        <v>9466</v>
      </c>
      <c r="S352" s="269"/>
      <c r="T352" s="302">
        <v>9452</v>
      </c>
      <c r="U352" s="269"/>
      <c r="V352" s="302">
        <v>15635</v>
      </c>
      <c r="W352" s="269"/>
      <c r="X352" s="302">
        <v>12155</v>
      </c>
    </row>
    <row r="353" spans="1:32" ht="18" thickTop="1" x14ac:dyDescent="0.3">
      <c r="A353" s="24"/>
      <c r="B353" s="30"/>
      <c r="C353" s="30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</row>
    <row r="354" spans="1:32" ht="17.25" x14ac:dyDescent="0.3">
      <c r="A354" s="24"/>
      <c r="B354" s="19" t="s">
        <v>135</v>
      </c>
      <c r="C354" s="98"/>
      <c r="D354" s="99"/>
      <c r="E354" s="100"/>
      <c r="F354" s="34"/>
    </row>
    <row r="355" spans="1:32" ht="17.25" x14ac:dyDescent="0.3">
      <c r="A355" s="24"/>
      <c r="B355" s="171" t="s">
        <v>144</v>
      </c>
      <c r="C355" s="24"/>
      <c r="D355" s="27"/>
      <c r="E355" s="24"/>
    </row>
    <row r="356" spans="1:32" ht="17.25" x14ac:dyDescent="0.3">
      <c r="A356" s="24"/>
      <c r="B356" s="24"/>
      <c r="C356" s="24"/>
      <c r="D356" s="27"/>
      <c r="E356" s="24"/>
    </row>
    <row r="357" spans="1:32" ht="17.25" x14ac:dyDescent="0.3">
      <c r="A357" s="24"/>
      <c r="B357" s="85" t="s">
        <v>51</v>
      </c>
      <c r="C357" s="28"/>
      <c r="D357" s="28"/>
      <c r="E357" s="24"/>
    </row>
    <row r="358" spans="1:32" ht="17.25" x14ac:dyDescent="0.3">
      <c r="A358" s="24"/>
      <c r="B358" s="85" t="s">
        <v>52</v>
      </c>
      <c r="C358" s="28"/>
      <c r="D358" s="28"/>
      <c r="E358" s="24"/>
    </row>
    <row r="359" spans="1:32" ht="17.25" x14ac:dyDescent="0.3">
      <c r="A359" s="24"/>
      <c r="B359" s="28"/>
      <c r="C359" s="28"/>
      <c r="D359" s="28"/>
      <c r="E359" s="24"/>
    </row>
    <row r="360" spans="1:32" ht="17.25" x14ac:dyDescent="0.3">
      <c r="A360" s="24"/>
      <c r="B360" s="86" t="s">
        <v>0</v>
      </c>
      <c r="C360" s="28"/>
      <c r="D360" s="28"/>
      <c r="E360" s="24"/>
    </row>
    <row r="361" spans="1:32" ht="17.25" x14ac:dyDescent="0.3">
      <c r="A361" s="24"/>
      <c r="B361" s="30"/>
      <c r="C361" s="49" t="s">
        <v>98</v>
      </c>
      <c r="D361" s="49"/>
      <c r="E361" s="49" t="s">
        <v>99</v>
      </c>
      <c r="F361" s="49"/>
      <c r="G361" s="49" t="s">
        <v>100</v>
      </c>
      <c r="H361" s="49"/>
      <c r="I361" s="49"/>
      <c r="J361" s="49"/>
      <c r="K361" s="49"/>
      <c r="L361" s="49"/>
      <c r="M361" s="49"/>
      <c r="N361" s="49"/>
      <c r="O361" s="414" t="s">
        <v>142</v>
      </c>
      <c r="P361" s="414"/>
      <c r="Q361" s="412" t="s">
        <v>105</v>
      </c>
      <c r="R361" s="412"/>
      <c r="S361" s="412" t="s">
        <v>146</v>
      </c>
      <c r="T361" s="412"/>
      <c r="U361" s="412" t="s">
        <v>149</v>
      </c>
      <c r="V361" s="412"/>
      <c r="W361" s="413" t="s">
        <v>156</v>
      </c>
      <c r="X361" s="413"/>
      <c r="Y361" s="413" t="s">
        <v>159</v>
      </c>
      <c r="Z361" s="413"/>
      <c r="AA361" s="413" t="s">
        <v>162</v>
      </c>
      <c r="AB361" s="413"/>
      <c r="AC361" s="413" t="s">
        <v>163</v>
      </c>
      <c r="AD361" s="413"/>
      <c r="AE361" s="413" t="s">
        <v>165</v>
      </c>
      <c r="AF361" s="413"/>
    </row>
    <row r="362" spans="1:32" ht="17.25" x14ac:dyDescent="0.3">
      <c r="A362" s="24"/>
      <c r="B362" s="204" t="s">
        <v>1</v>
      </c>
      <c r="C362" s="151"/>
      <c r="D362" s="179">
        <v>88670</v>
      </c>
      <c r="E362" s="115"/>
      <c r="F362" s="143">
        <v>88670</v>
      </c>
      <c r="G362" s="151"/>
      <c r="H362" s="179">
        <v>88670</v>
      </c>
      <c r="I362" s="186"/>
      <c r="J362" s="186"/>
      <c r="K362" s="186"/>
      <c r="L362" s="186"/>
      <c r="M362" s="186"/>
      <c r="N362" s="186"/>
      <c r="O362" s="151"/>
      <c r="P362" s="143">
        <v>88670</v>
      </c>
      <c r="Q362" s="151"/>
      <c r="R362" s="143">
        <v>88670</v>
      </c>
      <c r="S362" s="151"/>
      <c r="T362" s="143">
        <v>88670</v>
      </c>
      <c r="U362" s="151"/>
      <c r="V362" s="143">
        <v>88670</v>
      </c>
      <c r="W362" s="151"/>
      <c r="X362" s="143">
        <v>88670</v>
      </c>
      <c r="Y362" s="151"/>
      <c r="Z362" s="143">
        <v>88670</v>
      </c>
      <c r="AA362" s="151"/>
      <c r="AB362" s="143">
        <v>88670</v>
      </c>
      <c r="AC362" s="151"/>
      <c r="AD362" s="143">
        <v>88670</v>
      </c>
      <c r="AE362" s="151"/>
      <c r="AF362" s="143">
        <v>88670</v>
      </c>
    </row>
    <row r="363" spans="1:32" ht="17.25" x14ac:dyDescent="0.3">
      <c r="A363" s="24"/>
      <c r="B363" s="205" t="s">
        <v>61</v>
      </c>
      <c r="C363" s="141"/>
      <c r="D363" s="180"/>
      <c r="E363" s="84"/>
      <c r="F363" s="136"/>
      <c r="G363" s="141"/>
      <c r="H363" s="180"/>
      <c r="I363" s="32"/>
      <c r="J363" s="32"/>
      <c r="K363" s="32"/>
      <c r="L363" s="32"/>
      <c r="M363" s="32"/>
      <c r="N363" s="32"/>
      <c r="O363" s="141"/>
      <c r="P363" s="136"/>
      <c r="Q363" s="141"/>
      <c r="R363" s="136"/>
      <c r="S363" s="141"/>
      <c r="T363" s="136"/>
      <c r="U363" s="141"/>
      <c r="V363" s="136"/>
      <c r="W363" s="141"/>
      <c r="X363" s="136"/>
      <c r="Y363" s="141"/>
      <c r="Z363" s="136"/>
      <c r="AA363" s="141"/>
      <c r="AB363" s="136"/>
      <c r="AC363" s="141"/>
      <c r="AD363" s="136"/>
      <c r="AE363" s="141"/>
      <c r="AF363" s="136"/>
    </row>
    <row r="364" spans="1:32" ht="17.25" x14ac:dyDescent="0.3">
      <c r="A364" s="24"/>
      <c r="B364" s="206" t="s">
        <v>57</v>
      </c>
      <c r="C364" s="148"/>
      <c r="D364" s="180"/>
      <c r="E364" s="21"/>
      <c r="F364" s="169"/>
      <c r="G364" s="170"/>
      <c r="H364" s="32"/>
      <c r="I364" s="32"/>
      <c r="J364" s="32"/>
      <c r="K364" s="32"/>
      <c r="L364" s="32"/>
      <c r="M364" s="32"/>
      <c r="N364" s="32"/>
      <c r="O364" s="170"/>
      <c r="P364" s="169"/>
      <c r="Q364" s="170"/>
      <c r="R364" s="169"/>
      <c r="S364" s="170"/>
      <c r="T364" s="169"/>
      <c r="U364" s="170"/>
      <c r="V364" s="169"/>
      <c r="W364" s="170"/>
      <c r="X364" s="169"/>
      <c r="Y364" s="170"/>
      <c r="Z364" s="169"/>
      <c r="AA364" s="170"/>
      <c r="AB364" s="169"/>
      <c r="AC364" s="170"/>
      <c r="AD364" s="169"/>
      <c r="AE364" s="170"/>
      <c r="AF364" s="169"/>
    </row>
    <row r="365" spans="1:32" ht="17.25" x14ac:dyDescent="0.3">
      <c r="A365" s="24"/>
      <c r="B365" s="205" t="s">
        <v>2</v>
      </c>
      <c r="C365" s="141"/>
      <c r="D365" s="180">
        <v>7800</v>
      </c>
      <c r="E365" s="84"/>
      <c r="F365" s="136">
        <v>7800</v>
      </c>
      <c r="G365" s="141"/>
      <c r="H365" s="180">
        <v>7800</v>
      </c>
      <c r="I365" s="32"/>
      <c r="J365" s="32"/>
      <c r="K365" s="32"/>
      <c r="L365" s="32"/>
      <c r="M365" s="32"/>
      <c r="N365" s="32"/>
      <c r="O365" s="141"/>
      <c r="P365" s="136">
        <v>7800</v>
      </c>
      <c r="Q365" s="141"/>
      <c r="R365" s="136">
        <v>7800</v>
      </c>
      <c r="S365" s="141"/>
      <c r="T365" s="136">
        <v>7800</v>
      </c>
      <c r="U365" s="141"/>
      <c r="V365" s="136">
        <v>7800</v>
      </c>
      <c r="W365" s="141"/>
      <c r="X365" s="136">
        <v>7800</v>
      </c>
      <c r="Y365" s="141"/>
      <c r="Z365" s="136">
        <v>7800</v>
      </c>
      <c r="AA365" s="141"/>
      <c r="AB365" s="136">
        <v>7800</v>
      </c>
      <c r="AC365" s="141"/>
      <c r="AD365" s="136">
        <v>7800</v>
      </c>
      <c r="AE365" s="141"/>
      <c r="AF365" s="136">
        <v>7800</v>
      </c>
    </row>
    <row r="366" spans="1:32" ht="17.25" x14ac:dyDescent="0.3">
      <c r="A366" s="24"/>
      <c r="B366" s="205" t="s">
        <v>69</v>
      </c>
      <c r="C366" s="152"/>
      <c r="D366" s="180">
        <v>2500</v>
      </c>
      <c r="E366" s="84"/>
      <c r="F366" s="136">
        <v>2500</v>
      </c>
      <c r="G366" s="141"/>
      <c r="H366" s="180">
        <v>2500</v>
      </c>
      <c r="I366" s="32"/>
      <c r="J366" s="32"/>
      <c r="K366" s="32"/>
      <c r="L366" s="32"/>
      <c r="M366" s="32"/>
      <c r="N366" s="32"/>
      <c r="O366" s="141"/>
      <c r="P366" s="136"/>
      <c r="Q366" s="141"/>
      <c r="R366" s="136"/>
      <c r="S366" s="141"/>
      <c r="T366" s="136"/>
      <c r="U366" s="141"/>
      <c r="V366" s="136"/>
      <c r="W366" s="141"/>
      <c r="X366" s="136"/>
      <c r="Y366" s="141"/>
      <c r="Z366" s="136"/>
      <c r="AA366" s="141"/>
      <c r="AB366" s="136"/>
      <c r="AC366" s="141"/>
      <c r="AD366" s="136"/>
      <c r="AE366" s="141"/>
      <c r="AF366" s="136"/>
    </row>
    <row r="367" spans="1:32" ht="17.25" x14ac:dyDescent="0.3">
      <c r="A367" s="24"/>
      <c r="B367" s="205" t="s">
        <v>17</v>
      </c>
      <c r="C367" s="141"/>
      <c r="D367" s="180">
        <v>30825</v>
      </c>
      <c r="E367" s="84"/>
      <c r="F367" s="136">
        <v>30825</v>
      </c>
      <c r="G367" s="141"/>
      <c r="H367" s="180">
        <v>30825</v>
      </c>
      <c r="I367" s="32"/>
      <c r="J367" s="32"/>
      <c r="K367" s="32"/>
      <c r="L367" s="32"/>
      <c r="M367" s="32"/>
      <c r="N367" s="32"/>
      <c r="O367" s="141"/>
      <c r="P367" s="136">
        <v>30825</v>
      </c>
      <c r="Q367" s="141"/>
      <c r="R367" s="136">
        <v>30825</v>
      </c>
      <c r="S367" s="141"/>
      <c r="T367" s="136">
        <v>30825</v>
      </c>
      <c r="U367" s="141"/>
      <c r="V367" s="136">
        <v>30825</v>
      </c>
      <c r="W367" s="141"/>
      <c r="X367" s="136">
        <v>30825</v>
      </c>
      <c r="Y367" s="141"/>
      <c r="Z367" s="136">
        <v>30825</v>
      </c>
      <c r="AA367" s="141"/>
      <c r="AB367" s="136">
        <v>30825</v>
      </c>
      <c r="AC367" s="141"/>
      <c r="AD367" s="136">
        <v>30825</v>
      </c>
      <c r="AE367" s="141"/>
      <c r="AF367" s="136">
        <v>30825</v>
      </c>
    </row>
    <row r="368" spans="1:32" ht="17.25" x14ac:dyDescent="0.3">
      <c r="A368" s="24"/>
      <c r="B368" s="205" t="s">
        <v>18</v>
      </c>
      <c r="C368" s="141"/>
      <c r="D368" s="181"/>
      <c r="E368" s="163"/>
      <c r="F368" s="162"/>
      <c r="G368" s="173"/>
      <c r="H368" s="181"/>
      <c r="I368" s="249"/>
      <c r="J368" s="249"/>
      <c r="K368" s="249"/>
      <c r="L368" s="249"/>
      <c r="M368" s="249"/>
      <c r="N368" s="249"/>
      <c r="O368" s="173"/>
      <c r="P368" s="162"/>
      <c r="Q368" s="173"/>
      <c r="R368" s="162"/>
      <c r="S368" s="173"/>
      <c r="T368" s="162"/>
      <c r="U368" s="173"/>
      <c r="V368" s="162"/>
      <c r="W368" s="173"/>
      <c r="X368" s="162"/>
      <c r="Y368" s="173"/>
      <c r="Z368" s="162"/>
      <c r="AA368" s="173"/>
      <c r="AB368" s="162"/>
      <c r="AC368" s="173"/>
      <c r="AD368" s="162"/>
      <c r="AE368" s="173"/>
      <c r="AF368" s="162"/>
    </row>
    <row r="369" spans="1:32" ht="17.25" x14ac:dyDescent="0.3">
      <c r="A369" s="24"/>
      <c r="B369" s="205" t="s">
        <v>19</v>
      </c>
      <c r="C369" s="141"/>
      <c r="D369" s="136">
        <v>44335</v>
      </c>
      <c r="E369" s="84"/>
      <c r="F369" s="136">
        <v>44335</v>
      </c>
      <c r="G369" s="141"/>
      <c r="H369" s="180">
        <v>44335</v>
      </c>
      <c r="I369" s="32"/>
      <c r="J369" s="32"/>
      <c r="K369" s="32"/>
      <c r="L369" s="32"/>
      <c r="M369" s="32"/>
      <c r="N369" s="32"/>
      <c r="O369" s="141"/>
      <c r="P369" s="136">
        <v>44335</v>
      </c>
      <c r="Q369" s="141"/>
      <c r="R369" s="136">
        <v>44335</v>
      </c>
      <c r="S369" s="141"/>
      <c r="T369" s="136">
        <v>44335</v>
      </c>
      <c r="U369" s="141"/>
      <c r="V369" s="136">
        <v>44335</v>
      </c>
      <c r="W369" s="141"/>
      <c r="X369" s="136">
        <v>44335</v>
      </c>
      <c r="Y369" s="141"/>
      <c r="Z369" s="136">
        <v>44335</v>
      </c>
      <c r="AA369" s="141"/>
      <c r="AB369" s="136">
        <v>44335</v>
      </c>
      <c r="AC369" s="141"/>
      <c r="AD369" s="136">
        <v>44335</v>
      </c>
      <c r="AE369" s="141"/>
      <c r="AF369" s="136">
        <v>44335</v>
      </c>
    </row>
    <row r="370" spans="1:32" ht="17.25" x14ac:dyDescent="0.3">
      <c r="A370" s="24"/>
      <c r="B370" s="205" t="s">
        <v>60</v>
      </c>
      <c r="C370" s="141"/>
      <c r="D370" s="136"/>
      <c r="E370" s="84"/>
      <c r="F370" s="136"/>
      <c r="G370" s="141"/>
      <c r="H370" s="180"/>
      <c r="I370" s="32"/>
      <c r="J370" s="32"/>
      <c r="K370" s="32"/>
      <c r="L370" s="32"/>
      <c r="M370" s="32"/>
      <c r="N370" s="32"/>
      <c r="O370" s="141"/>
      <c r="P370" s="136"/>
      <c r="Q370" s="141"/>
      <c r="R370" s="136"/>
      <c r="S370" s="141"/>
      <c r="T370" s="136"/>
      <c r="U370" s="141"/>
      <c r="V370" s="136"/>
      <c r="W370" s="141"/>
      <c r="X370" s="136"/>
      <c r="Y370" s="141"/>
      <c r="Z370" s="136"/>
      <c r="AA370" s="141"/>
      <c r="AB370" s="136"/>
      <c r="AC370" s="141"/>
      <c r="AD370" s="136"/>
      <c r="AE370" s="141"/>
      <c r="AF370" s="136"/>
    </row>
    <row r="371" spans="1:32" ht="17.25" x14ac:dyDescent="0.3">
      <c r="A371" s="24"/>
      <c r="B371" s="205" t="s">
        <v>21</v>
      </c>
      <c r="C371" s="148"/>
      <c r="D371" s="169">
        <v>100000</v>
      </c>
      <c r="E371" s="21"/>
      <c r="F371" s="169">
        <v>100000</v>
      </c>
      <c r="G371" s="170"/>
      <c r="H371" s="180">
        <v>100000</v>
      </c>
      <c r="I371" s="32"/>
      <c r="J371" s="32"/>
      <c r="K371" s="32"/>
      <c r="L371" s="32"/>
      <c r="M371" s="32"/>
      <c r="N371" s="32"/>
      <c r="O371" s="170"/>
      <c r="P371" s="169">
        <v>100000</v>
      </c>
      <c r="Q371" s="170"/>
      <c r="R371" s="169">
        <v>100000</v>
      </c>
      <c r="S371" s="170"/>
      <c r="T371" s="169">
        <v>100000</v>
      </c>
      <c r="U371" s="170"/>
      <c r="V371" s="169">
        <v>100000</v>
      </c>
      <c r="W371" s="170"/>
      <c r="X371" s="169">
        <v>100000</v>
      </c>
      <c r="Y371" s="170"/>
      <c r="Z371" s="169">
        <v>100000</v>
      </c>
      <c r="AA371" s="170"/>
      <c r="AB371" s="169">
        <v>100000</v>
      </c>
      <c r="AC371" s="170"/>
      <c r="AD371" s="169">
        <v>100000</v>
      </c>
      <c r="AE371" s="170"/>
      <c r="AF371" s="169">
        <v>100000</v>
      </c>
    </row>
    <row r="372" spans="1:32" ht="17.25" x14ac:dyDescent="0.3">
      <c r="A372" s="24"/>
      <c r="B372" s="205" t="s">
        <v>20</v>
      </c>
      <c r="C372" s="141"/>
      <c r="D372" s="136">
        <v>25000</v>
      </c>
      <c r="E372" s="84"/>
      <c r="F372" s="136">
        <v>25000</v>
      </c>
      <c r="G372" s="141"/>
      <c r="H372" s="180">
        <v>25000</v>
      </c>
      <c r="I372" s="32"/>
      <c r="J372" s="32"/>
      <c r="K372" s="32"/>
      <c r="L372" s="32"/>
      <c r="M372" s="32"/>
      <c r="N372" s="32"/>
      <c r="O372" s="141"/>
      <c r="P372" s="136">
        <v>25000</v>
      </c>
      <c r="Q372" s="141"/>
      <c r="R372" s="136">
        <v>25000</v>
      </c>
      <c r="S372" s="141"/>
      <c r="T372" s="136">
        <v>25000</v>
      </c>
      <c r="U372" s="141"/>
      <c r="V372" s="136">
        <v>25000</v>
      </c>
      <c r="W372" s="141"/>
      <c r="X372" s="136">
        <v>25000</v>
      </c>
      <c r="Y372" s="141"/>
      <c r="Z372" s="136">
        <v>25000</v>
      </c>
      <c r="AA372" s="141"/>
      <c r="AB372" s="136">
        <v>25000</v>
      </c>
      <c r="AC372" s="141"/>
      <c r="AD372" s="136">
        <v>25000</v>
      </c>
      <c r="AE372" s="141"/>
      <c r="AF372" s="136">
        <v>25000</v>
      </c>
    </row>
    <row r="373" spans="1:32" ht="17.25" x14ac:dyDescent="0.3">
      <c r="A373" s="24"/>
      <c r="B373" s="205" t="s">
        <v>22</v>
      </c>
      <c r="C373" s="141"/>
      <c r="D373" s="136">
        <v>55000</v>
      </c>
      <c r="E373" s="84"/>
      <c r="F373" s="136">
        <v>55000</v>
      </c>
      <c r="G373" s="141"/>
      <c r="H373" s="180">
        <v>55000</v>
      </c>
      <c r="I373" s="32"/>
      <c r="J373" s="32"/>
      <c r="K373" s="32"/>
      <c r="L373" s="32"/>
      <c r="M373" s="32"/>
      <c r="N373" s="32"/>
      <c r="O373" s="141"/>
      <c r="P373" s="136">
        <v>55000</v>
      </c>
      <c r="Q373" s="141"/>
      <c r="R373" s="136">
        <v>55000</v>
      </c>
      <c r="S373" s="141"/>
      <c r="T373" s="136">
        <v>55000</v>
      </c>
      <c r="U373" s="141"/>
      <c r="V373" s="136">
        <v>55000</v>
      </c>
      <c r="W373" s="141"/>
      <c r="X373" s="136">
        <v>55000</v>
      </c>
      <c r="Y373" s="141"/>
      <c r="Z373" s="136">
        <v>55000</v>
      </c>
      <c r="AA373" s="141"/>
      <c r="AB373" s="136">
        <v>55000</v>
      </c>
      <c r="AC373" s="141"/>
      <c r="AD373" s="136">
        <v>55000</v>
      </c>
      <c r="AE373" s="141"/>
      <c r="AF373" s="136">
        <v>55000</v>
      </c>
    </row>
    <row r="374" spans="1:32" ht="17.25" x14ac:dyDescent="0.3">
      <c r="A374" s="24"/>
      <c r="B374" s="205" t="s">
        <v>24</v>
      </c>
      <c r="C374" s="148"/>
      <c r="D374" s="169">
        <v>11500</v>
      </c>
      <c r="E374" s="21"/>
      <c r="F374" s="169">
        <v>11500</v>
      </c>
      <c r="G374" s="21"/>
      <c r="H374" s="32">
        <v>11500</v>
      </c>
      <c r="I374" s="32"/>
      <c r="J374" s="32"/>
      <c r="K374" s="32"/>
      <c r="L374" s="32"/>
      <c r="M374" s="32"/>
      <c r="N374" s="32"/>
      <c r="O374" s="170"/>
      <c r="P374" s="169">
        <v>11500</v>
      </c>
      <c r="Q374" s="170"/>
      <c r="R374" s="169">
        <v>11500</v>
      </c>
      <c r="S374" s="170"/>
      <c r="T374" s="169">
        <v>11500</v>
      </c>
      <c r="U374" s="170"/>
      <c r="V374" s="169">
        <v>11500</v>
      </c>
      <c r="W374" s="170"/>
      <c r="X374" s="169">
        <v>11500</v>
      </c>
      <c r="Y374" s="170"/>
      <c r="Z374" s="169">
        <v>11500</v>
      </c>
      <c r="AA374" s="170"/>
      <c r="AB374" s="169">
        <v>11500</v>
      </c>
      <c r="AC374" s="170"/>
      <c r="AD374" s="169">
        <v>11500</v>
      </c>
      <c r="AE374" s="170"/>
      <c r="AF374" s="169">
        <v>11500</v>
      </c>
    </row>
    <row r="375" spans="1:32" ht="17.25" x14ac:dyDescent="0.3">
      <c r="A375" s="24"/>
      <c r="B375" s="205" t="s">
        <v>23</v>
      </c>
      <c r="C375" s="141"/>
      <c r="D375" s="136">
        <v>20000</v>
      </c>
      <c r="E375" s="84"/>
      <c r="F375" s="136">
        <v>20000</v>
      </c>
      <c r="G375" s="141"/>
      <c r="H375" s="180">
        <v>20000</v>
      </c>
      <c r="I375" s="32"/>
      <c r="J375" s="32"/>
      <c r="K375" s="32"/>
      <c r="L375" s="32"/>
      <c r="M375" s="32"/>
      <c r="N375" s="32"/>
      <c r="O375" s="141"/>
      <c r="P375" s="136">
        <v>20000</v>
      </c>
      <c r="Q375" s="141"/>
      <c r="R375" s="136">
        <v>20000</v>
      </c>
      <c r="S375" s="141"/>
      <c r="T375" s="136">
        <v>20000</v>
      </c>
      <c r="U375" s="141"/>
      <c r="V375" s="136">
        <v>20000</v>
      </c>
      <c r="W375" s="141"/>
      <c r="X375" s="136">
        <v>20000</v>
      </c>
      <c r="Y375" s="141"/>
      <c r="Z375" s="136">
        <v>20000</v>
      </c>
      <c r="AA375" s="141"/>
      <c r="AB375" s="136">
        <v>20000</v>
      </c>
      <c r="AC375" s="141"/>
      <c r="AD375" s="136">
        <v>20000</v>
      </c>
      <c r="AE375" s="141"/>
      <c r="AF375" s="136">
        <v>20000</v>
      </c>
    </row>
    <row r="376" spans="1:32" ht="17.25" x14ac:dyDescent="0.3">
      <c r="A376" s="24"/>
      <c r="B376" s="207" t="s">
        <v>3</v>
      </c>
      <c r="C376" s="141"/>
      <c r="D376" s="140">
        <f>SUM(D362:D375)</f>
        <v>385630</v>
      </c>
      <c r="E376" s="110"/>
      <c r="F376" s="140">
        <f>SUM(F362:F375)</f>
        <v>385630</v>
      </c>
      <c r="G376" s="153"/>
      <c r="H376" s="140">
        <f>SUM(H362:H375)</f>
        <v>385630</v>
      </c>
      <c r="I376" s="110"/>
      <c r="J376" s="110"/>
      <c r="K376" s="110"/>
      <c r="L376" s="110"/>
      <c r="M376" s="110"/>
      <c r="N376" s="110"/>
      <c r="O376" s="153"/>
      <c r="P376" s="140">
        <f>SUM(P362:P375)</f>
        <v>383130</v>
      </c>
      <c r="Q376" s="153"/>
      <c r="R376" s="140">
        <f>SUM(R362:R375)</f>
        <v>383130</v>
      </c>
      <c r="S376" s="153"/>
      <c r="T376" s="140">
        <f>SUM(T362:T375)</f>
        <v>383130</v>
      </c>
      <c r="U376" s="153"/>
      <c r="V376" s="140">
        <f>SUM(V362:V375)</f>
        <v>383130</v>
      </c>
      <c r="W376" s="153"/>
      <c r="X376" s="140">
        <f>SUM(X362:X375)</f>
        <v>383130</v>
      </c>
      <c r="Y376" s="153"/>
      <c r="Z376" s="140">
        <f>SUM(Z362:Z375)</f>
        <v>383130</v>
      </c>
      <c r="AA376" s="153"/>
      <c r="AB376" s="140">
        <f>SUM(AB362:AB375)</f>
        <v>383130</v>
      </c>
      <c r="AC376" s="153"/>
      <c r="AD376" s="140">
        <f>SUM(AD362:AD375)</f>
        <v>383130</v>
      </c>
      <c r="AE376" s="153"/>
      <c r="AF376" s="140">
        <f>SUM(AF362:AF375)</f>
        <v>383130</v>
      </c>
    </row>
    <row r="377" spans="1:32" ht="17.25" x14ac:dyDescent="0.3">
      <c r="A377" s="24"/>
      <c r="B377" s="205"/>
      <c r="C377" s="153"/>
      <c r="D377" s="161"/>
      <c r="E377" s="171"/>
      <c r="F377" s="161"/>
      <c r="G377" s="164"/>
      <c r="H377" s="161"/>
      <c r="I377" s="171"/>
      <c r="J377" s="171"/>
      <c r="K377" s="171"/>
      <c r="L377" s="171"/>
      <c r="M377" s="171"/>
      <c r="N377" s="171"/>
      <c r="O377" s="164"/>
      <c r="P377" s="161"/>
      <c r="Q377" s="164"/>
      <c r="R377" s="161"/>
      <c r="S377" s="164"/>
      <c r="T377" s="161"/>
      <c r="U377" s="164"/>
      <c r="V377" s="161"/>
      <c r="W377" s="164"/>
      <c r="X377" s="161"/>
      <c r="Y377" s="164"/>
      <c r="Z377" s="161"/>
      <c r="AA377" s="164"/>
      <c r="AB377" s="161"/>
      <c r="AC377" s="164"/>
      <c r="AD377" s="161"/>
      <c r="AE377" s="164"/>
      <c r="AF377" s="161"/>
    </row>
    <row r="378" spans="1:32" ht="17.25" x14ac:dyDescent="0.3">
      <c r="A378" s="24"/>
      <c r="B378" s="208" t="s">
        <v>4</v>
      </c>
      <c r="C378" s="148"/>
      <c r="D378" s="161"/>
      <c r="E378" s="171"/>
      <c r="F378" s="161"/>
      <c r="G378" s="164"/>
      <c r="H378" s="161"/>
      <c r="I378" s="171"/>
      <c r="J378" s="171"/>
      <c r="K378" s="171"/>
      <c r="L378" s="171"/>
      <c r="M378" s="171"/>
      <c r="N378" s="171"/>
      <c r="O378" s="164"/>
      <c r="P378" s="161"/>
      <c r="Q378" s="164"/>
      <c r="R378" s="161"/>
      <c r="S378" s="164"/>
      <c r="T378" s="161"/>
      <c r="U378" s="164"/>
      <c r="V378" s="161"/>
      <c r="W378" s="164"/>
      <c r="X378" s="161"/>
      <c r="Y378" s="164"/>
      <c r="Z378" s="161"/>
      <c r="AA378" s="164"/>
      <c r="AB378" s="161"/>
      <c r="AC378" s="164"/>
      <c r="AD378" s="161"/>
      <c r="AE378" s="164"/>
      <c r="AF378" s="161"/>
    </row>
    <row r="379" spans="1:32" ht="17.25" x14ac:dyDescent="0.3">
      <c r="A379" s="24"/>
      <c r="B379" s="205" t="s">
        <v>25</v>
      </c>
      <c r="C379" s="148"/>
      <c r="D379" s="161"/>
      <c r="E379" s="171"/>
      <c r="F379" s="161"/>
      <c r="G379" s="164"/>
      <c r="H379" s="161"/>
      <c r="I379" s="171"/>
      <c r="J379" s="171"/>
      <c r="K379" s="171"/>
      <c r="L379" s="171"/>
      <c r="M379" s="171"/>
      <c r="N379" s="171"/>
      <c r="O379" s="164"/>
      <c r="P379" s="161"/>
      <c r="Q379" s="164"/>
      <c r="R379" s="161"/>
      <c r="S379" s="164"/>
      <c r="T379" s="161"/>
      <c r="U379" s="164"/>
      <c r="V379" s="161"/>
      <c r="W379" s="164"/>
      <c r="X379" s="161"/>
      <c r="Y379" s="164"/>
      <c r="Z379" s="161"/>
      <c r="AA379" s="164"/>
      <c r="AB379" s="161"/>
      <c r="AC379" s="164"/>
      <c r="AD379" s="161"/>
      <c r="AE379" s="164"/>
      <c r="AF379" s="161"/>
    </row>
    <row r="380" spans="1:32" ht="17.25" x14ac:dyDescent="0.3">
      <c r="A380" s="24"/>
      <c r="B380" s="209" t="s">
        <v>5</v>
      </c>
      <c r="C380" s="148"/>
      <c r="D380" s="161"/>
      <c r="E380" s="171"/>
      <c r="F380" s="161"/>
      <c r="G380" s="164"/>
      <c r="H380" s="162"/>
      <c r="I380" s="163"/>
      <c r="J380" s="163"/>
      <c r="K380" s="163"/>
      <c r="L380" s="163"/>
      <c r="M380" s="163"/>
      <c r="N380" s="163"/>
      <c r="O380" s="173"/>
      <c r="P380" s="162"/>
      <c r="Q380" s="173"/>
      <c r="R380" s="162"/>
      <c r="S380" s="173"/>
      <c r="T380" s="162"/>
      <c r="U380" s="173"/>
      <c r="V380" s="162"/>
      <c r="W380" s="173"/>
      <c r="X380" s="162"/>
      <c r="Y380" s="173"/>
      <c r="Z380" s="162"/>
      <c r="AA380" s="173"/>
      <c r="AB380" s="162"/>
      <c r="AC380" s="173"/>
      <c r="AD380" s="162"/>
      <c r="AE380" s="173"/>
      <c r="AF380" s="162">
        <v>17177.23</v>
      </c>
    </row>
    <row r="381" spans="1:32" ht="17.25" x14ac:dyDescent="0.3">
      <c r="A381" s="24"/>
      <c r="B381" s="205" t="s">
        <v>6</v>
      </c>
      <c r="C381" s="148"/>
      <c r="D381" s="162">
        <v>66000</v>
      </c>
      <c r="E381" s="163"/>
      <c r="F381" s="162">
        <v>66000</v>
      </c>
      <c r="G381" s="173"/>
      <c r="H381" s="162">
        <v>66000</v>
      </c>
      <c r="I381" s="163"/>
      <c r="J381" s="163"/>
      <c r="K381" s="163"/>
      <c r="L381" s="163"/>
      <c r="M381" s="163"/>
      <c r="N381" s="163"/>
      <c r="O381" s="164"/>
      <c r="P381" s="161"/>
      <c r="Q381" s="164"/>
      <c r="R381" s="161"/>
      <c r="S381" s="164"/>
      <c r="T381" s="161"/>
      <c r="U381" s="164"/>
      <c r="V381" s="194">
        <v>65000</v>
      </c>
      <c r="W381" s="164"/>
      <c r="X381" s="194">
        <v>65000</v>
      </c>
      <c r="Y381" s="164"/>
      <c r="Z381" s="194">
        <v>65000</v>
      </c>
      <c r="AA381" s="164"/>
      <c r="AB381" s="194">
        <v>65000</v>
      </c>
      <c r="AC381" s="164"/>
      <c r="AD381" s="194">
        <v>65000</v>
      </c>
      <c r="AE381" s="164"/>
      <c r="AF381" s="194">
        <v>65000</v>
      </c>
    </row>
    <row r="382" spans="1:32" ht="17.25" x14ac:dyDescent="0.3">
      <c r="A382" s="24"/>
      <c r="B382" s="205" t="s">
        <v>7</v>
      </c>
      <c r="C382" s="148"/>
      <c r="D382" s="161">
        <v>3675.45</v>
      </c>
      <c r="E382" s="171"/>
      <c r="F382" s="161">
        <v>3665.78</v>
      </c>
      <c r="G382" s="164"/>
      <c r="H382" s="161">
        <v>3656.03</v>
      </c>
      <c r="I382" s="171"/>
      <c r="J382" s="171"/>
      <c r="K382" s="171"/>
      <c r="L382" s="171"/>
      <c r="M382" s="171"/>
      <c r="N382" s="171"/>
      <c r="O382" s="164"/>
      <c r="P382" s="161">
        <v>3616.19</v>
      </c>
      <c r="Q382" s="164"/>
      <c r="R382" s="161">
        <v>3606.03</v>
      </c>
      <c r="S382" s="164"/>
      <c r="T382" s="161">
        <v>3595.78</v>
      </c>
      <c r="U382" s="164"/>
      <c r="V382" s="315">
        <v>3585.45</v>
      </c>
      <c r="W382" s="164"/>
      <c r="X382" s="315">
        <v>3575.02</v>
      </c>
      <c r="Y382" s="164"/>
      <c r="Z382" s="315">
        <v>3564.52</v>
      </c>
      <c r="AA382" s="164"/>
      <c r="AB382" s="315">
        <v>3553.94</v>
      </c>
      <c r="AC382" s="164"/>
      <c r="AD382" s="315">
        <v>3543.24</v>
      </c>
      <c r="AE382" s="164"/>
      <c r="AF382" s="315">
        <v>3532.48</v>
      </c>
    </row>
    <row r="383" spans="1:32" ht="17.25" x14ac:dyDescent="0.3">
      <c r="A383" s="24"/>
      <c r="B383" s="205"/>
      <c r="C383" s="148"/>
      <c r="D383" s="161"/>
      <c r="E383" s="171"/>
      <c r="F383" s="161"/>
      <c r="G383" s="164"/>
      <c r="H383" s="161"/>
      <c r="I383" s="171"/>
      <c r="J383" s="171"/>
      <c r="K383" s="171"/>
      <c r="L383" s="171"/>
      <c r="M383" s="171"/>
      <c r="N383" s="171"/>
      <c r="O383" s="164"/>
      <c r="P383" s="161"/>
      <c r="Q383" s="164"/>
      <c r="R383" s="161"/>
      <c r="S383" s="164"/>
      <c r="T383" s="161"/>
      <c r="U383" s="164"/>
      <c r="V383" s="161"/>
      <c r="W383" s="164"/>
      <c r="X383" s="161"/>
      <c r="Y383" s="164"/>
      <c r="Z383" s="161"/>
      <c r="AA383" s="164"/>
      <c r="AB383" s="161"/>
      <c r="AC383" s="164"/>
      <c r="AD383" s="161"/>
      <c r="AE383" s="164"/>
      <c r="AF383" s="161"/>
    </row>
    <row r="384" spans="1:32" ht="17.25" x14ac:dyDescent="0.3">
      <c r="A384" s="24"/>
      <c r="B384" s="206"/>
      <c r="C384" s="151"/>
      <c r="D384" s="143">
        <f>+D376+D379+D380+D381+D382</f>
        <v>455305.45</v>
      </c>
      <c r="E384" s="115"/>
      <c r="F384" s="143">
        <f>+F376+F379+F380+F381+F382</f>
        <v>455295.78</v>
      </c>
      <c r="G384" s="151"/>
      <c r="H384" s="143">
        <f>+H376+H379+H380+H381+H382</f>
        <v>455286.03</v>
      </c>
      <c r="I384" s="115"/>
      <c r="J384" s="115"/>
      <c r="K384" s="115"/>
      <c r="L384" s="115"/>
      <c r="M384" s="115"/>
      <c r="N384" s="115"/>
      <c r="O384" s="151"/>
      <c r="P384" s="143">
        <f>P376+P380+P381+P382</f>
        <v>386746.19</v>
      </c>
      <c r="Q384" s="151"/>
      <c r="R384" s="143">
        <f>R376+R380+R381+R382</f>
        <v>386736.03</v>
      </c>
      <c r="S384" s="151"/>
      <c r="T384" s="143">
        <f>T376+T380+T381+T382</f>
        <v>386725.78</v>
      </c>
      <c r="U384" s="151"/>
      <c r="V384" s="143">
        <f>V376+V380+V381+V382</f>
        <v>451715.45</v>
      </c>
      <c r="W384" s="151"/>
      <c r="X384" s="143">
        <f>X376+X380+X381+X382</f>
        <v>451705.02</v>
      </c>
      <c r="Y384" s="151"/>
      <c r="Z384" s="143">
        <f>Z376+Z380+Z381+Z382</f>
        <v>451694.52</v>
      </c>
      <c r="AA384" s="151"/>
      <c r="AB384" s="143">
        <f>AB376+AB380+AB381+AB382</f>
        <v>451683.94</v>
      </c>
      <c r="AC384" s="151"/>
      <c r="AD384" s="143">
        <f>AD376+AD380+AD381+AD382</f>
        <v>451673.24</v>
      </c>
      <c r="AE384" s="151"/>
      <c r="AF384" s="143">
        <f>AF376+AF380+AF381+AF382</f>
        <v>468839.70999999996</v>
      </c>
    </row>
    <row r="385" spans="1:32" ht="17.25" x14ac:dyDescent="0.3">
      <c r="A385" s="24"/>
      <c r="B385" s="208" t="s">
        <v>34</v>
      </c>
      <c r="C385" s="141"/>
      <c r="D385" s="136"/>
      <c r="E385" s="84"/>
      <c r="F385" s="136"/>
      <c r="G385" s="84"/>
      <c r="H385" s="136"/>
      <c r="I385" s="84"/>
      <c r="J385" s="84"/>
      <c r="K385" s="84"/>
      <c r="L385" s="84"/>
      <c r="M385" s="84"/>
      <c r="N385" s="84"/>
      <c r="O385" s="141"/>
      <c r="P385" s="136"/>
      <c r="Q385" s="141"/>
      <c r="R385" s="136"/>
      <c r="S385" s="141"/>
      <c r="T385" s="136"/>
      <c r="U385" s="141"/>
      <c r="V385" s="136"/>
      <c r="W385" s="141"/>
      <c r="X385" s="136"/>
      <c r="Y385" s="141"/>
      <c r="Z385" s="136"/>
      <c r="AA385" s="141"/>
      <c r="AB385" s="136"/>
      <c r="AC385" s="141"/>
      <c r="AD385" s="136"/>
      <c r="AE385" s="141"/>
      <c r="AF385" s="136"/>
    </row>
    <row r="386" spans="1:32" ht="17.25" x14ac:dyDescent="0.3">
      <c r="A386" s="24"/>
      <c r="B386" s="205" t="s">
        <v>9</v>
      </c>
      <c r="C386" s="144">
        <v>350</v>
      </c>
      <c r="D386" s="145"/>
      <c r="E386" s="144">
        <v>350</v>
      </c>
      <c r="F386" s="145"/>
      <c r="G386" s="131">
        <v>350</v>
      </c>
      <c r="H386" s="145"/>
      <c r="I386" s="131"/>
      <c r="J386" s="131"/>
      <c r="K386" s="131"/>
      <c r="L386" s="131"/>
      <c r="M386" s="131"/>
      <c r="N386" s="131"/>
      <c r="O386" s="131">
        <v>350</v>
      </c>
      <c r="P386" s="145"/>
      <c r="Q386" s="131">
        <v>350</v>
      </c>
      <c r="R386" s="145"/>
      <c r="S386" s="131">
        <v>350</v>
      </c>
      <c r="T386" s="145"/>
      <c r="U386" s="131">
        <v>350</v>
      </c>
      <c r="V386" s="145"/>
      <c r="W386" s="131">
        <v>350</v>
      </c>
      <c r="X386" s="145"/>
      <c r="Y386" s="131">
        <v>350</v>
      </c>
      <c r="Z386" s="145"/>
      <c r="AA386" s="131">
        <v>350</v>
      </c>
      <c r="AB386" s="145"/>
      <c r="AC386" s="131">
        <v>350</v>
      </c>
      <c r="AD386" s="145"/>
      <c r="AE386" s="131">
        <v>350</v>
      </c>
      <c r="AF386" s="145"/>
    </row>
    <row r="387" spans="1:32" ht="17.25" x14ac:dyDescent="0.3">
      <c r="A387" s="24"/>
      <c r="B387" s="205" t="s">
        <v>92</v>
      </c>
      <c r="C387" s="166"/>
      <c r="D387" s="165"/>
      <c r="E387" s="166"/>
      <c r="F387" s="165"/>
      <c r="G387" s="172"/>
      <c r="H387" s="165"/>
      <c r="I387" s="172"/>
      <c r="J387" s="172"/>
      <c r="K387" s="172"/>
      <c r="L387" s="172"/>
      <c r="M387" s="172"/>
      <c r="N387" s="172"/>
      <c r="O387" s="172"/>
      <c r="P387" s="165"/>
      <c r="Q387" s="172"/>
      <c r="R387" s="165"/>
      <c r="S387" s="172"/>
      <c r="T387" s="165"/>
      <c r="U387" s="172">
        <v>8867</v>
      </c>
      <c r="V387" s="165"/>
      <c r="W387" s="172">
        <v>8867</v>
      </c>
      <c r="X387" s="165"/>
      <c r="Y387" s="172">
        <v>8867</v>
      </c>
      <c r="Z387" s="165"/>
      <c r="AA387" s="172">
        <v>8867</v>
      </c>
      <c r="AB387" s="165"/>
      <c r="AC387" s="172">
        <v>8867</v>
      </c>
      <c r="AD387" s="165"/>
      <c r="AE387" s="172">
        <v>8867</v>
      </c>
      <c r="AF387" s="165"/>
    </row>
    <row r="388" spans="1:32" ht="18" thickBot="1" x14ac:dyDescent="0.35">
      <c r="A388" s="24"/>
      <c r="B388" s="206"/>
      <c r="C388" s="184"/>
      <c r="D388" s="188">
        <f>-C386-C387</f>
        <v>-350</v>
      </c>
      <c r="E388" s="184"/>
      <c r="F388" s="188">
        <f>-E386-E387</f>
        <v>-350</v>
      </c>
      <c r="G388" s="196"/>
      <c r="H388" s="188">
        <f>-G386-G387</f>
        <v>-350</v>
      </c>
      <c r="I388" s="196"/>
      <c r="J388" s="196"/>
      <c r="K388" s="196"/>
      <c r="L388" s="196"/>
      <c r="M388" s="196"/>
      <c r="N388" s="196"/>
      <c r="O388" s="196"/>
      <c r="P388" s="188">
        <f t="shared" ref="P388" si="241">-O386-O387</f>
        <v>-350</v>
      </c>
      <c r="Q388" s="196"/>
      <c r="R388" s="188">
        <f t="shared" ref="R388" si="242">-Q386-Q387</f>
        <v>-350</v>
      </c>
      <c r="S388" s="196"/>
      <c r="T388" s="188">
        <f t="shared" ref="T388" si="243">-S386-S387</f>
        <v>-350</v>
      </c>
      <c r="U388" s="196"/>
      <c r="V388" s="188">
        <f t="shared" ref="V388" si="244">-U386-U387</f>
        <v>-9217</v>
      </c>
      <c r="W388" s="196"/>
      <c r="X388" s="188">
        <f t="shared" ref="X388" si="245">-W386-W387</f>
        <v>-9217</v>
      </c>
      <c r="Y388" s="196"/>
      <c r="Z388" s="188">
        <f t="shared" ref="Z388" si="246">-Y386-Y387</f>
        <v>-9217</v>
      </c>
      <c r="AA388" s="196"/>
      <c r="AB388" s="188">
        <f t="shared" ref="AB388" si="247">-AA386-AA387</f>
        <v>-9217</v>
      </c>
      <c r="AC388" s="196"/>
      <c r="AD388" s="188">
        <f t="shared" ref="AD388" si="248">-AC386-AC387</f>
        <v>-9217</v>
      </c>
      <c r="AE388" s="196"/>
      <c r="AF388" s="188">
        <f t="shared" ref="AF388" si="249">-AE386-AE387</f>
        <v>-9217</v>
      </c>
    </row>
    <row r="389" spans="1:32" ht="17.25" x14ac:dyDescent="0.3">
      <c r="A389" s="24"/>
      <c r="B389" s="205" t="s">
        <v>11</v>
      </c>
      <c r="C389" s="141"/>
      <c r="D389" s="197">
        <f>+D384+D388</f>
        <v>454955.45</v>
      </c>
      <c r="E389" s="84"/>
      <c r="F389" s="197">
        <f>+F384+F388</f>
        <v>454945.78</v>
      </c>
      <c r="G389" s="84"/>
      <c r="H389" s="197">
        <f>+H384+H388</f>
        <v>454936.03</v>
      </c>
      <c r="I389" s="84"/>
      <c r="J389" s="84"/>
      <c r="K389" s="84"/>
      <c r="L389" s="84"/>
      <c r="M389" s="84"/>
      <c r="N389" s="84"/>
      <c r="O389" s="141"/>
      <c r="P389" s="197">
        <f>+P384+P388</f>
        <v>386396.19</v>
      </c>
      <c r="Q389" s="141"/>
      <c r="R389" s="197">
        <f>+R384+R388</f>
        <v>386386.03</v>
      </c>
      <c r="S389" s="141"/>
      <c r="T389" s="197">
        <f>+T384+T388</f>
        <v>386375.78</v>
      </c>
      <c r="U389" s="141"/>
      <c r="V389" s="197">
        <f>+V384+V388</f>
        <v>442498.45</v>
      </c>
      <c r="W389" s="141"/>
      <c r="X389" s="197">
        <f>+X384+X388</f>
        <v>442488.02</v>
      </c>
      <c r="Y389" s="141"/>
      <c r="Z389" s="197">
        <f>+Z384+Z388</f>
        <v>442477.52</v>
      </c>
      <c r="AA389" s="141"/>
      <c r="AB389" s="197">
        <f>+AB384+AB388</f>
        <v>442466.94</v>
      </c>
      <c r="AC389" s="141"/>
      <c r="AD389" s="197">
        <f>+AD384+AD388</f>
        <v>442456.24</v>
      </c>
      <c r="AE389" s="141"/>
      <c r="AF389" s="197">
        <f>+AF384+AF388</f>
        <v>459622.70999999996</v>
      </c>
    </row>
    <row r="390" spans="1:32" ht="17.25" x14ac:dyDescent="0.3">
      <c r="A390" s="24"/>
      <c r="B390" s="205" t="s">
        <v>93</v>
      </c>
      <c r="C390" s="156"/>
      <c r="D390" s="165">
        <f t="shared" ref="D390" si="250">D389*6/100</f>
        <v>27297.327000000001</v>
      </c>
      <c r="E390" s="172"/>
      <c r="F390" s="165">
        <f t="shared" ref="F390" si="251">F389*6/100</f>
        <v>27296.746800000001</v>
      </c>
      <c r="G390" s="172"/>
      <c r="H390" s="165">
        <f>H389*6/100</f>
        <v>27296.161800000002</v>
      </c>
      <c r="I390" s="172"/>
      <c r="J390" s="172"/>
      <c r="K390" s="172"/>
      <c r="L390" s="172"/>
      <c r="M390" s="172"/>
      <c r="N390" s="172"/>
      <c r="O390" s="172"/>
      <c r="P390" s="165">
        <f t="shared" ref="P390" si="252">P389*6/100</f>
        <v>23183.771400000001</v>
      </c>
      <c r="Q390" s="172"/>
      <c r="R390" s="165">
        <f t="shared" ref="R390:T390" si="253">R389*6/100</f>
        <v>23183.161800000002</v>
      </c>
      <c r="S390" s="172"/>
      <c r="T390" s="165">
        <f t="shared" si="253"/>
        <v>23182.5468</v>
      </c>
      <c r="U390" s="172"/>
      <c r="V390" s="165">
        <f t="shared" ref="V390:X390" si="254">V389*6/100</f>
        <v>26549.907000000003</v>
      </c>
      <c r="W390" s="172"/>
      <c r="X390" s="165">
        <f t="shared" si="254"/>
        <v>26549.281200000001</v>
      </c>
      <c r="Y390" s="172"/>
      <c r="Z390" s="165">
        <f t="shared" ref="Z390:AB390" si="255">Z389*6/100</f>
        <v>26548.6512</v>
      </c>
      <c r="AA390" s="172"/>
      <c r="AB390" s="165">
        <f t="shared" si="255"/>
        <v>26548.0164</v>
      </c>
      <c r="AC390" s="172"/>
      <c r="AD390" s="165">
        <f t="shared" ref="AD390" si="256">AD389*6/100</f>
        <v>26547.374400000001</v>
      </c>
      <c r="AE390" s="172"/>
      <c r="AF390" s="165">
        <f t="shared" ref="AF390" si="257">AF389*6/100</f>
        <v>27577.362599999997</v>
      </c>
    </row>
    <row r="391" spans="1:32" ht="17.25" x14ac:dyDescent="0.3">
      <c r="A391" s="24"/>
      <c r="B391" s="205" t="s">
        <v>13</v>
      </c>
      <c r="C391" s="148"/>
      <c r="D391" s="161">
        <v>-15000</v>
      </c>
      <c r="E391" s="171"/>
      <c r="F391" s="198">
        <v>-15000</v>
      </c>
      <c r="G391" s="171"/>
      <c r="H391" s="161">
        <v>-15000</v>
      </c>
      <c r="I391" s="171"/>
      <c r="J391" s="171"/>
      <c r="K391" s="171"/>
      <c r="L391" s="171"/>
      <c r="M391" s="171"/>
      <c r="N391" s="171"/>
      <c r="O391" s="164"/>
      <c r="P391" s="161">
        <v>-15000</v>
      </c>
      <c r="Q391" s="164"/>
      <c r="R391" s="161">
        <v>-15000</v>
      </c>
      <c r="S391" s="164"/>
      <c r="T391" s="161">
        <v>-15000</v>
      </c>
      <c r="U391" s="164"/>
      <c r="V391" s="161">
        <v>-15000</v>
      </c>
      <c r="W391" s="164"/>
      <c r="X391" s="161">
        <v>-15000</v>
      </c>
      <c r="Y391" s="164"/>
      <c r="Z391" s="161">
        <v>-15000</v>
      </c>
      <c r="AA391" s="164"/>
      <c r="AB391" s="161">
        <v>-15000</v>
      </c>
      <c r="AC391" s="164"/>
      <c r="AD391" s="161">
        <v>-15000</v>
      </c>
      <c r="AE391" s="164"/>
      <c r="AF391" s="161">
        <v>-15000</v>
      </c>
    </row>
    <row r="392" spans="1:32" ht="17.25" x14ac:dyDescent="0.3">
      <c r="A392" s="24"/>
      <c r="B392" s="210" t="s">
        <v>123</v>
      </c>
      <c r="C392" s="157"/>
      <c r="D392" s="191">
        <f t="shared" ref="D392" si="258">D390+D391</f>
        <v>12297.327000000001</v>
      </c>
      <c r="E392" s="174"/>
      <c r="F392" s="191">
        <f t="shared" ref="F392" si="259">F390+F391</f>
        <v>12296.746800000001</v>
      </c>
      <c r="G392" s="168"/>
      <c r="H392" s="167">
        <f t="shared" ref="H392" si="260">H390+H391</f>
        <v>12296.161800000002</v>
      </c>
      <c r="I392" s="311"/>
      <c r="J392" s="311"/>
      <c r="K392" s="311"/>
      <c r="L392" s="311"/>
      <c r="M392" s="311"/>
      <c r="N392" s="311"/>
      <c r="O392" s="168"/>
      <c r="P392" s="167">
        <f t="shared" ref="P392" si="261">P390+P391</f>
        <v>8183.7714000000014</v>
      </c>
      <c r="Q392" s="168"/>
      <c r="R392" s="167">
        <f t="shared" ref="R392:T392" si="262">R390+R391</f>
        <v>8183.1618000000017</v>
      </c>
      <c r="S392" s="168"/>
      <c r="T392" s="167">
        <f t="shared" si="262"/>
        <v>8182.5468000000001</v>
      </c>
      <c r="U392" s="168"/>
      <c r="V392" s="167">
        <f t="shared" ref="V392:X392" si="263">V390+V391</f>
        <v>11549.907000000003</v>
      </c>
      <c r="W392" s="168"/>
      <c r="X392" s="167">
        <f t="shared" si="263"/>
        <v>11549.281200000001</v>
      </c>
      <c r="Y392" s="168"/>
      <c r="Z392" s="167">
        <f t="shared" ref="Z392:AB392" si="264">Z390+Z391</f>
        <v>11548.6512</v>
      </c>
      <c r="AA392" s="168"/>
      <c r="AB392" s="167">
        <f t="shared" si="264"/>
        <v>11548.0164</v>
      </c>
      <c r="AC392" s="168"/>
      <c r="AD392" s="167">
        <f t="shared" ref="AD392" si="265">AD390+AD391</f>
        <v>11547.374400000001</v>
      </c>
      <c r="AE392" s="168"/>
      <c r="AF392" s="167">
        <f t="shared" ref="AF392" si="266">AF390+AF391</f>
        <v>12577.362599999997</v>
      </c>
    </row>
    <row r="393" spans="1:32" ht="17.25" x14ac:dyDescent="0.3">
      <c r="A393" s="24"/>
      <c r="B393" s="206" t="s">
        <v>129</v>
      </c>
      <c r="C393" s="158"/>
      <c r="D393" s="178">
        <v>12297</v>
      </c>
      <c r="E393" s="172"/>
      <c r="F393" s="178">
        <v>12297</v>
      </c>
      <c r="G393" s="172"/>
      <c r="H393" s="178">
        <v>12297</v>
      </c>
      <c r="I393" s="178"/>
      <c r="J393" s="178"/>
      <c r="K393" s="178"/>
      <c r="L393" s="178"/>
      <c r="M393" s="178"/>
      <c r="N393" s="178"/>
      <c r="O393" s="168"/>
      <c r="P393" s="167">
        <v>1319.5</v>
      </c>
      <c r="Q393" s="168"/>
      <c r="R393" s="167">
        <v>1319.5</v>
      </c>
      <c r="S393" s="168"/>
      <c r="T393" s="167">
        <v>1319.5</v>
      </c>
      <c r="U393" s="168"/>
      <c r="V393" s="167">
        <v>1319.5</v>
      </c>
      <c r="W393" s="168"/>
      <c r="X393" s="167">
        <v>1319.5</v>
      </c>
      <c r="Y393" s="168"/>
      <c r="Z393" s="167">
        <v>1319.5</v>
      </c>
      <c r="AA393" s="168"/>
      <c r="AB393" s="167" t="s">
        <v>84</v>
      </c>
      <c r="AC393" s="168"/>
      <c r="AD393" s="167" t="s">
        <v>84</v>
      </c>
    </row>
    <row r="394" spans="1:32" ht="17.25" x14ac:dyDescent="0.3">
      <c r="A394" s="24"/>
      <c r="B394" s="270" t="s">
        <v>130</v>
      </c>
      <c r="C394" s="30"/>
      <c r="D394" s="31">
        <v>8139</v>
      </c>
      <c r="E394" s="30"/>
      <c r="F394" s="31">
        <v>8139</v>
      </c>
      <c r="G394" s="30"/>
      <c r="H394" s="31">
        <v>8139</v>
      </c>
      <c r="I394" s="31"/>
      <c r="J394" s="31"/>
      <c r="K394" s="31"/>
      <c r="L394" s="31"/>
      <c r="M394" s="31"/>
      <c r="N394" s="31"/>
      <c r="P394" s="176">
        <f>P392+P393</f>
        <v>9503.2714000000014</v>
      </c>
      <c r="Q394" s="268"/>
      <c r="R394" s="203">
        <f>R392+R393</f>
        <v>9502.6618000000017</v>
      </c>
      <c r="S394" s="268"/>
      <c r="T394" s="203">
        <f>T392+T393</f>
        <v>9502.0468000000001</v>
      </c>
      <c r="U394" s="268"/>
      <c r="V394" s="203">
        <f>V392+V393</f>
        <v>12869.407000000003</v>
      </c>
      <c r="W394" s="268"/>
      <c r="X394" s="203">
        <f>X392+X393</f>
        <v>12868.781200000001</v>
      </c>
      <c r="Y394" s="268"/>
      <c r="Z394" s="203">
        <f>Z392+Z393</f>
        <v>12868.1512</v>
      </c>
      <c r="AA394" s="268"/>
      <c r="AB394" s="189">
        <v>11548</v>
      </c>
      <c r="AC394" s="268"/>
      <c r="AD394" s="189">
        <v>11547</v>
      </c>
    </row>
    <row r="395" spans="1:32" ht="18" thickBot="1" x14ac:dyDescent="0.35">
      <c r="A395" s="24"/>
      <c r="B395" s="30"/>
      <c r="C395" s="30"/>
      <c r="D395" s="31">
        <f>D393-D394</f>
        <v>4158</v>
      </c>
      <c r="E395" s="31"/>
      <c r="F395" s="31">
        <f t="shared" ref="F395" si="267">F393-F394</f>
        <v>4158</v>
      </c>
      <c r="G395" s="31"/>
      <c r="H395" s="31">
        <f t="shared" ref="H395" si="268">H393-H394</f>
        <v>4158</v>
      </c>
      <c r="I395" s="31"/>
      <c r="J395" s="31"/>
      <c r="K395" s="31"/>
      <c r="L395" s="31"/>
      <c r="M395" s="31"/>
      <c r="N395" s="31"/>
      <c r="P395" s="294">
        <v>9503</v>
      </c>
      <c r="Q395" s="269"/>
      <c r="R395" s="302">
        <v>9503</v>
      </c>
      <c r="S395" s="269"/>
      <c r="T395" s="302">
        <v>9502</v>
      </c>
      <c r="U395" s="269"/>
      <c r="V395" s="302">
        <v>12869</v>
      </c>
      <c r="W395" s="269"/>
      <c r="X395" s="302">
        <v>12869</v>
      </c>
      <c r="Y395" s="269"/>
      <c r="Z395" s="302">
        <v>12868</v>
      </c>
      <c r="AA395" s="269"/>
      <c r="AB395" s="302"/>
    </row>
    <row r="396" spans="1:32" ht="18" thickTop="1" x14ac:dyDescent="0.3">
      <c r="A396" s="24"/>
      <c r="B396" s="25"/>
      <c r="C396" s="25"/>
      <c r="D396" s="26"/>
      <c r="E396" s="24"/>
    </row>
    <row r="397" spans="1:32" ht="17.25" x14ac:dyDescent="0.3">
      <c r="A397" s="24"/>
      <c r="B397" s="19" t="s">
        <v>136</v>
      </c>
      <c r="C397" s="98"/>
      <c r="D397" s="99"/>
      <c r="E397" s="100"/>
      <c r="F397" s="34"/>
    </row>
    <row r="398" spans="1:32" ht="17.25" x14ac:dyDescent="0.3">
      <c r="A398" s="24"/>
      <c r="B398" s="25" t="s">
        <v>147</v>
      </c>
      <c r="C398" s="25"/>
      <c r="D398" s="26"/>
      <c r="E398" s="24"/>
    </row>
    <row r="399" spans="1:32" ht="17.25" x14ac:dyDescent="0.3">
      <c r="A399" s="24"/>
      <c r="B399" s="25"/>
      <c r="C399" s="25"/>
      <c r="D399" s="26"/>
      <c r="E399" s="24"/>
    </row>
    <row r="400" spans="1:32" ht="17.25" x14ac:dyDescent="0.3">
      <c r="A400" s="24"/>
      <c r="B400" s="85" t="s">
        <v>68</v>
      </c>
      <c r="C400" s="85"/>
      <c r="D400" s="28"/>
      <c r="E400" s="24"/>
    </row>
    <row r="401" spans="1:32" ht="17.25" x14ac:dyDescent="0.3">
      <c r="A401" s="24"/>
      <c r="B401" s="85" t="s">
        <v>49</v>
      </c>
      <c r="C401" s="85"/>
      <c r="D401" s="28"/>
      <c r="E401" s="24"/>
    </row>
    <row r="402" spans="1:32" ht="17.25" x14ac:dyDescent="0.3">
      <c r="A402" s="24"/>
      <c r="B402" s="28"/>
      <c r="C402" s="28"/>
      <c r="D402" s="28"/>
      <c r="E402" s="24"/>
    </row>
    <row r="403" spans="1:32" ht="17.25" x14ac:dyDescent="0.3">
      <c r="A403" s="24"/>
      <c r="B403" s="86" t="s">
        <v>0</v>
      </c>
      <c r="C403" s="28"/>
      <c r="D403" s="28"/>
      <c r="E403" s="24"/>
    </row>
    <row r="404" spans="1:32" ht="17.25" x14ac:dyDescent="0.3">
      <c r="A404" s="24"/>
      <c r="B404" s="30"/>
      <c r="C404" s="49" t="s">
        <v>98</v>
      </c>
      <c r="D404" s="49"/>
      <c r="E404" s="49" t="s">
        <v>99</v>
      </c>
      <c r="F404" s="49"/>
      <c r="G404" s="49" t="s">
        <v>100</v>
      </c>
      <c r="H404" s="49"/>
      <c r="I404" s="49"/>
      <c r="J404" s="49"/>
      <c r="K404" s="49"/>
      <c r="L404" s="49"/>
      <c r="M404" s="49"/>
      <c r="N404" s="49"/>
      <c r="O404" s="414" t="s">
        <v>142</v>
      </c>
      <c r="P404" s="414"/>
      <c r="Q404" s="412" t="s">
        <v>105</v>
      </c>
      <c r="R404" s="412"/>
      <c r="S404" s="412" t="s">
        <v>146</v>
      </c>
      <c r="T404" s="412"/>
      <c r="U404" s="412" t="s">
        <v>149</v>
      </c>
      <c r="V404" s="412"/>
      <c r="W404" s="413" t="s">
        <v>156</v>
      </c>
      <c r="X404" s="413"/>
      <c r="Y404" s="413" t="s">
        <v>159</v>
      </c>
      <c r="Z404" s="413"/>
      <c r="AA404" s="413" t="s">
        <v>162</v>
      </c>
      <c r="AB404" s="413"/>
      <c r="AC404" s="413" t="s">
        <v>163</v>
      </c>
      <c r="AD404" s="413"/>
      <c r="AE404" s="413" t="s">
        <v>165</v>
      </c>
      <c r="AF404" s="413"/>
    </row>
    <row r="405" spans="1:32" ht="17.25" x14ac:dyDescent="0.3">
      <c r="A405" s="24"/>
      <c r="B405" s="204" t="s">
        <v>1</v>
      </c>
      <c r="C405" s="151"/>
      <c r="D405" s="179">
        <v>90840</v>
      </c>
      <c r="E405" s="115"/>
      <c r="F405" s="143">
        <v>90840</v>
      </c>
      <c r="G405" s="151"/>
      <c r="H405" s="179">
        <v>90840</v>
      </c>
      <c r="I405" s="186"/>
      <c r="J405" s="186"/>
      <c r="K405" s="186"/>
      <c r="L405" s="186"/>
      <c r="M405" s="186"/>
      <c r="N405" s="186"/>
      <c r="O405" s="151"/>
      <c r="P405" s="143">
        <v>93010</v>
      </c>
      <c r="Q405" s="151"/>
      <c r="R405" s="143">
        <v>93010</v>
      </c>
      <c r="S405" s="151"/>
      <c r="T405" s="143">
        <v>93010</v>
      </c>
      <c r="U405" s="151"/>
      <c r="V405" s="143">
        <v>93010</v>
      </c>
      <c r="W405" s="151"/>
      <c r="X405" s="143">
        <v>93010</v>
      </c>
      <c r="Y405" s="151"/>
      <c r="Z405" s="143">
        <v>93010</v>
      </c>
      <c r="AA405" s="151"/>
      <c r="AB405" s="143">
        <v>93010</v>
      </c>
      <c r="AC405" s="151"/>
      <c r="AD405" s="143">
        <v>93010</v>
      </c>
      <c r="AE405" s="151"/>
      <c r="AF405" s="143">
        <v>93010</v>
      </c>
    </row>
    <row r="406" spans="1:32" ht="17.25" x14ac:dyDescent="0.3">
      <c r="A406" s="24"/>
      <c r="B406" s="205" t="s">
        <v>61</v>
      </c>
      <c r="C406" s="141"/>
      <c r="D406" s="180"/>
      <c r="E406" s="84"/>
      <c r="F406" s="136"/>
      <c r="G406" s="141"/>
      <c r="H406" s="180"/>
      <c r="I406" s="32"/>
      <c r="J406" s="32"/>
      <c r="K406" s="32"/>
      <c r="L406" s="32"/>
      <c r="M406" s="32"/>
      <c r="N406" s="32"/>
      <c r="O406" s="141"/>
      <c r="P406" s="136"/>
      <c r="Q406" s="141"/>
      <c r="R406" s="136"/>
      <c r="S406" s="141"/>
      <c r="T406" s="136"/>
      <c r="U406" s="141"/>
      <c r="V406" s="136"/>
      <c r="W406" s="141"/>
      <c r="X406" s="136"/>
      <c r="Y406" s="141"/>
      <c r="Z406" s="136"/>
      <c r="AA406" s="141"/>
      <c r="AB406" s="136"/>
      <c r="AC406" s="141"/>
      <c r="AD406" s="136"/>
      <c r="AE406" s="141"/>
      <c r="AF406" s="136"/>
    </row>
    <row r="407" spans="1:32" ht="17.25" x14ac:dyDescent="0.3">
      <c r="A407" s="24"/>
      <c r="B407" s="206" t="s">
        <v>57</v>
      </c>
      <c r="C407" s="148"/>
      <c r="D407" s="180"/>
      <c r="E407" s="21"/>
      <c r="F407" s="169"/>
      <c r="G407" s="170"/>
      <c r="H407" s="32"/>
      <c r="I407" s="32"/>
      <c r="J407" s="32"/>
      <c r="K407" s="32"/>
      <c r="L407" s="32"/>
      <c r="M407" s="32"/>
      <c r="N407" s="32"/>
      <c r="O407" s="170"/>
      <c r="P407" s="169"/>
      <c r="Q407" s="170"/>
      <c r="R407" s="169"/>
      <c r="S407" s="170"/>
      <c r="T407" s="169"/>
      <c r="U407" s="170"/>
      <c r="V407" s="169"/>
      <c r="W407" s="170"/>
      <c r="X407" s="169"/>
      <c r="Y407" s="170"/>
      <c r="Z407" s="169"/>
      <c r="AA407" s="170"/>
      <c r="AB407" s="169"/>
      <c r="AC407" s="170"/>
      <c r="AD407" s="169"/>
      <c r="AE407" s="170"/>
      <c r="AF407" s="169"/>
    </row>
    <row r="408" spans="1:32" ht="17.25" x14ac:dyDescent="0.3">
      <c r="A408" s="24"/>
      <c r="B408" s="205" t="s">
        <v>2</v>
      </c>
      <c r="C408" s="141"/>
      <c r="D408" s="180">
        <v>7800</v>
      </c>
      <c r="E408" s="84"/>
      <c r="F408" s="136">
        <v>7800</v>
      </c>
      <c r="G408" s="141"/>
      <c r="H408" s="180">
        <v>7800</v>
      </c>
      <c r="I408" s="32"/>
      <c r="J408" s="32"/>
      <c r="K408" s="32"/>
      <c r="L408" s="32"/>
      <c r="M408" s="32"/>
      <c r="N408" s="32"/>
      <c r="O408" s="141"/>
      <c r="P408" s="136">
        <v>7800</v>
      </c>
      <c r="Q408" s="141"/>
      <c r="R408" s="136">
        <v>7800</v>
      </c>
      <c r="S408" s="141"/>
      <c r="T408" s="136">
        <v>7800</v>
      </c>
      <c r="U408" s="141"/>
      <c r="V408" s="136">
        <v>7800</v>
      </c>
      <c r="W408" s="141"/>
      <c r="X408" s="136">
        <v>7800</v>
      </c>
      <c r="Y408" s="141"/>
      <c r="Z408" s="136">
        <v>7800</v>
      </c>
      <c r="AA408" s="141"/>
      <c r="AB408" s="136">
        <v>7800</v>
      </c>
      <c r="AC408" s="141"/>
      <c r="AD408" s="136">
        <v>7800</v>
      </c>
      <c r="AE408" s="141"/>
      <c r="AF408" s="136">
        <v>7800</v>
      </c>
    </row>
    <row r="409" spans="1:32" ht="17.25" x14ac:dyDescent="0.3">
      <c r="A409" s="24"/>
      <c r="B409" s="205" t="s">
        <v>69</v>
      </c>
      <c r="C409" s="152"/>
      <c r="D409" s="180">
        <v>2500</v>
      </c>
      <c r="E409" s="84"/>
      <c r="F409" s="136">
        <v>2500</v>
      </c>
      <c r="G409" s="141"/>
      <c r="H409" s="180">
        <v>2500</v>
      </c>
      <c r="I409" s="32"/>
      <c r="J409" s="32"/>
      <c r="K409" s="32"/>
      <c r="L409" s="32"/>
      <c r="M409" s="32"/>
      <c r="N409" s="32"/>
      <c r="O409" s="141"/>
      <c r="P409" s="136"/>
      <c r="Q409" s="141"/>
      <c r="R409" s="136"/>
      <c r="S409" s="141"/>
      <c r="T409" s="136"/>
      <c r="U409" s="141"/>
      <c r="V409" s="136"/>
      <c r="W409" s="141"/>
      <c r="X409" s="136"/>
      <c r="Y409" s="141"/>
      <c r="Z409" s="136"/>
      <c r="AA409" s="141"/>
      <c r="AB409" s="136"/>
      <c r="AC409" s="141"/>
      <c r="AD409" s="136"/>
      <c r="AE409" s="141"/>
      <c r="AF409" s="136"/>
    </row>
    <row r="410" spans="1:32" ht="17.25" x14ac:dyDescent="0.3">
      <c r="A410" s="24"/>
      <c r="B410" s="205" t="s">
        <v>17</v>
      </c>
      <c r="C410" s="141"/>
      <c r="D410" s="180">
        <v>30825</v>
      </c>
      <c r="E410" s="84"/>
      <c r="F410" s="136">
        <v>30825</v>
      </c>
      <c r="G410" s="141"/>
      <c r="H410" s="180">
        <v>30825</v>
      </c>
      <c r="I410" s="32"/>
      <c r="J410" s="32"/>
      <c r="K410" s="32"/>
      <c r="L410" s="32"/>
      <c r="M410" s="32"/>
      <c r="N410" s="32"/>
      <c r="O410" s="141"/>
      <c r="P410" s="136">
        <v>30825</v>
      </c>
      <c r="Q410" s="141"/>
      <c r="R410" s="136">
        <v>30825</v>
      </c>
      <c r="S410" s="141"/>
      <c r="T410" s="136">
        <v>30825</v>
      </c>
      <c r="U410" s="141"/>
      <c r="V410" s="136">
        <v>30825</v>
      </c>
      <c r="W410" s="141"/>
      <c r="X410" s="136">
        <v>30825</v>
      </c>
      <c r="Y410" s="141"/>
      <c r="Z410" s="136">
        <v>30825</v>
      </c>
      <c r="AA410" s="141"/>
      <c r="AB410" s="136">
        <v>30825</v>
      </c>
      <c r="AC410" s="141"/>
      <c r="AD410" s="136">
        <v>30825</v>
      </c>
      <c r="AE410" s="141"/>
      <c r="AF410" s="136">
        <v>30825</v>
      </c>
    </row>
    <row r="411" spans="1:32" ht="17.25" x14ac:dyDescent="0.3">
      <c r="A411" s="24"/>
      <c r="B411" s="205" t="s">
        <v>18</v>
      </c>
      <c r="C411" s="141"/>
      <c r="D411" s="181">
        <v>30000</v>
      </c>
      <c r="E411" s="163"/>
      <c r="F411" s="162">
        <v>30000</v>
      </c>
      <c r="G411" s="173"/>
      <c r="H411" s="181">
        <v>30000</v>
      </c>
      <c r="I411" s="249"/>
      <c r="J411" s="249"/>
      <c r="K411" s="249"/>
      <c r="L411" s="249"/>
      <c r="M411" s="249"/>
      <c r="N411" s="249"/>
      <c r="O411" s="173"/>
      <c r="P411" s="162">
        <v>30000</v>
      </c>
      <c r="Q411" s="173"/>
      <c r="R411" s="162">
        <v>30000</v>
      </c>
      <c r="S411" s="173"/>
      <c r="T411" s="162">
        <v>30000</v>
      </c>
      <c r="U411" s="173"/>
      <c r="V411" s="162">
        <v>30000</v>
      </c>
      <c r="W411" s="173"/>
      <c r="X411" s="162">
        <v>30000</v>
      </c>
      <c r="Y411" s="173"/>
      <c r="Z411" s="162">
        <v>30000</v>
      </c>
      <c r="AA411" s="173"/>
      <c r="AB411" s="162">
        <v>30000</v>
      </c>
      <c r="AC411" s="173"/>
      <c r="AD411" s="162">
        <v>30000</v>
      </c>
      <c r="AE411" s="173"/>
      <c r="AF411" s="162">
        <v>30000</v>
      </c>
    </row>
    <row r="412" spans="1:32" ht="17.25" x14ac:dyDescent="0.3">
      <c r="A412" s="24"/>
      <c r="B412" s="205" t="s">
        <v>19</v>
      </c>
      <c r="C412" s="141"/>
      <c r="D412" s="136">
        <v>45420</v>
      </c>
      <c r="E412" s="84"/>
      <c r="F412" s="136">
        <v>45420</v>
      </c>
      <c r="G412" s="141"/>
      <c r="H412" s="180">
        <v>45420</v>
      </c>
      <c r="I412" s="32"/>
      <c r="J412" s="32"/>
      <c r="K412" s="32"/>
      <c r="L412" s="32"/>
      <c r="M412" s="32"/>
      <c r="N412" s="32"/>
      <c r="O412" s="141"/>
      <c r="P412" s="136">
        <v>46505</v>
      </c>
      <c r="Q412" s="141"/>
      <c r="R412" s="136">
        <v>46505</v>
      </c>
      <c r="S412" s="141"/>
      <c r="T412" s="136">
        <v>46505</v>
      </c>
      <c r="U412" s="141"/>
      <c r="V412" s="136">
        <v>46505</v>
      </c>
      <c r="W412" s="141"/>
      <c r="X412" s="136">
        <v>46505</v>
      </c>
      <c r="Y412" s="141"/>
      <c r="Z412" s="136">
        <v>46505</v>
      </c>
      <c r="AA412" s="141"/>
      <c r="AB412" s="136">
        <v>46505</v>
      </c>
      <c r="AC412" s="141"/>
      <c r="AD412" s="136">
        <v>46505</v>
      </c>
      <c r="AE412" s="141"/>
      <c r="AF412" s="136">
        <v>46505</v>
      </c>
    </row>
    <row r="413" spans="1:32" ht="17.25" x14ac:dyDescent="0.3">
      <c r="A413" s="24"/>
      <c r="B413" s="205" t="s">
        <v>60</v>
      </c>
      <c r="C413" s="141"/>
      <c r="D413" s="136"/>
      <c r="E413" s="84"/>
      <c r="F413" s="136"/>
      <c r="G413" s="141"/>
      <c r="H413" s="180"/>
      <c r="I413" s="32"/>
      <c r="J413" s="32"/>
      <c r="K413" s="32"/>
      <c r="L413" s="32"/>
      <c r="M413" s="32"/>
      <c r="N413" s="32"/>
      <c r="O413" s="141"/>
      <c r="P413" s="136"/>
      <c r="Q413" s="141"/>
      <c r="R413" s="136"/>
      <c r="S413" s="141"/>
      <c r="T413" s="136"/>
      <c r="U413" s="141"/>
      <c r="V413" s="136"/>
      <c r="W413" s="141"/>
      <c r="X413" s="136"/>
      <c r="Y413" s="141"/>
      <c r="Z413" s="136"/>
      <c r="AA413" s="141"/>
      <c r="AB413" s="136"/>
      <c r="AC413" s="141"/>
      <c r="AD413" s="136"/>
      <c r="AE413" s="141"/>
      <c r="AF413" s="136"/>
    </row>
    <row r="414" spans="1:32" ht="17.25" x14ac:dyDescent="0.3">
      <c r="A414" s="24"/>
      <c r="B414" s="205" t="s">
        <v>21</v>
      </c>
      <c r="C414" s="148"/>
      <c r="D414" s="169">
        <v>100000</v>
      </c>
      <c r="E414" s="21"/>
      <c r="F414" s="169">
        <v>100000</v>
      </c>
      <c r="G414" s="170"/>
      <c r="H414" s="180">
        <v>100000</v>
      </c>
      <c r="I414" s="32"/>
      <c r="J414" s="32"/>
      <c r="K414" s="32"/>
      <c r="L414" s="32"/>
      <c r="M414" s="32"/>
      <c r="N414" s="32"/>
      <c r="O414" s="170"/>
      <c r="P414" s="169">
        <v>100000</v>
      </c>
      <c r="Q414" s="170"/>
      <c r="R414" s="169">
        <v>100000</v>
      </c>
      <c r="S414" s="170"/>
      <c r="T414" s="169">
        <v>100000</v>
      </c>
      <c r="U414" s="170"/>
      <c r="V414" s="169">
        <v>100000</v>
      </c>
      <c r="W414" s="170"/>
      <c r="X414" s="169">
        <v>100000</v>
      </c>
      <c r="Y414" s="170"/>
      <c r="Z414" s="169">
        <v>100000</v>
      </c>
      <c r="AA414" s="170"/>
      <c r="AB414" s="169">
        <v>100000</v>
      </c>
      <c r="AC414" s="170"/>
      <c r="AD414" s="169">
        <v>100000</v>
      </c>
      <c r="AE414" s="170"/>
      <c r="AF414" s="169">
        <v>100000</v>
      </c>
    </row>
    <row r="415" spans="1:32" ht="17.25" x14ac:dyDescent="0.3">
      <c r="A415" s="24"/>
      <c r="B415" s="205" t="s">
        <v>20</v>
      </c>
      <c r="C415" s="141"/>
      <c r="D415" s="136">
        <v>25000</v>
      </c>
      <c r="E415" s="84"/>
      <c r="F415" s="136">
        <v>25000</v>
      </c>
      <c r="G415" s="141"/>
      <c r="H415" s="180">
        <v>25000</v>
      </c>
      <c r="I415" s="32"/>
      <c r="J415" s="32"/>
      <c r="K415" s="32"/>
      <c r="L415" s="32"/>
      <c r="M415" s="32"/>
      <c r="N415" s="32"/>
      <c r="O415" s="141"/>
      <c r="P415" s="136">
        <v>25000</v>
      </c>
      <c r="Q415" s="141"/>
      <c r="R415" s="136">
        <v>25000</v>
      </c>
      <c r="S415" s="141"/>
      <c r="T415" s="136">
        <v>25000</v>
      </c>
      <c r="U415" s="141"/>
      <c r="V415" s="136">
        <v>25000</v>
      </c>
      <c r="W415" s="141"/>
      <c r="X415" s="136">
        <v>25000</v>
      </c>
      <c r="Y415" s="141"/>
      <c r="Z415" s="136">
        <v>25000</v>
      </c>
      <c r="AA415" s="141"/>
      <c r="AB415" s="136">
        <v>25000</v>
      </c>
      <c r="AC415" s="141"/>
      <c r="AD415" s="136">
        <v>25000</v>
      </c>
      <c r="AE415" s="141"/>
      <c r="AF415" s="136">
        <v>25000</v>
      </c>
    </row>
    <row r="416" spans="1:32" ht="17.25" x14ac:dyDescent="0.3">
      <c r="A416" s="24"/>
      <c r="B416" s="205" t="s">
        <v>22</v>
      </c>
      <c r="C416" s="141"/>
      <c r="D416" s="136">
        <v>55000</v>
      </c>
      <c r="E416" s="84"/>
      <c r="F416" s="136">
        <v>55000</v>
      </c>
      <c r="G416" s="141"/>
      <c r="H416" s="180">
        <v>55000</v>
      </c>
      <c r="I416" s="32"/>
      <c r="J416" s="32"/>
      <c r="K416" s="32"/>
      <c r="L416" s="32"/>
      <c r="M416" s="32"/>
      <c r="N416" s="32"/>
      <c r="O416" s="141"/>
      <c r="P416" s="136">
        <v>55000</v>
      </c>
      <c r="Q416" s="141"/>
      <c r="R416" s="136">
        <v>55000</v>
      </c>
      <c r="S416" s="141"/>
      <c r="T416" s="136">
        <v>55000</v>
      </c>
      <c r="U416" s="141"/>
      <c r="V416" s="136">
        <v>55000</v>
      </c>
      <c r="W416" s="141"/>
      <c r="X416" s="136">
        <v>55000</v>
      </c>
      <c r="Y416" s="141"/>
      <c r="Z416" s="136">
        <v>55000</v>
      </c>
      <c r="AA416" s="141"/>
      <c r="AB416" s="136">
        <v>55000</v>
      </c>
      <c r="AC416" s="141"/>
      <c r="AD416" s="136">
        <v>55000</v>
      </c>
      <c r="AE416" s="141"/>
      <c r="AF416" s="136">
        <v>55000</v>
      </c>
    </row>
    <row r="417" spans="1:32" ht="17.25" x14ac:dyDescent="0.3">
      <c r="A417" s="24"/>
      <c r="B417" s="205" t="s">
        <v>24</v>
      </c>
      <c r="C417" s="148"/>
      <c r="D417" s="169">
        <v>11500</v>
      </c>
      <c r="E417" s="21"/>
      <c r="F417" s="169">
        <v>11500</v>
      </c>
      <c r="G417" s="21"/>
      <c r="H417" s="32">
        <v>11500</v>
      </c>
      <c r="I417" s="32"/>
      <c r="J417" s="32"/>
      <c r="K417" s="32"/>
      <c r="L417" s="32"/>
      <c r="M417" s="32"/>
      <c r="N417" s="32"/>
      <c r="O417" s="170"/>
      <c r="P417" s="169">
        <v>11500</v>
      </c>
      <c r="Q417" s="170"/>
      <c r="R417" s="169">
        <v>11500</v>
      </c>
      <c r="S417" s="170"/>
      <c r="T417" s="169">
        <v>11500</v>
      </c>
      <c r="U417" s="170"/>
      <c r="V417" s="169">
        <v>11500</v>
      </c>
      <c r="W417" s="170"/>
      <c r="X417" s="169">
        <v>11500</v>
      </c>
      <c r="Y417" s="170"/>
      <c r="Z417" s="169">
        <v>11500</v>
      </c>
      <c r="AA417" s="170"/>
      <c r="AB417" s="169">
        <v>11500</v>
      </c>
      <c r="AC417" s="170"/>
      <c r="AD417" s="169">
        <v>11500</v>
      </c>
      <c r="AE417" s="170"/>
      <c r="AF417" s="169">
        <v>11500</v>
      </c>
    </row>
    <row r="418" spans="1:32" ht="17.25" x14ac:dyDescent="0.3">
      <c r="A418" s="24"/>
      <c r="B418" s="205" t="s">
        <v>23</v>
      </c>
      <c r="C418" s="141"/>
      <c r="D418" s="136">
        <v>20000</v>
      </c>
      <c r="E418" s="84"/>
      <c r="F418" s="136">
        <v>20000</v>
      </c>
      <c r="G418" s="141"/>
      <c r="H418" s="180">
        <v>20000</v>
      </c>
      <c r="I418" s="32"/>
      <c r="J418" s="32"/>
      <c r="K418" s="32"/>
      <c r="L418" s="32"/>
      <c r="M418" s="32"/>
      <c r="N418" s="32"/>
      <c r="O418" s="141"/>
      <c r="P418" s="136">
        <v>20000</v>
      </c>
      <c r="Q418" s="141"/>
      <c r="R418" s="136">
        <v>20000</v>
      </c>
      <c r="S418" s="141"/>
      <c r="T418" s="136">
        <v>20000</v>
      </c>
      <c r="U418" s="141"/>
      <c r="V418" s="136">
        <v>20000</v>
      </c>
      <c r="W418" s="141"/>
      <c r="X418" s="136">
        <v>20000</v>
      </c>
      <c r="Y418" s="141"/>
      <c r="Z418" s="136">
        <v>20000</v>
      </c>
      <c r="AA418" s="141"/>
      <c r="AB418" s="136">
        <v>20000</v>
      </c>
      <c r="AC418" s="141"/>
      <c r="AD418" s="136">
        <v>20000</v>
      </c>
      <c r="AE418" s="141"/>
      <c r="AF418" s="136">
        <v>20000</v>
      </c>
    </row>
    <row r="419" spans="1:32" ht="17.25" x14ac:dyDescent="0.3">
      <c r="A419" s="24"/>
      <c r="B419" s="207" t="s">
        <v>3</v>
      </c>
      <c r="C419" s="141"/>
      <c r="D419" s="140">
        <f>SUM(D405:D418)</f>
        <v>418885</v>
      </c>
      <c r="E419" s="110"/>
      <c r="F419" s="140">
        <f>SUM(F405:F418)</f>
        <v>418885</v>
      </c>
      <c r="G419" s="153"/>
      <c r="H419" s="140">
        <f>SUM(H405:H418)</f>
        <v>418885</v>
      </c>
      <c r="I419" s="110"/>
      <c r="J419" s="110"/>
      <c r="K419" s="110"/>
      <c r="L419" s="110"/>
      <c r="M419" s="110"/>
      <c r="N419" s="110"/>
      <c r="O419" s="153"/>
      <c r="P419" s="140">
        <f>SUM(P405:P418)</f>
        <v>419640</v>
      </c>
      <c r="Q419" s="153"/>
      <c r="R419" s="140">
        <f>SUM(R405:R418)</f>
        <v>419640</v>
      </c>
      <c r="S419" s="153"/>
      <c r="T419" s="140">
        <f>SUM(T405:T418)</f>
        <v>419640</v>
      </c>
      <c r="U419" s="153"/>
      <c r="V419" s="140">
        <f>SUM(V405:V418)</f>
        <v>419640</v>
      </c>
      <c r="W419" s="153"/>
      <c r="X419" s="140">
        <f>SUM(X405:X418)</f>
        <v>419640</v>
      </c>
      <c r="Y419" s="153"/>
      <c r="Z419" s="140">
        <f>SUM(Z405:Z418)</f>
        <v>419640</v>
      </c>
      <c r="AA419" s="153"/>
      <c r="AB419" s="140">
        <f>SUM(AB405:AB418)</f>
        <v>419640</v>
      </c>
      <c r="AC419" s="153"/>
      <c r="AD419" s="140">
        <f>SUM(AD405:AD418)</f>
        <v>419640</v>
      </c>
      <c r="AE419" s="153"/>
      <c r="AF419" s="140">
        <f>SUM(AF405:AF418)</f>
        <v>419640</v>
      </c>
    </row>
    <row r="420" spans="1:32" ht="17.25" x14ac:dyDescent="0.3">
      <c r="A420" s="24"/>
      <c r="B420" s="205"/>
      <c r="C420" s="153"/>
      <c r="D420" s="161"/>
      <c r="E420" s="171"/>
      <c r="F420" s="161"/>
      <c r="G420" s="164"/>
      <c r="H420" s="161"/>
      <c r="I420" s="171"/>
      <c r="J420" s="171"/>
      <c r="K420" s="171"/>
      <c r="L420" s="171"/>
      <c r="M420" s="171"/>
      <c r="N420" s="171"/>
      <c r="O420" s="164"/>
      <c r="P420" s="161"/>
      <c r="Q420" s="164"/>
      <c r="R420" s="161"/>
      <c r="S420" s="164"/>
      <c r="T420" s="161"/>
      <c r="U420" s="164"/>
      <c r="V420" s="161"/>
      <c r="W420" s="164"/>
      <c r="X420" s="161"/>
      <c r="Y420" s="164"/>
      <c r="Z420" s="161"/>
      <c r="AA420" s="164"/>
      <c r="AB420" s="161"/>
      <c r="AC420" s="164"/>
      <c r="AD420" s="161"/>
      <c r="AE420" s="164"/>
      <c r="AF420" s="161"/>
    </row>
    <row r="421" spans="1:32" ht="17.25" x14ac:dyDescent="0.3">
      <c r="A421" s="24"/>
      <c r="B421" s="208" t="s">
        <v>4</v>
      </c>
      <c r="C421" s="148"/>
      <c r="D421" s="161"/>
      <c r="E421" s="171"/>
      <c r="F421" s="161"/>
      <c r="G421" s="164"/>
      <c r="H421" s="161"/>
      <c r="I421" s="171"/>
      <c r="J421" s="171"/>
      <c r="K421" s="171"/>
      <c r="L421" s="171"/>
      <c r="M421" s="171"/>
      <c r="N421" s="171"/>
      <c r="O421" s="164"/>
      <c r="P421" s="161"/>
      <c r="Q421" s="164"/>
      <c r="R421" s="161"/>
      <c r="S421" s="164"/>
      <c r="T421" s="161"/>
      <c r="U421" s="164"/>
      <c r="V421" s="161"/>
      <c r="W421" s="164"/>
      <c r="X421" s="161"/>
      <c r="Y421" s="164"/>
      <c r="Z421" s="161"/>
      <c r="AA421" s="164"/>
      <c r="AB421" s="161"/>
      <c r="AC421" s="164"/>
      <c r="AD421" s="161"/>
      <c r="AE421" s="164"/>
      <c r="AF421" s="161"/>
    </row>
    <row r="422" spans="1:32" ht="17.25" x14ac:dyDescent="0.3">
      <c r="A422" s="24"/>
      <c r="B422" s="205" t="s">
        <v>25</v>
      </c>
      <c r="C422" s="148"/>
      <c r="D422" s="161"/>
      <c r="E422" s="171"/>
      <c r="F422" s="161"/>
      <c r="G422" s="164"/>
      <c r="H422" s="161"/>
      <c r="I422" s="171"/>
      <c r="J422" s="171"/>
      <c r="K422" s="171"/>
      <c r="L422" s="171"/>
      <c r="M422" s="171"/>
      <c r="N422" s="171"/>
      <c r="O422" s="164"/>
      <c r="P422" s="161"/>
      <c r="Q422" s="164"/>
      <c r="R422" s="161"/>
      <c r="S422" s="164"/>
      <c r="T422" s="161"/>
      <c r="U422" s="164"/>
      <c r="V422" s="161"/>
      <c r="W422" s="164"/>
      <c r="X422" s="161"/>
      <c r="Y422" s="164"/>
      <c r="Z422" s="161"/>
      <c r="AA422" s="164"/>
      <c r="AB422" s="161"/>
      <c r="AC422" s="164"/>
      <c r="AD422" s="161"/>
      <c r="AE422" s="164"/>
      <c r="AF422" s="161"/>
    </row>
    <row r="423" spans="1:32" ht="17.25" x14ac:dyDescent="0.3">
      <c r="A423" s="24"/>
      <c r="B423" s="209" t="s">
        <v>5</v>
      </c>
      <c r="C423" s="148"/>
      <c r="D423" s="161"/>
      <c r="E423" s="171"/>
      <c r="F423" s="161"/>
      <c r="G423" s="164"/>
      <c r="H423" s="162">
        <v>17177.23</v>
      </c>
      <c r="I423" s="163"/>
      <c r="J423" s="163"/>
      <c r="K423" s="163"/>
      <c r="L423" s="163"/>
      <c r="M423" s="163"/>
      <c r="N423" s="163"/>
      <c r="O423" s="173"/>
      <c r="P423" s="162"/>
      <c r="Q423" s="173"/>
      <c r="R423" s="162"/>
      <c r="S423" s="173"/>
      <c r="T423" s="162"/>
      <c r="U423" s="173"/>
      <c r="V423" s="162"/>
      <c r="W423" s="173"/>
      <c r="X423" s="162"/>
      <c r="Y423" s="173"/>
      <c r="Z423" s="162"/>
      <c r="AA423" s="173"/>
      <c r="AB423" s="162"/>
      <c r="AC423" s="173"/>
      <c r="AD423" s="162"/>
      <c r="AE423" s="173"/>
      <c r="AF423" s="162">
        <v>17177.23</v>
      </c>
    </row>
    <row r="424" spans="1:32" ht="17.25" x14ac:dyDescent="0.3">
      <c r="A424" s="24"/>
      <c r="B424" s="205" t="s">
        <v>6</v>
      </c>
      <c r="C424" s="148"/>
      <c r="D424" s="162"/>
      <c r="E424" s="163"/>
      <c r="F424" s="162"/>
      <c r="G424" s="173"/>
      <c r="H424" s="162"/>
      <c r="I424" s="163"/>
      <c r="J424" s="163"/>
      <c r="K424" s="163"/>
      <c r="L424" s="163"/>
      <c r="M424" s="163"/>
      <c r="N424" s="163"/>
      <c r="O424" s="164"/>
      <c r="P424" s="161"/>
      <c r="Q424" s="164"/>
      <c r="R424" s="161"/>
      <c r="S424" s="164"/>
      <c r="T424" s="161"/>
      <c r="U424" s="164"/>
      <c r="V424" s="161"/>
      <c r="W424" s="164"/>
      <c r="X424" s="161"/>
      <c r="Y424" s="164"/>
      <c r="Z424" s="161"/>
      <c r="AA424" s="164"/>
      <c r="AB424" s="161"/>
      <c r="AC424" s="164"/>
      <c r="AD424" s="161"/>
      <c r="AE424" s="164"/>
      <c r="AF424" s="161"/>
    </row>
    <row r="425" spans="1:32" ht="17.25" x14ac:dyDescent="0.3">
      <c r="A425" s="24"/>
      <c r="B425" s="205" t="s">
        <v>7</v>
      </c>
      <c r="C425" s="148"/>
      <c r="D425" s="161">
        <v>2640.85</v>
      </c>
      <c r="E425" s="171"/>
      <c r="F425" s="194">
        <v>2612.6999999999998</v>
      </c>
      <c r="G425" s="164"/>
      <c r="H425" s="161">
        <v>2584.2800000000002</v>
      </c>
      <c r="I425" s="171"/>
      <c r="J425" s="171"/>
      <c r="K425" s="171"/>
      <c r="L425" s="171"/>
      <c r="M425" s="171"/>
      <c r="N425" s="171"/>
      <c r="O425" s="164"/>
      <c r="P425" s="161">
        <v>2468.0100000000002</v>
      </c>
      <c r="Q425" s="164"/>
      <c r="R425" s="161">
        <v>2438.0100000000002</v>
      </c>
      <c r="S425" s="164"/>
      <c r="T425" s="161">
        <v>2408.2600000000002</v>
      </c>
      <c r="U425" s="164"/>
      <c r="V425" s="161"/>
      <c r="W425" s="164"/>
      <c r="X425" s="161"/>
      <c r="Y425" s="164"/>
      <c r="Z425" s="161"/>
      <c r="AA425" s="164"/>
      <c r="AB425" s="161"/>
      <c r="AC425" s="164"/>
      <c r="AD425" s="161"/>
      <c r="AE425" s="164"/>
      <c r="AF425" s="161"/>
    </row>
    <row r="426" spans="1:32" ht="17.25" x14ac:dyDescent="0.3">
      <c r="A426" s="24"/>
      <c r="B426" s="205"/>
      <c r="C426" s="148"/>
      <c r="D426" s="161"/>
      <c r="E426" s="171"/>
      <c r="F426" s="161"/>
      <c r="G426" s="164"/>
      <c r="H426" s="161"/>
      <c r="I426" s="171"/>
      <c r="J426" s="171"/>
      <c r="K426" s="171"/>
      <c r="L426" s="171"/>
      <c r="M426" s="171"/>
      <c r="N426" s="171"/>
      <c r="O426" s="164"/>
      <c r="P426" s="161"/>
      <c r="Q426" s="164"/>
      <c r="R426" s="161"/>
      <c r="S426" s="164"/>
      <c r="T426" s="161"/>
      <c r="U426" s="164"/>
      <c r="V426" s="161"/>
      <c r="W426" s="164"/>
      <c r="X426" s="161"/>
      <c r="Y426" s="164"/>
      <c r="Z426" s="161"/>
      <c r="AA426" s="164"/>
      <c r="AB426" s="161"/>
      <c r="AC426" s="164"/>
      <c r="AD426" s="161"/>
      <c r="AE426" s="164"/>
      <c r="AF426" s="161"/>
    </row>
    <row r="427" spans="1:32" ht="17.25" x14ac:dyDescent="0.3">
      <c r="A427" s="24"/>
      <c r="B427" s="206"/>
      <c r="C427" s="151"/>
      <c r="D427" s="143">
        <f>+D419+D422+D423+D424+D425</f>
        <v>421525.85</v>
      </c>
      <c r="E427" s="115"/>
      <c r="F427" s="143">
        <f>+F419+F422+F423+F424+F425</f>
        <v>421497.7</v>
      </c>
      <c r="G427" s="151"/>
      <c r="H427" s="143">
        <f>+H419+H422+H423+H424+H425</f>
        <v>438646.51</v>
      </c>
      <c r="I427" s="115"/>
      <c r="J427" s="115"/>
      <c r="K427" s="115"/>
      <c r="L427" s="115"/>
      <c r="M427" s="115"/>
      <c r="N427" s="115"/>
      <c r="O427" s="151"/>
      <c r="P427" s="143">
        <f>P419+P423+P424+P425</f>
        <v>422108.01</v>
      </c>
      <c r="Q427" s="151"/>
      <c r="R427" s="143">
        <f>R419+R423+R424+R425</f>
        <v>422078.01</v>
      </c>
      <c r="S427" s="151"/>
      <c r="T427" s="143">
        <f>T419+T423+T424+T425</f>
        <v>422048.26</v>
      </c>
      <c r="U427" s="151"/>
      <c r="V427" s="143">
        <f>V419+V423+V424+V425</f>
        <v>419640</v>
      </c>
      <c r="W427" s="151"/>
      <c r="X427" s="143">
        <f>X419+X423+X424+X425</f>
        <v>419640</v>
      </c>
      <c r="Y427" s="151"/>
      <c r="Z427" s="143">
        <f>Z419+Z423+Z424+Z425</f>
        <v>419640</v>
      </c>
      <c r="AA427" s="151"/>
      <c r="AB427" s="143">
        <f>AB419+AB423+AB424+AB425</f>
        <v>419640</v>
      </c>
      <c r="AC427" s="151"/>
      <c r="AD427" s="143">
        <f>AD419+AD423+AD424+AD425</f>
        <v>419640</v>
      </c>
      <c r="AE427" s="151"/>
      <c r="AF427" s="143">
        <f>AF419+AF423+AF424+AF425</f>
        <v>436817.23</v>
      </c>
    </row>
    <row r="428" spans="1:32" ht="17.25" x14ac:dyDescent="0.3">
      <c r="A428" s="24"/>
      <c r="B428" s="208" t="s">
        <v>34</v>
      </c>
      <c r="C428" s="141"/>
      <c r="D428" s="136"/>
      <c r="E428" s="84"/>
      <c r="F428" s="136"/>
      <c r="G428" s="84"/>
      <c r="H428" s="136"/>
      <c r="I428" s="84"/>
      <c r="J428" s="84"/>
      <c r="K428" s="84"/>
      <c r="L428" s="84"/>
      <c r="M428" s="84"/>
      <c r="N428" s="84"/>
      <c r="O428" s="141"/>
      <c r="P428" s="136"/>
      <c r="Q428" s="141"/>
      <c r="R428" s="136"/>
      <c r="S428" s="141"/>
      <c r="T428" s="136"/>
      <c r="U428" s="141"/>
      <c r="V428" s="136"/>
      <c r="W428" s="141"/>
      <c r="X428" s="136"/>
      <c r="Y428" s="141"/>
      <c r="Z428" s="136"/>
      <c r="AA428" s="141"/>
      <c r="AB428" s="136"/>
      <c r="AC428" s="141"/>
      <c r="AD428" s="136"/>
      <c r="AE428" s="141"/>
      <c r="AF428" s="136"/>
    </row>
    <row r="429" spans="1:32" ht="17.25" x14ac:dyDescent="0.3">
      <c r="A429" s="24"/>
      <c r="B429" s="205" t="s">
        <v>9</v>
      </c>
      <c r="C429" s="144">
        <v>350</v>
      </c>
      <c r="D429" s="145"/>
      <c r="E429" s="144">
        <v>350</v>
      </c>
      <c r="F429" s="145"/>
      <c r="G429" s="131">
        <v>350</v>
      </c>
      <c r="H429" s="145"/>
      <c r="I429" s="131"/>
      <c r="J429" s="131"/>
      <c r="K429" s="131"/>
      <c r="L429" s="131"/>
      <c r="M429" s="131"/>
      <c r="N429" s="131"/>
      <c r="O429" s="131">
        <v>350</v>
      </c>
      <c r="P429" s="145"/>
      <c r="Q429" s="131">
        <v>350</v>
      </c>
      <c r="R429" s="145"/>
      <c r="S429" s="131">
        <v>350</v>
      </c>
      <c r="T429" s="145"/>
      <c r="U429" s="131">
        <v>350</v>
      </c>
      <c r="V429" s="145"/>
      <c r="W429" s="131">
        <v>350</v>
      </c>
      <c r="X429" s="145"/>
      <c r="Y429" s="131">
        <v>350</v>
      </c>
      <c r="Z429" s="145"/>
      <c r="AA429" s="131">
        <v>350</v>
      </c>
      <c r="AB429" s="145"/>
      <c r="AC429" s="131">
        <v>350</v>
      </c>
      <c r="AD429" s="145"/>
      <c r="AE429" s="131">
        <v>350</v>
      </c>
      <c r="AF429" s="145"/>
    </row>
    <row r="430" spans="1:32" ht="17.25" x14ac:dyDescent="0.3">
      <c r="A430" s="24"/>
      <c r="B430" s="205" t="s">
        <v>92</v>
      </c>
      <c r="C430" s="166">
        <f>D405*10/100</f>
        <v>9084</v>
      </c>
      <c r="D430" s="165"/>
      <c r="E430" s="172">
        <f t="shared" ref="E430:G430" si="269">F405*10/100</f>
        <v>9084</v>
      </c>
      <c r="F430" s="165"/>
      <c r="G430" s="172">
        <f t="shared" si="269"/>
        <v>9084</v>
      </c>
      <c r="H430" s="165"/>
      <c r="I430" s="172"/>
      <c r="J430" s="172"/>
      <c r="K430" s="172"/>
      <c r="L430" s="172"/>
      <c r="M430" s="172"/>
      <c r="N430" s="172"/>
      <c r="O430" s="172">
        <f t="shared" ref="O430" si="270">P405*10/100</f>
        <v>9301</v>
      </c>
      <c r="P430" s="165"/>
      <c r="Q430" s="172">
        <f t="shared" ref="Q430" si="271">R405*10/100</f>
        <v>9301</v>
      </c>
      <c r="R430" s="165"/>
      <c r="S430" s="172">
        <f t="shared" ref="S430" si="272">T405*10/100</f>
        <v>9301</v>
      </c>
      <c r="T430" s="165"/>
      <c r="U430" s="172">
        <f t="shared" ref="U430" si="273">V405*10/100</f>
        <v>9301</v>
      </c>
      <c r="V430" s="165"/>
      <c r="W430" s="172">
        <f t="shared" ref="W430" si="274">X405*10/100</f>
        <v>9301</v>
      </c>
      <c r="X430" s="165"/>
      <c r="Y430" s="172">
        <f t="shared" ref="Y430" si="275">Z405*10/100</f>
        <v>9301</v>
      </c>
      <c r="Z430" s="165"/>
      <c r="AA430" s="172">
        <f t="shared" ref="AA430" si="276">AB405*10/100</f>
        <v>9301</v>
      </c>
      <c r="AB430" s="165"/>
      <c r="AC430" s="172">
        <f t="shared" ref="AC430" si="277">AD405*10/100</f>
        <v>9301</v>
      </c>
      <c r="AD430" s="165"/>
      <c r="AE430" s="172">
        <f t="shared" ref="AE430" si="278">AF405*10/100</f>
        <v>9301</v>
      </c>
      <c r="AF430" s="165"/>
    </row>
    <row r="431" spans="1:32" ht="18" thickBot="1" x14ac:dyDescent="0.35">
      <c r="A431" s="24"/>
      <c r="B431" s="206"/>
      <c r="C431" s="184"/>
      <c r="D431" s="188">
        <f>-C429-C430</f>
        <v>-9434</v>
      </c>
      <c r="E431" s="184"/>
      <c r="F431" s="188">
        <f>-E429-E430</f>
        <v>-9434</v>
      </c>
      <c r="G431" s="196"/>
      <c r="H431" s="188">
        <f>-G429-G430</f>
        <v>-9434</v>
      </c>
      <c r="I431" s="196"/>
      <c r="J431" s="196"/>
      <c r="K431" s="196"/>
      <c r="L431" s="196"/>
      <c r="M431" s="196"/>
      <c r="N431" s="196"/>
      <c r="O431" s="196"/>
      <c r="P431" s="188">
        <f t="shared" ref="P431" si="279">-O429-O430</f>
        <v>-9651</v>
      </c>
      <c r="Q431" s="196"/>
      <c r="R431" s="188">
        <f t="shared" ref="R431" si="280">-Q429-Q430</f>
        <v>-9651</v>
      </c>
      <c r="S431" s="196"/>
      <c r="T431" s="188">
        <f t="shared" ref="T431" si="281">-S429-S430</f>
        <v>-9651</v>
      </c>
      <c r="U431" s="196"/>
      <c r="V431" s="188">
        <f t="shared" ref="V431" si="282">-U429-U430</f>
        <v>-9651</v>
      </c>
      <c r="W431" s="196"/>
      <c r="X431" s="188">
        <f t="shared" ref="X431" si="283">-W429-W430</f>
        <v>-9651</v>
      </c>
      <c r="Y431" s="196"/>
      <c r="Z431" s="188">
        <f t="shared" ref="Z431" si="284">-Y429-Y430</f>
        <v>-9651</v>
      </c>
      <c r="AA431" s="196"/>
      <c r="AB431" s="188">
        <f t="shared" ref="AB431" si="285">-AA429-AA430</f>
        <v>-9651</v>
      </c>
      <c r="AC431" s="196"/>
      <c r="AD431" s="188">
        <f t="shared" ref="AD431" si="286">-AC429-AC430</f>
        <v>-9651</v>
      </c>
      <c r="AE431" s="196"/>
      <c r="AF431" s="188">
        <f t="shared" ref="AF431" si="287">-AE429-AE430</f>
        <v>-9651</v>
      </c>
    </row>
    <row r="432" spans="1:32" ht="17.25" x14ac:dyDescent="0.3">
      <c r="A432" s="24"/>
      <c r="B432" s="205" t="s">
        <v>11</v>
      </c>
      <c r="C432" s="141"/>
      <c r="D432" s="197">
        <f>+D427+D431</f>
        <v>412091.85</v>
      </c>
      <c r="E432" s="84"/>
      <c r="F432" s="197">
        <f>+F427+F431</f>
        <v>412063.7</v>
      </c>
      <c r="G432" s="84"/>
      <c r="H432" s="197">
        <f>+H427+H431</f>
        <v>429212.51</v>
      </c>
      <c r="I432" s="84"/>
      <c r="J432" s="84"/>
      <c r="K432" s="84"/>
      <c r="L432" s="84"/>
      <c r="M432" s="84"/>
      <c r="N432" s="84"/>
      <c r="O432" s="141"/>
      <c r="P432" s="197">
        <f>+P427+P431</f>
        <v>412457.01</v>
      </c>
      <c r="Q432" s="141"/>
      <c r="R432" s="197">
        <f>+R427+R431</f>
        <v>412427.01</v>
      </c>
      <c r="S432" s="141"/>
      <c r="T432" s="197">
        <f>+T427+T431</f>
        <v>412397.26</v>
      </c>
      <c r="U432" s="141"/>
      <c r="V432" s="197">
        <f>+V427+V431</f>
        <v>409989</v>
      </c>
      <c r="W432" s="141"/>
      <c r="X432" s="197">
        <f>+X427+X431</f>
        <v>409989</v>
      </c>
      <c r="Y432" s="141"/>
      <c r="Z432" s="197">
        <f>+Z427+Z431</f>
        <v>409989</v>
      </c>
      <c r="AA432" s="141"/>
      <c r="AB432" s="197">
        <f>+AB427+AB431</f>
        <v>409989</v>
      </c>
      <c r="AC432" s="141"/>
      <c r="AD432" s="197">
        <f>+AD427+AD431</f>
        <v>409989</v>
      </c>
      <c r="AE432" s="141"/>
      <c r="AF432" s="197">
        <f>+AF427+AF431</f>
        <v>427166.23</v>
      </c>
    </row>
    <row r="433" spans="1:32" ht="17.25" x14ac:dyDescent="0.3">
      <c r="A433" s="24"/>
      <c r="B433" s="205" t="s">
        <v>93</v>
      </c>
      <c r="C433" s="156"/>
      <c r="D433" s="165">
        <f t="shared" ref="D433" si="288">D432*6/100</f>
        <v>24725.510999999995</v>
      </c>
      <c r="E433" s="172"/>
      <c r="F433" s="165">
        <f t="shared" ref="F433" si="289">F432*6/100</f>
        <v>24723.822</v>
      </c>
      <c r="G433" s="172"/>
      <c r="H433" s="165">
        <f>H432*6/100</f>
        <v>25752.750599999999</v>
      </c>
      <c r="I433" s="172"/>
      <c r="J433" s="172"/>
      <c r="K433" s="172"/>
      <c r="L433" s="172"/>
      <c r="M433" s="172"/>
      <c r="N433" s="172"/>
      <c r="O433" s="172"/>
      <c r="P433" s="165">
        <f t="shared" ref="P433" si="290">P432*6/100</f>
        <v>24747.420600000001</v>
      </c>
      <c r="Q433" s="172"/>
      <c r="R433" s="165">
        <f t="shared" ref="R433:T433" si="291">R432*6/100</f>
        <v>24745.620600000002</v>
      </c>
      <c r="S433" s="172"/>
      <c r="T433" s="165">
        <f t="shared" si="291"/>
        <v>24743.835600000002</v>
      </c>
      <c r="U433" s="172"/>
      <c r="V433" s="165">
        <f t="shared" ref="V433:X433" si="292">V432*6/100</f>
        <v>24599.34</v>
      </c>
      <c r="W433" s="172"/>
      <c r="X433" s="165">
        <f t="shared" si="292"/>
        <v>24599.34</v>
      </c>
      <c r="Y433" s="172"/>
      <c r="Z433" s="165">
        <f t="shared" ref="Z433" si="293">Z432*6/100</f>
        <v>24599.34</v>
      </c>
      <c r="AA433" s="172"/>
      <c r="AB433" s="165">
        <f t="shared" ref="AB433:AD433" si="294">AB432*6/100</f>
        <v>24599.34</v>
      </c>
      <c r="AC433" s="172"/>
      <c r="AD433" s="165">
        <f t="shared" si="294"/>
        <v>24599.34</v>
      </c>
      <c r="AE433" s="172"/>
      <c r="AF433" s="165">
        <f t="shared" ref="AF433" si="295">AF432*6/100</f>
        <v>25629.9738</v>
      </c>
    </row>
    <row r="434" spans="1:32" ht="17.25" x14ac:dyDescent="0.3">
      <c r="A434" s="24"/>
      <c r="B434" s="205" t="s">
        <v>13</v>
      </c>
      <c r="C434" s="148"/>
      <c r="D434" s="161">
        <v>-15000</v>
      </c>
      <c r="E434" s="171"/>
      <c r="F434" s="198">
        <v>-15000</v>
      </c>
      <c r="G434" s="171"/>
      <c r="H434" s="198">
        <v>-15000</v>
      </c>
      <c r="I434" s="171"/>
      <c r="J434" s="171"/>
      <c r="K434" s="171"/>
      <c r="L434" s="171"/>
      <c r="M434" s="171"/>
      <c r="N434" s="171"/>
      <c r="O434" s="164"/>
      <c r="P434" s="198">
        <v>-15000</v>
      </c>
      <c r="Q434" s="164"/>
      <c r="R434" s="198">
        <v>-15000</v>
      </c>
      <c r="S434" s="164"/>
      <c r="T434" s="198">
        <v>-15000</v>
      </c>
      <c r="U434" s="164"/>
      <c r="V434" s="198">
        <v>-15000</v>
      </c>
      <c r="W434" s="164"/>
      <c r="X434" s="198">
        <v>-15000</v>
      </c>
      <c r="Y434" s="164"/>
      <c r="Z434" s="198">
        <v>-15000</v>
      </c>
      <c r="AA434" s="164"/>
      <c r="AB434" s="198">
        <v>-15000</v>
      </c>
      <c r="AC434" s="164"/>
      <c r="AD434" s="198">
        <v>-15000</v>
      </c>
      <c r="AE434" s="164"/>
      <c r="AF434" s="198">
        <v>-15000</v>
      </c>
    </row>
    <row r="435" spans="1:32" ht="17.25" x14ac:dyDescent="0.3">
      <c r="A435" s="24"/>
      <c r="B435" s="206" t="s">
        <v>123</v>
      </c>
      <c r="C435" s="156"/>
      <c r="D435" s="189">
        <f t="shared" ref="D435" si="296">D433+D434</f>
        <v>9725.510999999995</v>
      </c>
      <c r="E435" s="172"/>
      <c r="F435" s="189">
        <f t="shared" ref="F435" si="297">F433+F434</f>
        <v>9723.8220000000001</v>
      </c>
      <c r="G435" s="168"/>
      <c r="H435" s="167">
        <f t="shared" ref="H435" si="298">H433+H434</f>
        <v>10752.750599999999</v>
      </c>
      <c r="I435" s="311"/>
      <c r="J435" s="311"/>
      <c r="K435" s="311"/>
      <c r="L435" s="311"/>
      <c r="M435" s="311"/>
      <c r="N435" s="311"/>
      <c r="O435" s="168"/>
      <c r="P435" s="167">
        <f t="shared" ref="P435" si="299">P433+P434</f>
        <v>9747.4206000000013</v>
      </c>
      <c r="Q435" s="168"/>
      <c r="R435" s="167">
        <f t="shared" ref="R435:T435" si="300">R433+R434</f>
        <v>9745.620600000002</v>
      </c>
      <c r="S435" s="168"/>
      <c r="T435" s="167">
        <f t="shared" si="300"/>
        <v>9743.8356000000022</v>
      </c>
      <c r="U435" s="168"/>
      <c r="V435" s="167">
        <f t="shared" ref="V435:X435" si="301">V433+V434</f>
        <v>9599.34</v>
      </c>
      <c r="W435" s="168"/>
      <c r="X435" s="167">
        <f t="shared" si="301"/>
        <v>9599.34</v>
      </c>
      <c r="Y435" s="168"/>
      <c r="Z435" s="167">
        <f t="shared" ref="Z435" si="302">Z433+Z434</f>
        <v>9599.34</v>
      </c>
      <c r="AA435" s="168"/>
      <c r="AB435" s="167">
        <f t="shared" ref="AB435:AD435" si="303">AB433+AB434</f>
        <v>9599.34</v>
      </c>
      <c r="AC435" s="168"/>
      <c r="AD435" s="167">
        <f t="shared" si="303"/>
        <v>9599.34</v>
      </c>
      <c r="AE435" s="168"/>
      <c r="AF435" s="167">
        <f t="shared" ref="AF435" si="304">AF433+AF434</f>
        <v>10629.9738</v>
      </c>
    </row>
    <row r="436" spans="1:32" ht="18" thickBot="1" x14ac:dyDescent="0.35">
      <c r="A436" s="24"/>
      <c r="B436" s="128"/>
      <c r="C436" s="190"/>
      <c r="D436" s="191">
        <v>9726</v>
      </c>
      <c r="E436" s="187"/>
      <c r="F436" s="191">
        <v>9724</v>
      </c>
      <c r="G436" s="187"/>
      <c r="H436" s="191">
        <v>10753</v>
      </c>
      <c r="I436" s="299"/>
      <c r="J436" s="299"/>
      <c r="K436" s="299"/>
      <c r="L436" s="299"/>
      <c r="M436" s="299"/>
      <c r="N436" s="299"/>
      <c r="O436" s="187"/>
      <c r="P436" s="191">
        <v>-3270</v>
      </c>
      <c r="Q436" s="187"/>
      <c r="R436" s="191">
        <v>9746</v>
      </c>
      <c r="S436" s="187"/>
      <c r="T436" s="191">
        <v>9744</v>
      </c>
      <c r="U436" s="187"/>
      <c r="V436" s="191">
        <v>9599</v>
      </c>
      <c r="W436" s="187"/>
      <c r="X436" s="177">
        <v>9599</v>
      </c>
      <c r="Y436" s="187"/>
      <c r="Z436" s="177">
        <v>9599</v>
      </c>
      <c r="AA436" s="187"/>
      <c r="AB436" s="177">
        <v>9599</v>
      </c>
      <c r="AC436" s="187"/>
      <c r="AD436" s="177">
        <v>9599</v>
      </c>
      <c r="AE436" s="187"/>
      <c r="AF436" s="177">
        <v>10630</v>
      </c>
    </row>
    <row r="437" spans="1:32" ht="18" thickTop="1" x14ac:dyDescent="0.3">
      <c r="A437" s="24"/>
      <c r="B437" s="206" t="s">
        <v>129</v>
      </c>
      <c r="C437" s="30"/>
      <c r="D437" s="31">
        <v>10134</v>
      </c>
      <c r="E437" s="30"/>
      <c r="F437" s="31">
        <v>10134</v>
      </c>
      <c r="G437" s="30"/>
      <c r="H437" s="31">
        <v>10134</v>
      </c>
      <c r="I437" s="31"/>
      <c r="J437" s="31"/>
      <c r="K437" s="31"/>
      <c r="L437" s="31"/>
      <c r="M437" s="31"/>
      <c r="N437" s="31"/>
      <c r="P437" s="176">
        <f>P435+P436</f>
        <v>6477.4206000000013</v>
      </c>
    </row>
    <row r="438" spans="1:32" ht="17.25" x14ac:dyDescent="0.3">
      <c r="A438" s="24"/>
      <c r="B438" s="270" t="s">
        <v>130</v>
      </c>
      <c r="C438" s="30"/>
      <c r="D438" s="31">
        <f>D436-D437</f>
        <v>-408</v>
      </c>
      <c r="E438" s="31"/>
      <c r="F438" s="31">
        <f t="shared" ref="F438" si="305">F436-F437</f>
        <v>-410</v>
      </c>
      <c r="G438" s="31"/>
      <c r="H438" s="31">
        <f t="shared" ref="H438" si="306">H436-H437</f>
        <v>619</v>
      </c>
      <c r="I438" s="31"/>
      <c r="J438" s="31"/>
      <c r="K438" s="31"/>
      <c r="L438" s="31"/>
      <c r="M438" s="31"/>
      <c r="N438" s="31"/>
      <c r="P438" s="294">
        <v>6477</v>
      </c>
    </row>
    <row r="439" spans="1:32" ht="17.25" x14ac:dyDescent="0.3">
      <c r="A439" s="24"/>
      <c r="B439" s="29"/>
      <c r="C439" s="29"/>
      <c r="D439" s="94"/>
      <c r="E439" s="24"/>
    </row>
    <row r="440" spans="1:32" ht="17.25" x14ac:dyDescent="0.3">
      <c r="A440" s="24"/>
      <c r="B440" s="29"/>
      <c r="C440" s="29"/>
      <c r="D440" s="94"/>
      <c r="E440" s="24"/>
    </row>
    <row r="441" spans="1:32" ht="17.25" x14ac:dyDescent="0.3">
      <c r="A441" s="24"/>
      <c r="B441" s="29"/>
      <c r="C441" s="29"/>
      <c r="D441" s="94"/>
      <c r="E441" s="24"/>
    </row>
    <row r="443" spans="1:32" ht="17.25" x14ac:dyDescent="0.3">
      <c r="B443" s="85" t="s">
        <v>85</v>
      </c>
      <c r="C443" s="85"/>
      <c r="D443" s="28"/>
      <c r="E443" s="24"/>
    </row>
    <row r="444" spans="1:32" ht="17.25" x14ac:dyDescent="0.3">
      <c r="B444" s="85" t="s">
        <v>86</v>
      </c>
      <c r="C444" s="85"/>
      <c r="D444" s="28"/>
      <c r="E444" s="24"/>
    </row>
    <row r="445" spans="1:32" ht="17.25" x14ac:dyDescent="0.3">
      <c r="B445" s="28"/>
      <c r="C445" s="28"/>
      <c r="D445" s="28"/>
      <c r="E445" s="24"/>
    </row>
    <row r="446" spans="1:32" ht="17.25" x14ac:dyDescent="0.3">
      <c r="B446" s="86" t="s">
        <v>0</v>
      </c>
      <c r="C446" s="28"/>
      <c r="D446" s="28"/>
      <c r="E446" s="24"/>
    </row>
    <row r="447" spans="1:32" ht="17.25" x14ac:dyDescent="0.3">
      <c r="B447" s="30"/>
      <c r="C447" s="49" t="s">
        <v>98</v>
      </c>
      <c r="D447" s="49"/>
      <c r="E447" s="49" t="s">
        <v>99</v>
      </c>
      <c r="F447" s="49"/>
      <c r="G447" s="49" t="s">
        <v>100</v>
      </c>
      <c r="H447" s="49"/>
      <c r="I447" s="49"/>
      <c r="J447" s="49"/>
      <c r="K447" s="49"/>
      <c r="L447" s="49"/>
      <c r="M447" s="49"/>
      <c r="N447" s="49"/>
      <c r="O447" s="414" t="s">
        <v>142</v>
      </c>
      <c r="P447" s="414"/>
      <c r="Q447" s="412" t="s">
        <v>105</v>
      </c>
      <c r="R447" s="412"/>
      <c r="S447" s="412" t="s">
        <v>146</v>
      </c>
      <c r="T447" s="412"/>
      <c r="U447" s="412" t="s">
        <v>149</v>
      </c>
      <c r="V447" s="412"/>
      <c r="W447" s="413" t="s">
        <v>156</v>
      </c>
      <c r="X447" s="413"/>
      <c r="Y447" s="413" t="s">
        <v>159</v>
      </c>
      <c r="Z447" s="413"/>
      <c r="AA447" s="413" t="s">
        <v>162</v>
      </c>
      <c r="AB447" s="413"/>
    </row>
    <row r="448" spans="1:32" ht="17.25" x14ac:dyDescent="0.3">
      <c r="B448" s="204" t="s">
        <v>1</v>
      </c>
      <c r="C448" s="151"/>
      <c r="D448" s="179">
        <v>81520</v>
      </c>
      <c r="E448" s="115"/>
      <c r="F448" s="143">
        <v>81520</v>
      </c>
      <c r="G448" s="151"/>
      <c r="H448" s="179">
        <v>81520</v>
      </c>
      <c r="I448" s="186"/>
      <c r="J448" s="186"/>
      <c r="K448" s="186"/>
      <c r="L448" s="186"/>
      <c r="M448" s="186"/>
      <c r="N448" s="186"/>
      <c r="O448" s="151"/>
      <c r="P448" s="143">
        <v>81520</v>
      </c>
      <c r="Q448" s="151"/>
      <c r="R448" s="143">
        <v>81520</v>
      </c>
      <c r="S448" s="151"/>
      <c r="T448" s="143">
        <v>81520</v>
      </c>
      <c r="U448" s="151"/>
      <c r="V448" s="143">
        <v>83150</v>
      </c>
      <c r="W448" s="151"/>
      <c r="X448" s="143">
        <v>83150</v>
      </c>
      <c r="Y448" s="151"/>
      <c r="Z448" s="143">
        <v>83150</v>
      </c>
      <c r="AA448" s="151"/>
      <c r="AB448" s="143">
        <v>83150</v>
      </c>
    </row>
    <row r="449" spans="2:28" ht="17.25" x14ac:dyDescent="0.3">
      <c r="B449" s="205" t="s">
        <v>61</v>
      </c>
      <c r="C449" s="141"/>
      <c r="D449" s="180"/>
      <c r="E449" s="84"/>
      <c r="F449" s="136"/>
      <c r="G449" s="141"/>
      <c r="H449" s="180"/>
      <c r="I449" s="32"/>
      <c r="J449" s="32"/>
      <c r="K449" s="32"/>
      <c r="L449" s="32"/>
      <c r="M449" s="32"/>
      <c r="N449" s="32"/>
      <c r="O449" s="141"/>
      <c r="P449" s="136"/>
      <c r="Q449" s="141"/>
      <c r="R449" s="136"/>
      <c r="S449" s="141"/>
      <c r="T449" s="136"/>
      <c r="U449" s="141"/>
      <c r="V449" s="136">
        <v>6520</v>
      </c>
      <c r="W449" s="141"/>
      <c r="X449" s="136"/>
      <c r="Y449" s="141"/>
      <c r="Z449" s="136"/>
      <c r="AA449" s="141"/>
      <c r="AB449" s="136"/>
    </row>
    <row r="450" spans="2:28" x14ac:dyDescent="0.25">
      <c r="B450" s="206" t="s">
        <v>57</v>
      </c>
      <c r="C450" s="148"/>
      <c r="D450" s="180"/>
      <c r="E450" s="21"/>
      <c r="F450" s="169"/>
      <c r="G450" s="170"/>
      <c r="H450" s="32"/>
      <c r="I450" s="32"/>
      <c r="J450" s="32"/>
      <c r="K450" s="32"/>
      <c r="L450" s="32"/>
      <c r="M450" s="32"/>
      <c r="N450" s="32"/>
      <c r="O450" s="170"/>
      <c r="P450" s="169"/>
      <c r="Q450" s="170"/>
      <c r="R450" s="169"/>
      <c r="S450" s="170"/>
      <c r="T450" s="169"/>
      <c r="U450" s="170"/>
      <c r="V450" s="169"/>
      <c r="W450" s="170"/>
      <c r="X450" s="169"/>
      <c r="Y450" s="170"/>
      <c r="Z450" s="169"/>
      <c r="AA450" s="170"/>
      <c r="AB450" s="169"/>
    </row>
    <row r="451" spans="2:28" ht="17.25" x14ac:dyDescent="0.3">
      <c r="B451" s="205" t="s">
        <v>2</v>
      </c>
      <c r="C451" s="141"/>
      <c r="D451" s="180">
        <v>7800</v>
      </c>
      <c r="E451" s="84"/>
      <c r="F451" s="136">
        <v>7800</v>
      </c>
      <c r="G451" s="141"/>
      <c r="H451" s="180">
        <v>7800</v>
      </c>
      <c r="I451" s="32"/>
      <c r="J451" s="32"/>
      <c r="K451" s="32"/>
      <c r="L451" s="32"/>
      <c r="M451" s="32"/>
      <c r="N451" s="32"/>
      <c r="O451" s="141"/>
      <c r="P451" s="136">
        <v>7800</v>
      </c>
      <c r="Q451" s="141"/>
      <c r="R451" s="136">
        <v>7800</v>
      </c>
      <c r="S451" s="141"/>
      <c r="T451" s="136">
        <v>7800</v>
      </c>
      <c r="U451" s="141"/>
      <c r="V451" s="136">
        <v>7800</v>
      </c>
      <c r="W451" s="141"/>
      <c r="X451" s="136">
        <v>7800</v>
      </c>
      <c r="Y451" s="141"/>
      <c r="Z451" s="136">
        <v>7800</v>
      </c>
      <c r="AA451" s="141"/>
      <c r="AB451" s="136">
        <v>7800</v>
      </c>
    </row>
    <row r="452" spans="2:28" ht="17.25" x14ac:dyDescent="0.3">
      <c r="B452" s="205" t="s">
        <v>69</v>
      </c>
      <c r="C452" s="152"/>
      <c r="D452" s="180">
        <v>2500</v>
      </c>
      <c r="E452" s="84"/>
      <c r="F452" s="136">
        <v>2500</v>
      </c>
      <c r="G452" s="141"/>
      <c r="H452" s="180">
        <v>2500</v>
      </c>
      <c r="I452" s="32"/>
      <c r="J452" s="32"/>
      <c r="K452" s="32"/>
      <c r="L452" s="32"/>
      <c r="M452" s="32"/>
      <c r="N452" s="32"/>
      <c r="O452" s="141"/>
      <c r="P452" s="136"/>
      <c r="Q452" s="141"/>
      <c r="R452" s="136"/>
      <c r="S452" s="141"/>
      <c r="T452" s="136"/>
      <c r="U452" s="141"/>
      <c r="V452" s="136"/>
      <c r="W452" s="141"/>
      <c r="X452" s="136"/>
      <c r="Y452" s="141"/>
      <c r="Z452" s="136"/>
      <c r="AA452" s="141"/>
      <c r="AB452" s="136"/>
    </row>
    <row r="453" spans="2:28" ht="17.25" x14ac:dyDescent="0.3">
      <c r="B453" s="205" t="s">
        <v>17</v>
      </c>
      <c r="C453" s="141"/>
      <c r="D453" s="180">
        <v>30825</v>
      </c>
      <c r="E453" s="84"/>
      <c r="F453" s="136">
        <v>30825</v>
      </c>
      <c r="G453" s="141"/>
      <c r="H453" s="180">
        <v>30825</v>
      </c>
      <c r="I453" s="32"/>
      <c r="J453" s="32"/>
      <c r="K453" s="32"/>
      <c r="L453" s="32"/>
      <c r="M453" s="32"/>
      <c r="N453" s="32"/>
      <c r="O453" s="141"/>
      <c r="P453" s="136">
        <v>30825</v>
      </c>
      <c r="Q453" s="141"/>
      <c r="R453" s="136">
        <v>30825</v>
      </c>
      <c r="S453" s="141"/>
      <c r="T453" s="136">
        <v>30825</v>
      </c>
      <c r="U453" s="141"/>
      <c r="V453" s="136">
        <v>30825</v>
      </c>
      <c r="W453" s="141"/>
      <c r="X453" s="136">
        <v>30825</v>
      </c>
      <c r="Y453" s="141"/>
      <c r="Z453" s="136">
        <v>30825</v>
      </c>
      <c r="AA453" s="141"/>
      <c r="AB453" s="136">
        <v>30825</v>
      </c>
    </row>
    <row r="454" spans="2:28" ht="17.25" x14ac:dyDescent="0.3">
      <c r="B454" s="205" t="s">
        <v>18</v>
      </c>
      <c r="C454" s="141"/>
      <c r="D454" s="181"/>
      <c r="E454" s="163"/>
      <c r="F454" s="162"/>
      <c r="G454" s="173"/>
      <c r="H454" s="181"/>
      <c r="I454" s="249"/>
      <c r="J454" s="249"/>
      <c r="K454" s="249"/>
      <c r="L454" s="249"/>
      <c r="M454" s="249"/>
      <c r="N454" s="249"/>
      <c r="O454" s="173"/>
      <c r="P454" s="162"/>
      <c r="Q454" s="173"/>
      <c r="R454" s="162"/>
      <c r="S454" s="173"/>
      <c r="T454" s="162"/>
      <c r="U454" s="173"/>
      <c r="V454" s="162"/>
      <c r="W454" s="173"/>
      <c r="X454" s="162"/>
      <c r="Y454" s="173"/>
      <c r="Z454" s="162"/>
      <c r="AA454" s="173"/>
      <c r="AB454" s="162"/>
    </row>
    <row r="455" spans="2:28" ht="17.25" x14ac:dyDescent="0.3">
      <c r="B455" s="205" t="s">
        <v>19</v>
      </c>
      <c r="C455" s="141"/>
      <c r="D455" s="136">
        <v>40760</v>
      </c>
      <c r="E455" s="84"/>
      <c r="F455" s="136">
        <v>40760</v>
      </c>
      <c r="G455" s="141"/>
      <c r="H455" s="180">
        <v>40760</v>
      </c>
      <c r="I455" s="32"/>
      <c r="J455" s="32"/>
      <c r="K455" s="32"/>
      <c r="L455" s="32"/>
      <c r="M455" s="32"/>
      <c r="N455" s="32"/>
      <c r="O455" s="141"/>
      <c r="P455" s="136">
        <v>40760</v>
      </c>
      <c r="Q455" s="141"/>
      <c r="R455" s="136">
        <v>40760</v>
      </c>
      <c r="S455" s="141"/>
      <c r="T455" s="136">
        <v>40760</v>
      </c>
      <c r="U455" s="141"/>
      <c r="V455" s="136">
        <v>41575</v>
      </c>
      <c r="W455" s="141"/>
      <c r="X455" s="136">
        <v>41575</v>
      </c>
      <c r="Y455" s="141"/>
      <c r="Z455" s="136">
        <v>41575</v>
      </c>
      <c r="AA455" s="141"/>
      <c r="AB455" s="136">
        <v>41575</v>
      </c>
    </row>
    <row r="456" spans="2:28" ht="17.25" x14ac:dyDescent="0.3">
      <c r="B456" s="205" t="s">
        <v>60</v>
      </c>
      <c r="C456" s="141"/>
      <c r="D456" s="136"/>
      <c r="E456" s="84"/>
      <c r="F456" s="136"/>
      <c r="G456" s="141"/>
      <c r="H456" s="180"/>
      <c r="I456" s="32"/>
      <c r="J456" s="32"/>
      <c r="K456" s="32"/>
      <c r="L456" s="32"/>
      <c r="M456" s="32"/>
      <c r="N456" s="32"/>
      <c r="O456" s="141"/>
      <c r="P456" s="136"/>
      <c r="Q456" s="141"/>
      <c r="R456" s="136"/>
      <c r="S456" s="141"/>
      <c r="T456" s="136"/>
      <c r="U456" s="141"/>
      <c r="V456" s="136">
        <v>3260</v>
      </c>
      <c r="W456" s="141"/>
      <c r="X456" s="136"/>
      <c r="Y456" s="141"/>
      <c r="Z456" s="136"/>
      <c r="AA456" s="141"/>
      <c r="AB456" s="136"/>
    </row>
    <row r="457" spans="2:28" ht="17.25" x14ac:dyDescent="0.3">
      <c r="B457" s="205" t="s">
        <v>21</v>
      </c>
      <c r="C457" s="148"/>
      <c r="D457" s="169">
        <v>100000</v>
      </c>
      <c r="E457" s="21"/>
      <c r="F457" s="169">
        <v>100000</v>
      </c>
      <c r="G457" s="170"/>
      <c r="H457" s="180">
        <v>100000</v>
      </c>
      <c r="I457" s="32"/>
      <c r="J457" s="32"/>
      <c r="K457" s="32"/>
      <c r="L457" s="32"/>
      <c r="M457" s="32"/>
      <c r="N457" s="32"/>
      <c r="O457" s="170"/>
      <c r="P457" s="169">
        <v>100000</v>
      </c>
      <c r="Q457" s="170"/>
      <c r="R457" s="169">
        <v>100000</v>
      </c>
      <c r="S457" s="170"/>
      <c r="T457" s="169">
        <v>100000</v>
      </c>
      <c r="U457" s="170"/>
      <c r="V457" s="169">
        <v>100000</v>
      </c>
      <c r="W457" s="170"/>
      <c r="X457" s="169">
        <v>100000</v>
      </c>
      <c r="Y457" s="170"/>
      <c r="Z457" s="169">
        <v>100000</v>
      </c>
      <c r="AA457" s="170"/>
      <c r="AB457" s="169">
        <v>100000</v>
      </c>
    </row>
    <row r="458" spans="2:28" ht="17.25" x14ac:dyDescent="0.3">
      <c r="B458" s="205" t="s">
        <v>20</v>
      </c>
      <c r="C458" s="141"/>
      <c r="D458" s="136">
        <v>25000</v>
      </c>
      <c r="E458" s="84"/>
      <c r="F458" s="136">
        <v>25000</v>
      </c>
      <c r="G458" s="141"/>
      <c r="H458" s="180">
        <v>25000</v>
      </c>
      <c r="I458" s="32"/>
      <c r="J458" s="32"/>
      <c r="K458" s="32"/>
      <c r="L458" s="32"/>
      <c r="M458" s="32"/>
      <c r="N458" s="32"/>
      <c r="O458" s="141"/>
      <c r="P458" s="136">
        <v>25000</v>
      </c>
      <c r="Q458" s="141"/>
      <c r="R458" s="136">
        <v>25000</v>
      </c>
      <c r="S458" s="141"/>
      <c r="T458" s="136">
        <v>25000</v>
      </c>
      <c r="U458" s="141"/>
      <c r="V458" s="136">
        <v>25000</v>
      </c>
      <c r="W458" s="141"/>
      <c r="X458" s="136">
        <v>25000</v>
      </c>
      <c r="Y458" s="141"/>
      <c r="Z458" s="136">
        <v>25000</v>
      </c>
      <c r="AA458" s="141"/>
      <c r="AB458" s="136">
        <v>25000</v>
      </c>
    </row>
    <row r="459" spans="2:28" ht="17.25" x14ac:dyDescent="0.3">
      <c r="B459" s="205" t="s">
        <v>22</v>
      </c>
      <c r="C459" s="141"/>
      <c r="D459" s="136">
        <v>55000</v>
      </c>
      <c r="E459" s="84"/>
      <c r="F459" s="136">
        <v>55000</v>
      </c>
      <c r="G459" s="141"/>
      <c r="H459" s="180">
        <v>55000</v>
      </c>
      <c r="I459" s="32"/>
      <c r="J459" s="32"/>
      <c r="K459" s="32"/>
      <c r="L459" s="32"/>
      <c r="M459" s="32"/>
      <c r="N459" s="32"/>
      <c r="O459" s="141"/>
      <c r="P459" s="136">
        <v>55000</v>
      </c>
      <c r="Q459" s="141"/>
      <c r="R459" s="136">
        <v>55000</v>
      </c>
      <c r="S459" s="141"/>
      <c r="T459" s="136">
        <v>55000</v>
      </c>
      <c r="U459" s="141"/>
      <c r="V459" s="136">
        <v>55000</v>
      </c>
      <c r="W459" s="141"/>
      <c r="X459" s="136">
        <v>55000</v>
      </c>
      <c r="Y459" s="141"/>
      <c r="Z459" s="136">
        <v>55000</v>
      </c>
      <c r="AA459" s="141"/>
      <c r="AB459" s="136">
        <v>55000</v>
      </c>
    </row>
    <row r="460" spans="2:28" ht="17.25" x14ac:dyDescent="0.3">
      <c r="B460" s="205" t="s">
        <v>24</v>
      </c>
      <c r="C460" s="148"/>
      <c r="D460" s="169">
        <v>11500</v>
      </c>
      <c r="E460" s="21"/>
      <c r="F460" s="169">
        <v>11500</v>
      </c>
      <c r="G460" s="21"/>
      <c r="H460" s="32">
        <v>11500</v>
      </c>
      <c r="I460" s="32"/>
      <c r="J460" s="32"/>
      <c r="K460" s="32"/>
      <c r="L460" s="32"/>
      <c r="M460" s="32"/>
      <c r="N460" s="32"/>
      <c r="O460" s="170"/>
      <c r="P460" s="169">
        <v>11500</v>
      </c>
      <c r="Q460" s="170"/>
      <c r="R460" s="169">
        <v>11500</v>
      </c>
      <c r="S460" s="170"/>
      <c r="T460" s="169">
        <v>11500</v>
      </c>
      <c r="U460" s="170"/>
      <c r="V460" s="169">
        <v>11500</v>
      </c>
      <c r="W460" s="170"/>
      <c r="X460" s="169">
        <v>11500</v>
      </c>
      <c r="Y460" s="170"/>
      <c r="Z460" s="169">
        <v>11500</v>
      </c>
      <c r="AA460" s="170"/>
      <c r="AB460" s="169">
        <v>11500</v>
      </c>
    </row>
    <row r="461" spans="2:28" ht="17.25" x14ac:dyDescent="0.3">
      <c r="B461" s="205" t="s">
        <v>23</v>
      </c>
      <c r="C461" s="141"/>
      <c r="D461" s="136">
        <v>20000</v>
      </c>
      <c r="E461" s="84"/>
      <c r="F461" s="136">
        <v>20000</v>
      </c>
      <c r="G461" s="141"/>
      <c r="H461" s="180">
        <v>20000</v>
      </c>
      <c r="I461" s="32"/>
      <c r="J461" s="32"/>
      <c r="K461" s="32"/>
      <c r="L461" s="32"/>
      <c r="M461" s="32"/>
      <c r="N461" s="32"/>
      <c r="O461" s="141"/>
      <c r="P461" s="136">
        <v>20000</v>
      </c>
      <c r="Q461" s="141"/>
      <c r="R461" s="136">
        <v>20000</v>
      </c>
      <c r="S461" s="141"/>
      <c r="T461" s="136">
        <v>20000</v>
      </c>
      <c r="U461" s="141"/>
      <c r="V461" s="136">
        <v>20000</v>
      </c>
      <c r="W461" s="141"/>
      <c r="X461" s="136">
        <v>20000</v>
      </c>
      <c r="Y461" s="141"/>
      <c r="Z461" s="136">
        <v>20000</v>
      </c>
      <c r="AA461" s="141"/>
      <c r="AB461" s="136">
        <v>20000</v>
      </c>
    </row>
    <row r="462" spans="2:28" ht="17.25" x14ac:dyDescent="0.3">
      <c r="B462" s="207" t="s">
        <v>3</v>
      </c>
      <c r="C462" s="141"/>
      <c r="D462" s="140">
        <f>SUM(D448:D461)</f>
        <v>374905</v>
      </c>
      <c r="E462" s="110"/>
      <c r="F462" s="140">
        <f>SUM(F448:F461)</f>
        <v>374905</v>
      </c>
      <c r="G462" s="153"/>
      <c r="H462" s="140">
        <f>SUM(H448:H461)</f>
        <v>374905</v>
      </c>
      <c r="I462" s="110"/>
      <c r="J462" s="110"/>
      <c r="K462" s="110"/>
      <c r="L462" s="110"/>
      <c r="M462" s="110"/>
      <c r="N462" s="110"/>
      <c r="O462" s="153"/>
      <c r="P462" s="140">
        <f>SUM(P448:P461)</f>
        <v>372405</v>
      </c>
      <c r="Q462" s="153"/>
      <c r="R462" s="140">
        <f>SUM(R448:R461)</f>
        <v>372405</v>
      </c>
      <c r="S462" s="153"/>
      <c r="T462" s="140">
        <f>SUM(T448:T461)</f>
        <v>372405</v>
      </c>
      <c r="U462" s="153"/>
      <c r="V462" s="140">
        <f>SUM(V448:V461)</f>
        <v>384630</v>
      </c>
      <c r="W462" s="153"/>
      <c r="X462" s="140">
        <f>SUM(X448:X461)</f>
        <v>374850</v>
      </c>
      <c r="Y462" s="153"/>
      <c r="Z462" s="140">
        <f>SUM(Z448:Z461)</f>
        <v>374850</v>
      </c>
      <c r="AA462" s="153"/>
      <c r="AB462" s="140">
        <f>SUM(AB448:AB461)</f>
        <v>374850</v>
      </c>
    </row>
    <row r="463" spans="2:28" ht="17.25" x14ac:dyDescent="0.3">
      <c r="B463" s="205"/>
      <c r="C463" s="153"/>
      <c r="D463" s="161"/>
      <c r="E463" s="171"/>
      <c r="F463" s="161"/>
      <c r="G463" s="164"/>
      <c r="H463" s="161"/>
      <c r="I463" s="171"/>
      <c r="J463" s="171"/>
      <c r="K463" s="171"/>
      <c r="L463" s="171"/>
      <c r="M463" s="171"/>
      <c r="N463" s="171"/>
      <c r="O463" s="164"/>
      <c r="P463" s="161"/>
      <c r="Q463" s="164"/>
      <c r="R463" s="161"/>
      <c r="S463" s="164"/>
      <c r="T463" s="161"/>
      <c r="U463" s="164"/>
      <c r="V463" s="161"/>
      <c r="W463" s="164"/>
      <c r="X463" s="161"/>
      <c r="Y463" s="164"/>
      <c r="Z463" s="161"/>
      <c r="AA463" s="164"/>
      <c r="AB463" s="161"/>
    </row>
    <row r="464" spans="2:28" ht="17.25" x14ac:dyDescent="0.3">
      <c r="B464" s="208" t="s">
        <v>4</v>
      </c>
      <c r="C464" s="148"/>
      <c r="D464" s="161"/>
      <c r="E464" s="171"/>
      <c r="F464" s="161"/>
      <c r="G464" s="164"/>
      <c r="H464" s="161"/>
      <c r="I464" s="171"/>
      <c r="J464" s="171"/>
      <c r="K464" s="171"/>
      <c r="L464" s="171"/>
      <c r="M464" s="171"/>
      <c r="N464" s="171"/>
      <c r="O464" s="164"/>
      <c r="P464" s="161"/>
      <c r="Q464" s="164"/>
      <c r="R464" s="161"/>
      <c r="S464" s="164"/>
      <c r="T464" s="161"/>
      <c r="U464" s="164"/>
      <c r="V464" s="161"/>
      <c r="W464" s="164"/>
      <c r="X464" s="161"/>
      <c r="Y464" s="164"/>
      <c r="Z464" s="161"/>
      <c r="AA464" s="164"/>
      <c r="AB464" s="161"/>
    </row>
    <row r="465" spans="2:28" ht="17.25" x14ac:dyDescent="0.3">
      <c r="B465" s="205" t="s">
        <v>25</v>
      </c>
      <c r="C465" s="148"/>
      <c r="D465" s="161"/>
      <c r="E465" s="171"/>
      <c r="F465" s="161"/>
      <c r="G465" s="164"/>
      <c r="H465" s="161"/>
      <c r="I465" s="171"/>
      <c r="J465" s="171"/>
      <c r="K465" s="171"/>
      <c r="L465" s="171"/>
      <c r="M465" s="171"/>
      <c r="N465" s="171"/>
      <c r="O465" s="164"/>
      <c r="P465" s="161"/>
      <c r="Q465" s="164"/>
      <c r="R465" s="161"/>
      <c r="S465" s="164"/>
      <c r="T465" s="161"/>
      <c r="U465" s="164"/>
      <c r="V465" s="161"/>
      <c r="W465" s="164"/>
      <c r="X465" s="161"/>
      <c r="Y465" s="164"/>
      <c r="Z465" s="161"/>
      <c r="AA465" s="164"/>
      <c r="AB465" s="161"/>
    </row>
    <row r="466" spans="2:28" x14ac:dyDescent="0.25">
      <c r="B466" s="209" t="s">
        <v>5</v>
      </c>
      <c r="C466" s="148"/>
      <c r="D466" s="161"/>
      <c r="E466" s="171"/>
      <c r="F466" s="161"/>
      <c r="G466" s="164"/>
      <c r="H466" s="162"/>
      <c r="I466" s="163"/>
      <c r="J466" s="163"/>
      <c r="K466" s="163"/>
      <c r="L466" s="163"/>
      <c r="M466" s="163"/>
      <c r="N466" s="163"/>
      <c r="O466" s="173"/>
      <c r="P466" s="162"/>
      <c r="Q466" s="173"/>
      <c r="R466" s="162"/>
      <c r="S466" s="173"/>
      <c r="T466" s="162"/>
      <c r="U466" s="173"/>
      <c r="V466" s="162"/>
      <c r="W466" s="173"/>
      <c r="X466" s="162"/>
      <c r="Y466" s="173"/>
      <c r="Z466" s="162"/>
      <c r="AA466" s="173"/>
      <c r="AB466" s="162"/>
    </row>
    <row r="467" spans="2:28" ht="17.25" x14ac:dyDescent="0.3">
      <c r="B467" s="205" t="s">
        <v>6</v>
      </c>
      <c r="C467" s="148"/>
      <c r="D467" s="162"/>
      <c r="E467" s="163"/>
      <c r="F467" s="162"/>
      <c r="G467" s="173"/>
      <c r="H467" s="162"/>
      <c r="I467" s="163"/>
      <c r="J467" s="163"/>
      <c r="K467" s="163"/>
      <c r="L467" s="163"/>
      <c r="M467" s="163"/>
      <c r="N467" s="163"/>
      <c r="O467" s="164"/>
      <c r="P467" s="161"/>
      <c r="Q467" s="164"/>
      <c r="R467" s="161"/>
      <c r="S467" s="164"/>
      <c r="T467" s="161"/>
      <c r="U467" s="164"/>
      <c r="V467" s="161"/>
      <c r="W467" s="164"/>
      <c r="X467" s="161"/>
      <c r="Y467" s="164"/>
      <c r="Z467" s="161"/>
      <c r="AA467" s="164"/>
      <c r="AB467" s="161"/>
    </row>
    <row r="468" spans="2:28" ht="17.25" x14ac:dyDescent="0.3">
      <c r="B468" s="205" t="s">
        <v>7</v>
      </c>
      <c r="C468" s="148"/>
      <c r="D468" s="161"/>
      <c r="E468" s="171"/>
      <c r="F468" s="194"/>
      <c r="G468" s="164"/>
      <c r="H468" s="161"/>
      <c r="I468" s="171"/>
      <c r="J468" s="171"/>
      <c r="K468" s="171"/>
      <c r="L468" s="171"/>
      <c r="M468" s="171"/>
      <c r="N468" s="171"/>
      <c r="O468" s="164"/>
      <c r="P468" s="161"/>
      <c r="Q468" s="164"/>
      <c r="R468" s="161"/>
      <c r="S468" s="164"/>
      <c r="T468" s="161"/>
      <c r="U468" s="164"/>
      <c r="V468" s="161"/>
      <c r="W468" s="164"/>
      <c r="X468" s="161"/>
      <c r="Y468" s="164"/>
      <c r="Z468" s="161"/>
      <c r="AA468" s="164"/>
      <c r="AB468" s="161"/>
    </row>
    <row r="469" spans="2:28" ht="17.25" x14ac:dyDescent="0.3">
      <c r="B469" s="205"/>
      <c r="C469" s="148"/>
      <c r="D469" s="161"/>
      <c r="E469" s="171"/>
      <c r="F469" s="161"/>
      <c r="G469" s="164"/>
      <c r="H469" s="161"/>
      <c r="I469" s="171"/>
      <c r="J469" s="171"/>
      <c r="K469" s="171"/>
      <c r="L469" s="171"/>
      <c r="M469" s="171"/>
      <c r="N469" s="171"/>
      <c r="O469" s="164"/>
      <c r="P469" s="161"/>
      <c r="Q469" s="164"/>
      <c r="R469" s="161"/>
      <c r="S469" s="164"/>
      <c r="T469" s="161"/>
      <c r="U469" s="164"/>
      <c r="V469" s="161"/>
      <c r="W469" s="164"/>
      <c r="X469" s="161"/>
      <c r="Y469" s="164"/>
      <c r="Z469" s="161"/>
      <c r="AA469" s="164"/>
      <c r="AB469" s="161"/>
    </row>
    <row r="470" spans="2:28" x14ac:dyDescent="0.25">
      <c r="B470" s="206"/>
      <c r="C470" s="151"/>
      <c r="D470" s="143">
        <f>+D462+D465+D466+D467+D468</f>
        <v>374905</v>
      </c>
      <c r="E470" s="115"/>
      <c r="F470" s="143">
        <f>+F462+F465+F466+F467+F468</f>
        <v>374905</v>
      </c>
      <c r="G470" s="151"/>
      <c r="H470" s="143">
        <f>+H462+H465+H466+H467+H468</f>
        <v>374905</v>
      </c>
      <c r="I470" s="115"/>
      <c r="J470" s="115"/>
      <c r="K470" s="115"/>
      <c r="L470" s="115"/>
      <c r="M470" s="115"/>
      <c r="N470" s="115"/>
      <c r="O470" s="151"/>
      <c r="P470" s="143">
        <f>P462+P466+P467+P468</f>
        <v>372405</v>
      </c>
      <c r="Q470" s="151"/>
      <c r="R470" s="143">
        <f>R462+R466+R467+R468</f>
        <v>372405</v>
      </c>
      <c r="S470" s="151"/>
      <c r="T470" s="143">
        <f>T462+T466+T467+T468</f>
        <v>372405</v>
      </c>
      <c r="U470" s="151"/>
      <c r="V470" s="143">
        <f>V462+V466+V467+V468</f>
        <v>384630</v>
      </c>
      <c r="W470" s="151"/>
      <c r="X470" s="143">
        <f>X462+X466+X467+X468</f>
        <v>374850</v>
      </c>
      <c r="Y470" s="151"/>
      <c r="Z470" s="143">
        <f>Z462+Z466+Z467+Z468</f>
        <v>374850</v>
      </c>
      <c r="AA470" s="151"/>
      <c r="AB470" s="143">
        <f>AB462+AB466+AB467+AB468</f>
        <v>374850</v>
      </c>
    </row>
    <row r="471" spans="2:28" ht="17.25" x14ac:dyDescent="0.3">
      <c r="B471" s="208" t="s">
        <v>34</v>
      </c>
      <c r="C471" s="141"/>
      <c r="D471" s="136"/>
      <c r="E471" s="84"/>
      <c r="F471" s="136"/>
      <c r="G471" s="84"/>
      <c r="H471" s="136"/>
      <c r="I471" s="84"/>
      <c r="J471" s="84"/>
      <c r="K471" s="84"/>
      <c r="L471" s="84"/>
      <c r="M471" s="84"/>
      <c r="N471" s="84"/>
      <c r="O471" s="141"/>
      <c r="P471" s="136"/>
      <c r="Q471" s="141"/>
      <c r="R471" s="136"/>
      <c r="S471" s="141"/>
      <c r="T471" s="136"/>
      <c r="U471" s="141"/>
      <c r="V471" s="136"/>
      <c r="W471" s="141"/>
      <c r="X471" s="136"/>
      <c r="Y471" s="141"/>
      <c r="Z471" s="136"/>
      <c r="AA471" s="141"/>
      <c r="AB471" s="136"/>
    </row>
    <row r="472" spans="2:28" ht="17.25" x14ac:dyDescent="0.3">
      <c r="B472" s="205" t="s">
        <v>9</v>
      </c>
      <c r="C472" s="144">
        <v>350</v>
      </c>
      <c r="D472" s="145"/>
      <c r="E472" s="144">
        <v>350</v>
      </c>
      <c r="F472" s="145"/>
      <c r="G472" s="131">
        <v>350</v>
      </c>
      <c r="H472" s="145"/>
      <c r="I472" s="131"/>
      <c r="J472" s="131"/>
      <c r="K472" s="131"/>
      <c r="L472" s="131"/>
      <c r="M472" s="131"/>
      <c r="N472" s="131"/>
      <c r="O472" s="144">
        <v>350</v>
      </c>
      <c r="P472" s="145"/>
      <c r="Q472" s="144">
        <v>350</v>
      </c>
      <c r="R472" s="145"/>
      <c r="S472" s="144">
        <v>350</v>
      </c>
      <c r="T472" s="145"/>
      <c r="U472" s="144">
        <v>350</v>
      </c>
      <c r="V472" s="145"/>
      <c r="W472" s="144">
        <v>350</v>
      </c>
      <c r="X472" s="145"/>
      <c r="Y472" s="144">
        <v>350</v>
      </c>
      <c r="Z472" s="145"/>
      <c r="AA472" s="144">
        <v>350</v>
      </c>
      <c r="AB472" s="145"/>
    </row>
    <row r="473" spans="2:28" ht="17.25" x14ac:dyDescent="0.3">
      <c r="B473" s="205" t="s">
        <v>122</v>
      </c>
      <c r="C473" s="166"/>
      <c r="D473" s="165"/>
      <c r="E473" s="172"/>
      <c r="F473" s="165"/>
      <c r="G473" s="172"/>
      <c r="H473" s="165"/>
      <c r="I473" s="172"/>
      <c r="J473" s="172"/>
      <c r="K473" s="172"/>
      <c r="L473" s="172"/>
      <c r="M473" s="172"/>
      <c r="N473" s="172"/>
      <c r="O473" s="166"/>
      <c r="P473" s="165"/>
      <c r="Q473" s="166"/>
      <c r="R473" s="165"/>
      <c r="S473" s="166"/>
      <c r="T473" s="165"/>
      <c r="U473" s="166"/>
      <c r="V473" s="165"/>
      <c r="W473" s="166"/>
      <c r="X473" s="165"/>
      <c r="Y473" s="166"/>
      <c r="Z473" s="165"/>
      <c r="AA473" s="166"/>
      <c r="AB473" s="165"/>
    </row>
    <row r="474" spans="2:28" ht="16.5" thickBot="1" x14ac:dyDescent="0.3">
      <c r="B474" s="206"/>
      <c r="C474" s="184"/>
      <c r="D474" s="188">
        <f>-C472-C473</f>
        <v>-350</v>
      </c>
      <c r="E474" s="184"/>
      <c r="F474" s="188">
        <f>-E472-E473</f>
        <v>-350</v>
      </c>
      <c r="G474" s="196"/>
      <c r="H474" s="188">
        <f>-G472-G473</f>
        <v>-350</v>
      </c>
      <c r="I474" s="196"/>
      <c r="J474" s="196"/>
      <c r="K474" s="196"/>
      <c r="L474" s="196"/>
      <c r="M474" s="196"/>
      <c r="N474" s="196"/>
      <c r="O474" s="184"/>
      <c r="P474" s="188">
        <f t="shared" ref="P474" si="307">-O472-O473</f>
        <v>-350</v>
      </c>
      <c r="Q474" s="184"/>
      <c r="R474" s="188">
        <f t="shared" ref="R474" si="308">-Q472-Q473</f>
        <v>-350</v>
      </c>
      <c r="S474" s="184"/>
      <c r="T474" s="188">
        <f t="shared" ref="T474" si="309">-S472-S473</f>
        <v>-350</v>
      </c>
      <c r="U474" s="184"/>
      <c r="V474" s="188">
        <f t="shared" ref="V474" si="310">-U472-U473</f>
        <v>-350</v>
      </c>
      <c r="W474" s="184"/>
      <c r="X474" s="188">
        <f t="shared" ref="X474" si="311">-W472-W473</f>
        <v>-350</v>
      </c>
      <c r="Y474" s="184"/>
      <c r="Z474" s="188">
        <f t="shared" ref="Z474" si="312">-Y472-Y473</f>
        <v>-350</v>
      </c>
      <c r="AA474" s="184"/>
      <c r="AB474" s="188">
        <f t="shared" ref="AB474" si="313">-AA472-AA473</f>
        <v>-350</v>
      </c>
    </row>
    <row r="475" spans="2:28" ht="17.25" x14ac:dyDescent="0.3">
      <c r="B475" s="205" t="s">
        <v>11</v>
      </c>
      <c r="C475" s="141"/>
      <c r="D475" s="197">
        <f>+D470+D474</f>
        <v>374555</v>
      </c>
      <c r="E475" s="84"/>
      <c r="F475" s="197">
        <f>+F470+F474</f>
        <v>374555</v>
      </c>
      <c r="G475" s="84"/>
      <c r="H475" s="197">
        <f>+H470+H474</f>
        <v>374555</v>
      </c>
      <c r="I475" s="84"/>
      <c r="J475" s="84"/>
      <c r="K475" s="84"/>
      <c r="L475" s="84"/>
      <c r="M475" s="84"/>
      <c r="N475" s="84"/>
      <c r="O475" s="141"/>
      <c r="P475" s="197">
        <f>+P470+P474</f>
        <v>372055</v>
      </c>
      <c r="Q475" s="141"/>
      <c r="R475" s="197">
        <f>+R470+R474</f>
        <v>372055</v>
      </c>
      <c r="S475" s="141"/>
      <c r="T475" s="197">
        <f>+T470+T474</f>
        <v>372055</v>
      </c>
      <c r="U475" s="141"/>
      <c r="V475" s="197">
        <f>+V470+V474</f>
        <v>384280</v>
      </c>
      <c r="W475" s="141"/>
      <c r="X475" s="197">
        <f>+X470+X474</f>
        <v>374500</v>
      </c>
      <c r="Y475" s="141"/>
      <c r="Z475" s="197">
        <f>+Z470+Z474</f>
        <v>374500</v>
      </c>
      <c r="AA475" s="141"/>
      <c r="AB475" s="197">
        <f>+AB470+AB474</f>
        <v>374500</v>
      </c>
    </row>
    <row r="476" spans="2:28" ht="17.25" x14ac:dyDescent="0.3">
      <c r="B476" s="205" t="s">
        <v>93</v>
      </c>
      <c r="C476" s="156"/>
      <c r="D476" s="165">
        <f t="shared" ref="D476" si="314">D475*6/100</f>
        <v>22473.3</v>
      </c>
      <c r="E476" s="172"/>
      <c r="F476" s="165">
        <f t="shared" ref="F476" si="315">F475*6/100</f>
        <v>22473.3</v>
      </c>
      <c r="G476" s="172"/>
      <c r="H476" s="165">
        <f>H475*6/100</f>
        <v>22473.3</v>
      </c>
      <c r="I476" s="172"/>
      <c r="J476" s="172"/>
      <c r="K476" s="172"/>
      <c r="L476" s="172"/>
      <c r="M476" s="172"/>
      <c r="N476" s="172"/>
      <c r="O476" s="172"/>
      <c r="P476" s="165">
        <f t="shared" ref="P476" si="316">P475*6/100</f>
        <v>22323.3</v>
      </c>
      <c r="Q476" s="172"/>
      <c r="R476" s="165">
        <f t="shared" ref="R476:T476" si="317">R475*6/100</f>
        <v>22323.3</v>
      </c>
      <c r="S476" s="172"/>
      <c r="T476" s="165">
        <f t="shared" si="317"/>
        <v>22323.3</v>
      </c>
      <c r="U476" s="172"/>
      <c r="V476" s="165">
        <f t="shared" ref="V476" si="318">V475*6/100</f>
        <v>23056.799999999999</v>
      </c>
      <c r="W476" s="172"/>
      <c r="X476" s="165">
        <f t="shared" ref="X476" si="319">X475*6/100</f>
        <v>22470</v>
      </c>
      <c r="Y476" s="172"/>
      <c r="Z476" s="165">
        <f t="shared" ref="Z476:AB476" si="320">Z475*6/100</f>
        <v>22470</v>
      </c>
      <c r="AA476" s="172"/>
      <c r="AB476" s="165">
        <f t="shared" si="320"/>
        <v>22470</v>
      </c>
    </row>
    <row r="477" spans="2:28" ht="17.25" x14ac:dyDescent="0.3">
      <c r="B477" s="205" t="s">
        <v>13</v>
      </c>
      <c r="C477" s="148"/>
      <c r="D477" s="161">
        <v>-15000</v>
      </c>
      <c r="E477" s="171"/>
      <c r="F477" s="198">
        <v>-15000</v>
      </c>
      <c r="G477" s="171"/>
      <c r="H477" s="198">
        <v>-15000</v>
      </c>
      <c r="I477" s="171"/>
      <c r="J477" s="171"/>
      <c r="K477" s="171"/>
      <c r="L477" s="171"/>
      <c r="M477" s="171"/>
      <c r="N477" s="171"/>
      <c r="O477" s="164"/>
      <c r="P477" s="198">
        <v>-15000</v>
      </c>
      <c r="Q477" s="164"/>
      <c r="R477" s="198">
        <v>-15000</v>
      </c>
      <c r="S477" s="164"/>
      <c r="T477" s="198">
        <v>-15000</v>
      </c>
      <c r="U477" s="164"/>
      <c r="V477" s="198">
        <v>-15000</v>
      </c>
      <c r="W477" s="164"/>
      <c r="X477" s="198">
        <v>-15000</v>
      </c>
      <c r="Y477" s="164"/>
      <c r="Z477" s="198">
        <v>-15000</v>
      </c>
      <c r="AA477" s="164"/>
      <c r="AB477" s="198">
        <v>-15000</v>
      </c>
    </row>
    <row r="478" spans="2:28" x14ac:dyDescent="0.25">
      <c r="B478" s="206" t="s">
        <v>123</v>
      </c>
      <c r="C478" s="156"/>
      <c r="D478" s="189">
        <f t="shared" ref="D478" si="321">D476+D477</f>
        <v>7473.2999999999993</v>
      </c>
      <c r="E478" s="172"/>
      <c r="F478" s="189">
        <f t="shared" ref="F478" si="322">F476+F477</f>
        <v>7473.2999999999993</v>
      </c>
      <c r="G478" s="168"/>
      <c r="H478" s="167">
        <f t="shared" ref="H478" si="323">H476+H477</f>
        <v>7473.2999999999993</v>
      </c>
      <c r="I478" s="311"/>
      <c r="J478" s="311"/>
      <c r="K478" s="311"/>
      <c r="L478" s="311"/>
      <c r="M478" s="311"/>
      <c r="N478" s="311"/>
      <c r="O478" s="168"/>
      <c r="P478" s="167">
        <f t="shared" ref="P478" si="324">P476+P477</f>
        <v>7323.2999999999993</v>
      </c>
      <c r="Q478" s="168"/>
      <c r="R478" s="167">
        <f t="shared" ref="R478:T478" si="325">R476+R477</f>
        <v>7323.2999999999993</v>
      </c>
      <c r="S478" s="168"/>
      <c r="T478" s="167">
        <f t="shared" si="325"/>
        <v>7323.2999999999993</v>
      </c>
      <c r="U478" s="168"/>
      <c r="V478" s="167">
        <f t="shared" ref="V478" si="326">V476+V477</f>
        <v>8056.7999999999993</v>
      </c>
      <c r="W478" s="168"/>
      <c r="X478" s="167">
        <f t="shared" ref="X478" si="327">X476+X477</f>
        <v>7470</v>
      </c>
      <c r="Y478" s="168"/>
      <c r="Z478" s="167">
        <f t="shared" ref="Z478:AB478" si="328">Z476+Z477</f>
        <v>7470</v>
      </c>
      <c r="AA478" s="168"/>
      <c r="AB478" s="167">
        <f t="shared" si="328"/>
        <v>7470</v>
      </c>
    </row>
    <row r="479" spans="2:28" ht="16.5" thickBot="1" x14ac:dyDescent="0.3">
      <c r="B479" s="270" t="s">
        <v>130</v>
      </c>
      <c r="C479" s="190"/>
      <c r="D479" s="177">
        <v>7473</v>
      </c>
      <c r="E479" s="199"/>
      <c r="F479" s="177">
        <v>7473</v>
      </c>
      <c r="G479" s="199"/>
      <c r="H479" s="177">
        <v>7473</v>
      </c>
      <c r="I479" s="385"/>
      <c r="J479" s="385"/>
      <c r="K479" s="385"/>
      <c r="L479" s="385"/>
      <c r="M479" s="385"/>
      <c r="N479" s="385"/>
      <c r="O479" s="187"/>
      <c r="P479" s="177">
        <v>7323</v>
      </c>
      <c r="Q479" s="187"/>
      <c r="R479" s="177">
        <v>7323</v>
      </c>
      <c r="S479" s="187"/>
      <c r="T479" s="177">
        <v>7323</v>
      </c>
      <c r="U479" s="187"/>
      <c r="V479" s="177">
        <v>8057</v>
      </c>
      <c r="W479" s="187"/>
      <c r="X479" s="177">
        <v>7470</v>
      </c>
      <c r="Y479" s="187"/>
      <c r="Z479" s="177">
        <v>7470</v>
      </c>
      <c r="AA479" s="187"/>
      <c r="AB479" s="177">
        <v>7470</v>
      </c>
    </row>
    <row r="480" spans="2:28" ht="18" thickTop="1" x14ac:dyDescent="0.3">
      <c r="C480" s="30"/>
      <c r="D480" s="31">
        <v>7495.5</v>
      </c>
      <c r="E480" s="30"/>
      <c r="F480" s="31">
        <v>7495.5</v>
      </c>
      <c r="G480" s="30"/>
      <c r="H480" s="31">
        <v>7495</v>
      </c>
      <c r="I480" s="31"/>
      <c r="J480" s="31"/>
      <c r="K480" s="31"/>
      <c r="L480" s="31"/>
      <c r="M480" s="31"/>
      <c r="N480" s="31"/>
      <c r="V480" s="19" t="s">
        <v>30</v>
      </c>
    </row>
    <row r="481" spans="2:14" ht="17.25" x14ac:dyDescent="0.3">
      <c r="B481" s="30"/>
      <c r="C481" s="30"/>
      <c r="D481" s="31">
        <f>D479-D480</f>
        <v>-22.5</v>
      </c>
      <c r="E481" s="31"/>
      <c r="F481" s="31">
        <f t="shared" ref="F481" si="329">F479-F480</f>
        <v>-22.5</v>
      </c>
      <c r="G481" s="31"/>
      <c r="H481" s="31">
        <f t="shared" ref="H481" si="330">H479-H480</f>
        <v>-22</v>
      </c>
      <c r="I481" s="31"/>
      <c r="J481" s="31"/>
      <c r="K481" s="31"/>
      <c r="L481" s="31"/>
      <c r="M481" s="31"/>
      <c r="N481" s="31"/>
    </row>
    <row r="482" spans="2:14" x14ac:dyDescent="0.25">
      <c r="B482" s="95"/>
      <c r="C482" s="95"/>
      <c r="D482" s="95"/>
    </row>
    <row r="483" spans="2:14" x14ac:dyDescent="0.25">
      <c r="B483" s="95"/>
      <c r="C483" s="95"/>
      <c r="D483" s="95"/>
    </row>
    <row r="484" spans="2:14" x14ac:dyDescent="0.25">
      <c r="B484" s="95"/>
      <c r="C484" s="95"/>
      <c r="D484" s="95"/>
    </row>
    <row r="487" spans="2:14" ht="17.25" x14ac:dyDescent="0.3">
      <c r="B487" s="85" t="s">
        <v>112</v>
      </c>
      <c r="C487" s="85"/>
      <c r="D487" s="28"/>
    </row>
    <row r="488" spans="2:14" ht="17.25" x14ac:dyDescent="0.3">
      <c r="B488" s="85" t="s">
        <v>113</v>
      </c>
      <c r="C488" s="85"/>
      <c r="D488" s="28"/>
    </row>
    <row r="489" spans="2:14" ht="17.25" x14ac:dyDescent="0.3">
      <c r="B489" s="28"/>
      <c r="C489" s="28"/>
      <c r="D489" s="28"/>
    </row>
    <row r="490" spans="2:14" ht="17.25" x14ac:dyDescent="0.3">
      <c r="B490" s="86" t="s">
        <v>0</v>
      </c>
      <c r="C490" s="28"/>
      <c r="D490" s="28"/>
    </row>
    <row r="491" spans="2:14" ht="17.25" x14ac:dyDescent="0.3">
      <c r="B491" s="30"/>
      <c r="C491" s="49" t="s">
        <v>98</v>
      </c>
      <c r="D491" s="49"/>
      <c r="E491" s="49" t="s">
        <v>99</v>
      </c>
      <c r="F491" s="49"/>
      <c r="G491" s="49" t="s">
        <v>100</v>
      </c>
      <c r="H491" s="49"/>
      <c r="I491" s="49"/>
      <c r="J491" s="49"/>
      <c r="K491" s="49"/>
      <c r="L491" s="49"/>
      <c r="M491" s="49"/>
      <c r="N491" s="49"/>
    </row>
    <row r="492" spans="2:14" ht="17.25" x14ac:dyDescent="0.3">
      <c r="B492" s="204" t="s">
        <v>1</v>
      </c>
      <c r="C492" s="151"/>
      <c r="D492" s="179">
        <v>75000</v>
      </c>
      <c r="E492" s="115"/>
      <c r="F492" s="143">
        <v>75000</v>
      </c>
      <c r="G492" s="151"/>
      <c r="H492" s="179">
        <v>75000</v>
      </c>
      <c r="I492" s="32"/>
      <c r="J492" s="32"/>
      <c r="K492" s="32"/>
      <c r="L492" s="32"/>
      <c r="M492" s="32"/>
      <c r="N492" s="32"/>
    </row>
    <row r="493" spans="2:14" ht="17.25" x14ac:dyDescent="0.3">
      <c r="B493" s="205" t="s">
        <v>61</v>
      </c>
      <c r="C493" s="141"/>
      <c r="D493" s="180"/>
      <c r="E493" s="84"/>
      <c r="F493" s="136"/>
      <c r="G493" s="141"/>
      <c r="H493" s="180"/>
      <c r="I493" s="32"/>
      <c r="J493" s="32"/>
      <c r="K493" s="32"/>
      <c r="L493" s="32"/>
      <c r="M493" s="32"/>
      <c r="N493" s="32"/>
    </row>
    <row r="494" spans="2:14" x14ac:dyDescent="0.25">
      <c r="B494" s="206" t="s">
        <v>57</v>
      </c>
      <c r="C494" s="148"/>
      <c r="D494" s="180"/>
      <c r="E494" s="21"/>
      <c r="F494" s="169"/>
      <c r="G494" s="170"/>
      <c r="H494" s="32"/>
      <c r="I494" s="32"/>
      <c r="J494" s="32"/>
      <c r="K494" s="32"/>
      <c r="L494" s="32"/>
      <c r="M494" s="32"/>
      <c r="N494" s="32"/>
    </row>
    <row r="495" spans="2:14" ht="17.25" x14ac:dyDescent="0.3">
      <c r="B495" s="205" t="s">
        <v>2</v>
      </c>
      <c r="C495" s="141"/>
      <c r="D495" s="180">
        <v>7800</v>
      </c>
      <c r="E495" s="84"/>
      <c r="F495" s="136">
        <v>7800</v>
      </c>
      <c r="G495" s="141"/>
      <c r="H495" s="180">
        <v>7800</v>
      </c>
      <c r="I495" s="32"/>
      <c r="J495" s="32"/>
      <c r="K495" s="32"/>
      <c r="L495" s="32"/>
      <c r="M495" s="32"/>
      <c r="N495" s="32"/>
    </row>
    <row r="496" spans="2:14" ht="17.25" x14ac:dyDescent="0.3">
      <c r="B496" s="205" t="s">
        <v>69</v>
      </c>
      <c r="C496" s="152"/>
      <c r="D496" s="180">
        <v>2500</v>
      </c>
      <c r="E496" s="84"/>
      <c r="F496" s="136">
        <v>2500</v>
      </c>
      <c r="G496" s="141"/>
      <c r="H496" s="180">
        <v>2500</v>
      </c>
      <c r="I496" s="32"/>
      <c r="J496" s="32"/>
      <c r="K496" s="32"/>
      <c r="L496" s="32"/>
      <c r="M496" s="32"/>
      <c r="N496" s="32"/>
    </row>
    <row r="497" spans="2:14" ht="17.25" x14ac:dyDescent="0.3">
      <c r="B497" s="205" t="s">
        <v>17</v>
      </c>
      <c r="C497" s="141"/>
      <c r="D497" s="180">
        <v>30825</v>
      </c>
      <c r="E497" s="84"/>
      <c r="F497" s="136">
        <v>30825</v>
      </c>
      <c r="G497" s="141"/>
      <c r="H497" s="180">
        <v>30825</v>
      </c>
      <c r="I497" s="32"/>
      <c r="J497" s="32"/>
      <c r="K497" s="32"/>
      <c r="L497" s="32"/>
      <c r="M497" s="32"/>
      <c r="N497" s="32"/>
    </row>
    <row r="498" spans="2:14" ht="17.25" x14ac:dyDescent="0.3">
      <c r="B498" s="205" t="s">
        <v>18</v>
      </c>
      <c r="C498" s="141"/>
      <c r="D498" s="181"/>
      <c r="E498" s="163"/>
      <c r="F498" s="162"/>
      <c r="G498" s="173"/>
      <c r="H498" s="181"/>
      <c r="I498" s="249"/>
      <c r="J498" s="249"/>
      <c r="K498" s="249"/>
      <c r="L498" s="249"/>
      <c r="M498" s="249"/>
      <c r="N498" s="249"/>
    </row>
    <row r="499" spans="2:14" ht="17.25" x14ac:dyDescent="0.3">
      <c r="B499" s="205" t="s">
        <v>19</v>
      </c>
      <c r="C499" s="141"/>
      <c r="D499" s="136">
        <v>37500</v>
      </c>
      <c r="E499" s="84"/>
      <c r="F499" s="136">
        <v>37500</v>
      </c>
      <c r="G499" s="141"/>
      <c r="H499" s="180">
        <v>37500</v>
      </c>
      <c r="I499" s="32"/>
      <c r="J499" s="32"/>
      <c r="K499" s="32"/>
      <c r="L499" s="32"/>
      <c r="M499" s="32"/>
      <c r="N499" s="32"/>
    </row>
    <row r="500" spans="2:14" ht="17.25" x14ac:dyDescent="0.3">
      <c r="B500" s="205" t="s">
        <v>60</v>
      </c>
      <c r="C500" s="141"/>
      <c r="D500" s="136"/>
      <c r="E500" s="84"/>
      <c r="F500" s="136"/>
      <c r="G500" s="141"/>
      <c r="H500" s="180"/>
      <c r="I500" s="32"/>
      <c r="J500" s="32"/>
      <c r="K500" s="32"/>
      <c r="L500" s="32"/>
      <c r="M500" s="32"/>
      <c r="N500" s="32"/>
    </row>
    <row r="501" spans="2:14" ht="17.25" x14ac:dyDescent="0.3">
      <c r="B501" s="205" t="s">
        <v>21</v>
      </c>
      <c r="C501" s="148"/>
      <c r="D501" s="169"/>
      <c r="E501" s="21"/>
      <c r="F501" s="169"/>
      <c r="G501" s="170"/>
      <c r="H501" s="180">
        <v>100000</v>
      </c>
      <c r="I501" s="32"/>
      <c r="J501" s="32"/>
      <c r="K501" s="32"/>
      <c r="L501" s="32"/>
      <c r="M501" s="32"/>
      <c r="N501" s="32"/>
    </row>
    <row r="502" spans="2:14" ht="17.25" x14ac:dyDescent="0.3">
      <c r="B502" s="205" t="s">
        <v>20</v>
      </c>
      <c r="C502" s="141"/>
      <c r="D502" s="136">
        <v>25000</v>
      </c>
      <c r="E502" s="84"/>
      <c r="F502" s="136">
        <v>25000</v>
      </c>
      <c r="G502" s="141"/>
      <c r="H502" s="180">
        <v>25000</v>
      </c>
      <c r="I502" s="32"/>
      <c r="J502" s="32"/>
      <c r="K502" s="32"/>
      <c r="L502" s="32"/>
      <c r="M502" s="32"/>
      <c r="N502" s="32"/>
    </row>
    <row r="503" spans="2:14" ht="17.25" x14ac:dyDescent="0.3">
      <c r="B503" s="205" t="s">
        <v>22</v>
      </c>
      <c r="C503" s="141"/>
      <c r="D503" s="136">
        <v>55000</v>
      </c>
      <c r="E503" s="84"/>
      <c r="F503" s="136">
        <v>55000</v>
      </c>
      <c r="G503" s="141"/>
      <c r="H503" s="180">
        <v>55000</v>
      </c>
      <c r="I503" s="32"/>
      <c r="J503" s="32"/>
      <c r="K503" s="32"/>
      <c r="L503" s="32"/>
      <c r="M503" s="32"/>
      <c r="N503" s="32"/>
    </row>
    <row r="504" spans="2:14" ht="17.25" x14ac:dyDescent="0.3">
      <c r="B504" s="205" t="s">
        <v>24</v>
      </c>
      <c r="C504" s="148"/>
      <c r="D504" s="169">
        <v>11500</v>
      </c>
      <c r="E504" s="21"/>
      <c r="F504" s="169">
        <v>11500</v>
      </c>
      <c r="G504" s="21"/>
      <c r="H504" s="32">
        <v>11500</v>
      </c>
      <c r="I504" s="32"/>
      <c r="J504" s="32"/>
      <c r="K504" s="32"/>
      <c r="L504" s="32"/>
      <c r="M504" s="32"/>
      <c r="N504" s="32"/>
    </row>
    <row r="505" spans="2:14" ht="17.25" x14ac:dyDescent="0.3">
      <c r="B505" s="205" t="s">
        <v>23</v>
      </c>
      <c r="C505" s="141"/>
      <c r="D505" s="136">
        <v>20000</v>
      </c>
      <c r="E505" s="84"/>
      <c r="F505" s="136">
        <v>20000</v>
      </c>
      <c r="G505" s="141"/>
      <c r="H505" s="180">
        <v>20000</v>
      </c>
      <c r="I505" s="32"/>
      <c r="J505" s="32"/>
      <c r="K505" s="32"/>
      <c r="L505" s="32"/>
      <c r="M505" s="32"/>
      <c r="N505" s="32"/>
    </row>
    <row r="506" spans="2:14" ht="17.25" x14ac:dyDescent="0.3">
      <c r="B506" s="207" t="s">
        <v>3</v>
      </c>
      <c r="C506" s="141"/>
      <c r="D506" s="140">
        <f>SUM(D492:D505)</f>
        <v>265125</v>
      </c>
      <c r="E506" s="110"/>
      <c r="F506" s="140">
        <f>SUM(F492:F505)</f>
        <v>265125</v>
      </c>
      <c r="G506" s="153"/>
      <c r="H506" s="140">
        <f>SUM(H492:H505)</f>
        <v>365125</v>
      </c>
      <c r="I506" s="110"/>
      <c r="J506" s="110"/>
      <c r="K506" s="110"/>
      <c r="L506" s="110"/>
      <c r="M506" s="110"/>
      <c r="N506" s="110"/>
    </row>
    <row r="507" spans="2:14" ht="17.25" x14ac:dyDescent="0.3">
      <c r="B507" s="205"/>
      <c r="C507" s="153"/>
      <c r="D507" s="161"/>
      <c r="E507" s="171"/>
      <c r="F507" s="161"/>
      <c r="G507" s="164"/>
      <c r="H507" s="161"/>
      <c r="I507" s="171"/>
      <c r="J507" s="171"/>
      <c r="K507" s="171"/>
      <c r="L507" s="171"/>
      <c r="M507" s="171"/>
      <c r="N507" s="171"/>
    </row>
    <row r="508" spans="2:14" ht="17.25" x14ac:dyDescent="0.3">
      <c r="B508" s="208" t="s">
        <v>4</v>
      </c>
      <c r="C508" s="148"/>
      <c r="D508" s="161"/>
      <c r="E508" s="171"/>
      <c r="F508" s="161"/>
      <c r="G508" s="164"/>
      <c r="H508" s="161"/>
      <c r="I508" s="171"/>
      <c r="J508" s="171"/>
      <c r="K508" s="171"/>
      <c r="L508" s="171"/>
      <c r="M508" s="171"/>
      <c r="N508" s="171"/>
    </row>
    <row r="509" spans="2:14" ht="17.25" x14ac:dyDescent="0.3">
      <c r="B509" s="205" t="s">
        <v>25</v>
      </c>
      <c r="C509" s="148"/>
      <c r="D509" s="161"/>
      <c r="E509" s="171"/>
      <c r="F509" s="161"/>
      <c r="G509" s="164"/>
      <c r="H509" s="161"/>
      <c r="I509" s="171"/>
      <c r="J509" s="171"/>
      <c r="K509" s="171"/>
      <c r="L509" s="171"/>
      <c r="M509" s="171"/>
      <c r="N509" s="171"/>
    </row>
    <row r="510" spans="2:14" x14ac:dyDescent="0.25">
      <c r="B510" s="209" t="s">
        <v>5</v>
      </c>
      <c r="C510" s="148"/>
      <c r="D510" s="161"/>
      <c r="E510" s="171"/>
      <c r="F510" s="161"/>
      <c r="G510" s="164"/>
      <c r="H510" s="162"/>
      <c r="I510" s="163"/>
      <c r="J510" s="163"/>
      <c r="K510" s="163"/>
      <c r="L510" s="163"/>
      <c r="M510" s="163"/>
      <c r="N510" s="163"/>
    </row>
    <row r="511" spans="2:14" ht="17.25" x14ac:dyDescent="0.3">
      <c r="B511" s="205" t="s">
        <v>6</v>
      </c>
      <c r="C511" s="148"/>
      <c r="D511" s="162"/>
      <c r="E511" s="163"/>
      <c r="F511" s="162"/>
      <c r="G511" s="173"/>
      <c r="H511" s="162"/>
      <c r="I511" s="163"/>
      <c r="J511" s="163"/>
      <c r="K511" s="163"/>
      <c r="L511" s="163"/>
      <c r="M511" s="163"/>
      <c r="N511" s="163"/>
    </row>
    <row r="512" spans="2:14" ht="17.25" x14ac:dyDescent="0.3">
      <c r="B512" s="205" t="s">
        <v>7</v>
      </c>
      <c r="C512" s="148"/>
      <c r="D512" s="161"/>
      <c r="E512" s="171"/>
      <c r="F512" s="194"/>
      <c r="G512" s="164"/>
      <c r="H512" s="161"/>
      <c r="I512" s="171"/>
      <c r="J512" s="171"/>
      <c r="K512" s="171"/>
      <c r="L512" s="171"/>
      <c r="M512" s="171"/>
      <c r="N512" s="171"/>
    </row>
    <row r="513" spans="2:14" ht="17.25" x14ac:dyDescent="0.3">
      <c r="B513" s="205"/>
      <c r="C513" s="148"/>
      <c r="D513" s="161"/>
      <c r="E513" s="171"/>
      <c r="F513" s="161"/>
      <c r="G513" s="164"/>
      <c r="H513" s="161"/>
      <c r="I513" s="171"/>
      <c r="J513" s="171"/>
      <c r="K513" s="171"/>
      <c r="L513" s="171"/>
      <c r="M513" s="171"/>
      <c r="N513" s="171"/>
    </row>
    <row r="514" spans="2:14" x14ac:dyDescent="0.25">
      <c r="B514" s="206"/>
      <c r="C514" s="151"/>
      <c r="D514" s="143">
        <f>+D506+D509+D510+D511+D512</f>
        <v>265125</v>
      </c>
      <c r="E514" s="115"/>
      <c r="F514" s="143">
        <f>+F506+F509+F510+F511+F512</f>
        <v>265125</v>
      </c>
      <c r="G514" s="151"/>
      <c r="H514" s="143">
        <f>+H506+H509+H510+H511+H512</f>
        <v>365125</v>
      </c>
      <c r="I514" s="84"/>
      <c r="J514" s="84"/>
      <c r="K514" s="84"/>
      <c r="L514" s="84"/>
      <c r="M514" s="84"/>
      <c r="N514" s="84"/>
    </row>
    <row r="515" spans="2:14" ht="17.25" x14ac:dyDescent="0.3">
      <c r="B515" s="208" t="s">
        <v>34</v>
      </c>
      <c r="C515" s="141"/>
      <c r="D515" s="136"/>
      <c r="E515" s="84"/>
      <c r="F515" s="136"/>
      <c r="G515" s="84"/>
      <c r="H515" s="136"/>
      <c r="I515" s="84"/>
      <c r="J515" s="84"/>
      <c r="K515" s="84"/>
      <c r="L515" s="84"/>
      <c r="M515" s="84"/>
      <c r="N515" s="84"/>
    </row>
    <row r="516" spans="2:14" ht="17.25" x14ac:dyDescent="0.3">
      <c r="B516" s="205" t="s">
        <v>9</v>
      </c>
      <c r="C516" s="144"/>
      <c r="D516" s="145"/>
      <c r="E516" s="144"/>
      <c r="F516" s="145"/>
      <c r="G516" s="131"/>
      <c r="H516" s="145"/>
      <c r="I516" s="131"/>
      <c r="J516" s="131"/>
      <c r="K516" s="131"/>
      <c r="L516" s="131"/>
      <c r="M516" s="131"/>
      <c r="N516" s="131"/>
    </row>
    <row r="517" spans="2:14" ht="17.25" x14ac:dyDescent="0.3">
      <c r="B517" s="205" t="s">
        <v>122</v>
      </c>
      <c r="C517" s="166"/>
      <c r="D517" s="165"/>
      <c r="E517" s="172"/>
      <c r="F517" s="165"/>
      <c r="G517" s="172"/>
      <c r="H517" s="165"/>
      <c r="I517" s="172"/>
      <c r="J517" s="172"/>
      <c r="K517" s="172"/>
      <c r="L517" s="172"/>
      <c r="M517" s="172"/>
      <c r="N517" s="172"/>
    </row>
    <row r="518" spans="2:14" ht="16.5" thickBot="1" x14ac:dyDescent="0.3">
      <c r="B518" s="206"/>
      <c r="C518" s="184"/>
      <c r="D518" s="188">
        <f>-C516-C517</f>
        <v>0</v>
      </c>
      <c r="E518" s="184"/>
      <c r="F518" s="188">
        <f>-E516-E517</f>
        <v>0</v>
      </c>
      <c r="G518" s="196"/>
      <c r="H518" s="188">
        <f>-G516-G517</f>
        <v>0</v>
      </c>
      <c r="I518" s="84"/>
      <c r="J518" s="84"/>
      <c r="K518" s="84"/>
      <c r="L518" s="84"/>
      <c r="M518" s="84"/>
      <c r="N518" s="84"/>
    </row>
    <row r="519" spans="2:14" ht="17.25" x14ac:dyDescent="0.3">
      <c r="B519" s="205" t="s">
        <v>11</v>
      </c>
      <c r="C519" s="141"/>
      <c r="D519" s="197">
        <f>+D514+D518</f>
        <v>265125</v>
      </c>
      <c r="E519" s="84"/>
      <c r="F519" s="197">
        <f>+F514+F518</f>
        <v>265125</v>
      </c>
      <c r="G519" s="84"/>
      <c r="H519" s="197">
        <f>+H514+H518</f>
        <v>365125</v>
      </c>
      <c r="I519" s="84"/>
      <c r="J519" s="84"/>
      <c r="K519" s="84"/>
      <c r="L519" s="84"/>
      <c r="M519" s="84"/>
      <c r="N519" s="84"/>
    </row>
    <row r="520" spans="2:14" ht="17.25" x14ac:dyDescent="0.3">
      <c r="B520" s="205" t="s">
        <v>93</v>
      </c>
      <c r="C520" s="156"/>
      <c r="D520" s="165">
        <f t="shared" ref="D520" si="331">D519*6/100</f>
        <v>15907.5</v>
      </c>
      <c r="E520" s="172"/>
      <c r="F520" s="165">
        <f t="shared" ref="F520" si="332">F519*6/100</f>
        <v>15907.5</v>
      </c>
      <c r="G520" s="172"/>
      <c r="H520" s="165">
        <f>H519*6/100</f>
        <v>21907.5</v>
      </c>
      <c r="I520" s="172"/>
      <c r="J520" s="172"/>
      <c r="K520" s="172"/>
      <c r="L520" s="172"/>
      <c r="M520" s="172"/>
      <c r="N520" s="172"/>
    </row>
    <row r="521" spans="2:14" ht="17.25" x14ac:dyDescent="0.3">
      <c r="B521" s="205" t="s">
        <v>13</v>
      </c>
      <c r="C521" s="148"/>
      <c r="D521" s="161">
        <v>-15000</v>
      </c>
      <c r="E521" s="171"/>
      <c r="F521" s="198">
        <v>-15000</v>
      </c>
      <c r="G521" s="171"/>
      <c r="H521" s="198">
        <v>-15000</v>
      </c>
      <c r="I521" s="171"/>
      <c r="J521" s="171"/>
      <c r="K521" s="171"/>
      <c r="L521" s="171"/>
      <c r="M521" s="171"/>
      <c r="N521" s="171"/>
    </row>
    <row r="522" spans="2:14" ht="16.5" thickBot="1" x14ac:dyDescent="0.3">
      <c r="B522" s="210" t="s">
        <v>123</v>
      </c>
      <c r="C522" s="157"/>
      <c r="D522" s="177">
        <f t="shared" ref="D522" si="333">D520+D521</f>
        <v>907.5</v>
      </c>
      <c r="E522" s="168"/>
      <c r="F522" s="177">
        <f t="shared" ref="F522" si="334">F520+F521</f>
        <v>907.5</v>
      </c>
      <c r="G522" s="168"/>
      <c r="H522" s="177">
        <f t="shared" ref="H522" si="335">H520+H521</f>
        <v>6907.5</v>
      </c>
      <c r="I522" s="178"/>
      <c r="J522" s="178"/>
      <c r="K522" s="178"/>
      <c r="L522" s="178"/>
      <c r="M522" s="178"/>
      <c r="N522" s="178"/>
    </row>
    <row r="523" spans="2:14" ht="16.5" thickTop="1" x14ac:dyDescent="0.25">
      <c r="C523" s="158"/>
      <c r="D523" s="178"/>
      <c r="E523" s="172"/>
      <c r="F523" s="178"/>
      <c r="G523" s="172"/>
      <c r="H523" s="178"/>
      <c r="I523" s="178"/>
      <c r="J523" s="178"/>
      <c r="K523" s="178"/>
      <c r="L523" s="178"/>
      <c r="M523" s="178"/>
      <c r="N523" s="178"/>
    </row>
    <row r="524" spans="2:14" ht="17.25" x14ac:dyDescent="0.3">
      <c r="B524" s="30"/>
      <c r="C524" s="30"/>
      <c r="D524" s="31"/>
      <c r="E524" s="30"/>
      <c r="F524" s="31"/>
      <c r="G524" s="30"/>
      <c r="H524" s="31"/>
      <c r="I524" s="31"/>
      <c r="J524" s="31"/>
      <c r="K524" s="31"/>
      <c r="L524" s="31"/>
      <c r="M524" s="31"/>
      <c r="N524" s="31"/>
    </row>
    <row r="525" spans="2:14" ht="17.25" x14ac:dyDescent="0.3">
      <c r="B525" s="30"/>
      <c r="C525" s="30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</row>
    <row r="532" spans="2:14" ht="17.25" x14ac:dyDescent="0.3">
      <c r="B532" s="85" t="s">
        <v>114</v>
      </c>
      <c r="C532" s="85"/>
      <c r="D532" s="28"/>
    </row>
    <row r="533" spans="2:14" ht="17.25" x14ac:dyDescent="0.3">
      <c r="B533" s="85" t="s">
        <v>113</v>
      </c>
      <c r="C533" s="85"/>
      <c r="D533" s="28"/>
    </row>
    <row r="534" spans="2:14" ht="17.25" x14ac:dyDescent="0.3">
      <c r="B534" s="28"/>
      <c r="C534" s="28"/>
      <c r="D534" s="28"/>
    </row>
    <row r="535" spans="2:14" ht="17.25" x14ac:dyDescent="0.3">
      <c r="B535" s="86" t="s">
        <v>0</v>
      </c>
      <c r="C535" s="28"/>
      <c r="D535" s="28"/>
    </row>
    <row r="536" spans="2:14" ht="17.25" x14ac:dyDescent="0.3">
      <c r="B536" s="30"/>
      <c r="C536" s="49" t="s">
        <v>98</v>
      </c>
      <c r="D536" s="49"/>
      <c r="E536" s="49" t="s">
        <v>99</v>
      </c>
      <c r="F536" s="49"/>
      <c r="G536" s="49" t="s">
        <v>100</v>
      </c>
      <c r="H536" s="49"/>
      <c r="I536" s="49"/>
      <c r="J536" s="49"/>
      <c r="K536" s="49"/>
      <c r="L536" s="49"/>
      <c r="M536" s="49"/>
      <c r="N536" s="49"/>
    </row>
    <row r="537" spans="2:14" ht="17.25" x14ac:dyDescent="0.3">
      <c r="B537" s="204" t="s">
        <v>1</v>
      </c>
      <c r="C537" s="151"/>
      <c r="D537" s="179">
        <v>75000</v>
      </c>
      <c r="E537" s="115"/>
      <c r="F537" s="143">
        <v>75000</v>
      </c>
      <c r="G537" s="151"/>
      <c r="H537" s="179">
        <v>75000</v>
      </c>
      <c r="I537" s="32"/>
      <c r="J537" s="32"/>
      <c r="K537" s="32"/>
      <c r="L537" s="32"/>
      <c r="M537" s="32"/>
      <c r="N537" s="32"/>
    </row>
    <row r="538" spans="2:14" ht="17.25" x14ac:dyDescent="0.3">
      <c r="B538" s="205" t="s">
        <v>61</v>
      </c>
      <c r="C538" s="141"/>
      <c r="D538" s="180"/>
      <c r="E538" s="84"/>
      <c r="F538" s="136"/>
      <c r="G538" s="141"/>
      <c r="H538" s="180"/>
      <c r="I538" s="32"/>
      <c r="J538" s="32"/>
      <c r="K538" s="32"/>
      <c r="L538" s="32"/>
      <c r="M538" s="32"/>
      <c r="N538" s="32"/>
    </row>
    <row r="539" spans="2:14" x14ac:dyDescent="0.25">
      <c r="B539" s="206" t="s">
        <v>57</v>
      </c>
      <c r="C539" s="148"/>
      <c r="D539" s="180"/>
      <c r="E539" s="21"/>
      <c r="F539" s="169"/>
      <c r="G539" s="170"/>
      <c r="H539" s="32"/>
      <c r="I539" s="32"/>
      <c r="J539" s="32"/>
      <c r="K539" s="32"/>
      <c r="L539" s="32"/>
      <c r="M539" s="32"/>
      <c r="N539" s="32"/>
    </row>
    <row r="540" spans="2:14" ht="17.25" x14ac:dyDescent="0.3">
      <c r="B540" s="205" t="s">
        <v>2</v>
      </c>
      <c r="C540" s="141"/>
      <c r="D540" s="180">
        <v>7800</v>
      </c>
      <c r="E540" s="84"/>
      <c r="F540" s="136">
        <v>7800</v>
      </c>
      <c r="G540" s="141"/>
      <c r="H540" s="180">
        <v>7800</v>
      </c>
      <c r="I540" s="32"/>
      <c r="J540" s="32"/>
      <c r="K540" s="32"/>
      <c r="L540" s="32"/>
      <c r="M540" s="32"/>
      <c r="N540" s="32"/>
    </row>
    <row r="541" spans="2:14" ht="17.25" x14ac:dyDescent="0.3">
      <c r="B541" s="205" t="s">
        <v>69</v>
      </c>
      <c r="C541" s="152"/>
      <c r="D541" s="180">
        <v>2500</v>
      </c>
      <c r="E541" s="84"/>
      <c r="F541" s="136">
        <v>2500</v>
      </c>
      <c r="G541" s="141"/>
      <c r="H541" s="180">
        <v>2500</v>
      </c>
      <c r="I541" s="32"/>
      <c r="J541" s="32"/>
      <c r="K541" s="32"/>
      <c r="L541" s="32"/>
      <c r="M541" s="32"/>
      <c r="N541" s="32"/>
    </row>
    <row r="542" spans="2:14" ht="17.25" x14ac:dyDescent="0.3">
      <c r="B542" s="205" t="s">
        <v>17</v>
      </c>
      <c r="C542" s="141"/>
      <c r="D542" s="180">
        <v>30825</v>
      </c>
      <c r="E542" s="84"/>
      <c r="F542" s="136">
        <v>30825</v>
      </c>
      <c r="G542" s="141"/>
      <c r="H542" s="180">
        <v>30825</v>
      </c>
      <c r="I542" s="32"/>
      <c r="J542" s="32"/>
      <c r="K542" s="32"/>
      <c r="L542" s="32"/>
      <c r="M542" s="32"/>
      <c r="N542" s="32"/>
    </row>
    <row r="543" spans="2:14" ht="17.25" x14ac:dyDescent="0.3">
      <c r="B543" s="205" t="s">
        <v>18</v>
      </c>
      <c r="C543" s="141"/>
      <c r="D543" s="181"/>
      <c r="E543" s="163"/>
      <c r="F543" s="162"/>
      <c r="G543" s="173"/>
      <c r="H543" s="181"/>
      <c r="I543" s="249"/>
      <c r="J543" s="249"/>
      <c r="K543" s="249"/>
      <c r="L543" s="249"/>
      <c r="M543" s="249"/>
      <c r="N543" s="249"/>
    </row>
    <row r="544" spans="2:14" ht="17.25" x14ac:dyDescent="0.3">
      <c r="B544" s="205" t="s">
        <v>19</v>
      </c>
      <c r="C544" s="141"/>
      <c r="D544" s="136">
        <v>37500</v>
      </c>
      <c r="E544" s="84"/>
      <c r="F544" s="136">
        <v>37500</v>
      </c>
      <c r="G544" s="141"/>
      <c r="H544" s="180">
        <v>37500</v>
      </c>
      <c r="I544" s="32"/>
      <c r="J544" s="32"/>
      <c r="K544" s="32"/>
      <c r="L544" s="32"/>
      <c r="M544" s="32"/>
      <c r="N544" s="32"/>
    </row>
    <row r="545" spans="2:14" ht="17.25" x14ac:dyDescent="0.3">
      <c r="B545" s="205" t="s">
        <v>60</v>
      </c>
      <c r="C545" s="141"/>
      <c r="D545" s="136"/>
      <c r="E545" s="84"/>
      <c r="F545" s="136"/>
      <c r="G545" s="141"/>
      <c r="H545" s="180"/>
      <c r="I545" s="32"/>
      <c r="J545" s="32"/>
      <c r="K545" s="32"/>
      <c r="L545" s="32"/>
      <c r="M545" s="32"/>
      <c r="N545" s="32"/>
    </row>
    <row r="546" spans="2:14" ht="17.25" x14ac:dyDescent="0.3">
      <c r="B546" s="205" t="s">
        <v>21</v>
      </c>
      <c r="C546" s="148"/>
      <c r="D546" s="169"/>
      <c r="E546" s="21"/>
      <c r="F546" s="169"/>
      <c r="G546" s="170"/>
      <c r="H546" s="180"/>
      <c r="I546" s="32"/>
      <c r="J546" s="32"/>
      <c r="K546" s="32"/>
      <c r="L546" s="32"/>
      <c r="M546" s="32"/>
      <c r="N546" s="32"/>
    </row>
    <row r="547" spans="2:14" ht="17.25" x14ac:dyDescent="0.3">
      <c r="B547" s="205" t="s">
        <v>20</v>
      </c>
      <c r="C547" s="141"/>
      <c r="D547" s="136">
        <v>25000</v>
      </c>
      <c r="E547" s="84"/>
      <c r="F547" s="136">
        <v>25000</v>
      </c>
      <c r="G547" s="141"/>
      <c r="H547" s="180">
        <v>25000</v>
      </c>
      <c r="I547" s="32"/>
      <c r="J547" s="32"/>
      <c r="K547" s="32"/>
      <c r="L547" s="32"/>
      <c r="M547" s="32"/>
      <c r="N547" s="32"/>
    </row>
    <row r="548" spans="2:14" ht="17.25" x14ac:dyDescent="0.3">
      <c r="B548" s="205" t="s">
        <v>22</v>
      </c>
      <c r="C548" s="141"/>
      <c r="D548" s="136">
        <v>55000</v>
      </c>
      <c r="E548" s="84"/>
      <c r="F548" s="136">
        <v>55000</v>
      </c>
      <c r="G548" s="141"/>
      <c r="H548" s="180">
        <v>55000</v>
      </c>
      <c r="I548" s="32"/>
      <c r="J548" s="32"/>
      <c r="K548" s="32"/>
      <c r="L548" s="32"/>
      <c r="M548" s="32"/>
      <c r="N548" s="32"/>
    </row>
    <row r="549" spans="2:14" ht="17.25" x14ac:dyDescent="0.3">
      <c r="B549" s="205" t="s">
        <v>24</v>
      </c>
      <c r="C549" s="148"/>
      <c r="D549" s="169">
        <v>11500</v>
      </c>
      <c r="E549" s="21"/>
      <c r="F549" s="169">
        <v>11500</v>
      </c>
      <c r="G549" s="21"/>
      <c r="H549" s="32">
        <v>11500</v>
      </c>
      <c r="I549" s="32"/>
      <c r="J549" s="32"/>
      <c r="K549" s="32"/>
      <c r="L549" s="32"/>
      <c r="M549" s="32"/>
      <c r="N549" s="32"/>
    </row>
    <row r="550" spans="2:14" ht="17.25" x14ac:dyDescent="0.3">
      <c r="B550" s="205" t="s">
        <v>23</v>
      </c>
      <c r="C550" s="141"/>
      <c r="D550" s="136">
        <v>20000</v>
      </c>
      <c r="E550" s="84"/>
      <c r="F550" s="136">
        <v>20000</v>
      </c>
      <c r="G550" s="141"/>
      <c r="H550" s="180">
        <v>20000</v>
      </c>
      <c r="I550" s="32"/>
      <c r="J550" s="32"/>
      <c r="K550" s="32"/>
      <c r="L550" s="32"/>
      <c r="M550" s="32"/>
      <c r="N550" s="32"/>
    </row>
    <row r="551" spans="2:14" ht="17.25" x14ac:dyDescent="0.3">
      <c r="B551" s="207" t="s">
        <v>3</v>
      </c>
      <c r="C551" s="141"/>
      <c r="D551" s="140">
        <f>SUM(D537:D550)</f>
        <v>265125</v>
      </c>
      <c r="E551" s="110"/>
      <c r="F551" s="140">
        <f>SUM(F537:F550)</f>
        <v>265125</v>
      </c>
      <c r="G551" s="153"/>
      <c r="H551" s="140">
        <f>SUM(H537:H550)</f>
        <v>265125</v>
      </c>
      <c r="I551" s="110"/>
      <c r="J551" s="110"/>
      <c r="K551" s="110"/>
      <c r="L551" s="110"/>
      <c r="M551" s="110"/>
      <c r="N551" s="110"/>
    </row>
    <row r="552" spans="2:14" ht="17.25" x14ac:dyDescent="0.3">
      <c r="B552" s="205"/>
      <c r="C552" s="153"/>
      <c r="D552" s="161"/>
      <c r="E552" s="171"/>
      <c r="F552" s="161"/>
      <c r="G552" s="164"/>
      <c r="H552" s="161"/>
      <c r="I552" s="171"/>
      <c r="J552" s="171"/>
      <c r="K552" s="171"/>
      <c r="L552" s="171"/>
      <c r="M552" s="171"/>
      <c r="N552" s="171"/>
    </row>
    <row r="553" spans="2:14" ht="17.25" x14ac:dyDescent="0.3">
      <c r="B553" s="208" t="s">
        <v>4</v>
      </c>
      <c r="C553" s="148"/>
      <c r="D553" s="161"/>
      <c r="E553" s="171"/>
      <c r="F553" s="161"/>
      <c r="G553" s="164"/>
      <c r="H553" s="161"/>
      <c r="I553" s="171"/>
      <c r="J553" s="171"/>
      <c r="K553" s="171"/>
      <c r="L553" s="171"/>
      <c r="M553" s="171"/>
      <c r="N553" s="171"/>
    </row>
    <row r="554" spans="2:14" ht="17.25" x14ac:dyDescent="0.3">
      <c r="B554" s="205" t="s">
        <v>25</v>
      </c>
      <c r="C554" s="148"/>
      <c r="D554" s="161"/>
      <c r="E554" s="171"/>
      <c r="F554" s="161"/>
      <c r="G554" s="164"/>
      <c r="H554" s="161"/>
      <c r="I554" s="171"/>
      <c r="J554" s="171"/>
      <c r="K554" s="171"/>
      <c r="L554" s="171"/>
      <c r="M554" s="171"/>
      <c r="N554" s="171"/>
    </row>
    <row r="555" spans="2:14" x14ac:dyDescent="0.25">
      <c r="B555" s="209" t="s">
        <v>5</v>
      </c>
      <c r="C555" s="148"/>
      <c r="D555" s="161"/>
      <c r="E555" s="171"/>
      <c r="F555" s="161"/>
      <c r="G555" s="164"/>
      <c r="H555" s="162">
        <v>17177.23</v>
      </c>
      <c r="I555" s="163"/>
      <c r="J555" s="163"/>
      <c r="K555" s="163"/>
      <c r="L555" s="163"/>
      <c r="M555" s="163"/>
      <c r="N555" s="163"/>
    </row>
    <row r="556" spans="2:14" ht="17.25" x14ac:dyDescent="0.3">
      <c r="B556" s="205" t="s">
        <v>6</v>
      </c>
      <c r="C556" s="148"/>
      <c r="D556" s="162"/>
      <c r="E556" s="163"/>
      <c r="F556" s="162"/>
      <c r="G556" s="173"/>
      <c r="H556" s="162"/>
      <c r="I556" s="163"/>
      <c r="J556" s="163"/>
      <c r="K556" s="163"/>
      <c r="L556" s="163"/>
      <c r="M556" s="163"/>
      <c r="N556" s="163"/>
    </row>
    <row r="557" spans="2:14" ht="17.25" x14ac:dyDescent="0.3">
      <c r="B557" s="205" t="s">
        <v>7</v>
      </c>
      <c r="C557" s="148"/>
      <c r="D557" s="161"/>
      <c r="E557" s="171"/>
      <c r="F557" s="194"/>
      <c r="G557" s="164"/>
      <c r="H557" s="161"/>
      <c r="I557" s="171"/>
      <c r="J557" s="171"/>
      <c r="K557" s="171"/>
      <c r="L557" s="171"/>
      <c r="M557" s="171"/>
      <c r="N557" s="171"/>
    </row>
    <row r="558" spans="2:14" ht="17.25" x14ac:dyDescent="0.3">
      <c r="B558" s="205"/>
      <c r="C558" s="148"/>
      <c r="D558" s="161"/>
      <c r="E558" s="171"/>
      <c r="F558" s="161"/>
      <c r="G558" s="164"/>
      <c r="H558" s="161"/>
      <c r="I558" s="171"/>
      <c r="J558" s="171"/>
      <c r="K558" s="171"/>
      <c r="L558" s="171"/>
      <c r="M558" s="171"/>
      <c r="N558" s="171"/>
    </row>
    <row r="559" spans="2:14" x14ac:dyDescent="0.25">
      <c r="B559" s="206"/>
      <c r="C559" s="151"/>
      <c r="D559" s="143">
        <f>+D551+D554+D555+D556+D557</f>
        <v>265125</v>
      </c>
      <c r="E559" s="115"/>
      <c r="F559" s="143">
        <f>+F551+F554+F555+F556+F557</f>
        <v>265125</v>
      </c>
      <c r="G559" s="151"/>
      <c r="H559" s="143">
        <f>+H551+H554+H555+H556+H557</f>
        <v>282302.23</v>
      </c>
      <c r="I559" s="84"/>
      <c r="J559" s="84"/>
      <c r="K559" s="84"/>
      <c r="L559" s="84"/>
      <c r="M559" s="84"/>
      <c r="N559" s="84"/>
    </row>
    <row r="560" spans="2:14" ht="17.25" x14ac:dyDescent="0.3">
      <c r="B560" s="208" t="s">
        <v>34</v>
      </c>
      <c r="C560" s="141"/>
      <c r="D560" s="136"/>
      <c r="E560" s="84"/>
      <c r="F560" s="136"/>
      <c r="G560" s="84"/>
      <c r="H560" s="136"/>
      <c r="I560" s="84"/>
      <c r="J560" s="84"/>
      <c r="K560" s="84"/>
      <c r="L560" s="84"/>
      <c r="M560" s="84"/>
      <c r="N560" s="84"/>
    </row>
    <row r="561" spans="2:14" ht="17.25" x14ac:dyDescent="0.3">
      <c r="B561" s="205" t="s">
        <v>9</v>
      </c>
      <c r="C561" s="144"/>
      <c r="D561" s="145"/>
      <c r="E561" s="144"/>
      <c r="F561" s="145"/>
      <c r="G561" s="131"/>
      <c r="H561" s="145"/>
      <c r="I561" s="131"/>
      <c r="J561" s="131"/>
      <c r="K561" s="131"/>
      <c r="L561" s="131"/>
      <c r="M561" s="131"/>
      <c r="N561" s="131"/>
    </row>
    <row r="562" spans="2:14" ht="17.25" x14ac:dyDescent="0.3">
      <c r="B562" s="205" t="s">
        <v>122</v>
      </c>
      <c r="C562" s="166"/>
      <c r="D562" s="165"/>
      <c r="E562" s="172"/>
      <c r="F562" s="165"/>
      <c r="G562" s="172"/>
      <c r="H562" s="165"/>
      <c r="I562" s="172"/>
      <c r="J562" s="172"/>
      <c r="K562" s="172"/>
      <c r="L562" s="172"/>
      <c r="M562" s="172"/>
      <c r="N562" s="172"/>
    </row>
    <row r="563" spans="2:14" ht="16.5" thickBot="1" x14ac:dyDescent="0.3">
      <c r="B563" s="206"/>
      <c r="C563" s="184"/>
      <c r="D563" s="188">
        <f>-C561-C562</f>
        <v>0</v>
      </c>
      <c r="E563" s="184"/>
      <c r="F563" s="188">
        <f>-E561-E562</f>
        <v>0</v>
      </c>
      <c r="G563" s="196"/>
      <c r="H563" s="188">
        <f>-G561-G562</f>
        <v>0</v>
      </c>
      <c r="I563" s="84"/>
      <c r="J563" s="84"/>
      <c r="K563" s="84"/>
      <c r="L563" s="84"/>
      <c r="M563" s="84"/>
      <c r="N563" s="84"/>
    </row>
    <row r="564" spans="2:14" ht="17.25" x14ac:dyDescent="0.3">
      <c r="B564" s="205" t="s">
        <v>11</v>
      </c>
      <c r="C564" s="141"/>
      <c r="D564" s="197">
        <f>+D559+D563</f>
        <v>265125</v>
      </c>
      <c r="E564" s="84"/>
      <c r="F564" s="197">
        <f>+F559+F563</f>
        <v>265125</v>
      </c>
      <c r="G564" s="84"/>
      <c r="H564" s="197">
        <f>+H559+H563</f>
        <v>282302.23</v>
      </c>
      <c r="I564" s="84"/>
      <c r="J564" s="84"/>
      <c r="K564" s="84"/>
      <c r="L564" s="84"/>
      <c r="M564" s="84"/>
      <c r="N564" s="84"/>
    </row>
    <row r="565" spans="2:14" ht="17.25" x14ac:dyDescent="0.3">
      <c r="B565" s="205" t="s">
        <v>93</v>
      </c>
      <c r="C565" s="156"/>
      <c r="D565" s="165">
        <f t="shared" ref="D565" si="336">D564*6/100</f>
        <v>15907.5</v>
      </c>
      <c r="E565" s="172"/>
      <c r="F565" s="165">
        <f t="shared" ref="F565" si="337">F564*6/100</f>
        <v>15907.5</v>
      </c>
      <c r="G565" s="172"/>
      <c r="H565" s="165">
        <f>H564*6/100</f>
        <v>16938.1338</v>
      </c>
      <c r="I565" s="172"/>
      <c r="J565" s="172"/>
      <c r="K565" s="172"/>
      <c r="L565" s="172"/>
      <c r="M565" s="172"/>
      <c r="N565" s="172"/>
    </row>
    <row r="566" spans="2:14" ht="17.25" x14ac:dyDescent="0.3">
      <c r="B566" s="205" t="s">
        <v>13</v>
      </c>
      <c r="C566" s="148"/>
      <c r="D566" s="161">
        <v>-15000</v>
      </c>
      <c r="E566" s="171"/>
      <c r="F566" s="198">
        <v>-15000</v>
      </c>
      <c r="G566" s="171"/>
      <c r="H566" s="198">
        <v>-15000</v>
      </c>
      <c r="I566" s="171"/>
      <c r="J566" s="171"/>
      <c r="K566" s="171"/>
      <c r="L566" s="171"/>
      <c r="M566" s="171"/>
      <c r="N566" s="171"/>
    </row>
    <row r="567" spans="2:14" ht="16.5" thickBot="1" x14ac:dyDescent="0.3">
      <c r="B567" s="210" t="s">
        <v>123</v>
      </c>
      <c r="C567" s="157"/>
      <c r="D567" s="177">
        <f t="shared" ref="D567" si="338">D565+D566</f>
        <v>907.5</v>
      </c>
      <c r="E567" s="168"/>
      <c r="F567" s="177">
        <f t="shared" ref="F567" si="339">F565+F566</f>
        <v>907.5</v>
      </c>
      <c r="G567" s="168"/>
      <c r="H567" s="177">
        <f t="shared" ref="H567" si="340">H565+H566</f>
        <v>1938.1337999999996</v>
      </c>
      <c r="I567" s="178"/>
      <c r="J567" s="178"/>
      <c r="K567" s="178"/>
      <c r="L567" s="178"/>
      <c r="M567" s="178"/>
      <c r="N567" s="178"/>
    </row>
    <row r="568" spans="2:14" ht="17.25" thickTop="1" thickBot="1" x14ac:dyDescent="0.3">
      <c r="D568" s="177">
        <v>907.5</v>
      </c>
      <c r="E568" s="199"/>
      <c r="F568" s="177">
        <v>907.5</v>
      </c>
      <c r="G568" s="199"/>
      <c r="H568" s="177">
        <v>1938</v>
      </c>
      <c r="I568" s="178"/>
      <c r="J568" s="178"/>
      <c r="K568" s="178"/>
      <c r="L568" s="178"/>
      <c r="M568" s="178"/>
      <c r="N568" s="178"/>
    </row>
    <row r="569" spans="2:14" ht="18" thickTop="1" x14ac:dyDescent="0.3">
      <c r="D569" s="31">
        <v>907.5</v>
      </c>
      <c r="E569" s="30"/>
      <c r="F569" s="31">
        <v>907.5</v>
      </c>
      <c r="G569" s="30"/>
      <c r="H569" s="31">
        <v>907.5</v>
      </c>
      <c r="I569" s="31"/>
      <c r="J569" s="31"/>
      <c r="K569" s="31"/>
      <c r="L569" s="31"/>
      <c r="M569" s="31"/>
      <c r="N569" s="31"/>
    </row>
    <row r="570" spans="2:14" ht="17.25" x14ac:dyDescent="0.3">
      <c r="D570" s="31">
        <f>D568-D569</f>
        <v>0</v>
      </c>
      <c r="E570" s="31"/>
      <c r="F570" s="31">
        <f t="shared" ref="F570" si="341">F568-F569</f>
        <v>0</v>
      </c>
      <c r="G570" s="31"/>
      <c r="H570" s="31">
        <f t="shared" ref="H570" si="342">H568-H569</f>
        <v>1030.5</v>
      </c>
      <c r="I570" s="31"/>
      <c r="J570" s="31"/>
      <c r="K570" s="31"/>
      <c r="L570" s="31"/>
      <c r="M570" s="31"/>
      <c r="N570" s="31"/>
    </row>
    <row r="576" spans="2:14" ht="17.25" x14ac:dyDescent="0.3">
      <c r="B576" s="85" t="s">
        <v>115</v>
      </c>
      <c r="C576" s="85"/>
      <c r="D576" s="28"/>
    </row>
    <row r="577" spans="2:14" ht="17.25" x14ac:dyDescent="0.3">
      <c r="B577" s="85" t="s">
        <v>113</v>
      </c>
      <c r="C577" s="85"/>
      <c r="D577" s="28"/>
    </row>
    <row r="578" spans="2:14" ht="17.25" x14ac:dyDescent="0.3">
      <c r="B578" s="28"/>
      <c r="C578" s="28"/>
      <c r="D578" s="28"/>
    </row>
    <row r="579" spans="2:14" ht="17.25" x14ac:dyDescent="0.3">
      <c r="B579" s="86" t="s">
        <v>0</v>
      </c>
      <c r="C579" s="28"/>
      <c r="D579" s="28"/>
    </row>
    <row r="580" spans="2:14" ht="17.25" x14ac:dyDescent="0.3">
      <c r="B580" s="30"/>
      <c r="C580" s="49" t="s">
        <v>98</v>
      </c>
      <c r="D580" s="49"/>
      <c r="E580" s="49" t="s">
        <v>99</v>
      </c>
      <c r="F580" s="49"/>
      <c r="G580" s="49" t="s">
        <v>100</v>
      </c>
      <c r="H580" s="49"/>
      <c r="I580" s="49"/>
      <c r="J580" s="49"/>
      <c r="K580" s="49"/>
      <c r="L580" s="49"/>
      <c r="M580" s="49"/>
      <c r="N580" s="49"/>
    </row>
    <row r="581" spans="2:14" ht="17.25" x14ac:dyDescent="0.3">
      <c r="B581" s="204" t="s">
        <v>1</v>
      </c>
      <c r="C581" s="151"/>
      <c r="D581" s="179">
        <v>75000</v>
      </c>
      <c r="E581" s="115"/>
      <c r="F581" s="143">
        <v>75000</v>
      </c>
      <c r="G581" s="151"/>
      <c r="H581" s="179">
        <v>75000</v>
      </c>
      <c r="I581" s="32"/>
      <c r="J581" s="32"/>
      <c r="K581" s="32"/>
      <c r="L581" s="32"/>
      <c r="M581" s="32"/>
      <c r="N581" s="32"/>
    </row>
    <row r="582" spans="2:14" ht="17.25" x14ac:dyDescent="0.3">
      <c r="B582" s="205" t="s">
        <v>61</v>
      </c>
      <c r="C582" s="141"/>
      <c r="D582" s="180"/>
      <c r="E582" s="84"/>
      <c r="F582" s="136"/>
      <c r="G582" s="141"/>
      <c r="H582" s="180"/>
      <c r="I582" s="32"/>
      <c r="J582" s="32"/>
      <c r="K582" s="32"/>
      <c r="L582" s="32"/>
      <c r="M582" s="32"/>
      <c r="N582" s="32"/>
    </row>
    <row r="583" spans="2:14" x14ac:dyDescent="0.25">
      <c r="B583" s="206" t="s">
        <v>57</v>
      </c>
      <c r="C583" s="148"/>
      <c r="D583" s="180"/>
      <c r="E583" s="21"/>
      <c r="F583" s="169"/>
      <c r="G583" s="170"/>
      <c r="H583" s="32"/>
      <c r="I583" s="32"/>
      <c r="J583" s="32"/>
      <c r="K583" s="32"/>
      <c r="L583" s="32"/>
      <c r="M583" s="32"/>
      <c r="N583" s="32"/>
    </row>
    <row r="584" spans="2:14" ht="17.25" x14ac:dyDescent="0.3">
      <c r="B584" s="205" t="s">
        <v>2</v>
      </c>
      <c r="C584" s="141"/>
      <c r="D584" s="180">
        <v>7800</v>
      </c>
      <c r="E584" s="84"/>
      <c r="F584" s="136">
        <v>7800</v>
      </c>
      <c r="G584" s="141"/>
      <c r="H584" s="180">
        <v>7800</v>
      </c>
      <c r="I584" s="32"/>
      <c r="J584" s="32"/>
      <c r="K584" s="32"/>
      <c r="L584" s="32"/>
      <c r="M584" s="32"/>
      <c r="N584" s="32"/>
    </row>
    <row r="585" spans="2:14" ht="17.25" x14ac:dyDescent="0.3">
      <c r="B585" s="205" t="s">
        <v>69</v>
      </c>
      <c r="C585" s="152"/>
      <c r="D585" s="180">
        <v>2500</v>
      </c>
      <c r="E585" s="84"/>
      <c r="F585" s="136">
        <v>2500</v>
      </c>
      <c r="G585" s="141"/>
      <c r="H585" s="180">
        <v>2500</v>
      </c>
      <c r="I585" s="32"/>
      <c r="J585" s="32"/>
      <c r="K585" s="32"/>
      <c r="L585" s="32"/>
      <c r="M585" s="32"/>
      <c r="N585" s="32"/>
    </row>
    <row r="586" spans="2:14" ht="17.25" x14ac:dyDescent="0.3">
      <c r="B586" s="205" t="s">
        <v>17</v>
      </c>
      <c r="C586" s="141"/>
      <c r="D586" s="180">
        <v>30825</v>
      </c>
      <c r="E586" s="84"/>
      <c r="F586" s="136">
        <v>30825</v>
      </c>
      <c r="G586" s="141"/>
      <c r="H586" s="180">
        <v>30825</v>
      </c>
      <c r="I586" s="32"/>
      <c r="J586" s="32"/>
      <c r="K586" s="32"/>
      <c r="L586" s="32"/>
      <c r="M586" s="32"/>
      <c r="N586" s="32"/>
    </row>
    <row r="587" spans="2:14" ht="17.25" x14ac:dyDescent="0.3">
      <c r="B587" s="205" t="s">
        <v>18</v>
      </c>
      <c r="C587" s="141"/>
      <c r="D587" s="181"/>
      <c r="E587" s="163"/>
      <c r="F587" s="162"/>
      <c r="G587" s="173"/>
      <c r="H587" s="181"/>
      <c r="I587" s="249"/>
      <c r="J587" s="249"/>
      <c r="K587" s="249"/>
      <c r="L587" s="249"/>
      <c r="M587" s="249"/>
      <c r="N587" s="249"/>
    </row>
    <row r="588" spans="2:14" ht="17.25" x14ac:dyDescent="0.3">
      <c r="B588" s="205" t="s">
        <v>19</v>
      </c>
      <c r="C588" s="141"/>
      <c r="D588" s="136">
        <v>37500</v>
      </c>
      <c r="E588" s="84"/>
      <c r="F588" s="136">
        <v>37500</v>
      </c>
      <c r="G588" s="141"/>
      <c r="H588" s="180">
        <v>37500</v>
      </c>
      <c r="I588" s="32"/>
      <c r="J588" s="32"/>
      <c r="K588" s="32"/>
      <c r="L588" s="32"/>
      <c r="M588" s="32"/>
      <c r="N588" s="32"/>
    </row>
    <row r="589" spans="2:14" ht="17.25" x14ac:dyDescent="0.3">
      <c r="B589" s="205" t="s">
        <v>60</v>
      </c>
      <c r="C589" s="141"/>
      <c r="D589" s="136"/>
      <c r="E589" s="84"/>
      <c r="F589" s="136"/>
      <c r="G589" s="141"/>
      <c r="H589" s="180"/>
      <c r="I589" s="32"/>
      <c r="J589" s="32"/>
      <c r="K589" s="32"/>
      <c r="L589" s="32"/>
      <c r="M589" s="32"/>
      <c r="N589" s="32"/>
    </row>
    <row r="590" spans="2:14" ht="17.25" x14ac:dyDescent="0.3">
      <c r="B590" s="205" t="s">
        <v>21</v>
      </c>
      <c r="C590" s="148"/>
      <c r="D590" s="169"/>
      <c r="E590" s="21"/>
      <c r="F590" s="169"/>
      <c r="G590" s="170"/>
      <c r="H590" s="180"/>
      <c r="I590" s="32"/>
      <c r="J590" s="32"/>
      <c r="K590" s="32"/>
      <c r="L590" s="32"/>
      <c r="M590" s="32"/>
      <c r="N590" s="32"/>
    </row>
    <row r="591" spans="2:14" ht="17.25" x14ac:dyDescent="0.3">
      <c r="B591" s="205" t="s">
        <v>20</v>
      </c>
      <c r="C591" s="141"/>
      <c r="D591" s="136">
        <v>25000</v>
      </c>
      <c r="E591" s="84"/>
      <c r="F591" s="136">
        <v>25000</v>
      </c>
      <c r="G591" s="141"/>
      <c r="H591" s="180">
        <v>25000</v>
      </c>
      <c r="I591" s="32"/>
      <c r="J591" s="32"/>
      <c r="K591" s="32"/>
      <c r="L591" s="32"/>
      <c r="M591" s="32"/>
      <c r="N591" s="32"/>
    </row>
    <row r="592" spans="2:14" ht="17.25" x14ac:dyDescent="0.3">
      <c r="B592" s="205" t="s">
        <v>22</v>
      </c>
      <c r="C592" s="141"/>
      <c r="D592" s="136">
        <v>55000</v>
      </c>
      <c r="E592" s="84"/>
      <c r="F592" s="136">
        <v>55000</v>
      </c>
      <c r="G592" s="141"/>
      <c r="H592" s="180">
        <v>55000</v>
      </c>
      <c r="I592" s="32"/>
      <c r="J592" s="32"/>
      <c r="K592" s="32"/>
      <c r="L592" s="32"/>
      <c r="M592" s="32"/>
      <c r="N592" s="32"/>
    </row>
    <row r="593" spans="2:14" ht="17.25" x14ac:dyDescent="0.3">
      <c r="B593" s="205" t="s">
        <v>24</v>
      </c>
      <c r="C593" s="148"/>
      <c r="D593" s="169">
        <v>11500</v>
      </c>
      <c r="E593" s="21"/>
      <c r="F593" s="169">
        <v>11500</v>
      </c>
      <c r="G593" s="21"/>
      <c r="H593" s="32">
        <v>11500</v>
      </c>
      <c r="I593" s="32"/>
      <c r="J593" s="32"/>
      <c r="K593" s="32"/>
      <c r="L593" s="32"/>
      <c r="M593" s="32"/>
      <c r="N593" s="32"/>
    </row>
    <row r="594" spans="2:14" ht="17.25" x14ac:dyDescent="0.3">
      <c r="B594" s="205" t="s">
        <v>23</v>
      </c>
      <c r="C594" s="141"/>
      <c r="D594" s="136">
        <v>20000</v>
      </c>
      <c r="E594" s="84"/>
      <c r="F594" s="136">
        <v>20000</v>
      </c>
      <c r="G594" s="141"/>
      <c r="H594" s="180">
        <v>20000</v>
      </c>
      <c r="I594" s="32"/>
      <c r="J594" s="32"/>
      <c r="K594" s="32"/>
      <c r="L594" s="32"/>
      <c r="M594" s="32"/>
      <c r="N594" s="32"/>
    </row>
    <row r="595" spans="2:14" ht="17.25" x14ac:dyDescent="0.3">
      <c r="B595" s="207" t="s">
        <v>3</v>
      </c>
      <c r="C595" s="141"/>
      <c r="D595" s="140">
        <f>SUM(D581:D594)</f>
        <v>265125</v>
      </c>
      <c r="E595" s="110"/>
      <c r="F595" s="140">
        <f>SUM(F581:F594)</f>
        <v>265125</v>
      </c>
      <c r="G595" s="153"/>
      <c r="H595" s="140">
        <f>SUM(H581:H594)</f>
        <v>265125</v>
      </c>
      <c r="I595" s="110"/>
      <c r="J595" s="110"/>
      <c r="K595" s="110"/>
      <c r="L595" s="110"/>
      <c r="M595" s="110"/>
      <c r="N595" s="110"/>
    </row>
    <row r="596" spans="2:14" ht="17.25" x14ac:dyDescent="0.3">
      <c r="B596" s="205"/>
      <c r="C596" s="153"/>
      <c r="D596" s="161"/>
      <c r="E596" s="171"/>
      <c r="F596" s="161"/>
      <c r="G596" s="164"/>
      <c r="H596" s="161"/>
      <c r="I596" s="171"/>
      <c r="J596" s="171"/>
      <c r="K596" s="171"/>
      <c r="L596" s="171"/>
      <c r="M596" s="171"/>
      <c r="N596" s="171"/>
    </row>
    <row r="597" spans="2:14" ht="17.25" x14ac:dyDescent="0.3">
      <c r="B597" s="208" t="s">
        <v>4</v>
      </c>
      <c r="C597" s="148"/>
      <c r="D597" s="161"/>
      <c r="E597" s="171"/>
      <c r="F597" s="161"/>
      <c r="G597" s="164"/>
      <c r="H597" s="161"/>
      <c r="I597" s="171"/>
      <c r="J597" s="171"/>
      <c r="K597" s="171"/>
      <c r="L597" s="171"/>
      <c r="M597" s="171"/>
      <c r="N597" s="171"/>
    </row>
    <row r="598" spans="2:14" ht="17.25" x14ac:dyDescent="0.3">
      <c r="B598" s="205" t="s">
        <v>25</v>
      </c>
      <c r="C598" s="148"/>
      <c r="D598" s="161"/>
      <c r="E598" s="171"/>
      <c r="F598" s="161"/>
      <c r="G598" s="164"/>
      <c r="H598" s="161"/>
      <c r="I598" s="171"/>
      <c r="J598" s="171"/>
      <c r="K598" s="171"/>
      <c r="L598" s="171"/>
      <c r="M598" s="171"/>
      <c r="N598" s="171"/>
    </row>
    <row r="599" spans="2:14" x14ac:dyDescent="0.25">
      <c r="B599" s="209" t="s">
        <v>5</v>
      </c>
      <c r="C599" s="148"/>
      <c r="D599" s="161"/>
      <c r="E599" s="171"/>
      <c r="F599" s="161"/>
      <c r="G599" s="164"/>
      <c r="H599" s="162"/>
      <c r="I599" s="163"/>
      <c r="J599" s="163"/>
      <c r="K599" s="163"/>
      <c r="L599" s="163"/>
      <c r="M599" s="163"/>
      <c r="N599" s="163"/>
    </row>
    <row r="600" spans="2:14" ht="17.25" x14ac:dyDescent="0.3">
      <c r="B600" s="205" t="s">
        <v>6</v>
      </c>
      <c r="C600" s="148"/>
      <c r="D600" s="162"/>
      <c r="E600" s="163"/>
      <c r="F600" s="162"/>
      <c r="G600" s="173"/>
      <c r="H600" s="162"/>
      <c r="I600" s="163"/>
      <c r="J600" s="163"/>
      <c r="K600" s="163"/>
      <c r="L600" s="163"/>
      <c r="M600" s="163"/>
      <c r="N600" s="163"/>
    </row>
    <row r="601" spans="2:14" ht="17.25" x14ac:dyDescent="0.3">
      <c r="B601" s="205" t="s">
        <v>7</v>
      </c>
      <c r="C601" s="148"/>
      <c r="D601" s="161"/>
      <c r="E601" s="171"/>
      <c r="F601" s="194"/>
      <c r="G601" s="164"/>
      <c r="H601" s="161"/>
      <c r="I601" s="171"/>
      <c r="J601" s="171"/>
      <c r="K601" s="171"/>
      <c r="L601" s="171"/>
      <c r="M601" s="171"/>
      <c r="N601" s="171"/>
    </row>
    <row r="602" spans="2:14" ht="17.25" x14ac:dyDescent="0.3">
      <c r="B602" s="205"/>
      <c r="C602" s="148"/>
      <c r="D602" s="161"/>
      <c r="E602" s="171"/>
      <c r="F602" s="161"/>
      <c r="G602" s="164"/>
      <c r="H602" s="161"/>
      <c r="I602" s="171"/>
      <c r="J602" s="171"/>
      <c r="K602" s="171"/>
      <c r="L602" s="171"/>
      <c r="M602" s="171"/>
      <c r="N602" s="171"/>
    </row>
    <row r="603" spans="2:14" x14ac:dyDescent="0.25">
      <c r="B603" s="206"/>
      <c r="C603" s="151"/>
      <c r="D603" s="143">
        <f>+D595+D598+D599+D600+D601</f>
        <v>265125</v>
      </c>
      <c r="E603" s="115"/>
      <c r="F603" s="143">
        <f>+F595+F598+F599+F600+F601</f>
        <v>265125</v>
      </c>
      <c r="G603" s="151"/>
      <c r="H603" s="143">
        <f>+H595+H598+H599+H600+H601</f>
        <v>265125</v>
      </c>
      <c r="I603" s="84"/>
      <c r="J603" s="84"/>
      <c r="K603" s="84"/>
      <c r="L603" s="84"/>
      <c r="M603" s="84"/>
      <c r="N603" s="84"/>
    </row>
    <row r="604" spans="2:14" ht="17.25" x14ac:dyDescent="0.3">
      <c r="B604" s="208" t="s">
        <v>34</v>
      </c>
      <c r="C604" s="141"/>
      <c r="D604" s="136"/>
      <c r="E604" s="84"/>
      <c r="F604" s="136"/>
      <c r="G604" s="84"/>
      <c r="H604" s="136"/>
      <c r="I604" s="84"/>
      <c r="J604" s="84"/>
      <c r="K604" s="84"/>
      <c r="L604" s="84"/>
      <c r="M604" s="84"/>
      <c r="N604" s="84"/>
    </row>
    <row r="605" spans="2:14" ht="17.25" x14ac:dyDescent="0.3">
      <c r="B605" s="205" t="s">
        <v>9</v>
      </c>
      <c r="C605" s="144"/>
      <c r="D605" s="145"/>
      <c r="E605" s="144"/>
      <c r="F605" s="145"/>
      <c r="G605" s="131"/>
      <c r="H605" s="145"/>
      <c r="I605" s="131"/>
      <c r="J605" s="131"/>
      <c r="K605" s="131"/>
      <c r="L605" s="131"/>
      <c r="M605" s="131"/>
      <c r="N605" s="131"/>
    </row>
    <row r="606" spans="2:14" ht="17.25" x14ac:dyDescent="0.3">
      <c r="B606" s="205" t="s">
        <v>122</v>
      </c>
      <c r="C606" s="166"/>
      <c r="D606" s="165"/>
      <c r="E606" s="172"/>
      <c r="F606" s="165"/>
      <c r="G606" s="172"/>
      <c r="H606" s="165"/>
      <c r="I606" s="172"/>
      <c r="J606" s="172"/>
      <c r="K606" s="172"/>
      <c r="L606" s="172"/>
      <c r="M606" s="172"/>
      <c r="N606" s="172"/>
    </row>
    <row r="607" spans="2:14" ht="16.5" thickBot="1" x14ac:dyDescent="0.3">
      <c r="B607" s="206"/>
      <c r="C607" s="184"/>
      <c r="D607" s="188">
        <f>-C605-C606</f>
        <v>0</v>
      </c>
      <c r="E607" s="184"/>
      <c r="F607" s="188">
        <f>-E605-E606</f>
        <v>0</v>
      </c>
      <c r="G607" s="196"/>
      <c r="H607" s="188">
        <f>-G605-G606</f>
        <v>0</v>
      </c>
      <c r="I607" s="84"/>
      <c r="J607" s="84"/>
      <c r="K607" s="84"/>
      <c r="L607" s="84"/>
      <c r="M607" s="84"/>
      <c r="N607" s="84"/>
    </row>
    <row r="608" spans="2:14" ht="17.25" x14ac:dyDescent="0.3">
      <c r="B608" s="205" t="s">
        <v>11</v>
      </c>
      <c r="C608" s="141"/>
      <c r="D608" s="197">
        <f>+D603+D607</f>
        <v>265125</v>
      </c>
      <c r="E608" s="84"/>
      <c r="F608" s="197">
        <f>+F603+F607</f>
        <v>265125</v>
      </c>
      <c r="G608" s="84"/>
      <c r="H608" s="197">
        <f>+H603+H607</f>
        <v>265125</v>
      </c>
      <c r="I608" s="84"/>
      <c r="J608" s="84"/>
      <c r="K608" s="84"/>
      <c r="L608" s="84"/>
      <c r="M608" s="84"/>
      <c r="N608" s="84"/>
    </row>
    <row r="609" spans="2:14" ht="17.25" x14ac:dyDescent="0.3">
      <c r="B609" s="205" t="s">
        <v>93</v>
      </c>
      <c r="C609" s="156"/>
      <c r="D609" s="165">
        <f t="shared" ref="D609" si="343">D608*6/100</f>
        <v>15907.5</v>
      </c>
      <c r="E609" s="172"/>
      <c r="F609" s="165">
        <f t="shared" ref="F609" si="344">F608*6/100</f>
        <v>15907.5</v>
      </c>
      <c r="G609" s="172"/>
      <c r="H609" s="165">
        <f>H608*6/100</f>
        <v>15907.5</v>
      </c>
      <c r="I609" s="172"/>
      <c r="J609" s="172"/>
      <c r="K609" s="172"/>
      <c r="L609" s="172"/>
      <c r="M609" s="172"/>
      <c r="N609" s="172"/>
    </row>
    <row r="610" spans="2:14" ht="17.25" x14ac:dyDescent="0.3">
      <c r="B610" s="205" t="s">
        <v>13</v>
      </c>
      <c r="C610" s="148"/>
      <c r="D610" s="161">
        <v>-15000</v>
      </c>
      <c r="E610" s="171"/>
      <c r="F610" s="198">
        <v>-15000</v>
      </c>
      <c r="G610" s="171"/>
      <c r="H610" s="198">
        <v>-15000</v>
      </c>
      <c r="I610" s="171"/>
      <c r="J610" s="171"/>
      <c r="K610" s="171"/>
      <c r="L610" s="171"/>
      <c r="M610" s="171"/>
      <c r="N610" s="171"/>
    </row>
    <row r="611" spans="2:14" ht="16.5" thickBot="1" x14ac:dyDescent="0.3">
      <c r="B611" s="210" t="s">
        <v>123</v>
      </c>
      <c r="C611" s="157"/>
      <c r="D611" s="177">
        <f t="shared" ref="D611" si="345">D609+D610</f>
        <v>907.5</v>
      </c>
      <c r="E611" s="168"/>
      <c r="F611" s="177">
        <f t="shared" ref="F611" si="346">F609+F610</f>
        <v>907.5</v>
      </c>
      <c r="G611" s="168"/>
      <c r="H611" s="177">
        <f t="shared" ref="H611" si="347">H609+H610</f>
        <v>907.5</v>
      </c>
      <c r="I611" s="178"/>
      <c r="J611" s="178"/>
      <c r="K611" s="178"/>
      <c r="L611" s="178"/>
      <c r="M611" s="178"/>
      <c r="N611" s="178"/>
    </row>
    <row r="612" spans="2:14" ht="18" thickTop="1" x14ac:dyDescent="0.3">
      <c r="D612" s="31"/>
      <c r="E612" s="30"/>
      <c r="F612" s="31"/>
      <c r="G612" s="30"/>
      <c r="H612" s="31"/>
      <c r="I612" s="31"/>
      <c r="J612" s="31"/>
      <c r="K612" s="31"/>
      <c r="L612" s="31"/>
      <c r="M612" s="31"/>
      <c r="N612" s="31"/>
    </row>
    <row r="613" spans="2:14" ht="17.25" x14ac:dyDescent="0.3"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</row>
    <row r="620" spans="2:14" ht="17.25" x14ac:dyDescent="0.3">
      <c r="B620" s="85" t="s">
        <v>116</v>
      </c>
      <c r="C620" s="85"/>
      <c r="D620" s="28"/>
    </row>
    <row r="621" spans="2:14" ht="17.25" x14ac:dyDescent="0.3">
      <c r="B621" s="85" t="s">
        <v>113</v>
      </c>
      <c r="C621" s="85"/>
      <c r="D621" s="28"/>
    </row>
    <row r="622" spans="2:14" ht="17.25" x14ac:dyDescent="0.3">
      <c r="B622" s="28"/>
      <c r="C622" s="28"/>
      <c r="D622" s="28"/>
    </row>
    <row r="623" spans="2:14" ht="17.25" x14ac:dyDescent="0.3">
      <c r="B623" s="86" t="s">
        <v>0</v>
      </c>
      <c r="C623" s="28"/>
      <c r="D623" s="28"/>
    </row>
    <row r="624" spans="2:14" ht="17.25" x14ac:dyDescent="0.3">
      <c r="B624" s="30"/>
      <c r="C624" s="49" t="s">
        <v>98</v>
      </c>
      <c r="D624" s="49"/>
      <c r="E624" s="49" t="s">
        <v>99</v>
      </c>
      <c r="F624" s="49"/>
      <c r="G624" s="49" t="s">
        <v>100</v>
      </c>
      <c r="H624" s="49"/>
      <c r="I624" s="49"/>
      <c r="J624" s="49"/>
      <c r="K624" s="49"/>
      <c r="L624" s="49"/>
      <c r="M624" s="49"/>
      <c r="N624" s="49"/>
    </row>
    <row r="625" spans="2:14" ht="17.25" x14ac:dyDescent="0.3">
      <c r="B625" s="204" t="s">
        <v>1</v>
      </c>
      <c r="C625" s="151"/>
      <c r="D625" s="179">
        <v>75000</v>
      </c>
      <c r="E625" s="115"/>
      <c r="F625" s="143">
        <v>75000</v>
      </c>
      <c r="G625" s="151"/>
      <c r="H625" s="179">
        <v>75000</v>
      </c>
      <c r="I625" s="32"/>
      <c r="J625" s="32"/>
      <c r="K625" s="32"/>
      <c r="L625" s="32"/>
      <c r="M625" s="32"/>
      <c r="N625" s="32"/>
    </row>
    <row r="626" spans="2:14" ht="17.25" x14ac:dyDescent="0.3">
      <c r="B626" s="205" t="s">
        <v>61</v>
      </c>
      <c r="C626" s="141"/>
      <c r="D626" s="180"/>
      <c r="E626" s="84"/>
      <c r="F626" s="136"/>
      <c r="G626" s="141"/>
      <c r="H626" s="180"/>
      <c r="I626" s="32"/>
      <c r="J626" s="32"/>
      <c r="K626" s="32"/>
      <c r="L626" s="32"/>
      <c r="M626" s="32"/>
      <c r="N626" s="32"/>
    </row>
    <row r="627" spans="2:14" x14ac:dyDescent="0.25">
      <c r="B627" s="206" t="s">
        <v>57</v>
      </c>
      <c r="C627" s="148"/>
      <c r="D627" s="180"/>
      <c r="E627" s="21"/>
      <c r="F627" s="169"/>
      <c r="G627" s="170"/>
      <c r="H627" s="32"/>
      <c r="I627" s="32"/>
      <c r="J627" s="32"/>
      <c r="K627" s="32"/>
      <c r="L627" s="32"/>
      <c r="M627" s="32"/>
      <c r="N627" s="32"/>
    </row>
    <row r="628" spans="2:14" ht="17.25" x14ac:dyDescent="0.3">
      <c r="B628" s="205" t="s">
        <v>2</v>
      </c>
      <c r="C628" s="141"/>
      <c r="D628" s="180">
        <v>7800</v>
      </c>
      <c r="E628" s="84"/>
      <c r="F628" s="136">
        <v>7800</v>
      </c>
      <c r="G628" s="141"/>
      <c r="H628" s="180">
        <v>7800</v>
      </c>
      <c r="I628" s="32"/>
      <c r="J628" s="32"/>
      <c r="K628" s="32"/>
      <c r="L628" s="32"/>
      <c r="M628" s="32"/>
      <c r="N628" s="32"/>
    </row>
    <row r="629" spans="2:14" ht="17.25" x14ac:dyDescent="0.3">
      <c r="B629" s="205" t="s">
        <v>69</v>
      </c>
      <c r="C629" s="152"/>
      <c r="D629" s="180">
        <v>2500</v>
      </c>
      <c r="E629" s="84"/>
      <c r="F629" s="136">
        <v>2500</v>
      </c>
      <c r="G629" s="141"/>
      <c r="H629" s="180">
        <v>2500</v>
      </c>
      <c r="I629" s="32"/>
      <c r="J629" s="32"/>
      <c r="K629" s="32"/>
      <c r="L629" s="32"/>
      <c r="M629" s="32"/>
      <c r="N629" s="32"/>
    </row>
    <row r="630" spans="2:14" ht="17.25" x14ac:dyDescent="0.3">
      <c r="B630" s="205" t="s">
        <v>17</v>
      </c>
      <c r="C630" s="141"/>
      <c r="D630" s="180">
        <v>30825</v>
      </c>
      <c r="E630" s="84"/>
      <c r="F630" s="136">
        <v>30825</v>
      </c>
      <c r="G630" s="141"/>
      <c r="H630" s="180">
        <v>30825</v>
      </c>
      <c r="I630" s="32"/>
      <c r="J630" s="32"/>
      <c r="K630" s="32"/>
      <c r="L630" s="32"/>
      <c r="M630" s="32"/>
      <c r="N630" s="32"/>
    </row>
    <row r="631" spans="2:14" ht="17.25" x14ac:dyDescent="0.3">
      <c r="B631" s="205" t="s">
        <v>18</v>
      </c>
      <c r="C631" s="141"/>
      <c r="D631" s="181"/>
      <c r="E631" s="163"/>
      <c r="F631" s="162"/>
      <c r="G631" s="173"/>
      <c r="H631" s="181"/>
      <c r="I631" s="249"/>
      <c r="J631" s="249"/>
      <c r="K631" s="249"/>
      <c r="L631" s="249"/>
      <c r="M631" s="249"/>
      <c r="N631" s="249"/>
    </row>
    <row r="632" spans="2:14" ht="17.25" x14ac:dyDescent="0.3">
      <c r="B632" s="205" t="s">
        <v>19</v>
      </c>
      <c r="C632" s="141"/>
      <c r="D632" s="136">
        <v>37500</v>
      </c>
      <c r="E632" s="84"/>
      <c r="F632" s="136">
        <v>37500</v>
      </c>
      <c r="G632" s="141"/>
      <c r="H632" s="180">
        <v>37500</v>
      </c>
      <c r="I632" s="32"/>
      <c r="J632" s="32"/>
      <c r="K632" s="32"/>
      <c r="L632" s="32"/>
      <c r="M632" s="32"/>
      <c r="N632" s="32"/>
    </row>
    <row r="633" spans="2:14" ht="17.25" x14ac:dyDescent="0.3">
      <c r="B633" s="205" t="s">
        <v>60</v>
      </c>
      <c r="C633" s="141"/>
      <c r="D633" s="136"/>
      <c r="E633" s="84"/>
      <c r="F633" s="136"/>
      <c r="G633" s="141"/>
      <c r="H633" s="180"/>
      <c r="I633" s="32"/>
      <c r="J633" s="32"/>
      <c r="K633" s="32"/>
      <c r="L633" s="32"/>
      <c r="M633" s="32"/>
      <c r="N633" s="32"/>
    </row>
    <row r="634" spans="2:14" ht="17.25" x14ac:dyDescent="0.3">
      <c r="B634" s="205" t="s">
        <v>21</v>
      </c>
      <c r="C634" s="148"/>
      <c r="D634" s="169"/>
      <c r="E634" s="21"/>
      <c r="F634" s="169"/>
      <c r="G634" s="170"/>
      <c r="H634" s="180"/>
      <c r="I634" s="32"/>
      <c r="J634" s="32"/>
      <c r="K634" s="32"/>
      <c r="L634" s="32"/>
      <c r="M634" s="32"/>
      <c r="N634" s="32"/>
    </row>
    <row r="635" spans="2:14" ht="17.25" x14ac:dyDescent="0.3">
      <c r="B635" s="205" t="s">
        <v>20</v>
      </c>
      <c r="C635" s="141"/>
      <c r="D635" s="136">
        <v>25000</v>
      </c>
      <c r="E635" s="84"/>
      <c r="F635" s="136">
        <v>25000</v>
      </c>
      <c r="G635" s="141"/>
      <c r="H635" s="180">
        <v>25000</v>
      </c>
      <c r="I635" s="32"/>
      <c r="J635" s="32"/>
      <c r="K635" s="32"/>
      <c r="L635" s="32"/>
      <c r="M635" s="32"/>
      <c r="N635" s="32"/>
    </row>
    <row r="636" spans="2:14" ht="17.25" x14ac:dyDescent="0.3">
      <c r="B636" s="205" t="s">
        <v>22</v>
      </c>
      <c r="C636" s="141"/>
      <c r="D636" s="136">
        <v>55000</v>
      </c>
      <c r="E636" s="84"/>
      <c r="F636" s="136">
        <v>55000</v>
      </c>
      <c r="G636" s="141"/>
      <c r="H636" s="180">
        <v>55000</v>
      </c>
      <c r="I636" s="32"/>
      <c r="J636" s="32"/>
      <c r="K636" s="32"/>
      <c r="L636" s="32"/>
      <c r="M636" s="32"/>
      <c r="N636" s="32"/>
    </row>
    <row r="637" spans="2:14" ht="17.25" x14ac:dyDescent="0.3">
      <c r="B637" s="205" t="s">
        <v>24</v>
      </c>
      <c r="C637" s="148"/>
      <c r="D637" s="169">
        <v>11500</v>
      </c>
      <c r="E637" s="21"/>
      <c r="F637" s="169">
        <v>11500</v>
      </c>
      <c r="G637" s="21"/>
      <c r="H637" s="32">
        <v>11500</v>
      </c>
      <c r="I637" s="32"/>
      <c r="J637" s="32"/>
      <c r="K637" s="32"/>
      <c r="L637" s="32"/>
      <c r="M637" s="32"/>
      <c r="N637" s="32"/>
    </row>
    <row r="638" spans="2:14" ht="17.25" x14ac:dyDescent="0.3">
      <c r="B638" s="205" t="s">
        <v>23</v>
      </c>
      <c r="C638" s="141"/>
      <c r="D638" s="136">
        <v>20000</v>
      </c>
      <c r="E638" s="84"/>
      <c r="F638" s="136">
        <v>20000</v>
      </c>
      <c r="G638" s="141"/>
      <c r="H638" s="180">
        <v>20000</v>
      </c>
      <c r="I638" s="32"/>
      <c r="J638" s="32"/>
      <c r="K638" s="32"/>
      <c r="L638" s="32"/>
      <c r="M638" s="32"/>
      <c r="N638" s="32"/>
    </row>
    <row r="639" spans="2:14" ht="17.25" x14ac:dyDescent="0.3">
      <c r="B639" s="207" t="s">
        <v>3</v>
      </c>
      <c r="C639" s="141"/>
      <c r="D639" s="140">
        <f>SUM(D625:D638)</f>
        <v>265125</v>
      </c>
      <c r="E639" s="110"/>
      <c r="F639" s="140">
        <f>SUM(F625:F638)</f>
        <v>265125</v>
      </c>
      <c r="G639" s="153"/>
      <c r="H639" s="140">
        <f>SUM(H625:H638)</f>
        <v>265125</v>
      </c>
      <c r="I639" s="110"/>
      <c r="J639" s="110"/>
      <c r="K639" s="110"/>
      <c r="L639" s="110"/>
      <c r="M639" s="110"/>
      <c r="N639" s="110"/>
    </row>
    <row r="640" spans="2:14" ht="17.25" x14ac:dyDescent="0.3">
      <c r="B640" s="205"/>
      <c r="C640" s="153"/>
      <c r="D640" s="161"/>
      <c r="E640" s="171"/>
      <c r="F640" s="161"/>
      <c r="G640" s="164"/>
      <c r="H640" s="161"/>
      <c r="I640" s="171"/>
      <c r="J640" s="171"/>
      <c r="K640" s="171"/>
      <c r="L640" s="171"/>
      <c r="M640" s="171"/>
      <c r="N640" s="171"/>
    </row>
    <row r="641" spans="2:14" ht="17.25" x14ac:dyDescent="0.3">
      <c r="B641" s="208" t="s">
        <v>4</v>
      </c>
      <c r="C641" s="148"/>
      <c r="D641" s="161"/>
      <c r="E641" s="171"/>
      <c r="F641" s="161"/>
      <c r="G641" s="164"/>
      <c r="H641" s="161"/>
      <c r="I641" s="171"/>
      <c r="J641" s="171"/>
      <c r="K641" s="171"/>
      <c r="L641" s="171"/>
      <c r="M641" s="171"/>
      <c r="N641" s="171"/>
    </row>
    <row r="642" spans="2:14" ht="17.25" x14ac:dyDescent="0.3">
      <c r="B642" s="205" t="s">
        <v>25</v>
      </c>
      <c r="C642" s="148"/>
      <c r="D642" s="161"/>
      <c r="E642" s="171"/>
      <c r="F642" s="161"/>
      <c r="G642" s="164"/>
      <c r="H642" s="161"/>
      <c r="I642" s="171"/>
      <c r="J642" s="171"/>
      <c r="K642" s="171"/>
      <c r="L642" s="171"/>
      <c r="M642" s="171"/>
      <c r="N642" s="171"/>
    </row>
    <row r="643" spans="2:14" x14ac:dyDescent="0.25">
      <c r="B643" s="209" t="s">
        <v>5</v>
      </c>
      <c r="C643" s="148"/>
      <c r="D643" s="161"/>
      <c r="E643" s="171"/>
      <c r="F643" s="161"/>
      <c r="G643" s="164"/>
      <c r="H643" s="162"/>
      <c r="I643" s="163"/>
      <c r="J643" s="163"/>
      <c r="K643" s="163"/>
      <c r="L643" s="163"/>
      <c r="M643" s="163"/>
      <c r="N643" s="163"/>
    </row>
    <row r="644" spans="2:14" ht="17.25" x14ac:dyDescent="0.3">
      <c r="B644" s="205" t="s">
        <v>6</v>
      </c>
      <c r="C644" s="148"/>
      <c r="D644" s="162"/>
      <c r="E644" s="163"/>
      <c r="F644" s="162"/>
      <c r="G644" s="173"/>
      <c r="H644" s="162"/>
      <c r="I644" s="163"/>
      <c r="J644" s="163"/>
      <c r="K644" s="163"/>
      <c r="L644" s="163"/>
      <c r="M644" s="163"/>
      <c r="N644" s="163"/>
    </row>
    <row r="645" spans="2:14" ht="17.25" x14ac:dyDescent="0.3">
      <c r="B645" s="205" t="s">
        <v>7</v>
      </c>
      <c r="C645" s="148"/>
      <c r="D645" s="161"/>
      <c r="E645" s="171"/>
      <c r="F645" s="194"/>
      <c r="G645" s="164"/>
      <c r="H645" s="161"/>
      <c r="I645" s="171"/>
      <c r="J645" s="171"/>
      <c r="K645" s="171"/>
      <c r="L645" s="171"/>
      <c r="M645" s="171"/>
      <c r="N645" s="171"/>
    </row>
    <row r="646" spans="2:14" ht="17.25" x14ac:dyDescent="0.3">
      <c r="B646" s="205"/>
      <c r="C646" s="148"/>
      <c r="D646" s="161"/>
      <c r="E646" s="171"/>
      <c r="F646" s="161"/>
      <c r="G646" s="164"/>
      <c r="H646" s="161"/>
      <c r="I646" s="171"/>
      <c r="J646" s="171"/>
      <c r="K646" s="171"/>
      <c r="L646" s="171"/>
      <c r="M646" s="171"/>
      <c r="N646" s="171"/>
    </row>
    <row r="647" spans="2:14" x14ac:dyDescent="0.25">
      <c r="B647" s="206"/>
      <c r="C647" s="151"/>
      <c r="D647" s="143">
        <f>+D639+D642+D643+D644+D645</f>
        <v>265125</v>
      </c>
      <c r="E647" s="115"/>
      <c r="F647" s="143">
        <f>+F639+F642+F643+F644+F645</f>
        <v>265125</v>
      </c>
      <c r="G647" s="151"/>
      <c r="H647" s="143">
        <f>+H639+H642+H643+H644+H645</f>
        <v>265125</v>
      </c>
      <c r="I647" s="84"/>
      <c r="J647" s="84"/>
      <c r="K647" s="84"/>
      <c r="L647" s="84"/>
      <c r="M647" s="84"/>
      <c r="N647" s="84"/>
    </row>
    <row r="648" spans="2:14" ht="17.25" x14ac:dyDescent="0.3">
      <c r="B648" s="208" t="s">
        <v>34</v>
      </c>
      <c r="C648" s="141"/>
      <c r="D648" s="136"/>
      <c r="E648" s="84"/>
      <c r="F648" s="136"/>
      <c r="G648" s="84"/>
      <c r="H648" s="136"/>
      <c r="I648" s="84"/>
      <c r="J648" s="84"/>
      <c r="K648" s="84"/>
      <c r="L648" s="84"/>
      <c r="M648" s="84"/>
      <c r="N648" s="84"/>
    </row>
    <row r="649" spans="2:14" ht="17.25" x14ac:dyDescent="0.3">
      <c r="B649" s="205" t="s">
        <v>9</v>
      </c>
      <c r="C649" s="144"/>
      <c r="D649" s="145"/>
      <c r="E649" s="144"/>
      <c r="F649" s="145"/>
      <c r="G649" s="131"/>
      <c r="H649" s="145"/>
      <c r="I649" s="131"/>
      <c r="J649" s="131"/>
      <c r="K649" s="131"/>
      <c r="L649" s="131"/>
      <c r="M649" s="131"/>
      <c r="N649" s="131"/>
    </row>
    <row r="650" spans="2:14" ht="17.25" x14ac:dyDescent="0.3">
      <c r="B650" s="205" t="s">
        <v>122</v>
      </c>
      <c r="C650" s="166"/>
      <c r="D650" s="165"/>
      <c r="E650" s="172"/>
      <c r="F650" s="165"/>
      <c r="G650" s="172"/>
      <c r="H650" s="165"/>
      <c r="I650" s="172"/>
      <c r="J650" s="172"/>
      <c r="K650" s="172"/>
      <c r="L650" s="172"/>
      <c r="M650" s="172"/>
      <c r="N650" s="172"/>
    </row>
    <row r="651" spans="2:14" ht="16.5" thickBot="1" x14ac:dyDescent="0.3">
      <c r="B651" s="206"/>
      <c r="C651" s="184"/>
      <c r="D651" s="188">
        <f>-C649-C650</f>
        <v>0</v>
      </c>
      <c r="E651" s="184"/>
      <c r="F651" s="188">
        <f>-E649-E650</f>
        <v>0</v>
      </c>
      <c r="G651" s="196"/>
      <c r="H651" s="188">
        <f>-G649-G650</f>
        <v>0</v>
      </c>
      <c r="I651" s="84"/>
      <c r="J651" s="84"/>
      <c r="K651" s="84"/>
      <c r="L651" s="84"/>
      <c r="M651" s="84"/>
      <c r="N651" s="84"/>
    </row>
    <row r="652" spans="2:14" ht="17.25" x14ac:dyDescent="0.3">
      <c r="B652" s="205" t="s">
        <v>11</v>
      </c>
      <c r="C652" s="141"/>
      <c r="D652" s="197">
        <f>+D647+D651</f>
        <v>265125</v>
      </c>
      <c r="E652" s="84"/>
      <c r="F652" s="197">
        <f>+F647+F651</f>
        <v>265125</v>
      </c>
      <c r="G652" s="84"/>
      <c r="H652" s="197">
        <f>+H647+H651</f>
        <v>265125</v>
      </c>
      <c r="I652" s="84"/>
      <c r="J652" s="84"/>
      <c r="K652" s="84"/>
      <c r="L652" s="84"/>
      <c r="M652" s="84"/>
      <c r="N652" s="84"/>
    </row>
    <row r="653" spans="2:14" ht="17.25" x14ac:dyDescent="0.3">
      <c r="B653" s="205" t="s">
        <v>93</v>
      </c>
      <c r="C653" s="156"/>
      <c r="D653" s="165">
        <f t="shared" ref="D653" si="348">D652*6/100</f>
        <v>15907.5</v>
      </c>
      <c r="E653" s="172"/>
      <c r="F653" s="165">
        <f t="shared" ref="F653" si="349">F652*6/100</f>
        <v>15907.5</v>
      </c>
      <c r="G653" s="172"/>
      <c r="H653" s="165">
        <f>H652*6/100</f>
        <v>15907.5</v>
      </c>
      <c r="I653" s="172"/>
      <c r="J653" s="172"/>
      <c r="K653" s="172"/>
      <c r="L653" s="172"/>
      <c r="M653" s="172"/>
      <c r="N653" s="172"/>
    </row>
    <row r="654" spans="2:14" ht="17.25" x14ac:dyDescent="0.3">
      <c r="B654" s="205" t="s">
        <v>13</v>
      </c>
      <c r="C654" s="148"/>
      <c r="D654" s="161">
        <v>-15000</v>
      </c>
      <c r="E654" s="171"/>
      <c r="F654" s="198">
        <v>-15000</v>
      </c>
      <c r="G654" s="171"/>
      <c r="H654" s="198">
        <v>-15000</v>
      </c>
      <c r="I654" s="171"/>
      <c r="J654" s="171"/>
      <c r="K654" s="171"/>
      <c r="L654" s="171"/>
      <c r="M654" s="171"/>
      <c r="N654" s="171"/>
    </row>
    <row r="655" spans="2:14" ht="16.5" thickBot="1" x14ac:dyDescent="0.3">
      <c r="B655" s="210" t="s">
        <v>123</v>
      </c>
      <c r="C655" s="157"/>
      <c r="D655" s="177">
        <f t="shared" ref="D655" si="350">D653+D654</f>
        <v>907.5</v>
      </c>
      <c r="E655" s="168"/>
      <c r="F655" s="177">
        <f t="shared" ref="F655" si="351">F653+F654</f>
        <v>907.5</v>
      </c>
      <c r="G655" s="168"/>
      <c r="H655" s="177">
        <f t="shared" ref="H655" si="352">H653+H654</f>
        <v>907.5</v>
      </c>
      <c r="I655" s="178"/>
      <c r="J655" s="178"/>
      <c r="K655" s="178"/>
      <c r="L655" s="178"/>
      <c r="M655" s="178"/>
      <c r="N655" s="178"/>
    </row>
    <row r="656" spans="2:14" ht="16.5" thickTop="1" x14ac:dyDescent="0.25"/>
    <row r="666" spans="2:14" ht="17.25" x14ac:dyDescent="0.3">
      <c r="B666" s="85" t="s">
        <v>117</v>
      </c>
      <c r="C666" s="85"/>
      <c r="D666" s="28"/>
    </row>
    <row r="667" spans="2:14" ht="17.25" x14ac:dyDescent="0.3">
      <c r="B667" s="85" t="s">
        <v>113</v>
      </c>
      <c r="C667" s="85"/>
      <c r="D667" s="28"/>
    </row>
    <row r="668" spans="2:14" ht="17.25" x14ac:dyDescent="0.3">
      <c r="B668" s="28"/>
      <c r="C668" s="28"/>
      <c r="D668" s="28"/>
    </row>
    <row r="669" spans="2:14" ht="17.25" x14ac:dyDescent="0.3">
      <c r="B669" s="86" t="s">
        <v>0</v>
      </c>
      <c r="C669" s="28"/>
      <c r="D669" s="28"/>
    </row>
    <row r="670" spans="2:14" ht="17.25" x14ac:dyDescent="0.3">
      <c r="B670" s="30"/>
      <c r="C670" s="49" t="s">
        <v>98</v>
      </c>
      <c r="D670" s="49"/>
      <c r="E670" s="49" t="s">
        <v>99</v>
      </c>
      <c r="F670" s="49"/>
      <c r="G670" s="49" t="s">
        <v>100</v>
      </c>
      <c r="H670" s="49"/>
      <c r="I670" s="49"/>
      <c r="J670" s="49"/>
      <c r="K670" s="49"/>
      <c r="L670" s="49"/>
      <c r="M670" s="49"/>
      <c r="N670" s="49"/>
    </row>
    <row r="671" spans="2:14" ht="17.25" x14ac:dyDescent="0.3">
      <c r="B671" s="204" t="s">
        <v>1</v>
      </c>
      <c r="C671" s="151"/>
      <c r="D671" s="179">
        <v>75000</v>
      </c>
      <c r="E671" s="115"/>
      <c r="F671" s="143">
        <v>75000</v>
      </c>
      <c r="G671" s="151"/>
      <c r="H671" s="179">
        <v>75000</v>
      </c>
      <c r="I671" s="32"/>
      <c r="J671" s="32"/>
      <c r="K671" s="32"/>
      <c r="L671" s="32"/>
      <c r="M671" s="32"/>
      <c r="N671" s="32"/>
    </row>
    <row r="672" spans="2:14" ht="17.25" x14ac:dyDescent="0.3">
      <c r="B672" s="205" t="s">
        <v>61</v>
      </c>
      <c r="C672" s="141"/>
      <c r="D672" s="180"/>
      <c r="E672" s="84"/>
      <c r="F672" s="136"/>
      <c r="G672" s="141"/>
      <c r="H672" s="180"/>
      <c r="I672" s="32"/>
      <c r="J672" s="32"/>
      <c r="K672" s="32"/>
      <c r="L672" s="32"/>
      <c r="M672" s="32"/>
      <c r="N672" s="32"/>
    </row>
    <row r="673" spans="2:14" x14ac:dyDescent="0.25">
      <c r="B673" s="206" t="s">
        <v>57</v>
      </c>
      <c r="C673" s="148"/>
      <c r="D673" s="180"/>
      <c r="E673" s="21"/>
      <c r="F673" s="169"/>
      <c r="G673" s="170"/>
      <c r="H673" s="32"/>
      <c r="I673" s="32"/>
      <c r="J673" s="32"/>
      <c r="K673" s="32"/>
      <c r="L673" s="32"/>
      <c r="M673" s="32"/>
      <c r="N673" s="32"/>
    </row>
    <row r="674" spans="2:14" ht="17.25" x14ac:dyDescent="0.3">
      <c r="B674" s="205" t="s">
        <v>2</v>
      </c>
      <c r="C674" s="141"/>
      <c r="D674" s="180">
        <v>7800</v>
      </c>
      <c r="E674" s="84"/>
      <c r="F674" s="136">
        <v>7800</v>
      </c>
      <c r="G674" s="141"/>
      <c r="H674" s="180">
        <v>7800</v>
      </c>
      <c r="I674" s="32"/>
      <c r="J674" s="32"/>
      <c r="K674" s="32"/>
      <c r="L674" s="32"/>
      <c r="M674" s="32"/>
      <c r="N674" s="32"/>
    </row>
    <row r="675" spans="2:14" ht="17.25" x14ac:dyDescent="0.3">
      <c r="B675" s="205" t="s">
        <v>69</v>
      </c>
      <c r="C675" s="152"/>
      <c r="D675" s="180">
        <v>2500</v>
      </c>
      <c r="E675" s="84"/>
      <c r="F675" s="136">
        <v>2500</v>
      </c>
      <c r="G675" s="141"/>
      <c r="H675" s="180">
        <v>2500</v>
      </c>
      <c r="I675" s="32"/>
      <c r="J675" s="32"/>
      <c r="K675" s="32"/>
      <c r="L675" s="32"/>
      <c r="M675" s="32"/>
      <c r="N675" s="32"/>
    </row>
    <row r="676" spans="2:14" ht="17.25" x14ac:dyDescent="0.3">
      <c r="B676" s="205" t="s">
        <v>17</v>
      </c>
      <c r="C676" s="141"/>
      <c r="D676" s="180">
        <v>30825</v>
      </c>
      <c r="E676" s="84"/>
      <c r="F676" s="136">
        <v>30825</v>
      </c>
      <c r="G676" s="141"/>
      <c r="H676" s="180">
        <v>30825</v>
      </c>
      <c r="I676" s="32"/>
      <c r="J676" s="32"/>
      <c r="K676" s="32"/>
      <c r="L676" s="32"/>
      <c r="M676" s="32"/>
      <c r="N676" s="32"/>
    </row>
    <row r="677" spans="2:14" ht="17.25" x14ac:dyDescent="0.3">
      <c r="B677" s="205" t="s">
        <v>18</v>
      </c>
      <c r="C677" s="141"/>
      <c r="D677" s="181"/>
      <c r="E677" s="163"/>
      <c r="F677" s="162"/>
      <c r="G677" s="173"/>
      <c r="H677" s="181"/>
      <c r="I677" s="249"/>
      <c r="J677" s="249"/>
      <c r="K677" s="249"/>
      <c r="L677" s="249"/>
      <c r="M677" s="249"/>
      <c r="N677" s="249"/>
    </row>
    <row r="678" spans="2:14" ht="17.25" x14ac:dyDescent="0.3">
      <c r="B678" s="205" t="s">
        <v>19</v>
      </c>
      <c r="C678" s="141"/>
      <c r="D678" s="136">
        <v>37500</v>
      </c>
      <c r="E678" s="84"/>
      <c r="F678" s="136">
        <v>37500</v>
      </c>
      <c r="G678" s="141"/>
      <c r="H678" s="180">
        <v>37500</v>
      </c>
      <c r="I678" s="32"/>
      <c r="J678" s="32"/>
      <c r="K678" s="32"/>
      <c r="L678" s="32"/>
      <c r="M678" s="32"/>
      <c r="N678" s="32"/>
    </row>
    <row r="679" spans="2:14" ht="17.25" x14ac:dyDescent="0.3">
      <c r="B679" s="205" t="s">
        <v>60</v>
      </c>
      <c r="C679" s="141"/>
      <c r="D679" s="136"/>
      <c r="E679" s="84"/>
      <c r="F679" s="136"/>
      <c r="G679" s="141"/>
      <c r="H679" s="180"/>
      <c r="I679" s="32"/>
      <c r="J679" s="32"/>
      <c r="K679" s="32"/>
      <c r="L679" s="32"/>
      <c r="M679" s="32"/>
      <c r="N679" s="32"/>
    </row>
    <row r="680" spans="2:14" ht="17.25" x14ac:dyDescent="0.3">
      <c r="B680" s="205" t="s">
        <v>21</v>
      </c>
      <c r="C680" s="148"/>
      <c r="D680" s="169"/>
      <c r="E680" s="21"/>
      <c r="F680" s="169"/>
      <c r="G680" s="170"/>
      <c r="H680" s="180"/>
      <c r="I680" s="32"/>
      <c r="J680" s="32"/>
      <c r="K680" s="32"/>
      <c r="L680" s="32"/>
      <c r="M680" s="32"/>
      <c r="N680" s="32"/>
    </row>
    <row r="681" spans="2:14" ht="17.25" x14ac:dyDescent="0.3">
      <c r="B681" s="205" t="s">
        <v>20</v>
      </c>
      <c r="C681" s="141"/>
      <c r="D681" s="136">
        <v>25000</v>
      </c>
      <c r="E681" s="84"/>
      <c r="F681" s="136">
        <v>25000</v>
      </c>
      <c r="G681" s="141"/>
      <c r="H681" s="180">
        <v>25000</v>
      </c>
      <c r="I681" s="32"/>
      <c r="J681" s="32"/>
      <c r="K681" s="32"/>
      <c r="L681" s="32"/>
      <c r="M681" s="32"/>
      <c r="N681" s="32"/>
    </row>
    <row r="682" spans="2:14" ht="17.25" x14ac:dyDescent="0.3">
      <c r="B682" s="205" t="s">
        <v>22</v>
      </c>
      <c r="C682" s="141"/>
      <c r="D682" s="136">
        <v>55000</v>
      </c>
      <c r="E682" s="84"/>
      <c r="F682" s="136">
        <v>55000</v>
      </c>
      <c r="G682" s="141"/>
      <c r="H682" s="180">
        <v>55000</v>
      </c>
      <c r="I682" s="32"/>
      <c r="J682" s="32"/>
      <c r="K682" s="32"/>
      <c r="L682" s="32"/>
      <c r="M682" s="32"/>
      <c r="N682" s="32"/>
    </row>
    <row r="683" spans="2:14" ht="17.25" x14ac:dyDescent="0.3">
      <c r="B683" s="205" t="s">
        <v>24</v>
      </c>
      <c r="C683" s="148"/>
      <c r="D683" s="169">
        <v>11500</v>
      </c>
      <c r="E683" s="21"/>
      <c r="F683" s="169">
        <v>11500</v>
      </c>
      <c r="G683" s="21"/>
      <c r="H683" s="32">
        <v>11500</v>
      </c>
      <c r="I683" s="32"/>
      <c r="J683" s="32"/>
      <c r="K683" s="32"/>
      <c r="L683" s="32"/>
      <c r="M683" s="32"/>
      <c r="N683" s="32"/>
    </row>
    <row r="684" spans="2:14" ht="17.25" x14ac:dyDescent="0.3">
      <c r="B684" s="205" t="s">
        <v>23</v>
      </c>
      <c r="C684" s="141"/>
      <c r="D684" s="136">
        <v>20000</v>
      </c>
      <c r="E684" s="84"/>
      <c r="F684" s="136">
        <v>20000</v>
      </c>
      <c r="G684" s="141"/>
      <c r="H684" s="180">
        <v>20000</v>
      </c>
      <c r="I684" s="32"/>
      <c r="J684" s="32"/>
      <c r="K684" s="32"/>
      <c r="L684" s="32"/>
      <c r="M684" s="32"/>
      <c r="N684" s="32"/>
    </row>
    <row r="685" spans="2:14" ht="17.25" x14ac:dyDescent="0.3">
      <c r="B685" s="207" t="s">
        <v>3</v>
      </c>
      <c r="C685" s="141"/>
      <c r="D685" s="140">
        <f>SUM(D671:D684)</f>
        <v>265125</v>
      </c>
      <c r="E685" s="110"/>
      <c r="F685" s="140">
        <f>SUM(F671:F684)</f>
        <v>265125</v>
      </c>
      <c r="G685" s="153"/>
      <c r="H685" s="140">
        <f>SUM(H671:H684)</f>
        <v>265125</v>
      </c>
      <c r="I685" s="110"/>
      <c r="J685" s="110"/>
      <c r="K685" s="110"/>
      <c r="L685" s="110"/>
      <c r="M685" s="110"/>
      <c r="N685" s="110"/>
    </row>
    <row r="686" spans="2:14" ht="17.25" x14ac:dyDescent="0.3">
      <c r="B686" s="205"/>
      <c r="C686" s="153"/>
      <c r="D686" s="161"/>
      <c r="E686" s="171"/>
      <c r="F686" s="161"/>
      <c r="G686" s="164"/>
      <c r="H686" s="161"/>
      <c r="I686" s="171"/>
      <c r="J686" s="171"/>
      <c r="K686" s="171"/>
      <c r="L686" s="171"/>
      <c r="M686" s="171"/>
      <c r="N686" s="171"/>
    </row>
    <row r="687" spans="2:14" ht="17.25" x14ac:dyDescent="0.3">
      <c r="B687" s="208" t="s">
        <v>4</v>
      </c>
      <c r="C687" s="148"/>
      <c r="D687" s="161"/>
      <c r="E687" s="171"/>
      <c r="F687" s="161"/>
      <c r="G687" s="164"/>
      <c r="H687" s="161"/>
      <c r="I687" s="171"/>
      <c r="J687" s="171"/>
      <c r="K687" s="171"/>
      <c r="L687" s="171"/>
      <c r="M687" s="171"/>
      <c r="N687" s="171"/>
    </row>
    <row r="688" spans="2:14" ht="17.25" x14ac:dyDescent="0.3">
      <c r="B688" s="205" t="s">
        <v>25</v>
      </c>
      <c r="C688" s="148"/>
      <c r="D688" s="161"/>
      <c r="E688" s="171"/>
      <c r="F688" s="161"/>
      <c r="G688" s="164"/>
      <c r="H688" s="161"/>
      <c r="I688" s="171"/>
      <c r="J688" s="171"/>
      <c r="K688" s="171"/>
      <c r="L688" s="171"/>
      <c r="M688" s="171"/>
      <c r="N688" s="171"/>
    </row>
    <row r="689" spans="2:14" ht="18.75" x14ac:dyDescent="0.3">
      <c r="B689" s="234" t="s">
        <v>5</v>
      </c>
      <c r="C689" s="148"/>
      <c r="D689" s="161"/>
      <c r="E689" s="171"/>
      <c r="F689" s="161"/>
      <c r="G689" s="164"/>
      <c r="H689" s="162"/>
      <c r="I689" s="163"/>
      <c r="J689" s="163"/>
      <c r="K689" s="163"/>
      <c r="L689" s="163"/>
      <c r="M689" s="163"/>
      <c r="N689" s="163"/>
    </row>
    <row r="690" spans="2:14" ht="17.25" x14ac:dyDescent="0.3">
      <c r="B690" s="205" t="s">
        <v>6</v>
      </c>
      <c r="C690" s="148"/>
      <c r="D690" s="162"/>
      <c r="E690" s="163"/>
      <c r="F690" s="162"/>
      <c r="G690" s="173"/>
      <c r="H690" s="162"/>
      <c r="I690" s="163"/>
      <c r="J690" s="163"/>
      <c r="K690" s="163"/>
      <c r="L690" s="163"/>
      <c r="M690" s="163"/>
      <c r="N690" s="163"/>
    </row>
    <row r="691" spans="2:14" ht="17.25" x14ac:dyDescent="0.3">
      <c r="B691" s="205" t="s">
        <v>7</v>
      </c>
      <c r="C691" s="148"/>
      <c r="D691" s="161"/>
      <c r="E691" s="171"/>
      <c r="F691" s="194"/>
      <c r="G691" s="164"/>
      <c r="H691" s="161"/>
      <c r="I691" s="171"/>
      <c r="J691" s="171"/>
      <c r="K691" s="171"/>
      <c r="L691" s="171"/>
      <c r="M691" s="171"/>
      <c r="N691" s="171"/>
    </row>
    <row r="692" spans="2:14" ht="17.25" x14ac:dyDescent="0.3">
      <c r="B692" s="205"/>
      <c r="C692" s="148"/>
      <c r="D692" s="161"/>
      <c r="E692" s="171"/>
      <c r="F692" s="161"/>
      <c r="G692" s="164"/>
      <c r="H692" s="161"/>
      <c r="I692" s="171"/>
      <c r="J692" s="171"/>
      <c r="K692" s="171"/>
      <c r="L692" s="171"/>
      <c r="M692" s="171"/>
      <c r="N692" s="171"/>
    </row>
    <row r="693" spans="2:14" x14ac:dyDescent="0.25">
      <c r="B693" s="206"/>
      <c r="C693" s="151"/>
      <c r="D693" s="143">
        <f>+D685+D688+D689+D690+D691</f>
        <v>265125</v>
      </c>
      <c r="E693" s="115"/>
      <c r="F693" s="143">
        <f>+F685+F688+F689+F690+F691</f>
        <v>265125</v>
      </c>
      <c r="G693" s="151"/>
      <c r="H693" s="143">
        <f>+H685+H688+H689+H690+H691</f>
        <v>265125</v>
      </c>
      <c r="I693" s="84"/>
      <c r="J693" s="84"/>
      <c r="K693" s="84"/>
      <c r="L693" s="84"/>
      <c r="M693" s="84"/>
      <c r="N693" s="84"/>
    </row>
    <row r="694" spans="2:14" ht="17.25" x14ac:dyDescent="0.3">
      <c r="B694" s="208" t="s">
        <v>34</v>
      </c>
      <c r="C694" s="141"/>
      <c r="D694" s="136"/>
      <c r="E694" s="84"/>
      <c r="F694" s="136"/>
      <c r="G694" s="84"/>
      <c r="H694" s="136"/>
      <c r="I694" s="84"/>
      <c r="J694" s="84"/>
      <c r="K694" s="84"/>
      <c r="L694" s="84"/>
      <c r="M694" s="84"/>
      <c r="N694" s="84"/>
    </row>
    <row r="695" spans="2:14" ht="17.25" x14ac:dyDescent="0.3">
      <c r="B695" s="205" t="s">
        <v>9</v>
      </c>
      <c r="C695" s="144"/>
      <c r="D695" s="145"/>
      <c r="E695" s="144"/>
      <c r="F695" s="145"/>
      <c r="G695" s="131"/>
      <c r="H695" s="145"/>
      <c r="I695" s="131"/>
      <c r="J695" s="131"/>
      <c r="K695" s="131"/>
      <c r="L695" s="131"/>
      <c r="M695" s="131"/>
      <c r="N695" s="131"/>
    </row>
    <row r="696" spans="2:14" ht="17.25" x14ac:dyDescent="0.3">
      <c r="B696" s="205" t="s">
        <v>122</v>
      </c>
      <c r="C696" s="166"/>
      <c r="D696" s="165"/>
      <c r="E696" s="172"/>
      <c r="F696" s="165"/>
      <c r="G696" s="172"/>
      <c r="H696" s="165"/>
      <c r="I696" s="172"/>
      <c r="J696" s="172"/>
      <c r="K696" s="172"/>
      <c r="L696" s="172"/>
      <c r="M696" s="172"/>
      <c r="N696" s="172"/>
    </row>
    <row r="697" spans="2:14" ht="16.5" thickBot="1" x14ac:dyDescent="0.3">
      <c r="B697" s="206"/>
      <c r="C697" s="184"/>
      <c r="D697" s="188">
        <f>-C695-C696</f>
        <v>0</v>
      </c>
      <c r="E697" s="184"/>
      <c r="F697" s="188">
        <f>-E695-E696</f>
        <v>0</v>
      </c>
      <c r="G697" s="196"/>
      <c r="H697" s="188">
        <f>-G695-G696</f>
        <v>0</v>
      </c>
      <c r="I697" s="84"/>
      <c r="J697" s="84"/>
      <c r="K697" s="84"/>
      <c r="L697" s="84"/>
      <c r="M697" s="84"/>
      <c r="N697" s="84"/>
    </row>
    <row r="698" spans="2:14" ht="17.25" x14ac:dyDescent="0.3">
      <c r="B698" s="205" t="s">
        <v>11</v>
      </c>
      <c r="C698" s="141"/>
      <c r="D698" s="197">
        <f>+D693+D697</f>
        <v>265125</v>
      </c>
      <c r="E698" s="84"/>
      <c r="F698" s="197">
        <f>+F693+F697</f>
        <v>265125</v>
      </c>
      <c r="G698" s="84"/>
      <c r="H698" s="197">
        <f>+H693+H697</f>
        <v>265125</v>
      </c>
      <c r="I698" s="84"/>
      <c r="J698" s="84"/>
      <c r="K698" s="84"/>
      <c r="L698" s="84"/>
      <c r="M698" s="84"/>
      <c r="N698" s="84"/>
    </row>
    <row r="699" spans="2:14" ht="17.25" x14ac:dyDescent="0.3">
      <c r="B699" s="205" t="s">
        <v>93</v>
      </c>
      <c r="C699" s="156"/>
      <c r="D699" s="165">
        <f t="shared" ref="D699" si="353">D698*6/100</f>
        <v>15907.5</v>
      </c>
      <c r="E699" s="172"/>
      <c r="F699" s="165">
        <f t="shared" ref="F699" si="354">F698*6/100</f>
        <v>15907.5</v>
      </c>
      <c r="G699" s="172"/>
      <c r="H699" s="165">
        <f>H698*6/100</f>
        <v>15907.5</v>
      </c>
      <c r="I699" s="172"/>
      <c r="J699" s="172"/>
      <c r="K699" s="172"/>
      <c r="L699" s="172"/>
      <c r="M699" s="172"/>
      <c r="N699" s="172"/>
    </row>
    <row r="700" spans="2:14" ht="17.25" x14ac:dyDescent="0.3">
      <c r="B700" s="205" t="s">
        <v>13</v>
      </c>
      <c r="C700" s="148"/>
      <c r="D700" s="161">
        <v>-15000</v>
      </c>
      <c r="E700" s="171"/>
      <c r="F700" s="198">
        <v>-15000</v>
      </c>
      <c r="G700" s="171"/>
      <c r="H700" s="198">
        <v>-15000</v>
      </c>
      <c r="I700" s="171"/>
      <c r="J700" s="171"/>
      <c r="K700" s="171"/>
      <c r="L700" s="171"/>
      <c r="M700" s="171"/>
      <c r="N700" s="171"/>
    </row>
    <row r="701" spans="2:14" ht="16.5" thickBot="1" x14ac:dyDescent="0.3">
      <c r="B701" s="210" t="s">
        <v>123</v>
      </c>
      <c r="C701" s="157"/>
      <c r="D701" s="177">
        <f t="shared" ref="D701" si="355">D699+D700</f>
        <v>907.5</v>
      </c>
      <c r="E701" s="168"/>
      <c r="F701" s="177">
        <f t="shared" ref="F701" si="356">F699+F700</f>
        <v>907.5</v>
      </c>
      <c r="G701" s="168"/>
      <c r="H701" s="177">
        <f t="shared" ref="H701" si="357">H699+H700</f>
        <v>907.5</v>
      </c>
      <c r="I701" s="178"/>
      <c r="J701" s="178"/>
      <c r="K701" s="178"/>
      <c r="L701" s="178"/>
      <c r="M701" s="178"/>
      <c r="N701" s="178"/>
    </row>
    <row r="702" spans="2:14" ht="16.5" thickTop="1" x14ac:dyDescent="0.25"/>
    <row r="709" spans="2:20" ht="17.25" x14ac:dyDescent="0.3">
      <c r="B709" s="85" t="s">
        <v>118</v>
      </c>
      <c r="C709" s="85"/>
      <c r="D709" s="28"/>
    </row>
    <row r="710" spans="2:20" ht="17.25" x14ac:dyDescent="0.3">
      <c r="B710" s="85" t="s">
        <v>113</v>
      </c>
      <c r="C710" s="85"/>
      <c r="D710" s="28"/>
    </row>
    <row r="711" spans="2:20" ht="17.25" x14ac:dyDescent="0.3">
      <c r="B711" s="28"/>
      <c r="C711" s="28"/>
      <c r="D711" s="28"/>
    </row>
    <row r="712" spans="2:20" ht="17.25" x14ac:dyDescent="0.3">
      <c r="B712" s="86" t="s">
        <v>0</v>
      </c>
      <c r="C712" s="28"/>
      <c r="D712" s="28"/>
    </row>
    <row r="713" spans="2:20" ht="17.25" x14ac:dyDescent="0.3">
      <c r="B713" s="30"/>
      <c r="C713" s="49" t="s">
        <v>98</v>
      </c>
      <c r="D713" s="49"/>
      <c r="E713" s="49" t="s">
        <v>99</v>
      </c>
      <c r="F713" s="49"/>
      <c r="G713" s="49" t="s">
        <v>100</v>
      </c>
      <c r="H713" s="49"/>
      <c r="I713" s="49"/>
      <c r="J713" s="49"/>
      <c r="K713" s="49"/>
      <c r="L713" s="49"/>
      <c r="M713" s="49"/>
      <c r="N713" s="49"/>
      <c r="O713" s="414" t="s">
        <v>142</v>
      </c>
      <c r="P713" s="414"/>
      <c r="Q713" s="412" t="s">
        <v>105</v>
      </c>
      <c r="R713" s="412"/>
      <c r="S713" s="412" t="s">
        <v>146</v>
      </c>
      <c r="T713" s="412"/>
    </row>
    <row r="714" spans="2:20" ht="17.25" x14ac:dyDescent="0.3">
      <c r="B714" s="204" t="s">
        <v>1</v>
      </c>
      <c r="C714" s="151"/>
      <c r="D714" s="179">
        <v>75000</v>
      </c>
      <c r="E714" s="115"/>
      <c r="F714" s="143">
        <v>75000</v>
      </c>
      <c r="G714" s="151"/>
      <c r="H714" s="179">
        <v>75000</v>
      </c>
      <c r="I714" s="186"/>
      <c r="J714" s="186"/>
      <c r="K714" s="186"/>
      <c r="L714" s="186"/>
      <c r="M714" s="186"/>
      <c r="N714" s="186"/>
      <c r="O714" s="151"/>
      <c r="P714" s="143">
        <v>75000</v>
      </c>
      <c r="Q714" s="151"/>
      <c r="R714" s="143">
        <v>75000</v>
      </c>
      <c r="S714" s="151"/>
      <c r="T714" s="143">
        <v>75000</v>
      </c>
    </row>
    <row r="715" spans="2:20" ht="17.25" x14ac:dyDescent="0.3">
      <c r="B715" s="205" t="s">
        <v>61</v>
      </c>
      <c r="C715" s="141"/>
      <c r="D715" s="180"/>
      <c r="E715" s="84"/>
      <c r="F715" s="136"/>
      <c r="G715" s="141"/>
      <c r="H715" s="180"/>
      <c r="I715" s="32"/>
      <c r="J715" s="32"/>
      <c r="K715" s="32"/>
      <c r="L715" s="32"/>
      <c r="M715" s="32"/>
      <c r="N715" s="32"/>
      <c r="O715" s="141"/>
      <c r="P715" s="136"/>
      <c r="Q715" s="141"/>
      <c r="R715" s="136"/>
      <c r="S715" s="141"/>
      <c r="T715" s="136"/>
    </row>
    <row r="716" spans="2:20" x14ac:dyDescent="0.25">
      <c r="B716" s="206" t="s">
        <v>57</v>
      </c>
      <c r="C716" s="148"/>
      <c r="D716" s="180"/>
      <c r="E716" s="21"/>
      <c r="F716" s="169"/>
      <c r="G716" s="170"/>
      <c r="H716" s="32"/>
      <c r="I716" s="32"/>
      <c r="J716" s="32"/>
      <c r="K716" s="32"/>
      <c r="L716" s="32"/>
      <c r="M716" s="32"/>
      <c r="N716" s="32"/>
      <c r="O716" s="170"/>
      <c r="P716" s="169"/>
      <c r="Q716" s="170"/>
      <c r="R716" s="169"/>
      <c r="S716" s="170"/>
      <c r="T716" s="169"/>
    </row>
    <row r="717" spans="2:20" ht="17.25" x14ac:dyDescent="0.3">
      <c r="B717" s="205" t="s">
        <v>2</v>
      </c>
      <c r="C717" s="141"/>
      <c r="D717" s="180">
        <v>7800</v>
      </c>
      <c r="E717" s="84"/>
      <c r="F717" s="136">
        <v>7800</v>
      </c>
      <c r="G717" s="141"/>
      <c r="H717" s="180">
        <v>7800</v>
      </c>
      <c r="I717" s="32"/>
      <c r="J717" s="32"/>
      <c r="K717" s="32"/>
      <c r="L717" s="32"/>
      <c r="M717" s="32"/>
      <c r="N717" s="32"/>
      <c r="O717" s="141"/>
      <c r="P717" s="136">
        <v>7800</v>
      </c>
      <c r="Q717" s="141"/>
      <c r="R717" s="136">
        <v>7800</v>
      </c>
      <c r="S717" s="141"/>
      <c r="T717" s="136">
        <v>7800</v>
      </c>
    </row>
    <row r="718" spans="2:20" ht="17.25" x14ac:dyDescent="0.3">
      <c r="B718" s="205" t="s">
        <v>69</v>
      </c>
      <c r="C718" s="152"/>
      <c r="D718" s="180">
        <v>2500</v>
      </c>
      <c r="E718" s="84"/>
      <c r="F718" s="136">
        <v>2500</v>
      </c>
      <c r="G718" s="141"/>
      <c r="H718" s="180">
        <v>2500</v>
      </c>
      <c r="I718" s="32"/>
      <c r="J718" s="32"/>
      <c r="K718" s="32"/>
      <c r="L718" s="32"/>
      <c r="M718" s="32"/>
      <c r="N718" s="32"/>
      <c r="O718" s="141"/>
      <c r="P718" s="136"/>
      <c r="Q718" s="141"/>
      <c r="R718" s="136"/>
      <c r="S718" s="141"/>
      <c r="T718" s="136"/>
    </row>
    <row r="719" spans="2:20" ht="17.25" x14ac:dyDescent="0.3">
      <c r="B719" s="205" t="s">
        <v>17</v>
      </c>
      <c r="C719" s="141"/>
      <c r="D719" s="180">
        <v>30825</v>
      </c>
      <c r="E719" s="84"/>
      <c r="F719" s="136">
        <v>30825</v>
      </c>
      <c r="G719" s="141"/>
      <c r="H719" s="180">
        <v>30825</v>
      </c>
      <c r="I719" s="32"/>
      <c r="J719" s="32"/>
      <c r="K719" s="32"/>
      <c r="L719" s="32"/>
      <c r="M719" s="32"/>
      <c r="N719" s="32"/>
      <c r="O719" s="141"/>
      <c r="P719" s="136">
        <v>30825</v>
      </c>
      <c r="Q719" s="141"/>
      <c r="R719" s="136">
        <v>30825</v>
      </c>
      <c r="S719" s="141"/>
      <c r="T719" s="136">
        <v>30825</v>
      </c>
    </row>
    <row r="720" spans="2:20" ht="17.25" x14ac:dyDescent="0.3">
      <c r="B720" s="205" t="s">
        <v>18</v>
      </c>
      <c r="C720" s="141"/>
      <c r="D720" s="181"/>
      <c r="E720" s="163"/>
      <c r="F720" s="162"/>
      <c r="G720" s="173"/>
      <c r="H720" s="181"/>
      <c r="I720" s="249"/>
      <c r="J720" s="249"/>
      <c r="K720" s="249"/>
      <c r="L720" s="249"/>
      <c r="M720" s="249"/>
      <c r="N720" s="249"/>
      <c r="O720" s="173"/>
      <c r="P720" s="162"/>
      <c r="Q720" s="173"/>
      <c r="R720" s="162"/>
      <c r="S720" s="173"/>
      <c r="T720" s="162"/>
    </row>
    <row r="721" spans="2:20" ht="17.25" x14ac:dyDescent="0.3">
      <c r="B721" s="205" t="s">
        <v>19</v>
      </c>
      <c r="C721" s="141"/>
      <c r="D721" s="136">
        <v>37500</v>
      </c>
      <c r="E721" s="84"/>
      <c r="F721" s="136">
        <v>37500</v>
      </c>
      <c r="G721" s="141"/>
      <c r="H721" s="180">
        <v>37500</v>
      </c>
      <c r="I721" s="32"/>
      <c r="J721" s="32"/>
      <c r="K721" s="32"/>
      <c r="L721" s="32"/>
      <c r="M721" s="32"/>
      <c r="N721" s="32"/>
      <c r="O721" s="141"/>
      <c r="P721" s="136">
        <v>37500</v>
      </c>
      <c r="Q721" s="141"/>
      <c r="R721" s="136">
        <v>37500</v>
      </c>
      <c r="S721" s="141"/>
      <c r="T721" s="136">
        <v>37500</v>
      </c>
    </row>
    <row r="722" spans="2:20" ht="17.25" x14ac:dyDescent="0.3">
      <c r="B722" s="205" t="s">
        <v>60</v>
      </c>
      <c r="C722" s="141"/>
      <c r="D722" s="136"/>
      <c r="E722" s="84"/>
      <c r="F722" s="136"/>
      <c r="G722" s="141"/>
      <c r="H722" s="180"/>
      <c r="I722" s="32"/>
      <c r="J722" s="32"/>
      <c r="K722" s="32"/>
      <c r="L722" s="32"/>
      <c r="M722" s="32"/>
      <c r="N722" s="32"/>
      <c r="O722" s="141"/>
      <c r="P722" s="136"/>
      <c r="Q722" s="141"/>
      <c r="R722" s="136"/>
      <c r="S722" s="141"/>
      <c r="T722" s="136"/>
    </row>
    <row r="723" spans="2:20" ht="17.25" x14ac:dyDescent="0.3">
      <c r="B723" s="205" t="s">
        <v>21</v>
      </c>
      <c r="C723" s="148"/>
      <c r="D723" s="169"/>
      <c r="E723" s="21"/>
      <c r="F723" s="169"/>
      <c r="G723" s="170"/>
      <c r="H723" s="180"/>
      <c r="I723" s="32"/>
      <c r="J723" s="32"/>
      <c r="K723" s="32"/>
      <c r="L723" s="32"/>
      <c r="M723" s="32"/>
      <c r="N723" s="32"/>
      <c r="O723" s="170"/>
      <c r="P723" s="169">
        <v>100000</v>
      </c>
      <c r="Q723" s="170"/>
      <c r="R723" s="169">
        <v>100000</v>
      </c>
      <c r="S723" s="170"/>
      <c r="T723" s="169">
        <v>100000</v>
      </c>
    </row>
    <row r="724" spans="2:20" ht="17.25" x14ac:dyDescent="0.3">
      <c r="B724" s="205" t="s">
        <v>20</v>
      </c>
      <c r="C724" s="141"/>
      <c r="D724" s="136">
        <v>25000</v>
      </c>
      <c r="E724" s="84"/>
      <c r="F724" s="136">
        <v>25000</v>
      </c>
      <c r="G724" s="141"/>
      <c r="H724" s="180">
        <v>25000</v>
      </c>
      <c r="I724" s="32"/>
      <c r="J724" s="32"/>
      <c r="K724" s="32"/>
      <c r="L724" s="32"/>
      <c r="M724" s="32"/>
      <c r="N724" s="32"/>
      <c r="O724" s="141"/>
      <c r="P724" s="136">
        <v>25000</v>
      </c>
      <c r="Q724" s="141"/>
      <c r="R724" s="136">
        <v>25000</v>
      </c>
      <c r="S724" s="141"/>
      <c r="T724" s="136">
        <v>25000</v>
      </c>
    </row>
    <row r="725" spans="2:20" ht="17.25" x14ac:dyDescent="0.3">
      <c r="B725" s="205" t="s">
        <v>22</v>
      </c>
      <c r="C725" s="141"/>
      <c r="D725" s="136">
        <v>55000</v>
      </c>
      <c r="E725" s="84"/>
      <c r="F725" s="136">
        <v>55000</v>
      </c>
      <c r="G725" s="141"/>
      <c r="H725" s="180">
        <v>55000</v>
      </c>
      <c r="I725" s="32"/>
      <c r="J725" s="32"/>
      <c r="K725" s="32"/>
      <c r="L725" s="32"/>
      <c r="M725" s="32"/>
      <c r="N725" s="32"/>
      <c r="O725" s="141"/>
      <c r="P725" s="136">
        <v>55000</v>
      </c>
      <c r="Q725" s="141"/>
      <c r="R725" s="136">
        <v>55000</v>
      </c>
      <c r="S725" s="141"/>
      <c r="T725" s="136">
        <v>55000</v>
      </c>
    </row>
    <row r="726" spans="2:20" ht="17.25" x14ac:dyDescent="0.3">
      <c r="B726" s="205" t="s">
        <v>24</v>
      </c>
      <c r="C726" s="148"/>
      <c r="D726" s="169">
        <v>11500</v>
      </c>
      <c r="E726" s="21"/>
      <c r="F726" s="169">
        <v>11500</v>
      </c>
      <c r="G726" s="21"/>
      <c r="H726" s="32">
        <v>11500</v>
      </c>
      <c r="I726" s="32"/>
      <c r="J726" s="32"/>
      <c r="K726" s="32"/>
      <c r="L726" s="32"/>
      <c r="M726" s="32"/>
      <c r="N726" s="32"/>
      <c r="O726" s="170"/>
      <c r="P726" s="169">
        <v>11500</v>
      </c>
      <c r="Q726" s="170"/>
      <c r="R726" s="169">
        <v>11500</v>
      </c>
      <c r="S726" s="170"/>
      <c r="T726" s="169">
        <v>11500</v>
      </c>
    </row>
    <row r="727" spans="2:20" ht="17.25" x14ac:dyDescent="0.3">
      <c r="B727" s="205" t="s">
        <v>23</v>
      </c>
      <c r="C727" s="141"/>
      <c r="D727" s="136">
        <v>20000</v>
      </c>
      <c r="E727" s="84"/>
      <c r="F727" s="136">
        <v>20000</v>
      </c>
      <c r="G727" s="141"/>
      <c r="H727" s="180">
        <v>20000</v>
      </c>
      <c r="I727" s="32"/>
      <c r="J727" s="32"/>
      <c r="K727" s="32"/>
      <c r="L727" s="32"/>
      <c r="M727" s="32"/>
      <c r="N727" s="32"/>
      <c r="O727" s="141"/>
      <c r="P727" s="136">
        <v>20000</v>
      </c>
      <c r="Q727" s="141"/>
      <c r="R727" s="136">
        <v>20000</v>
      </c>
      <c r="S727" s="141"/>
      <c r="T727" s="136">
        <v>20000</v>
      </c>
    </row>
    <row r="728" spans="2:20" ht="17.25" x14ac:dyDescent="0.3">
      <c r="B728" s="207" t="s">
        <v>3</v>
      </c>
      <c r="C728" s="141"/>
      <c r="D728" s="140">
        <f>SUM(D714:D727)</f>
        <v>265125</v>
      </c>
      <c r="E728" s="110"/>
      <c r="F728" s="140">
        <f>SUM(F714:F727)</f>
        <v>265125</v>
      </c>
      <c r="G728" s="153"/>
      <c r="H728" s="140">
        <f>SUM(H714:H727)</f>
        <v>265125</v>
      </c>
      <c r="I728" s="110"/>
      <c r="J728" s="110"/>
      <c r="K728" s="110"/>
      <c r="L728" s="110"/>
      <c r="M728" s="110"/>
      <c r="N728" s="110"/>
      <c r="O728" s="153"/>
      <c r="P728" s="140">
        <f>SUM(P714:P727)</f>
        <v>362625</v>
      </c>
      <c r="Q728" s="153"/>
      <c r="R728" s="140">
        <f>SUM(R714:R727)</f>
        <v>362625</v>
      </c>
      <c r="S728" s="153"/>
      <c r="T728" s="140">
        <f>SUM(T714:T727)</f>
        <v>362625</v>
      </c>
    </row>
    <row r="729" spans="2:20" ht="17.25" x14ac:dyDescent="0.3">
      <c r="B729" s="205"/>
      <c r="C729" s="153"/>
      <c r="D729" s="161"/>
      <c r="E729" s="171"/>
      <c r="F729" s="161"/>
      <c r="G729" s="164"/>
      <c r="H729" s="161"/>
      <c r="I729" s="171"/>
      <c r="J729" s="171"/>
      <c r="K729" s="171"/>
      <c r="L729" s="171"/>
      <c r="M729" s="171"/>
      <c r="N729" s="171"/>
      <c r="O729" s="164"/>
      <c r="P729" s="161"/>
      <c r="Q729" s="164"/>
      <c r="R729" s="161"/>
      <c r="S729" s="164"/>
      <c r="T729" s="161"/>
    </row>
    <row r="730" spans="2:20" ht="17.25" x14ac:dyDescent="0.3">
      <c r="B730" s="208" t="s">
        <v>4</v>
      </c>
      <c r="C730" s="148"/>
      <c r="D730" s="161"/>
      <c r="E730" s="171"/>
      <c r="F730" s="161"/>
      <c r="G730" s="164"/>
      <c r="H730" s="161"/>
      <c r="I730" s="171"/>
      <c r="J730" s="171"/>
      <c r="K730" s="171"/>
      <c r="L730" s="171"/>
      <c r="M730" s="171"/>
      <c r="N730" s="171"/>
      <c r="O730" s="164"/>
      <c r="P730" s="161"/>
      <c r="Q730" s="164"/>
      <c r="R730" s="161"/>
      <c r="S730" s="164"/>
      <c r="T730" s="161"/>
    </row>
    <row r="731" spans="2:20" ht="17.25" x14ac:dyDescent="0.3">
      <c r="B731" s="205" t="s">
        <v>25</v>
      </c>
      <c r="C731" s="148"/>
      <c r="D731" s="161"/>
      <c r="E731" s="171"/>
      <c r="F731" s="161"/>
      <c r="G731" s="164"/>
      <c r="H731" s="161"/>
      <c r="I731" s="171"/>
      <c r="J731" s="171"/>
      <c r="K731" s="171"/>
      <c r="L731" s="171"/>
      <c r="M731" s="171"/>
      <c r="N731" s="171"/>
      <c r="O731" s="164"/>
      <c r="P731" s="161"/>
      <c r="Q731" s="164"/>
      <c r="R731" s="161"/>
      <c r="S731" s="164"/>
      <c r="T731" s="161"/>
    </row>
    <row r="732" spans="2:20" x14ac:dyDescent="0.25">
      <c r="B732" s="209" t="s">
        <v>5</v>
      </c>
      <c r="C732" s="148"/>
      <c r="D732" s="161"/>
      <c r="E732" s="171"/>
      <c r="F732" s="161"/>
      <c r="G732" s="164"/>
      <c r="H732" s="162">
        <v>17177.23</v>
      </c>
      <c r="I732" s="163"/>
      <c r="J732" s="163"/>
      <c r="K732" s="163"/>
      <c r="L732" s="163"/>
      <c r="M732" s="163"/>
      <c r="N732" s="163"/>
      <c r="O732" s="173"/>
      <c r="P732" s="162"/>
      <c r="Q732" s="173"/>
      <c r="R732" s="162"/>
      <c r="S732" s="173"/>
      <c r="T732" s="162"/>
    </row>
    <row r="733" spans="2:20" ht="17.25" x14ac:dyDescent="0.3">
      <c r="B733" s="205" t="s">
        <v>6</v>
      </c>
      <c r="C733" s="148"/>
      <c r="D733" s="162"/>
      <c r="E733" s="163"/>
      <c r="F733" s="162"/>
      <c r="G733" s="173"/>
      <c r="H733" s="162"/>
      <c r="I733" s="163"/>
      <c r="J733" s="163"/>
      <c r="K733" s="163"/>
      <c r="L733" s="163"/>
      <c r="M733" s="163"/>
      <c r="N733" s="163"/>
      <c r="O733" s="164"/>
      <c r="P733" s="161"/>
      <c r="Q733" s="164"/>
      <c r="R733" s="161"/>
      <c r="S733" s="164"/>
      <c r="T733" s="161"/>
    </row>
    <row r="734" spans="2:20" ht="17.25" x14ac:dyDescent="0.3">
      <c r="B734" s="205" t="s">
        <v>7</v>
      </c>
      <c r="C734" s="148"/>
      <c r="D734" s="161"/>
      <c r="E734" s="171"/>
      <c r="F734" s="194"/>
      <c r="G734" s="164"/>
      <c r="H734" s="161"/>
      <c r="I734" s="171"/>
      <c r="J734" s="171"/>
      <c r="K734" s="171"/>
      <c r="L734" s="171"/>
      <c r="M734" s="171"/>
      <c r="N734" s="171"/>
      <c r="O734" s="164"/>
      <c r="P734" s="161"/>
      <c r="Q734" s="164"/>
      <c r="R734" s="161"/>
      <c r="S734" s="164"/>
      <c r="T734" s="161"/>
    </row>
    <row r="735" spans="2:20" ht="17.25" x14ac:dyDescent="0.3">
      <c r="B735" s="205"/>
      <c r="C735" s="148"/>
      <c r="D735" s="161"/>
      <c r="E735" s="171"/>
      <c r="F735" s="161"/>
      <c r="G735" s="164"/>
      <c r="H735" s="161"/>
      <c r="I735" s="171"/>
      <c r="J735" s="171"/>
      <c r="K735" s="171"/>
      <c r="L735" s="171"/>
      <c r="M735" s="171"/>
      <c r="N735" s="171"/>
      <c r="O735" s="164"/>
      <c r="P735" s="161"/>
      <c r="Q735" s="164"/>
      <c r="R735" s="161"/>
      <c r="S735" s="164"/>
      <c r="T735" s="161"/>
    </row>
    <row r="736" spans="2:20" x14ac:dyDescent="0.25">
      <c r="B736" s="206"/>
      <c r="C736" s="151"/>
      <c r="D736" s="143">
        <f>+D728+D731+D732+D733+D734</f>
        <v>265125</v>
      </c>
      <c r="E736" s="115"/>
      <c r="F736" s="143">
        <f>+F728+F731+F732+F733+F734</f>
        <v>265125</v>
      </c>
      <c r="G736" s="151"/>
      <c r="H736" s="143">
        <f>+H728+H731+H732+H733+H734</f>
        <v>282302.23</v>
      </c>
      <c r="I736" s="115"/>
      <c r="J736" s="115"/>
      <c r="K736" s="115"/>
      <c r="L736" s="115"/>
      <c r="M736" s="115"/>
      <c r="N736" s="115"/>
      <c r="O736" s="151"/>
      <c r="P736" s="143">
        <f>P728+P732+P733+P734</f>
        <v>362625</v>
      </c>
      <c r="Q736" s="151"/>
      <c r="R736" s="143">
        <f>R728+R732+R733+R734</f>
        <v>362625</v>
      </c>
      <c r="S736" s="151"/>
      <c r="T736" s="143">
        <f>T728+T732+T733+T734</f>
        <v>362625</v>
      </c>
    </row>
    <row r="737" spans="2:20" ht="17.25" x14ac:dyDescent="0.3">
      <c r="B737" s="208" t="s">
        <v>34</v>
      </c>
      <c r="C737" s="141"/>
      <c r="D737" s="136"/>
      <c r="E737" s="84"/>
      <c r="F737" s="136"/>
      <c r="G737" s="84"/>
      <c r="H737" s="136"/>
      <c r="I737" s="84"/>
      <c r="J737" s="84"/>
      <c r="K737" s="84"/>
      <c r="L737" s="84"/>
      <c r="M737" s="84"/>
      <c r="N737" s="84"/>
      <c r="O737" s="141"/>
      <c r="P737" s="136"/>
      <c r="Q737" s="141"/>
      <c r="R737" s="136"/>
      <c r="S737" s="141"/>
      <c r="T737" s="136"/>
    </row>
    <row r="738" spans="2:20" ht="17.25" x14ac:dyDescent="0.3">
      <c r="B738" s="205" t="s">
        <v>9</v>
      </c>
      <c r="C738" s="144"/>
      <c r="D738" s="145"/>
      <c r="E738" s="144"/>
      <c r="F738" s="145"/>
      <c r="G738" s="131"/>
      <c r="H738" s="145"/>
      <c r="I738" s="131"/>
      <c r="J738" s="131"/>
      <c r="K738" s="131"/>
      <c r="L738" s="131"/>
      <c r="M738" s="131"/>
      <c r="N738" s="131"/>
      <c r="O738" s="131">
        <v>350</v>
      </c>
      <c r="P738" s="145"/>
      <c r="Q738" s="131">
        <v>350</v>
      </c>
      <c r="R738" s="145"/>
      <c r="S738" s="131">
        <v>350</v>
      </c>
      <c r="T738" s="145"/>
    </row>
    <row r="739" spans="2:20" ht="17.25" x14ac:dyDescent="0.3">
      <c r="B739" s="205" t="s">
        <v>122</v>
      </c>
      <c r="C739" s="166"/>
      <c r="D739" s="165"/>
      <c r="E739" s="172"/>
      <c r="F739" s="165"/>
      <c r="G739" s="172"/>
      <c r="H739" s="165"/>
      <c r="I739" s="172"/>
      <c r="J739" s="172"/>
      <c r="K739" s="172"/>
      <c r="L739" s="172"/>
      <c r="M739" s="172"/>
      <c r="N739" s="172"/>
      <c r="O739" s="172"/>
      <c r="P739" s="165"/>
      <c r="Q739" s="172"/>
      <c r="R739" s="165"/>
      <c r="S739" s="172"/>
      <c r="T739" s="165"/>
    </row>
    <row r="740" spans="2:20" ht="16.5" thickBot="1" x14ac:dyDescent="0.3">
      <c r="B740" s="206"/>
      <c r="C740" s="184"/>
      <c r="D740" s="188">
        <f>-C738-C739</f>
        <v>0</v>
      </c>
      <c r="E740" s="184"/>
      <c r="F740" s="188">
        <f>-E738-E739</f>
        <v>0</v>
      </c>
      <c r="G740" s="196"/>
      <c r="H740" s="188">
        <f>-G738-G739</f>
        <v>0</v>
      </c>
      <c r="I740" s="196"/>
      <c r="J740" s="196"/>
      <c r="K740" s="196"/>
      <c r="L740" s="196"/>
      <c r="M740" s="196"/>
      <c r="N740" s="196"/>
      <c r="O740" s="196"/>
      <c r="P740" s="188">
        <f t="shared" ref="P740" si="358">-O738-O739</f>
        <v>-350</v>
      </c>
      <c r="Q740" s="196"/>
      <c r="R740" s="188">
        <f t="shared" ref="R740" si="359">-Q738-Q739</f>
        <v>-350</v>
      </c>
      <c r="S740" s="196"/>
      <c r="T740" s="188">
        <f t="shared" ref="T740" si="360">-S738-S739</f>
        <v>-350</v>
      </c>
    </row>
    <row r="741" spans="2:20" ht="17.25" x14ac:dyDescent="0.3">
      <c r="B741" s="205" t="s">
        <v>11</v>
      </c>
      <c r="C741" s="141"/>
      <c r="D741" s="197">
        <f>+D736+D740</f>
        <v>265125</v>
      </c>
      <c r="E741" s="84"/>
      <c r="F741" s="197">
        <f>+F736+F740</f>
        <v>265125</v>
      </c>
      <c r="G741" s="84"/>
      <c r="H741" s="197">
        <f>+H736+H740</f>
        <v>282302.23</v>
      </c>
      <c r="I741" s="84"/>
      <c r="J741" s="84"/>
      <c r="K741" s="84"/>
      <c r="L741" s="84"/>
      <c r="M741" s="84"/>
      <c r="N741" s="84"/>
      <c r="O741" s="141"/>
      <c r="P741" s="197">
        <f>+P736+P740</f>
        <v>362275</v>
      </c>
      <c r="Q741" s="141"/>
      <c r="R741" s="197">
        <f>+R736+R740</f>
        <v>362275</v>
      </c>
      <c r="S741" s="141"/>
      <c r="T741" s="197">
        <f>+T736+T740</f>
        <v>362275</v>
      </c>
    </row>
    <row r="742" spans="2:20" ht="17.25" x14ac:dyDescent="0.3">
      <c r="B742" s="205" t="s">
        <v>93</v>
      </c>
      <c r="C742" s="156"/>
      <c r="D742" s="165">
        <f t="shared" ref="D742" si="361">D741*6/100</f>
        <v>15907.5</v>
      </c>
      <c r="E742" s="172"/>
      <c r="F742" s="165">
        <f t="shared" ref="F742" si="362">F741*6/100</f>
        <v>15907.5</v>
      </c>
      <c r="G742" s="172"/>
      <c r="H742" s="165">
        <f>H741*6/100</f>
        <v>16938.1338</v>
      </c>
      <c r="I742" s="172"/>
      <c r="J742" s="172"/>
      <c r="K742" s="172"/>
      <c r="L742" s="172"/>
      <c r="M742" s="172"/>
      <c r="N742" s="172"/>
      <c r="O742" s="172"/>
      <c r="P742" s="165">
        <f t="shared" ref="P742" si="363">P741*6/100</f>
        <v>21736.5</v>
      </c>
      <c r="Q742" s="172"/>
      <c r="R742" s="165">
        <f t="shared" ref="R742:T742" si="364">R741*6/100</f>
        <v>21736.5</v>
      </c>
      <c r="S742" s="172"/>
      <c r="T742" s="165">
        <f t="shared" si="364"/>
        <v>21736.5</v>
      </c>
    </row>
    <row r="743" spans="2:20" ht="17.25" x14ac:dyDescent="0.3">
      <c r="B743" s="205" t="s">
        <v>13</v>
      </c>
      <c r="C743" s="148"/>
      <c r="D743" s="161">
        <v>-15000</v>
      </c>
      <c r="E743" s="171"/>
      <c r="F743" s="198">
        <v>-15000</v>
      </c>
      <c r="G743" s="171"/>
      <c r="H743" s="198">
        <v>-15000</v>
      </c>
      <c r="I743" s="171"/>
      <c r="J743" s="171"/>
      <c r="K743" s="171"/>
      <c r="L743" s="171"/>
      <c r="M743" s="171"/>
      <c r="N743" s="171"/>
      <c r="O743" s="164"/>
      <c r="P743" s="198">
        <v>-15000</v>
      </c>
      <c r="Q743" s="164"/>
      <c r="R743" s="198">
        <v>-15000</v>
      </c>
      <c r="S743" s="164"/>
      <c r="T743" s="198">
        <v>-15000</v>
      </c>
    </row>
    <row r="744" spans="2:20" ht="16.5" thickBot="1" x14ac:dyDescent="0.3">
      <c r="B744" s="210" t="s">
        <v>123</v>
      </c>
      <c r="C744" s="157"/>
      <c r="D744" s="177">
        <f t="shared" ref="D744" si="365">D742+D743</f>
        <v>907.5</v>
      </c>
      <c r="E744" s="168"/>
      <c r="F744" s="177">
        <f t="shared" ref="F744" si="366">F742+F743</f>
        <v>907.5</v>
      </c>
      <c r="G744" s="168"/>
      <c r="H744" s="177">
        <f t="shared" ref="H744" si="367">H742+H743</f>
        <v>1938.1337999999996</v>
      </c>
      <c r="I744" s="178"/>
      <c r="J744" s="178"/>
      <c r="K744" s="178"/>
      <c r="L744" s="178"/>
      <c r="M744" s="178"/>
      <c r="N744" s="178"/>
      <c r="O744" s="168"/>
      <c r="P744" s="177">
        <f t="shared" ref="P744" si="368">P742+P743</f>
        <v>6736.5</v>
      </c>
      <c r="Q744" s="168"/>
      <c r="R744" s="177">
        <f t="shared" ref="R744:T744" si="369">R742+R743</f>
        <v>6736.5</v>
      </c>
      <c r="S744" s="168"/>
      <c r="T744" s="177">
        <f t="shared" si="369"/>
        <v>6736.5</v>
      </c>
    </row>
    <row r="745" spans="2:20" ht="17.25" thickTop="1" thickBot="1" x14ac:dyDescent="0.3">
      <c r="B745" s="292" t="s">
        <v>137</v>
      </c>
      <c r="H745" s="200">
        <v>1938</v>
      </c>
      <c r="I745" s="386"/>
      <c r="J745" s="386"/>
      <c r="K745" s="386"/>
      <c r="L745" s="386"/>
      <c r="M745" s="386"/>
      <c r="N745" s="386"/>
      <c r="O745" s="235"/>
      <c r="P745" s="232">
        <v>2191.5</v>
      </c>
      <c r="Q745" s="235"/>
      <c r="R745" s="232"/>
    </row>
    <row r="746" spans="2:20" ht="16.5" thickTop="1" x14ac:dyDescent="0.25">
      <c r="B746" s="288" t="s">
        <v>131</v>
      </c>
      <c r="H746" s="19">
        <v>907.5</v>
      </c>
      <c r="O746" s="269"/>
      <c r="P746" s="174">
        <f>P744+P745</f>
        <v>8928</v>
      </c>
      <c r="Q746" s="269"/>
      <c r="R746" s="128"/>
    </row>
    <row r="747" spans="2:20" x14ac:dyDescent="0.25">
      <c r="H747" s="176">
        <f>H745-H746</f>
        <v>1030.5</v>
      </c>
      <c r="I747" s="176"/>
      <c r="J747" s="176"/>
      <c r="K747" s="176"/>
      <c r="L747" s="176"/>
      <c r="M747" s="176"/>
      <c r="N747" s="176"/>
    </row>
    <row r="752" spans="2:20" ht="17.25" x14ac:dyDescent="0.3">
      <c r="B752" s="85" t="s">
        <v>119</v>
      </c>
      <c r="C752" s="85"/>
      <c r="D752" s="28"/>
    </row>
    <row r="753" spans="2:28" ht="17.25" x14ac:dyDescent="0.3">
      <c r="B753" s="85" t="s">
        <v>113</v>
      </c>
      <c r="C753" s="85"/>
      <c r="D753" s="28"/>
    </row>
    <row r="754" spans="2:28" ht="17.25" x14ac:dyDescent="0.3">
      <c r="B754" s="28"/>
      <c r="C754" s="28"/>
      <c r="D754" s="28"/>
    </row>
    <row r="755" spans="2:28" ht="17.25" x14ac:dyDescent="0.3">
      <c r="B755" s="86" t="s">
        <v>0</v>
      </c>
      <c r="C755" s="28"/>
      <c r="D755" s="28"/>
    </row>
    <row r="756" spans="2:28" ht="17.25" x14ac:dyDescent="0.3">
      <c r="B756" s="30"/>
      <c r="C756" s="49" t="s">
        <v>98</v>
      </c>
      <c r="D756" s="49"/>
      <c r="E756" s="49" t="s">
        <v>99</v>
      </c>
      <c r="F756" s="49"/>
      <c r="G756" s="49" t="s">
        <v>100</v>
      </c>
      <c r="H756" s="49"/>
      <c r="I756" s="49"/>
      <c r="J756" s="49"/>
      <c r="K756" s="49"/>
      <c r="L756" s="49"/>
      <c r="M756" s="49"/>
      <c r="N756" s="49"/>
      <c r="O756" s="414" t="s">
        <v>142</v>
      </c>
      <c r="P756" s="414"/>
      <c r="Q756" s="412" t="s">
        <v>105</v>
      </c>
      <c r="R756" s="412"/>
      <c r="S756" s="412" t="s">
        <v>146</v>
      </c>
      <c r="T756" s="412"/>
      <c r="U756" s="412" t="s">
        <v>149</v>
      </c>
      <c r="V756" s="412"/>
      <c r="W756" s="413" t="s">
        <v>156</v>
      </c>
      <c r="X756" s="413"/>
      <c r="Y756" s="413" t="s">
        <v>159</v>
      </c>
      <c r="Z756" s="413"/>
      <c r="AA756" s="413" t="s">
        <v>162</v>
      </c>
      <c r="AB756" s="413"/>
    </row>
    <row r="757" spans="2:28" ht="17.25" x14ac:dyDescent="0.3">
      <c r="B757" s="204" t="s">
        <v>1</v>
      </c>
      <c r="C757" s="151"/>
      <c r="D757" s="179">
        <v>75000</v>
      </c>
      <c r="E757" s="115"/>
      <c r="F757" s="143">
        <v>75000</v>
      </c>
      <c r="G757" s="151"/>
      <c r="H757" s="179">
        <v>75000</v>
      </c>
      <c r="I757" s="186"/>
      <c r="J757" s="186"/>
      <c r="K757" s="186"/>
      <c r="L757" s="186"/>
      <c r="M757" s="186"/>
      <c r="N757" s="186"/>
      <c r="O757" s="151"/>
      <c r="P757" s="143">
        <v>75000</v>
      </c>
      <c r="Q757" s="151"/>
      <c r="R757" s="143">
        <v>75000</v>
      </c>
      <c r="S757" s="151"/>
      <c r="T757" s="143">
        <v>75000</v>
      </c>
      <c r="U757" s="151"/>
      <c r="V757" s="143">
        <v>75000</v>
      </c>
      <c r="W757" s="151"/>
      <c r="X757" s="143">
        <v>75000</v>
      </c>
      <c r="Y757" s="151"/>
      <c r="Z757" s="143">
        <v>75000</v>
      </c>
      <c r="AA757" s="151"/>
      <c r="AB757" s="143">
        <v>75000</v>
      </c>
    </row>
    <row r="758" spans="2:28" ht="17.25" x14ac:dyDescent="0.3">
      <c r="B758" s="205" t="s">
        <v>61</v>
      </c>
      <c r="C758" s="141"/>
      <c r="D758" s="180"/>
      <c r="E758" s="84"/>
      <c r="F758" s="136"/>
      <c r="G758" s="141"/>
      <c r="H758" s="180"/>
      <c r="I758" s="32"/>
      <c r="J758" s="32"/>
      <c r="K758" s="32"/>
      <c r="L758" s="32"/>
      <c r="M758" s="32"/>
      <c r="N758" s="32"/>
      <c r="O758" s="141"/>
      <c r="P758" s="136"/>
      <c r="Q758" s="141"/>
      <c r="R758" s="136"/>
      <c r="S758" s="141"/>
      <c r="T758" s="136"/>
      <c r="U758" s="141"/>
      <c r="V758" s="136"/>
      <c r="W758" s="141"/>
      <c r="X758" s="136"/>
      <c r="Y758" s="141"/>
      <c r="Z758" s="136"/>
      <c r="AA758" s="141"/>
      <c r="AB758" s="136"/>
    </row>
    <row r="759" spans="2:28" x14ac:dyDescent="0.25">
      <c r="B759" s="206" t="s">
        <v>57</v>
      </c>
      <c r="C759" s="148"/>
      <c r="D759" s="180"/>
      <c r="E759" s="21"/>
      <c r="F759" s="169"/>
      <c r="G759" s="170"/>
      <c r="H759" s="32"/>
      <c r="I759" s="32"/>
      <c r="J759" s="32"/>
      <c r="K759" s="32"/>
      <c r="L759" s="32"/>
      <c r="M759" s="32"/>
      <c r="N759" s="32"/>
      <c r="O759" s="170"/>
      <c r="P759" s="169"/>
      <c r="Q759" s="170"/>
      <c r="R759" s="169"/>
      <c r="S759" s="170"/>
      <c r="T759" s="169"/>
      <c r="U759" s="170"/>
      <c r="V759" s="169"/>
      <c r="W759" s="170"/>
      <c r="X759" s="169"/>
      <c r="Y759" s="170"/>
      <c r="Z759" s="169"/>
      <c r="AA759" s="170"/>
      <c r="AB759" s="169"/>
    </row>
    <row r="760" spans="2:28" ht="17.25" x14ac:dyDescent="0.3">
      <c r="B760" s="205" t="s">
        <v>2</v>
      </c>
      <c r="C760" s="141"/>
      <c r="D760" s="180">
        <v>7800</v>
      </c>
      <c r="E760" s="84"/>
      <c r="F760" s="136">
        <v>7800</v>
      </c>
      <c r="G760" s="141"/>
      <c r="H760" s="180">
        <v>7800</v>
      </c>
      <c r="I760" s="32"/>
      <c r="J760" s="32"/>
      <c r="K760" s="32"/>
      <c r="L760" s="32"/>
      <c r="M760" s="32"/>
      <c r="N760" s="32"/>
      <c r="O760" s="141"/>
      <c r="P760" s="136">
        <v>7800</v>
      </c>
      <c r="Q760" s="141"/>
      <c r="R760" s="136">
        <v>7800</v>
      </c>
      <c r="S760" s="141"/>
      <c r="T760" s="136">
        <v>7800</v>
      </c>
      <c r="U760" s="141"/>
      <c r="V760" s="136">
        <v>7800</v>
      </c>
      <c r="W760" s="141"/>
      <c r="X760" s="136">
        <v>7800</v>
      </c>
      <c r="Y760" s="141"/>
      <c r="Z760" s="136">
        <v>7800</v>
      </c>
      <c r="AA760" s="141"/>
      <c r="AB760" s="136">
        <v>7800</v>
      </c>
    </row>
    <row r="761" spans="2:28" ht="17.25" x14ac:dyDescent="0.3">
      <c r="B761" s="205" t="s">
        <v>69</v>
      </c>
      <c r="C761" s="152"/>
      <c r="D761" s="180">
        <v>2500</v>
      </c>
      <c r="E761" s="84"/>
      <c r="F761" s="136">
        <v>2500</v>
      </c>
      <c r="G761" s="141"/>
      <c r="H761" s="180">
        <v>2500</v>
      </c>
      <c r="I761" s="32"/>
      <c r="J761" s="32"/>
      <c r="K761" s="32"/>
      <c r="L761" s="32"/>
      <c r="M761" s="32"/>
      <c r="N761" s="32"/>
      <c r="O761" s="141"/>
      <c r="P761" s="136"/>
      <c r="Q761" s="141"/>
      <c r="R761" s="136"/>
      <c r="S761" s="141"/>
      <c r="T761" s="136"/>
      <c r="U761" s="141"/>
      <c r="V761" s="136"/>
      <c r="W761" s="141"/>
      <c r="X761" s="136"/>
      <c r="Y761" s="141"/>
      <c r="Z761" s="136"/>
      <c r="AA761" s="141"/>
      <c r="AB761" s="136"/>
    </row>
    <row r="762" spans="2:28" ht="17.25" x14ac:dyDescent="0.3">
      <c r="B762" s="205" t="s">
        <v>17</v>
      </c>
      <c r="C762" s="141"/>
      <c r="D762" s="180">
        <v>30825</v>
      </c>
      <c r="E762" s="84"/>
      <c r="F762" s="136">
        <v>30825</v>
      </c>
      <c r="G762" s="141"/>
      <c r="H762" s="180">
        <v>30825</v>
      </c>
      <c r="I762" s="32"/>
      <c r="J762" s="32"/>
      <c r="K762" s="32"/>
      <c r="L762" s="32"/>
      <c r="M762" s="32"/>
      <c r="N762" s="32"/>
      <c r="O762" s="141"/>
      <c r="P762" s="136">
        <v>30825</v>
      </c>
      <c r="Q762" s="141"/>
      <c r="R762" s="136">
        <v>30825</v>
      </c>
      <c r="S762" s="141"/>
      <c r="T762" s="136">
        <v>30825</v>
      </c>
      <c r="U762" s="141"/>
      <c r="V762" s="136">
        <v>30825</v>
      </c>
      <c r="W762" s="141"/>
      <c r="X762" s="136">
        <v>30825</v>
      </c>
      <c r="Y762" s="141"/>
      <c r="Z762" s="136">
        <v>30825</v>
      </c>
      <c r="AA762" s="141"/>
      <c r="AB762" s="136">
        <v>30825</v>
      </c>
    </row>
    <row r="763" spans="2:28" ht="17.25" x14ac:dyDescent="0.3">
      <c r="B763" s="205" t="s">
        <v>18</v>
      </c>
      <c r="C763" s="141"/>
      <c r="D763" s="181"/>
      <c r="E763" s="163"/>
      <c r="F763" s="162"/>
      <c r="G763" s="173"/>
      <c r="H763" s="181"/>
      <c r="I763" s="249"/>
      <c r="J763" s="249"/>
      <c r="K763" s="249"/>
      <c r="L763" s="249"/>
      <c r="M763" s="249"/>
      <c r="N763" s="249"/>
      <c r="O763" s="173"/>
      <c r="P763" s="162">
        <v>98709.67</v>
      </c>
      <c r="Q763" s="173"/>
      <c r="R763" s="162">
        <v>30000</v>
      </c>
      <c r="S763" s="173"/>
      <c r="T763" s="162">
        <v>30000</v>
      </c>
      <c r="U763" s="173"/>
      <c r="V763" s="162">
        <v>30000</v>
      </c>
      <c r="W763" s="173"/>
      <c r="X763" s="162">
        <v>30000</v>
      </c>
      <c r="Y763" s="173"/>
      <c r="Z763" s="162">
        <v>30000</v>
      </c>
      <c r="AA763" s="173"/>
      <c r="AB763" s="162">
        <v>30000</v>
      </c>
    </row>
    <row r="764" spans="2:28" ht="17.25" x14ac:dyDescent="0.3">
      <c r="B764" s="205" t="s">
        <v>19</v>
      </c>
      <c r="C764" s="141"/>
      <c r="D764" s="136">
        <v>37500</v>
      </c>
      <c r="E764" s="84"/>
      <c r="F764" s="136">
        <v>37500</v>
      </c>
      <c r="G764" s="141"/>
      <c r="H764" s="180">
        <v>37500</v>
      </c>
      <c r="I764" s="32"/>
      <c r="J764" s="32"/>
      <c r="K764" s="32"/>
      <c r="L764" s="32"/>
      <c r="M764" s="32"/>
      <c r="N764" s="32"/>
      <c r="O764" s="141"/>
      <c r="P764" s="136">
        <v>37500</v>
      </c>
      <c r="Q764" s="141"/>
      <c r="R764" s="136">
        <v>37500</v>
      </c>
      <c r="S764" s="141"/>
      <c r="T764" s="136">
        <v>37500</v>
      </c>
      <c r="U764" s="141"/>
      <c r="V764" s="136">
        <v>37500</v>
      </c>
      <c r="W764" s="141"/>
      <c r="X764" s="136">
        <v>37500</v>
      </c>
      <c r="Y764" s="141"/>
      <c r="Z764" s="136">
        <v>37500</v>
      </c>
      <c r="AA764" s="141"/>
      <c r="AB764" s="136">
        <v>37500</v>
      </c>
    </row>
    <row r="765" spans="2:28" ht="17.25" x14ac:dyDescent="0.3">
      <c r="B765" s="205" t="s">
        <v>60</v>
      </c>
      <c r="C765" s="141"/>
      <c r="D765" s="136"/>
      <c r="E765" s="84"/>
      <c r="F765" s="136"/>
      <c r="G765" s="141"/>
      <c r="H765" s="180"/>
      <c r="I765" s="32"/>
      <c r="J765" s="32"/>
      <c r="K765" s="32"/>
      <c r="L765" s="32"/>
      <c r="M765" s="32"/>
      <c r="N765" s="32"/>
      <c r="O765" s="141"/>
      <c r="P765" s="136"/>
      <c r="Q765" s="141"/>
      <c r="R765" s="136"/>
      <c r="S765" s="141"/>
      <c r="T765" s="136"/>
      <c r="U765" s="141"/>
      <c r="V765" s="136"/>
      <c r="W765" s="141"/>
      <c r="X765" s="136"/>
      <c r="Y765" s="141"/>
      <c r="Z765" s="136"/>
      <c r="AA765" s="141"/>
      <c r="AB765" s="136"/>
    </row>
    <row r="766" spans="2:28" ht="17.25" x14ac:dyDescent="0.3">
      <c r="B766" s="205" t="s">
        <v>21</v>
      </c>
      <c r="C766" s="148"/>
      <c r="D766" s="169"/>
      <c r="E766" s="21"/>
      <c r="F766" s="169"/>
      <c r="G766" s="170"/>
      <c r="H766" s="180">
        <v>100000</v>
      </c>
      <c r="I766" s="32"/>
      <c r="J766" s="32"/>
      <c r="K766" s="32"/>
      <c r="L766" s="32"/>
      <c r="M766" s="32"/>
      <c r="N766" s="32"/>
      <c r="O766" s="170"/>
      <c r="P766" s="169">
        <v>100000</v>
      </c>
      <c r="Q766" s="170"/>
      <c r="R766" s="169">
        <v>100000</v>
      </c>
      <c r="S766" s="170"/>
      <c r="T766" s="169">
        <v>100000</v>
      </c>
      <c r="U766" s="170"/>
      <c r="V766" s="169">
        <v>100000</v>
      </c>
      <c r="W766" s="170"/>
      <c r="X766" s="169">
        <v>100000</v>
      </c>
      <c r="Y766" s="170"/>
      <c r="Z766" s="169">
        <v>100000</v>
      </c>
      <c r="AA766" s="170"/>
      <c r="AB766" s="169">
        <v>100000</v>
      </c>
    </row>
    <row r="767" spans="2:28" ht="17.25" x14ac:dyDescent="0.3">
      <c r="B767" s="205" t="s">
        <v>20</v>
      </c>
      <c r="C767" s="141"/>
      <c r="D767" s="136">
        <v>25000</v>
      </c>
      <c r="E767" s="84"/>
      <c r="F767" s="136">
        <v>25000</v>
      </c>
      <c r="G767" s="141"/>
      <c r="H767" s="180">
        <v>25000</v>
      </c>
      <c r="I767" s="32"/>
      <c r="J767" s="32"/>
      <c r="K767" s="32"/>
      <c r="L767" s="32"/>
      <c r="M767" s="32"/>
      <c r="N767" s="32"/>
      <c r="O767" s="141"/>
      <c r="P767" s="136">
        <v>25000</v>
      </c>
      <c r="Q767" s="141"/>
      <c r="R767" s="136">
        <v>25000</v>
      </c>
      <c r="S767" s="141"/>
      <c r="T767" s="136">
        <v>25000</v>
      </c>
      <c r="U767" s="141"/>
      <c r="V767" s="136">
        <v>25000</v>
      </c>
      <c r="W767" s="141"/>
      <c r="X767" s="136">
        <v>25000</v>
      </c>
      <c r="Y767" s="141"/>
      <c r="Z767" s="136">
        <v>25000</v>
      </c>
      <c r="AA767" s="141"/>
      <c r="AB767" s="136">
        <v>25000</v>
      </c>
    </row>
    <row r="768" spans="2:28" ht="17.25" x14ac:dyDescent="0.3">
      <c r="B768" s="205" t="s">
        <v>22</v>
      </c>
      <c r="C768" s="141"/>
      <c r="D768" s="136">
        <v>55000</v>
      </c>
      <c r="E768" s="84"/>
      <c r="F768" s="136">
        <v>55000</v>
      </c>
      <c r="G768" s="141"/>
      <c r="H768" s="180">
        <v>55000</v>
      </c>
      <c r="I768" s="32"/>
      <c r="J768" s="32"/>
      <c r="K768" s="32"/>
      <c r="L768" s="32"/>
      <c r="M768" s="32"/>
      <c r="N768" s="32"/>
      <c r="O768" s="141"/>
      <c r="P768" s="136">
        <v>55000</v>
      </c>
      <c r="Q768" s="141"/>
      <c r="R768" s="136">
        <v>55000</v>
      </c>
      <c r="S768" s="141"/>
      <c r="T768" s="136">
        <v>55000</v>
      </c>
      <c r="U768" s="141"/>
      <c r="V768" s="136">
        <v>55000</v>
      </c>
      <c r="W768" s="141"/>
      <c r="X768" s="136">
        <v>55000</v>
      </c>
      <c r="Y768" s="141"/>
      <c r="Z768" s="136">
        <v>55000</v>
      </c>
      <c r="AA768" s="141"/>
      <c r="AB768" s="136">
        <v>55000</v>
      </c>
    </row>
    <row r="769" spans="2:28" ht="17.25" x14ac:dyDescent="0.3">
      <c r="B769" s="205" t="s">
        <v>24</v>
      </c>
      <c r="C769" s="148"/>
      <c r="D769" s="169">
        <v>11500</v>
      </c>
      <c r="E769" s="21"/>
      <c r="F769" s="169">
        <v>11500</v>
      </c>
      <c r="G769" s="21"/>
      <c r="H769" s="32">
        <v>11500</v>
      </c>
      <c r="I769" s="32"/>
      <c r="J769" s="32"/>
      <c r="K769" s="32"/>
      <c r="L769" s="32"/>
      <c r="M769" s="32"/>
      <c r="N769" s="32"/>
      <c r="O769" s="170"/>
      <c r="P769" s="169">
        <v>11500</v>
      </c>
      <c r="Q769" s="170"/>
      <c r="R769" s="169">
        <v>11500</v>
      </c>
      <c r="S769" s="170"/>
      <c r="T769" s="169">
        <v>11500</v>
      </c>
      <c r="U769" s="170"/>
      <c r="V769" s="169">
        <v>11500</v>
      </c>
      <c r="W769" s="170"/>
      <c r="X769" s="169">
        <v>11500</v>
      </c>
      <c r="Y769" s="170"/>
      <c r="Z769" s="169">
        <v>11500</v>
      </c>
      <c r="AA769" s="170"/>
      <c r="AB769" s="169">
        <v>11500</v>
      </c>
    </row>
    <row r="770" spans="2:28" ht="17.25" x14ac:dyDescent="0.3">
      <c r="B770" s="205" t="s">
        <v>23</v>
      </c>
      <c r="C770" s="141"/>
      <c r="D770" s="136">
        <v>20000</v>
      </c>
      <c r="E770" s="84"/>
      <c r="F770" s="136">
        <v>20000</v>
      </c>
      <c r="G770" s="141"/>
      <c r="H770" s="180">
        <v>20000</v>
      </c>
      <c r="I770" s="32"/>
      <c r="J770" s="32"/>
      <c r="K770" s="32"/>
      <c r="L770" s="32"/>
      <c r="M770" s="32"/>
      <c r="N770" s="32"/>
      <c r="O770" s="141"/>
      <c r="P770" s="136">
        <v>20000</v>
      </c>
      <c r="Q770" s="141"/>
      <c r="R770" s="136">
        <v>20000</v>
      </c>
      <c r="S770" s="141"/>
      <c r="T770" s="136">
        <v>20000</v>
      </c>
      <c r="U770" s="141"/>
      <c r="V770" s="136">
        <v>20000</v>
      </c>
      <c r="W770" s="141"/>
      <c r="X770" s="136">
        <v>20000</v>
      </c>
      <c r="Y770" s="141"/>
      <c r="Z770" s="136">
        <v>20000</v>
      </c>
      <c r="AA770" s="141"/>
      <c r="AB770" s="136">
        <v>20000</v>
      </c>
    </row>
    <row r="771" spans="2:28" ht="17.25" x14ac:dyDescent="0.3">
      <c r="B771" s="207" t="s">
        <v>3</v>
      </c>
      <c r="C771" s="141"/>
      <c r="D771" s="140">
        <f>SUM(D757:D770)</f>
        <v>265125</v>
      </c>
      <c r="E771" s="110"/>
      <c r="F771" s="140">
        <f>SUM(F757:F770)</f>
        <v>265125</v>
      </c>
      <c r="G771" s="153"/>
      <c r="H771" s="140">
        <f>SUM(H757:H770)</f>
        <v>365125</v>
      </c>
      <c r="I771" s="110"/>
      <c r="J771" s="110"/>
      <c r="K771" s="110"/>
      <c r="L771" s="110"/>
      <c r="M771" s="110"/>
      <c r="N771" s="110"/>
      <c r="O771" s="153"/>
      <c r="P771" s="140">
        <f>SUM(P757:P770)</f>
        <v>461334.67</v>
      </c>
      <c r="Q771" s="153"/>
      <c r="R771" s="140">
        <f>SUM(R757:R770)</f>
        <v>392625</v>
      </c>
      <c r="S771" s="153"/>
      <c r="T771" s="140">
        <f>SUM(T757:T770)</f>
        <v>392625</v>
      </c>
      <c r="U771" s="153"/>
      <c r="V771" s="140">
        <f>SUM(V757:V770)</f>
        <v>392625</v>
      </c>
      <c r="W771" s="153"/>
      <c r="X771" s="140">
        <f>SUM(X757:X770)</f>
        <v>392625</v>
      </c>
      <c r="Y771" s="153"/>
      <c r="Z771" s="140">
        <f>SUM(Z757:Z770)</f>
        <v>392625</v>
      </c>
      <c r="AA771" s="153"/>
      <c r="AB771" s="140">
        <f>SUM(AB757:AB770)</f>
        <v>392625</v>
      </c>
    </row>
    <row r="772" spans="2:28" ht="17.25" x14ac:dyDescent="0.3">
      <c r="B772" s="205"/>
      <c r="C772" s="153"/>
      <c r="D772" s="161"/>
      <c r="E772" s="171"/>
      <c r="F772" s="161"/>
      <c r="G772" s="164"/>
      <c r="H772" s="161"/>
      <c r="I772" s="171"/>
      <c r="J772" s="171"/>
      <c r="K772" s="171"/>
      <c r="L772" s="171"/>
      <c r="M772" s="171"/>
      <c r="N772" s="171"/>
      <c r="O772" s="164"/>
      <c r="P772" s="161"/>
      <c r="Q772" s="164"/>
      <c r="R772" s="161"/>
      <c r="S772" s="164"/>
      <c r="T772" s="161"/>
      <c r="U772" s="164"/>
      <c r="V772" s="161"/>
      <c r="W772" s="164"/>
      <c r="X772" s="161"/>
      <c r="Y772" s="164"/>
      <c r="Z772" s="161"/>
      <c r="AA772" s="164"/>
      <c r="AB772" s="161"/>
    </row>
    <row r="773" spans="2:28" ht="17.25" x14ac:dyDescent="0.3">
      <c r="B773" s="208" t="s">
        <v>4</v>
      </c>
      <c r="C773" s="148"/>
      <c r="D773" s="161"/>
      <c r="E773" s="171"/>
      <c r="F773" s="161"/>
      <c r="G773" s="164"/>
      <c r="H773" s="161"/>
      <c r="I773" s="171"/>
      <c r="J773" s="171"/>
      <c r="K773" s="171"/>
      <c r="L773" s="171"/>
      <c r="M773" s="171"/>
      <c r="N773" s="171"/>
      <c r="O773" s="164"/>
      <c r="P773" s="161"/>
      <c r="Q773" s="164"/>
      <c r="R773" s="161"/>
      <c r="S773" s="164"/>
      <c r="T773" s="161"/>
      <c r="U773" s="164"/>
      <c r="V773" s="161"/>
      <c r="W773" s="164"/>
      <c r="X773" s="161"/>
      <c r="Y773" s="164"/>
      <c r="Z773" s="161"/>
      <c r="AA773" s="164"/>
      <c r="AB773" s="161"/>
    </row>
    <row r="774" spans="2:28" ht="17.25" x14ac:dyDescent="0.3">
      <c r="B774" s="205" t="s">
        <v>25</v>
      </c>
      <c r="C774" s="148"/>
      <c r="D774" s="161"/>
      <c r="E774" s="171"/>
      <c r="F774" s="161"/>
      <c r="G774" s="164"/>
      <c r="H774" s="161"/>
      <c r="I774" s="171"/>
      <c r="J774" s="171"/>
      <c r="K774" s="171"/>
      <c r="L774" s="171"/>
      <c r="M774" s="171"/>
      <c r="N774" s="171"/>
      <c r="O774" s="164"/>
      <c r="P774" s="161"/>
      <c r="Q774" s="164"/>
      <c r="R774" s="161"/>
      <c r="S774" s="164"/>
      <c r="T774" s="161"/>
      <c r="U774" s="164"/>
      <c r="V774" s="161"/>
      <c r="W774" s="164"/>
      <c r="X774" s="161"/>
      <c r="Y774" s="164"/>
      <c r="Z774" s="161"/>
      <c r="AA774" s="164"/>
      <c r="AB774" s="161"/>
    </row>
    <row r="775" spans="2:28" x14ac:dyDescent="0.25">
      <c r="B775" s="209" t="s">
        <v>5</v>
      </c>
      <c r="C775" s="148"/>
      <c r="D775" s="161"/>
      <c r="E775" s="171"/>
      <c r="F775" s="161"/>
      <c r="G775" s="164"/>
      <c r="H775" s="162"/>
      <c r="I775" s="163"/>
      <c r="J775" s="163"/>
      <c r="K775" s="163"/>
      <c r="L775" s="163"/>
      <c r="M775" s="163"/>
      <c r="N775" s="163"/>
      <c r="O775" s="173"/>
      <c r="P775" s="162"/>
      <c r="Q775" s="173"/>
      <c r="R775" s="162"/>
      <c r="S775" s="173"/>
      <c r="T775" s="162"/>
      <c r="U775" s="173"/>
      <c r="V775" s="162"/>
      <c r="W775" s="173"/>
      <c r="X775" s="162"/>
      <c r="Y775" s="173"/>
      <c r="Z775" s="162"/>
      <c r="AA775" s="173"/>
      <c r="AB775" s="162"/>
    </row>
    <row r="776" spans="2:28" ht="17.25" x14ac:dyDescent="0.3">
      <c r="B776" s="205" t="s">
        <v>6</v>
      </c>
      <c r="C776" s="148"/>
      <c r="D776" s="162"/>
      <c r="E776" s="163"/>
      <c r="F776" s="162"/>
      <c r="G776" s="173"/>
      <c r="H776" s="162"/>
      <c r="I776" s="163"/>
      <c r="J776" s="163"/>
      <c r="K776" s="163"/>
      <c r="L776" s="163"/>
      <c r="M776" s="163"/>
      <c r="N776" s="163"/>
      <c r="O776" s="164"/>
      <c r="P776" s="161"/>
      <c r="Q776" s="164"/>
      <c r="R776" s="161"/>
      <c r="S776" s="164"/>
      <c r="T776" s="161"/>
      <c r="U776" s="164"/>
      <c r="V776" s="161"/>
      <c r="W776" s="164"/>
      <c r="X776" s="161"/>
      <c r="Y776" s="164"/>
      <c r="Z776" s="161"/>
      <c r="AA776" s="164"/>
      <c r="AB776" s="161"/>
    </row>
    <row r="777" spans="2:28" ht="17.25" x14ac:dyDescent="0.3">
      <c r="B777" s="205" t="s">
        <v>7</v>
      </c>
      <c r="C777" s="148"/>
      <c r="D777" s="161"/>
      <c r="E777" s="171"/>
      <c r="F777" s="194"/>
      <c r="G777" s="164"/>
      <c r="H777" s="161"/>
      <c r="I777" s="171"/>
      <c r="J777" s="171"/>
      <c r="K777" s="171"/>
      <c r="L777" s="171"/>
      <c r="M777" s="171"/>
      <c r="N777" s="171"/>
      <c r="O777" s="164"/>
      <c r="P777" s="161"/>
      <c r="Q777" s="164"/>
      <c r="R777" s="161"/>
      <c r="S777" s="164"/>
      <c r="T777" s="161"/>
      <c r="U777" s="164"/>
      <c r="V777" s="161"/>
      <c r="W777" s="164"/>
      <c r="X777" s="161"/>
      <c r="Y777" s="164"/>
      <c r="Z777" s="161"/>
      <c r="AA777" s="164"/>
      <c r="AB777" s="161"/>
    </row>
    <row r="778" spans="2:28" ht="17.25" x14ac:dyDescent="0.3">
      <c r="B778" s="205"/>
      <c r="C778" s="148"/>
      <c r="D778" s="161"/>
      <c r="E778" s="171"/>
      <c r="F778" s="161"/>
      <c r="G778" s="164"/>
      <c r="H778" s="161"/>
      <c r="I778" s="171"/>
      <c r="J778" s="171"/>
      <c r="K778" s="171"/>
      <c r="L778" s="171"/>
      <c r="M778" s="171"/>
      <c r="N778" s="171"/>
      <c r="O778" s="164"/>
      <c r="P778" s="161"/>
      <c r="Q778" s="164"/>
      <c r="R778" s="161"/>
      <c r="S778" s="164"/>
      <c r="T778" s="161"/>
      <c r="U778" s="164"/>
      <c r="V778" s="161"/>
      <c r="W778" s="164"/>
      <c r="X778" s="161"/>
      <c r="Y778" s="164"/>
      <c r="Z778" s="161"/>
      <c r="AA778" s="164"/>
      <c r="AB778" s="161"/>
    </row>
    <row r="779" spans="2:28" x14ac:dyDescent="0.25">
      <c r="B779" s="206"/>
      <c r="C779" s="151"/>
      <c r="D779" s="143">
        <f>+D771+D774+D775+D776+D777</f>
        <v>265125</v>
      </c>
      <c r="E779" s="115"/>
      <c r="F779" s="143">
        <f>+F771+F774+F775+F776+F777</f>
        <v>265125</v>
      </c>
      <c r="G779" s="151"/>
      <c r="H779" s="143">
        <f>+H771+H774+H775+H776+H777</f>
        <v>365125</v>
      </c>
      <c r="I779" s="115"/>
      <c r="J779" s="115"/>
      <c r="K779" s="115"/>
      <c r="L779" s="115"/>
      <c r="M779" s="115"/>
      <c r="N779" s="115"/>
      <c r="O779" s="151"/>
      <c r="P779" s="143">
        <f>P771+P775+P776+P777</f>
        <v>461334.67</v>
      </c>
      <c r="Q779" s="151"/>
      <c r="R779" s="143">
        <f>R771+R775+R776+R777</f>
        <v>392625</v>
      </c>
      <c r="S779" s="151"/>
      <c r="T779" s="143">
        <f>T771+T775+T776+T777</f>
        <v>392625</v>
      </c>
      <c r="U779" s="151"/>
      <c r="V779" s="143">
        <f>V771+V775+V776+V777</f>
        <v>392625</v>
      </c>
      <c r="W779" s="151"/>
      <c r="X779" s="143">
        <f>X771+X775+X776+X777</f>
        <v>392625</v>
      </c>
      <c r="Y779" s="151"/>
      <c r="Z779" s="143">
        <f>Z771+Z775+Z776+Z777</f>
        <v>392625</v>
      </c>
      <c r="AA779" s="151"/>
      <c r="AB779" s="143">
        <f>AB771+AB775+AB776+AB777</f>
        <v>392625</v>
      </c>
    </row>
    <row r="780" spans="2:28" ht="17.25" x14ac:dyDescent="0.3">
      <c r="B780" s="208" t="s">
        <v>34</v>
      </c>
      <c r="C780" s="141"/>
      <c r="D780" s="136"/>
      <c r="E780" s="84"/>
      <c r="F780" s="136"/>
      <c r="G780" s="84"/>
      <c r="H780" s="136"/>
      <c r="I780" s="84"/>
      <c r="J780" s="84"/>
      <c r="K780" s="84"/>
      <c r="L780" s="84"/>
      <c r="M780" s="84"/>
      <c r="N780" s="84"/>
      <c r="O780" s="141"/>
      <c r="P780" s="136"/>
      <c r="Q780" s="141"/>
      <c r="R780" s="136"/>
      <c r="S780" s="141"/>
      <c r="T780" s="136"/>
      <c r="U780" s="141"/>
      <c r="V780" s="136"/>
      <c r="W780" s="141"/>
      <c r="X780" s="136"/>
      <c r="Y780" s="141"/>
      <c r="Z780" s="136"/>
      <c r="AA780" s="141"/>
      <c r="AB780" s="136"/>
    </row>
    <row r="781" spans="2:28" ht="17.25" x14ac:dyDescent="0.3">
      <c r="B781" s="205" t="s">
        <v>9</v>
      </c>
      <c r="C781" s="144"/>
      <c r="D781" s="145"/>
      <c r="E781" s="144"/>
      <c r="F781" s="145"/>
      <c r="G781" s="131"/>
      <c r="H781" s="145"/>
      <c r="I781" s="131"/>
      <c r="J781" s="131"/>
      <c r="K781" s="131"/>
      <c r="L781" s="131"/>
      <c r="M781" s="131"/>
      <c r="N781" s="131"/>
      <c r="O781" s="131">
        <v>350</v>
      </c>
      <c r="P781" s="145"/>
      <c r="Q781" s="131">
        <v>350</v>
      </c>
      <c r="R781" s="145"/>
      <c r="S781" s="131">
        <v>350</v>
      </c>
      <c r="T781" s="145"/>
      <c r="U781" s="131">
        <v>350</v>
      </c>
      <c r="V781" s="145"/>
      <c r="W781" s="131">
        <v>350</v>
      </c>
      <c r="X781" s="145"/>
      <c r="Y781" s="131">
        <v>350</v>
      </c>
      <c r="Z781" s="145"/>
      <c r="AA781" s="131">
        <v>350</v>
      </c>
      <c r="AB781" s="145"/>
    </row>
    <row r="782" spans="2:28" ht="17.25" x14ac:dyDescent="0.3">
      <c r="B782" s="205" t="s">
        <v>143</v>
      </c>
      <c r="C782" s="166"/>
      <c r="D782" s="165"/>
      <c r="E782" s="172"/>
      <c r="F782" s="165"/>
      <c r="G782" s="172"/>
      <c r="H782" s="165"/>
      <c r="I782" s="172"/>
      <c r="J782" s="172"/>
      <c r="K782" s="172"/>
      <c r="L782" s="172"/>
      <c r="M782" s="172"/>
      <c r="N782" s="172"/>
      <c r="O782" s="172"/>
      <c r="P782" s="165"/>
      <c r="Q782" s="172">
        <v>7500</v>
      </c>
      <c r="R782" s="165"/>
      <c r="S782" s="172">
        <v>7500</v>
      </c>
      <c r="T782" s="165"/>
      <c r="U782" s="172">
        <v>7500</v>
      </c>
      <c r="V782" s="165"/>
      <c r="W782" s="172">
        <v>7500</v>
      </c>
      <c r="X782" s="165"/>
      <c r="Y782" s="172">
        <v>7500</v>
      </c>
      <c r="Z782" s="165"/>
      <c r="AA782" s="172">
        <v>7500</v>
      </c>
      <c r="AB782" s="165"/>
    </row>
    <row r="783" spans="2:28" ht="16.5" thickBot="1" x14ac:dyDescent="0.3">
      <c r="B783" s="206"/>
      <c r="C783" s="184"/>
      <c r="D783" s="188">
        <f>-C781-C782</f>
        <v>0</v>
      </c>
      <c r="E783" s="184"/>
      <c r="F783" s="188">
        <f>-E781-E782</f>
        <v>0</v>
      </c>
      <c r="G783" s="196"/>
      <c r="H783" s="188">
        <f>-G781-G782</f>
        <v>0</v>
      </c>
      <c r="I783" s="196"/>
      <c r="J783" s="196"/>
      <c r="K783" s="196"/>
      <c r="L783" s="196"/>
      <c r="M783" s="196"/>
      <c r="N783" s="196"/>
      <c r="O783" s="196"/>
      <c r="P783" s="188">
        <f t="shared" ref="P783" si="370">-O781-O782</f>
        <v>-350</v>
      </c>
      <c r="Q783" s="196"/>
      <c r="R783" s="188">
        <f t="shared" ref="R783" si="371">-Q781-Q782</f>
        <v>-7850</v>
      </c>
      <c r="S783" s="196"/>
      <c r="T783" s="188">
        <f t="shared" ref="T783" si="372">-S781-S782</f>
        <v>-7850</v>
      </c>
      <c r="U783" s="196"/>
      <c r="V783" s="188">
        <f t="shared" ref="V783" si="373">-U781-U782</f>
        <v>-7850</v>
      </c>
      <c r="W783" s="196"/>
      <c r="X783" s="188">
        <f t="shared" ref="X783" si="374">-W781-W782</f>
        <v>-7850</v>
      </c>
      <c r="Y783" s="196"/>
      <c r="Z783" s="188">
        <f t="shared" ref="Z783" si="375">-Y781-Y782</f>
        <v>-7850</v>
      </c>
      <c r="AA783" s="196"/>
      <c r="AB783" s="188">
        <f t="shared" ref="AB783" si="376">-AA781-AA782</f>
        <v>-7850</v>
      </c>
    </row>
    <row r="784" spans="2:28" ht="17.25" x14ac:dyDescent="0.3">
      <c r="B784" s="205" t="s">
        <v>11</v>
      </c>
      <c r="C784" s="141"/>
      <c r="D784" s="197">
        <f>+D779+D783</f>
        <v>265125</v>
      </c>
      <c r="E784" s="84"/>
      <c r="F784" s="197">
        <f>+F779+F783</f>
        <v>265125</v>
      </c>
      <c r="G784" s="84"/>
      <c r="H784" s="197">
        <f>+H779+H783</f>
        <v>365125</v>
      </c>
      <c r="I784" s="84"/>
      <c r="J784" s="84"/>
      <c r="K784" s="84"/>
      <c r="L784" s="84"/>
      <c r="M784" s="84"/>
      <c r="N784" s="84"/>
      <c r="O784" s="141"/>
      <c r="P784" s="197">
        <f>+P779+P783</f>
        <v>460984.67</v>
      </c>
      <c r="Q784" s="141"/>
      <c r="R784" s="197">
        <f>+R779+R783</f>
        <v>384775</v>
      </c>
      <c r="S784" s="141"/>
      <c r="T784" s="197">
        <f>+T779+T783</f>
        <v>384775</v>
      </c>
      <c r="U784" s="141"/>
      <c r="V784" s="197">
        <f>+V779+V783</f>
        <v>384775</v>
      </c>
      <c r="W784" s="141"/>
      <c r="X784" s="197">
        <f>+X779+X783</f>
        <v>384775</v>
      </c>
      <c r="Y784" s="141"/>
      <c r="Z784" s="197">
        <f>+Z779+Z783</f>
        <v>384775</v>
      </c>
      <c r="AA784" s="141"/>
      <c r="AB784" s="197">
        <f>+AB779+AB783</f>
        <v>384775</v>
      </c>
    </row>
    <row r="785" spans="2:28" ht="17.25" x14ac:dyDescent="0.3">
      <c r="B785" s="205" t="s">
        <v>93</v>
      </c>
      <c r="C785" s="156"/>
      <c r="D785" s="165">
        <f t="shared" ref="D785" si="377">D784*6/100</f>
        <v>15907.5</v>
      </c>
      <c r="E785" s="172"/>
      <c r="F785" s="165">
        <f t="shared" ref="F785" si="378">F784*6/100</f>
        <v>15907.5</v>
      </c>
      <c r="G785" s="172"/>
      <c r="H785" s="165">
        <f>H784*6/100</f>
        <v>21907.5</v>
      </c>
      <c r="I785" s="172"/>
      <c r="J785" s="172"/>
      <c r="K785" s="172"/>
      <c r="L785" s="172"/>
      <c r="M785" s="172"/>
      <c r="N785" s="172"/>
      <c r="O785" s="172"/>
      <c r="P785" s="165">
        <f t="shared" ref="P785" si="379">P784*6/100</f>
        <v>27659.0802</v>
      </c>
      <c r="Q785" s="172"/>
      <c r="R785" s="165">
        <f t="shared" ref="R785:T785" si="380">R784*6/100</f>
        <v>23086.5</v>
      </c>
      <c r="S785" s="172"/>
      <c r="T785" s="165">
        <f t="shared" si="380"/>
        <v>23086.5</v>
      </c>
      <c r="U785" s="172"/>
      <c r="V785" s="165">
        <f t="shared" ref="V785:X785" si="381">V784*6/100</f>
        <v>23086.5</v>
      </c>
      <c r="W785" s="172"/>
      <c r="X785" s="165">
        <f t="shared" si="381"/>
        <v>23086.5</v>
      </c>
      <c r="Y785" s="172"/>
      <c r="Z785" s="165">
        <f t="shared" ref="Z785:AB785" si="382">Z784*6/100</f>
        <v>23086.5</v>
      </c>
      <c r="AA785" s="172"/>
      <c r="AB785" s="165">
        <f t="shared" si="382"/>
        <v>23086.5</v>
      </c>
    </row>
    <row r="786" spans="2:28" ht="17.25" x14ac:dyDescent="0.3">
      <c r="B786" s="205" t="s">
        <v>13</v>
      </c>
      <c r="C786" s="148"/>
      <c r="D786" s="161">
        <v>-15000</v>
      </c>
      <c r="E786" s="171"/>
      <c r="F786" s="198">
        <v>-15000</v>
      </c>
      <c r="G786" s="171"/>
      <c r="H786" s="198">
        <v>-15000</v>
      </c>
      <c r="I786" s="171"/>
      <c r="J786" s="171"/>
      <c r="K786" s="171"/>
      <c r="L786" s="171"/>
      <c r="M786" s="171"/>
      <c r="N786" s="171"/>
      <c r="O786" s="164"/>
      <c r="P786" s="198">
        <v>-15000</v>
      </c>
      <c r="Q786" s="164"/>
      <c r="R786" s="198">
        <v>-15000</v>
      </c>
      <c r="S786" s="164"/>
      <c r="T786" s="198">
        <v>-15000</v>
      </c>
      <c r="U786" s="164"/>
      <c r="V786" s="198">
        <v>-15000</v>
      </c>
      <c r="W786" s="164"/>
      <c r="X786" s="198">
        <v>-15000</v>
      </c>
      <c r="Y786" s="164"/>
      <c r="Z786" s="198">
        <v>-15000</v>
      </c>
      <c r="AA786" s="164"/>
      <c r="AB786" s="198">
        <v>-15000</v>
      </c>
    </row>
    <row r="787" spans="2:28" ht="16.5" thickBot="1" x14ac:dyDescent="0.3">
      <c r="B787" s="210" t="s">
        <v>123</v>
      </c>
      <c r="C787" s="157"/>
      <c r="D787" s="191">
        <f t="shared" ref="D787" si="383">D785+D786</f>
        <v>907.5</v>
      </c>
      <c r="E787" s="168"/>
      <c r="F787" s="191">
        <f t="shared" ref="F787" si="384">F785+F786</f>
        <v>907.5</v>
      </c>
      <c r="G787" s="168"/>
      <c r="H787" s="191">
        <f t="shared" ref="H787" si="385">H785+H786</f>
        <v>6907.5</v>
      </c>
      <c r="I787" s="311"/>
      <c r="J787" s="311"/>
      <c r="K787" s="311"/>
      <c r="L787" s="311"/>
      <c r="M787" s="311"/>
      <c r="N787" s="311"/>
      <c r="O787" s="168"/>
      <c r="P787" s="191">
        <f t="shared" ref="P787" si="386">P785+P786</f>
        <v>12659.0802</v>
      </c>
      <c r="Q787" s="168"/>
      <c r="R787" s="191">
        <f t="shared" ref="R787:T787" si="387">R785+R786</f>
        <v>8086.5</v>
      </c>
      <c r="S787" s="168"/>
      <c r="T787" s="191">
        <f t="shared" si="387"/>
        <v>8086.5</v>
      </c>
      <c r="U787" s="168"/>
      <c r="V787" s="191">
        <f t="shared" ref="V787:X787" si="388">V785+V786</f>
        <v>8086.5</v>
      </c>
      <c r="W787" s="168"/>
      <c r="X787" s="177">
        <f t="shared" si="388"/>
        <v>8086.5</v>
      </c>
      <c r="Y787" s="168"/>
      <c r="Z787" s="177">
        <f t="shared" ref="Z787:AB787" si="389">Z785+Z786</f>
        <v>8086.5</v>
      </c>
      <c r="AA787" s="168"/>
      <c r="AB787" s="177">
        <f t="shared" si="389"/>
        <v>8086.5</v>
      </c>
    </row>
    <row r="788" spans="2:28" ht="16.5" thickTop="1" x14ac:dyDescent="0.25">
      <c r="B788" s="214" t="s">
        <v>132</v>
      </c>
      <c r="C788" s="33"/>
      <c r="D788" s="171"/>
      <c r="E788" s="171"/>
      <c r="F788" s="171"/>
      <c r="G788" s="171"/>
      <c r="H788" s="171"/>
      <c r="I788" s="171"/>
      <c r="J788" s="171"/>
      <c r="K788" s="171"/>
      <c r="L788" s="171"/>
      <c r="M788" s="171"/>
      <c r="N788" s="171"/>
      <c r="P788" s="294">
        <v>-771</v>
      </c>
    </row>
    <row r="789" spans="2:28" x14ac:dyDescent="0.25">
      <c r="B789" s="271" t="s">
        <v>131</v>
      </c>
      <c r="C789" s="274"/>
      <c r="D789" s="128"/>
      <c r="E789" s="128"/>
      <c r="F789" s="128"/>
      <c r="G789" s="128"/>
      <c r="H789" s="128"/>
      <c r="I789" s="171"/>
      <c r="J789" s="171"/>
      <c r="K789" s="171"/>
      <c r="L789" s="171"/>
      <c r="M789" s="171"/>
      <c r="N789" s="171"/>
      <c r="P789" s="176">
        <f>P787+P788</f>
        <v>11888.0802</v>
      </c>
    </row>
    <row r="797" spans="2:28" ht="17.25" x14ac:dyDescent="0.3">
      <c r="B797" s="85" t="s">
        <v>120</v>
      </c>
      <c r="C797" s="85"/>
      <c r="D797" s="28"/>
    </row>
    <row r="798" spans="2:28" ht="17.25" x14ac:dyDescent="0.3">
      <c r="B798" s="85" t="s">
        <v>113</v>
      </c>
      <c r="C798" s="85"/>
      <c r="D798" s="28"/>
    </row>
    <row r="799" spans="2:28" ht="17.25" x14ac:dyDescent="0.3">
      <c r="B799" s="28"/>
      <c r="C799" s="28"/>
      <c r="D799" s="28"/>
    </row>
    <row r="800" spans="2:28" ht="17.25" x14ac:dyDescent="0.3">
      <c r="B800" s="86" t="s">
        <v>0</v>
      </c>
      <c r="C800" s="28"/>
      <c r="D800" s="28"/>
    </row>
    <row r="801" spans="2:14" ht="17.25" x14ac:dyDescent="0.3">
      <c r="B801" s="30"/>
      <c r="C801" s="49" t="s">
        <v>98</v>
      </c>
      <c r="D801" s="49"/>
      <c r="E801" s="49" t="s">
        <v>99</v>
      </c>
      <c r="F801" s="49"/>
      <c r="G801" s="49" t="s">
        <v>100</v>
      </c>
      <c r="H801" s="49"/>
      <c r="I801" s="49"/>
      <c r="J801" s="49"/>
      <c r="K801" s="49"/>
      <c r="L801" s="49"/>
      <c r="M801" s="49"/>
      <c r="N801" s="49"/>
    </row>
    <row r="802" spans="2:14" ht="17.25" x14ac:dyDescent="0.3">
      <c r="B802" s="204" t="s">
        <v>1</v>
      </c>
      <c r="C802" s="151"/>
      <c r="D802" s="179">
        <v>75000</v>
      </c>
      <c r="E802" s="115"/>
      <c r="F802" s="143">
        <v>75000</v>
      </c>
      <c r="G802" s="151"/>
      <c r="H802" s="179">
        <v>75000</v>
      </c>
      <c r="I802" s="32"/>
      <c r="J802" s="32"/>
      <c r="K802" s="32"/>
      <c r="L802" s="32"/>
      <c r="M802" s="32"/>
      <c r="N802" s="32"/>
    </row>
    <row r="803" spans="2:14" ht="17.25" x14ac:dyDescent="0.3">
      <c r="B803" s="205" t="s">
        <v>61</v>
      </c>
      <c r="C803" s="141"/>
      <c r="D803" s="180"/>
      <c r="E803" s="84"/>
      <c r="F803" s="136"/>
      <c r="G803" s="141"/>
      <c r="H803" s="180"/>
      <c r="I803" s="32"/>
      <c r="J803" s="32"/>
      <c r="K803" s="32"/>
      <c r="L803" s="32"/>
      <c r="M803" s="32"/>
      <c r="N803" s="32"/>
    </row>
    <row r="804" spans="2:14" x14ac:dyDescent="0.25">
      <c r="B804" s="206" t="s">
        <v>57</v>
      </c>
      <c r="C804" s="148"/>
      <c r="D804" s="180"/>
      <c r="E804" s="21"/>
      <c r="F804" s="169"/>
      <c r="G804" s="170"/>
      <c r="H804" s="32"/>
      <c r="I804" s="32"/>
      <c r="J804" s="32"/>
      <c r="K804" s="32"/>
      <c r="L804" s="32"/>
      <c r="M804" s="32"/>
      <c r="N804" s="32"/>
    </row>
    <row r="805" spans="2:14" ht="17.25" x14ac:dyDescent="0.3">
      <c r="B805" s="205" t="s">
        <v>2</v>
      </c>
      <c r="C805" s="141"/>
      <c r="D805" s="180">
        <v>7800</v>
      </c>
      <c r="E805" s="84"/>
      <c r="F805" s="136">
        <v>7800</v>
      </c>
      <c r="G805" s="141"/>
      <c r="H805" s="180">
        <v>7800</v>
      </c>
      <c r="I805" s="32"/>
      <c r="J805" s="32"/>
      <c r="K805" s="32"/>
      <c r="L805" s="32"/>
      <c r="M805" s="32"/>
      <c r="N805" s="32"/>
    </row>
    <row r="806" spans="2:14" ht="17.25" x14ac:dyDescent="0.3">
      <c r="B806" s="205" t="s">
        <v>69</v>
      </c>
      <c r="C806" s="152"/>
      <c r="D806" s="180">
        <v>2500</v>
      </c>
      <c r="E806" s="84"/>
      <c r="F806" s="136">
        <v>2500</v>
      </c>
      <c r="G806" s="141"/>
      <c r="H806" s="180">
        <v>2500</v>
      </c>
      <c r="I806" s="32"/>
      <c r="J806" s="32"/>
      <c r="K806" s="32"/>
      <c r="L806" s="32"/>
      <c r="M806" s="32"/>
      <c r="N806" s="32"/>
    </row>
    <row r="807" spans="2:14" ht="17.25" x14ac:dyDescent="0.3">
      <c r="B807" s="205" t="s">
        <v>17</v>
      </c>
      <c r="C807" s="141"/>
      <c r="D807" s="180">
        <v>30825</v>
      </c>
      <c r="E807" s="84"/>
      <c r="F807" s="136">
        <v>30825</v>
      </c>
      <c r="G807" s="141"/>
      <c r="H807" s="180">
        <v>30825</v>
      </c>
      <c r="I807" s="32"/>
      <c r="J807" s="32"/>
      <c r="K807" s="32"/>
      <c r="L807" s="32"/>
      <c r="M807" s="32"/>
      <c r="N807" s="32"/>
    </row>
    <row r="808" spans="2:14" ht="17.25" x14ac:dyDescent="0.3">
      <c r="B808" s="205" t="s">
        <v>18</v>
      </c>
      <c r="C808" s="141"/>
      <c r="D808" s="181"/>
      <c r="E808" s="163"/>
      <c r="F808" s="162"/>
      <c r="G808" s="173"/>
      <c r="H808" s="181"/>
      <c r="I808" s="249"/>
      <c r="J808" s="249"/>
      <c r="K808" s="249"/>
      <c r="L808" s="249"/>
      <c r="M808" s="249"/>
      <c r="N808" s="249"/>
    </row>
    <row r="809" spans="2:14" ht="17.25" x14ac:dyDescent="0.3">
      <c r="B809" s="205" t="s">
        <v>19</v>
      </c>
      <c r="C809" s="141"/>
      <c r="D809" s="136">
        <v>37500</v>
      </c>
      <c r="E809" s="84"/>
      <c r="F809" s="136">
        <v>37500</v>
      </c>
      <c r="G809" s="141"/>
      <c r="H809" s="180">
        <v>37500</v>
      </c>
      <c r="I809" s="32"/>
      <c r="J809" s="32"/>
      <c r="K809" s="32"/>
      <c r="L809" s="32"/>
      <c r="M809" s="32"/>
      <c r="N809" s="32"/>
    </row>
    <row r="810" spans="2:14" ht="17.25" x14ac:dyDescent="0.3">
      <c r="B810" s="205" t="s">
        <v>60</v>
      </c>
      <c r="C810" s="141"/>
      <c r="D810" s="136"/>
      <c r="E810" s="84"/>
      <c r="F810" s="136"/>
      <c r="G810" s="141"/>
      <c r="H810" s="180"/>
      <c r="I810" s="32"/>
      <c r="J810" s="32"/>
      <c r="K810" s="32"/>
      <c r="L810" s="32"/>
      <c r="M810" s="32"/>
      <c r="N810" s="32"/>
    </row>
    <row r="811" spans="2:14" ht="17.25" x14ac:dyDescent="0.3">
      <c r="B811" s="205" t="s">
        <v>21</v>
      </c>
      <c r="C811" s="148"/>
      <c r="D811" s="169"/>
      <c r="E811" s="21"/>
      <c r="F811" s="169"/>
      <c r="G811" s="170"/>
      <c r="H811" s="180">
        <v>100000</v>
      </c>
      <c r="I811" s="32"/>
      <c r="J811" s="32"/>
      <c r="K811" s="32"/>
      <c r="L811" s="32"/>
      <c r="M811" s="32"/>
      <c r="N811" s="32"/>
    </row>
    <row r="812" spans="2:14" ht="17.25" x14ac:dyDescent="0.3">
      <c r="B812" s="205" t="s">
        <v>20</v>
      </c>
      <c r="C812" s="141"/>
      <c r="D812" s="136">
        <v>25000</v>
      </c>
      <c r="E812" s="84"/>
      <c r="F812" s="136">
        <v>25000</v>
      </c>
      <c r="G812" s="141"/>
      <c r="H812" s="180">
        <v>25000</v>
      </c>
      <c r="I812" s="32"/>
      <c r="J812" s="32"/>
      <c r="K812" s="32"/>
      <c r="L812" s="32"/>
      <c r="M812" s="32"/>
      <c r="N812" s="32"/>
    </row>
    <row r="813" spans="2:14" ht="17.25" x14ac:dyDescent="0.3">
      <c r="B813" s="205" t="s">
        <v>22</v>
      </c>
      <c r="C813" s="141"/>
      <c r="D813" s="136">
        <v>55000</v>
      </c>
      <c r="E813" s="84"/>
      <c r="F813" s="136">
        <v>55000</v>
      </c>
      <c r="G813" s="141"/>
      <c r="H813" s="180">
        <v>55000</v>
      </c>
      <c r="I813" s="32"/>
      <c r="J813" s="32"/>
      <c r="K813" s="32"/>
      <c r="L813" s="32"/>
      <c r="M813" s="32"/>
      <c r="N813" s="32"/>
    </row>
    <row r="814" spans="2:14" ht="17.25" x14ac:dyDescent="0.3">
      <c r="B814" s="205" t="s">
        <v>24</v>
      </c>
      <c r="C814" s="148"/>
      <c r="D814" s="169">
        <v>11500</v>
      </c>
      <c r="E814" s="21"/>
      <c r="F814" s="169">
        <v>11500</v>
      </c>
      <c r="G814" s="21"/>
      <c r="H814" s="32">
        <v>11500</v>
      </c>
      <c r="I814" s="32"/>
      <c r="J814" s="32"/>
      <c r="K814" s="32"/>
      <c r="L814" s="32"/>
      <c r="M814" s="32"/>
      <c r="N814" s="32"/>
    </row>
    <row r="815" spans="2:14" ht="17.25" x14ac:dyDescent="0.3">
      <c r="B815" s="205" t="s">
        <v>23</v>
      </c>
      <c r="C815" s="141"/>
      <c r="D815" s="136">
        <v>20000</v>
      </c>
      <c r="E815" s="84"/>
      <c r="F815" s="136">
        <v>20000</v>
      </c>
      <c r="G815" s="141"/>
      <c r="H815" s="180">
        <v>20000</v>
      </c>
      <c r="I815" s="32"/>
      <c r="J815" s="32"/>
      <c r="K815" s="32"/>
      <c r="L815" s="32"/>
      <c r="M815" s="32"/>
      <c r="N815" s="32"/>
    </row>
    <row r="816" spans="2:14" ht="17.25" x14ac:dyDescent="0.3">
      <c r="B816" s="207" t="s">
        <v>3</v>
      </c>
      <c r="C816" s="141"/>
      <c r="D816" s="140">
        <f>SUM(D802:D815)</f>
        <v>265125</v>
      </c>
      <c r="E816" s="110"/>
      <c r="F816" s="140">
        <f>SUM(F802:F815)</f>
        <v>265125</v>
      </c>
      <c r="G816" s="153"/>
      <c r="H816" s="140">
        <f>SUM(H802:H815)</f>
        <v>365125</v>
      </c>
      <c r="I816" s="110"/>
      <c r="J816" s="110"/>
      <c r="K816" s="110"/>
      <c r="L816" s="110"/>
      <c r="M816" s="110"/>
      <c r="N816" s="110"/>
    </row>
    <row r="817" spans="2:14" ht="17.25" x14ac:dyDescent="0.3">
      <c r="B817" s="205"/>
      <c r="C817" s="153"/>
      <c r="D817" s="161"/>
      <c r="E817" s="171"/>
      <c r="F817" s="161"/>
      <c r="G817" s="164"/>
      <c r="H817" s="161"/>
      <c r="I817" s="171"/>
      <c r="J817" s="171"/>
      <c r="K817" s="171"/>
      <c r="L817" s="171"/>
      <c r="M817" s="171"/>
      <c r="N817" s="171"/>
    </row>
    <row r="818" spans="2:14" ht="17.25" x14ac:dyDescent="0.3">
      <c r="B818" s="208" t="s">
        <v>4</v>
      </c>
      <c r="C818" s="148"/>
      <c r="D818" s="161"/>
      <c r="E818" s="171"/>
      <c r="F818" s="161"/>
      <c r="G818" s="164"/>
      <c r="H818" s="161"/>
      <c r="I818" s="171"/>
      <c r="J818" s="171"/>
      <c r="K818" s="171"/>
      <c r="L818" s="171"/>
      <c r="M818" s="171"/>
      <c r="N818" s="171"/>
    </row>
    <row r="819" spans="2:14" ht="17.25" x14ac:dyDescent="0.3">
      <c r="B819" s="205" t="s">
        <v>25</v>
      </c>
      <c r="C819" s="148"/>
      <c r="D819" s="161"/>
      <c r="E819" s="171"/>
      <c r="F819" s="161"/>
      <c r="G819" s="164"/>
      <c r="H819" s="161"/>
      <c r="I819" s="171"/>
      <c r="J819" s="171"/>
      <c r="K819" s="171"/>
      <c r="L819" s="171"/>
      <c r="M819" s="171"/>
      <c r="N819" s="171"/>
    </row>
    <row r="820" spans="2:14" x14ac:dyDescent="0.25">
      <c r="B820" s="209" t="s">
        <v>5</v>
      </c>
      <c r="C820" s="148"/>
      <c r="D820" s="161"/>
      <c r="E820" s="171"/>
      <c r="F820" s="161"/>
      <c r="G820" s="164"/>
      <c r="H820" s="162"/>
      <c r="I820" s="163"/>
      <c r="J820" s="163"/>
      <c r="K820" s="163"/>
      <c r="L820" s="163"/>
      <c r="M820" s="163"/>
      <c r="N820" s="163"/>
    </row>
    <row r="821" spans="2:14" ht="17.25" x14ac:dyDescent="0.3">
      <c r="B821" s="205" t="s">
        <v>6</v>
      </c>
      <c r="C821" s="148"/>
      <c r="D821" s="162"/>
      <c r="E821" s="163"/>
      <c r="F821" s="162"/>
      <c r="G821" s="173"/>
      <c r="H821" s="162"/>
      <c r="I821" s="163"/>
      <c r="J821" s="163"/>
      <c r="K821" s="163"/>
      <c r="L821" s="163"/>
      <c r="M821" s="163"/>
      <c r="N821" s="163"/>
    </row>
    <row r="822" spans="2:14" ht="17.25" x14ac:dyDescent="0.3">
      <c r="B822" s="205" t="s">
        <v>7</v>
      </c>
      <c r="C822" s="148"/>
      <c r="D822" s="161"/>
      <c r="E822" s="171"/>
      <c r="F822" s="194"/>
      <c r="G822" s="164"/>
      <c r="H822" s="161"/>
      <c r="I822" s="171"/>
      <c r="J822" s="171"/>
      <c r="K822" s="171"/>
      <c r="L822" s="171"/>
      <c r="M822" s="171"/>
      <c r="N822" s="171"/>
    </row>
    <row r="823" spans="2:14" ht="17.25" x14ac:dyDescent="0.3">
      <c r="B823" s="205"/>
      <c r="C823" s="148"/>
      <c r="D823" s="161"/>
      <c r="E823" s="171"/>
      <c r="F823" s="161"/>
      <c r="G823" s="164"/>
      <c r="H823" s="161"/>
      <c r="I823" s="171"/>
      <c r="J823" s="171"/>
      <c r="K823" s="171"/>
      <c r="L823" s="171"/>
      <c r="M823" s="171"/>
      <c r="N823" s="171"/>
    </row>
    <row r="824" spans="2:14" x14ac:dyDescent="0.25">
      <c r="B824" s="206"/>
      <c r="C824" s="151"/>
      <c r="D824" s="143">
        <f>+D816+D819+D820+D821+D822</f>
        <v>265125</v>
      </c>
      <c r="E824" s="115"/>
      <c r="F824" s="143">
        <f>+F816+F819+F820+F821+F822</f>
        <v>265125</v>
      </c>
      <c r="G824" s="151"/>
      <c r="H824" s="143">
        <f>+H816+H819+H820+H821+H822</f>
        <v>365125</v>
      </c>
      <c r="I824" s="84"/>
      <c r="J824" s="84"/>
      <c r="K824" s="84"/>
      <c r="L824" s="84"/>
      <c r="M824" s="84"/>
      <c r="N824" s="84"/>
    </row>
    <row r="825" spans="2:14" ht="17.25" x14ac:dyDescent="0.3">
      <c r="B825" s="208" t="s">
        <v>34</v>
      </c>
      <c r="C825" s="141"/>
      <c r="D825" s="136"/>
      <c r="E825" s="84"/>
      <c r="F825" s="136"/>
      <c r="G825" s="84"/>
      <c r="H825" s="136"/>
      <c r="I825" s="84"/>
      <c r="J825" s="84"/>
      <c r="K825" s="84"/>
      <c r="L825" s="84"/>
      <c r="M825" s="84"/>
      <c r="N825" s="84"/>
    </row>
    <row r="826" spans="2:14" ht="17.25" x14ac:dyDescent="0.3">
      <c r="B826" s="205" t="s">
        <v>9</v>
      </c>
      <c r="C826" s="144"/>
      <c r="D826" s="145"/>
      <c r="E826" s="144"/>
      <c r="F826" s="145"/>
      <c r="G826" s="131"/>
      <c r="H826" s="145"/>
      <c r="I826" s="131"/>
      <c r="J826" s="131"/>
      <c r="K826" s="131"/>
      <c r="L826" s="131"/>
      <c r="M826" s="131"/>
      <c r="N826" s="131"/>
    </row>
    <row r="827" spans="2:14" ht="17.25" x14ac:dyDescent="0.3">
      <c r="B827" s="205" t="s">
        <v>94</v>
      </c>
      <c r="C827" s="166"/>
      <c r="D827" s="165"/>
      <c r="E827" s="172"/>
      <c r="F827" s="165"/>
      <c r="G827" s="172"/>
      <c r="H827" s="165"/>
      <c r="I827" s="172"/>
      <c r="J827" s="172"/>
      <c r="K827" s="172"/>
      <c r="L827" s="172"/>
      <c r="M827" s="172"/>
      <c r="N827" s="172"/>
    </row>
    <row r="828" spans="2:14" ht="16.5" thickBot="1" x14ac:dyDescent="0.3">
      <c r="B828" s="206"/>
      <c r="C828" s="184"/>
      <c r="D828" s="188">
        <f>-C826-C827</f>
        <v>0</v>
      </c>
      <c r="E828" s="184"/>
      <c r="F828" s="188">
        <f>-E826-E827</f>
        <v>0</v>
      </c>
      <c r="G828" s="196"/>
      <c r="H828" s="188">
        <f>-G826-G827</f>
        <v>0</v>
      </c>
      <c r="I828" s="84"/>
      <c r="J828" s="84"/>
      <c r="K828" s="84"/>
      <c r="L828" s="84"/>
      <c r="M828" s="84"/>
      <c r="N828" s="84"/>
    </row>
    <row r="829" spans="2:14" ht="17.25" x14ac:dyDescent="0.3">
      <c r="B829" s="205" t="s">
        <v>11</v>
      </c>
      <c r="C829" s="141"/>
      <c r="D829" s="197">
        <f>+D824+D828</f>
        <v>265125</v>
      </c>
      <c r="E829" s="84"/>
      <c r="F829" s="197">
        <f>+F824+F828</f>
        <v>265125</v>
      </c>
      <c r="G829" s="84"/>
      <c r="H829" s="197">
        <f>+H824+H828</f>
        <v>365125</v>
      </c>
      <c r="I829" s="84"/>
      <c r="J829" s="84"/>
      <c r="K829" s="84"/>
      <c r="L829" s="84"/>
      <c r="M829" s="84"/>
      <c r="N829" s="84"/>
    </row>
    <row r="830" spans="2:14" ht="17.25" x14ac:dyDescent="0.3">
      <c r="B830" s="205" t="s">
        <v>93</v>
      </c>
      <c r="C830" s="156"/>
      <c r="D830" s="165">
        <f t="shared" ref="D830" si="390">D829*6/100</f>
        <v>15907.5</v>
      </c>
      <c r="E830" s="172"/>
      <c r="F830" s="165">
        <f t="shared" ref="F830" si="391">F829*6/100</f>
        <v>15907.5</v>
      </c>
      <c r="G830" s="172"/>
      <c r="H830" s="165">
        <f>H829*6/100</f>
        <v>21907.5</v>
      </c>
      <c r="I830" s="172"/>
      <c r="J830" s="172"/>
      <c r="K830" s="172"/>
      <c r="L830" s="172"/>
      <c r="M830" s="172"/>
      <c r="N830" s="172"/>
    </row>
    <row r="831" spans="2:14" ht="17.25" x14ac:dyDescent="0.3">
      <c r="B831" s="205" t="s">
        <v>13</v>
      </c>
      <c r="C831" s="148"/>
      <c r="D831" s="161">
        <v>-15000</v>
      </c>
      <c r="E831" s="171"/>
      <c r="F831" s="198">
        <v>-15000</v>
      </c>
      <c r="G831" s="171"/>
      <c r="H831" s="198">
        <v>-15000</v>
      </c>
      <c r="I831" s="171"/>
      <c r="J831" s="171"/>
      <c r="K831" s="171"/>
      <c r="L831" s="171"/>
      <c r="M831" s="171"/>
      <c r="N831" s="171"/>
    </row>
    <row r="832" spans="2:14" ht="16.5" thickBot="1" x14ac:dyDescent="0.3">
      <c r="B832" s="210" t="s">
        <v>123</v>
      </c>
      <c r="C832" s="157"/>
      <c r="D832" s="177">
        <f t="shared" ref="D832" si="392">D830+D831</f>
        <v>907.5</v>
      </c>
      <c r="E832" s="168"/>
      <c r="F832" s="177">
        <f t="shared" ref="F832" si="393">F830+F831</f>
        <v>907.5</v>
      </c>
      <c r="G832" s="168"/>
      <c r="H832" s="177">
        <f t="shared" ref="H832" si="394">H830+H831</f>
        <v>6907.5</v>
      </c>
      <c r="I832" s="178"/>
      <c r="J832" s="178"/>
      <c r="K832" s="178"/>
      <c r="L832" s="178"/>
      <c r="M832" s="178"/>
      <c r="N832" s="178"/>
    </row>
    <row r="833" spans="2:28" ht="16.5" thickTop="1" x14ac:dyDescent="0.25"/>
    <row r="842" spans="2:28" ht="17.25" x14ac:dyDescent="0.3">
      <c r="B842" s="85" t="s">
        <v>126</v>
      </c>
      <c r="C842" s="85"/>
      <c r="D842" s="28"/>
    </row>
    <row r="843" spans="2:28" ht="17.25" x14ac:dyDescent="0.3">
      <c r="B843" s="85" t="s">
        <v>125</v>
      </c>
      <c r="C843" s="85"/>
      <c r="D843" s="28"/>
    </row>
    <row r="844" spans="2:28" ht="17.25" x14ac:dyDescent="0.3">
      <c r="B844" s="28"/>
      <c r="C844" s="28"/>
      <c r="D844" s="28"/>
    </row>
    <row r="845" spans="2:28" ht="17.25" x14ac:dyDescent="0.3">
      <c r="B845" s="86" t="s">
        <v>0</v>
      </c>
      <c r="C845" s="28"/>
      <c r="D845" s="28"/>
    </row>
    <row r="846" spans="2:28" ht="17.25" x14ac:dyDescent="0.3">
      <c r="B846" s="30"/>
      <c r="C846" s="49" t="s">
        <v>98</v>
      </c>
      <c r="D846" s="49"/>
      <c r="E846" s="49" t="s">
        <v>99</v>
      </c>
      <c r="F846" s="49"/>
      <c r="G846" s="49" t="s">
        <v>100</v>
      </c>
      <c r="H846" s="49"/>
      <c r="I846" s="49" t="s">
        <v>101</v>
      </c>
      <c r="J846" s="49"/>
      <c r="K846" s="49">
        <v>2020</v>
      </c>
      <c r="L846" s="49"/>
      <c r="M846" s="49"/>
      <c r="N846" s="49"/>
      <c r="O846" s="414" t="s">
        <v>142</v>
      </c>
      <c r="P846" s="414"/>
      <c r="Q846" s="412" t="s">
        <v>105</v>
      </c>
      <c r="R846" s="412"/>
      <c r="S846" s="412" t="s">
        <v>146</v>
      </c>
      <c r="T846" s="412"/>
      <c r="U846" s="412" t="s">
        <v>149</v>
      </c>
      <c r="V846" s="412"/>
      <c r="W846" s="413" t="s">
        <v>156</v>
      </c>
      <c r="X846" s="413"/>
      <c r="Y846" s="413" t="s">
        <v>159</v>
      </c>
      <c r="Z846" s="413"/>
      <c r="AA846" s="413" t="s">
        <v>162</v>
      </c>
      <c r="AB846" s="413"/>
    </row>
    <row r="847" spans="2:28" ht="17.25" x14ac:dyDescent="0.3">
      <c r="B847" s="204" t="s">
        <v>1</v>
      </c>
      <c r="C847" s="151"/>
      <c r="D847" s="179">
        <v>75000</v>
      </c>
      <c r="E847" s="115"/>
      <c r="F847" s="143">
        <v>75000</v>
      </c>
      <c r="G847" s="151"/>
      <c r="H847" s="179">
        <v>75000</v>
      </c>
      <c r="I847" s="151"/>
      <c r="J847" s="179">
        <v>75000</v>
      </c>
      <c r="K847" s="151"/>
      <c r="L847" s="179">
        <v>75000</v>
      </c>
      <c r="M847" s="151"/>
      <c r="N847" s="179">
        <v>75000</v>
      </c>
      <c r="O847" s="151"/>
      <c r="P847" s="143">
        <v>75000</v>
      </c>
      <c r="Q847" s="151"/>
      <c r="R847" s="143">
        <v>75000</v>
      </c>
      <c r="S847" s="151"/>
      <c r="T847" s="143">
        <v>75000</v>
      </c>
      <c r="U847" s="151"/>
      <c r="V847" s="143">
        <v>75000</v>
      </c>
      <c r="W847" s="151"/>
      <c r="X847" s="143">
        <v>75000</v>
      </c>
      <c r="Y847" s="151"/>
      <c r="Z847" s="143">
        <v>75000</v>
      </c>
      <c r="AA847" s="151"/>
      <c r="AB847" s="143">
        <v>75000</v>
      </c>
    </row>
    <row r="848" spans="2:28" ht="17.25" x14ac:dyDescent="0.3">
      <c r="B848" s="205" t="s">
        <v>61</v>
      </c>
      <c r="C848" s="141"/>
      <c r="D848" s="180"/>
      <c r="E848" s="84"/>
      <c r="F848" s="136"/>
      <c r="G848" s="141"/>
      <c r="H848" s="180"/>
      <c r="I848" s="141"/>
      <c r="J848" s="180"/>
      <c r="K848" s="141"/>
      <c r="L848" s="180"/>
      <c r="M848" s="141"/>
      <c r="N848" s="180"/>
      <c r="O848" s="141"/>
      <c r="P848" s="136"/>
      <c r="Q848" s="141"/>
      <c r="R848" s="136"/>
      <c r="S848" s="141"/>
      <c r="T848" s="136"/>
      <c r="U848" s="141"/>
      <c r="V848" s="136"/>
      <c r="W848" s="141"/>
      <c r="X848" s="136"/>
      <c r="Y848" s="141"/>
      <c r="Z848" s="136"/>
      <c r="AA848" s="141"/>
      <c r="AB848" s="136"/>
    </row>
    <row r="849" spans="2:28" x14ac:dyDescent="0.25">
      <c r="B849" s="206" t="s">
        <v>57</v>
      </c>
      <c r="C849" s="148"/>
      <c r="D849" s="180"/>
      <c r="E849" s="21"/>
      <c r="F849" s="169"/>
      <c r="G849" s="170"/>
      <c r="H849" s="32"/>
      <c r="I849" s="170"/>
      <c r="J849" s="32"/>
      <c r="K849" s="170"/>
      <c r="L849" s="32"/>
      <c r="M849" s="170"/>
      <c r="N849" s="32"/>
      <c r="O849" s="170"/>
      <c r="P849" s="169"/>
      <c r="Q849" s="170"/>
      <c r="R849" s="169"/>
      <c r="S849" s="170"/>
      <c r="T849" s="169"/>
      <c r="U849" s="170"/>
      <c r="V849" s="169"/>
      <c r="W849" s="170"/>
      <c r="X849" s="169"/>
      <c r="Y849" s="170"/>
      <c r="Z849" s="169"/>
      <c r="AA849" s="170"/>
      <c r="AB849" s="169"/>
    </row>
    <row r="850" spans="2:28" ht="17.25" x14ac:dyDescent="0.3">
      <c r="B850" s="205" t="s">
        <v>2</v>
      </c>
      <c r="C850" s="141"/>
      <c r="D850" s="180">
        <v>7800</v>
      </c>
      <c r="E850" s="84"/>
      <c r="F850" s="136">
        <v>7800</v>
      </c>
      <c r="G850" s="141"/>
      <c r="H850" s="180">
        <v>7800</v>
      </c>
      <c r="I850" s="141"/>
      <c r="J850" s="180">
        <v>7800</v>
      </c>
      <c r="K850" s="141"/>
      <c r="L850" s="180">
        <v>7800</v>
      </c>
      <c r="M850" s="141"/>
      <c r="N850" s="180">
        <v>7800</v>
      </c>
      <c r="O850" s="141"/>
      <c r="P850" s="136">
        <v>7800</v>
      </c>
      <c r="Q850" s="141"/>
      <c r="R850" s="136">
        <v>7800</v>
      </c>
      <c r="S850" s="141"/>
      <c r="T850" s="136">
        <v>7800</v>
      </c>
      <c r="U850" s="141"/>
      <c r="V850" s="136">
        <v>7800</v>
      </c>
      <c r="W850" s="141"/>
      <c r="X850" s="136">
        <v>7800</v>
      </c>
      <c r="Y850" s="141"/>
      <c r="Z850" s="136">
        <v>7800</v>
      </c>
      <c r="AA850" s="141"/>
      <c r="AB850" s="136">
        <v>7800</v>
      </c>
    </row>
    <row r="851" spans="2:28" ht="17.25" x14ac:dyDescent="0.3">
      <c r="B851" s="205" t="s">
        <v>69</v>
      </c>
      <c r="C851" s="152"/>
      <c r="D851" s="180">
        <v>2500</v>
      </c>
      <c r="E851" s="84"/>
      <c r="F851" s="136">
        <v>2500</v>
      </c>
      <c r="G851" s="141"/>
      <c r="H851" s="180">
        <v>2500</v>
      </c>
      <c r="I851" s="141"/>
      <c r="J851" s="180">
        <v>2500</v>
      </c>
      <c r="K851" s="141"/>
      <c r="L851" s="180">
        <v>2500</v>
      </c>
      <c r="M851" s="141"/>
      <c r="N851" s="180">
        <v>2500</v>
      </c>
      <c r="O851" s="141"/>
      <c r="P851" s="136"/>
      <c r="Q851" s="141"/>
      <c r="R851" s="136"/>
      <c r="S851" s="141"/>
      <c r="T851" s="136"/>
      <c r="U851" s="141"/>
      <c r="V851" s="136"/>
      <c r="W851" s="141"/>
      <c r="X851" s="136"/>
      <c r="Y851" s="141"/>
      <c r="Z851" s="136"/>
      <c r="AA851" s="141"/>
      <c r="AB851" s="136"/>
    </row>
    <row r="852" spans="2:28" ht="17.25" x14ac:dyDescent="0.3">
      <c r="B852" s="205" t="s">
        <v>17</v>
      </c>
      <c r="C852" s="141"/>
      <c r="D852" s="180">
        <v>30825</v>
      </c>
      <c r="E852" s="84"/>
      <c r="F852" s="136">
        <v>30825</v>
      </c>
      <c r="G852" s="141"/>
      <c r="H852" s="180">
        <v>30825</v>
      </c>
      <c r="I852" s="141"/>
      <c r="J852" s="180">
        <v>30825</v>
      </c>
      <c r="K852" s="141"/>
      <c r="L852" s="180">
        <v>30825</v>
      </c>
      <c r="M852" s="141"/>
      <c r="N852" s="180">
        <v>30825</v>
      </c>
      <c r="O852" s="141"/>
      <c r="P852" s="136">
        <v>30825</v>
      </c>
      <c r="Q852" s="141"/>
      <c r="R852" s="136">
        <v>30825</v>
      </c>
      <c r="S852" s="141"/>
      <c r="T852" s="136">
        <v>30825</v>
      </c>
      <c r="U852" s="141"/>
      <c r="V852" s="136">
        <v>30825</v>
      </c>
      <c r="W852" s="141"/>
      <c r="X852" s="136">
        <v>30825</v>
      </c>
      <c r="Y852" s="141"/>
      <c r="Z852" s="136">
        <v>30825</v>
      </c>
      <c r="AA852" s="141"/>
      <c r="AB852" s="136">
        <v>30825</v>
      </c>
    </row>
    <row r="853" spans="2:28" ht="17.25" x14ac:dyDescent="0.3">
      <c r="B853" s="205" t="s">
        <v>18</v>
      </c>
      <c r="C853" s="141"/>
      <c r="D853" s="181"/>
      <c r="E853" s="163"/>
      <c r="F853" s="162"/>
      <c r="G853" s="173"/>
      <c r="H853" s="181"/>
      <c r="I853" s="173"/>
      <c r="J853" s="181"/>
      <c r="K853" s="173"/>
      <c r="L853" s="181"/>
      <c r="M853" s="173"/>
      <c r="N853" s="181"/>
      <c r="O853" s="173"/>
      <c r="P853" s="162"/>
      <c r="Q853" s="173"/>
      <c r="R853" s="162"/>
      <c r="S853" s="173"/>
      <c r="T853" s="162">
        <v>42000</v>
      </c>
      <c r="U853" s="173"/>
      <c r="V853" s="162">
        <v>30000</v>
      </c>
      <c r="W853" s="173"/>
      <c r="X853" s="162">
        <v>30000</v>
      </c>
      <c r="Y853" s="173"/>
      <c r="Z853" s="162">
        <v>30000</v>
      </c>
      <c r="AA853" s="173"/>
      <c r="AB853" s="162">
        <v>30000</v>
      </c>
    </row>
    <row r="854" spans="2:28" ht="17.25" x14ac:dyDescent="0.3">
      <c r="B854" s="205" t="s">
        <v>19</v>
      </c>
      <c r="C854" s="141"/>
      <c r="D854" s="136">
        <v>37500</v>
      </c>
      <c r="E854" s="84"/>
      <c r="F854" s="136">
        <v>37500</v>
      </c>
      <c r="G854" s="141"/>
      <c r="H854" s="180">
        <v>37500</v>
      </c>
      <c r="I854" s="141"/>
      <c r="J854" s="180">
        <v>37500</v>
      </c>
      <c r="K854" s="141"/>
      <c r="L854" s="180">
        <v>37500</v>
      </c>
      <c r="M854" s="141"/>
      <c r="N854" s="180">
        <v>37500</v>
      </c>
      <c r="O854" s="141"/>
      <c r="P854" s="136">
        <v>37500</v>
      </c>
      <c r="Q854" s="141"/>
      <c r="R854" s="136">
        <v>37500</v>
      </c>
      <c r="S854" s="141"/>
      <c r="T854" s="136">
        <v>37500</v>
      </c>
      <c r="U854" s="141"/>
      <c r="V854" s="136">
        <v>37500</v>
      </c>
      <c r="W854" s="141"/>
      <c r="X854" s="136">
        <v>37500</v>
      </c>
      <c r="Y854" s="141"/>
      <c r="Z854" s="136">
        <v>37500</v>
      </c>
      <c r="AA854" s="141"/>
      <c r="AB854" s="136">
        <v>37500</v>
      </c>
    </row>
    <row r="855" spans="2:28" ht="17.25" x14ac:dyDescent="0.3">
      <c r="B855" s="205" t="s">
        <v>60</v>
      </c>
      <c r="C855" s="141"/>
      <c r="D855" s="136"/>
      <c r="E855" s="84"/>
      <c r="F855" s="136"/>
      <c r="G855" s="141"/>
      <c r="H855" s="180"/>
      <c r="I855" s="141"/>
      <c r="J855" s="180"/>
      <c r="K855" s="141"/>
      <c r="L855" s="180"/>
      <c r="M855" s="141"/>
      <c r="N855" s="180"/>
      <c r="O855" s="141"/>
      <c r="P855" s="136"/>
      <c r="Q855" s="141"/>
      <c r="R855" s="136"/>
      <c r="S855" s="141"/>
      <c r="T855" s="136"/>
      <c r="U855" s="141"/>
      <c r="V855" s="136"/>
      <c r="W855" s="141"/>
      <c r="X855" s="136"/>
      <c r="Y855" s="141"/>
      <c r="Z855" s="136"/>
      <c r="AA855" s="141"/>
      <c r="AB855" s="136"/>
    </row>
    <row r="856" spans="2:28" ht="17.25" x14ac:dyDescent="0.3">
      <c r="B856" s="205" t="s">
        <v>21</v>
      </c>
      <c r="C856" s="148"/>
      <c r="D856" s="169"/>
      <c r="E856" s="21"/>
      <c r="F856" s="169"/>
      <c r="G856" s="170"/>
      <c r="H856" s="180"/>
      <c r="I856" s="170"/>
      <c r="J856" s="180"/>
      <c r="K856" s="170"/>
      <c r="L856" s="180"/>
      <c r="M856" s="170"/>
      <c r="N856" s="180"/>
      <c r="O856" s="170"/>
      <c r="P856" s="169"/>
      <c r="Q856" s="170"/>
      <c r="R856" s="169"/>
      <c r="S856" s="170"/>
      <c r="T856" s="169"/>
      <c r="U856" s="170"/>
      <c r="V856" s="169"/>
      <c r="W856" s="170"/>
      <c r="X856" s="169">
        <v>109677.42</v>
      </c>
      <c r="Y856" s="170"/>
      <c r="Z856" s="169">
        <v>100000</v>
      </c>
      <c r="AA856" s="170"/>
      <c r="AB856" s="169">
        <v>100000</v>
      </c>
    </row>
    <row r="857" spans="2:28" ht="17.25" x14ac:dyDescent="0.3">
      <c r="B857" s="205" t="s">
        <v>20</v>
      </c>
      <c r="C857" s="141"/>
      <c r="D857" s="136">
        <v>25000</v>
      </c>
      <c r="E857" s="84"/>
      <c r="F857" s="136">
        <v>25000</v>
      </c>
      <c r="G857" s="141"/>
      <c r="H857" s="180">
        <v>25000</v>
      </c>
      <c r="I857" s="141"/>
      <c r="J857" s="180">
        <v>25000</v>
      </c>
      <c r="K857" s="141"/>
      <c r="L857" s="180">
        <v>25000</v>
      </c>
      <c r="M857" s="141"/>
      <c r="N857" s="180">
        <v>25000</v>
      </c>
      <c r="O857" s="141"/>
      <c r="P857" s="136">
        <v>25000</v>
      </c>
      <c r="Q857" s="141"/>
      <c r="R857" s="136">
        <v>25000</v>
      </c>
      <c r="S857" s="141"/>
      <c r="T857" s="136">
        <v>25000</v>
      </c>
      <c r="U857" s="141"/>
      <c r="V857" s="136">
        <v>25000</v>
      </c>
      <c r="W857" s="141"/>
      <c r="X857" s="136">
        <v>25000</v>
      </c>
      <c r="Y857" s="141"/>
      <c r="Z857" s="136">
        <v>25000</v>
      </c>
      <c r="AA857" s="141"/>
      <c r="AB857" s="136">
        <v>25000</v>
      </c>
    </row>
    <row r="858" spans="2:28" ht="17.25" x14ac:dyDescent="0.3">
      <c r="B858" s="205" t="s">
        <v>22</v>
      </c>
      <c r="C858" s="141"/>
      <c r="D858" s="136">
        <v>55000</v>
      </c>
      <c r="E858" s="84"/>
      <c r="F858" s="136">
        <v>55000</v>
      </c>
      <c r="G858" s="141"/>
      <c r="H858" s="180">
        <v>55000</v>
      </c>
      <c r="I858" s="141"/>
      <c r="J858" s="180">
        <v>55000</v>
      </c>
      <c r="K858" s="141"/>
      <c r="L858" s="180">
        <v>55000</v>
      </c>
      <c r="M858" s="141"/>
      <c r="N858" s="180">
        <v>55000</v>
      </c>
      <c r="O858" s="141"/>
      <c r="P858" s="136">
        <v>55000</v>
      </c>
      <c r="Q858" s="141"/>
      <c r="R858" s="136">
        <v>55000</v>
      </c>
      <c r="S858" s="141"/>
      <c r="T858" s="136">
        <v>55000</v>
      </c>
      <c r="U858" s="141"/>
      <c r="V858" s="136">
        <v>55000</v>
      </c>
      <c r="W858" s="141"/>
      <c r="X858" s="136">
        <v>55000</v>
      </c>
      <c r="Y858" s="141"/>
      <c r="Z858" s="136">
        <v>55000</v>
      </c>
      <c r="AA858" s="141"/>
      <c r="AB858" s="136">
        <v>55000</v>
      </c>
    </row>
    <row r="859" spans="2:28" ht="17.25" x14ac:dyDescent="0.3">
      <c r="B859" s="205" t="s">
        <v>24</v>
      </c>
      <c r="C859" s="148"/>
      <c r="D859" s="169">
        <v>11500</v>
      </c>
      <c r="E859" s="21"/>
      <c r="F859" s="169">
        <v>11500</v>
      </c>
      <c r="G859" s="21"/>
      <c r="H859" s="32">
        <v>11500</v>
      </c>
      <c r="I859" s="21"/>
      <c r="J859" s="32">
        <v>11500</v>
      </c>
      <c r="K859" s="21"/>
      <c r="L859" s="32">
        <v>11500</v>
      </c>
      <c r="M859" s="21"/>
      <c r="N859" s="32">
        <v>11500</v>
      </c>
      <c r="O859" s="170"/>
      <c r="P859" s="169">
        <v>11500</v>
      </c>
      <c r="Q859" s="170"/>
      <c r="R859" s="169">
        <v>11500</v>
      </c>
      <c r="S859" s="170"/>
      <c r="T859" s="169">
        <v>11500</v>
      </c>
      <c r="U859" s="170"/>
      <c r="V859" s="169">
        <v>11500</v>
      </c>
      <c r="W859" s="170"/>
      <c r="X859" s="169">
        <v>11500</v>
      </c>
      <c r="Y859" s="170"/>
      <c r="Z859" s="169">
        <v>11500</v>
      </c>
      <c r="AA859" s="170"/>
      <c r="AB859" s="169">
        <v>11500</v>
      </c>
    </row>
    <row r="860" spans="2:28" ht="17.25" x14ac:dyDescent="0.3">
      <c r="B860" s="205" t="s">
        <v>23</v>
      </c>
      <c r="C860" s="141"/>
      <c r="D860" s="136">
        <v>20000</v>
      </c>
      <c r="E860" s="84"/>
      <c r="F860" s="136">
        <v>20000</v>
      </c>
      <c r="G860" s="141"/>
      <c r="H860" s="180">
        <v>20000</v>
      </c>
      <c r="I860" s="141"/>
      <c r="J860" s="180">
        <v>20000</v>
      </c>
      <c r="K860" s="141"/>
      <c r="L860" s="180">
        <v>20000</v>
      </c>
      <c r="M860" s="141"/>
      <c r="N860" s="180">
        <v>20000</v>
      </c>
      <c r="O860" s="141"/>
      <c r="P860" s="136">
        <v>20000</v>
      </c>
      <c r="Q860" s="141"/>
      <c r="R860" s="136">
        <v>20000</v>
      </c>
      <c r="S860" s="141"/>
      <c r="T860" s="136">
        <v>20000</v>
      </c>
      <c r="U860" s="141"/>
      <c r="V860" s="136">
        <v>20000</v>
      </c>
      <c r="W860" s="141"/>
      <c r="X860" s="136">
        <v>20000</v>
      </c>
      <c r="Y860" s="141"/>
      <c r="Z860" s="136">
        <v>20000</v>
      </c>
      <c r="AA860" s="141"/>
      <c r="AB860" s="136">
        <v>20000</v>
      </c>
    </row>
    <row r="861" spans="2:28" ht="17.25" x14ac:dyDescent="0.3">
      <c r="B861" s="207" t="s">
        <v>3</v>
      </c>
      <c r="C861" s="141"/>
      <c r="D861" s="140">
        <f>SUM(D847:D860)</f>
        <v>265125</v>
      </c>
      <c r="E861" s="110"/>
      <c r="F861" s="140">
        <f>SUM(F847:F860)</f>
        <v>265125</v>
      </c>
      <c r="G861" s="153"/>
      <c r="H861" s="140">
        <f>SUM(H847:H860)</f>
        <v>265125</v>
      </c>
      <c r="I861" s="153"/>
      <c r="J861" s="140">
        <f>SUM(J847:J860)</f>
        <v>265125</v>
      </c>
      <c r="K861" s="153"/>
      <c r="L861" s="140">
        <f>SUM(L847:L860)</f>
        <v>265125</v>
      </c>
      <c r="M861" s="153"/>
      <c r="N861" s="140">
        <f>SUM(N847:N860)</f>
        <v>265125</v>
      </c>
      <c r="O861" s="153"/>
      <c r="P861" s="140">
        <f>SUM(P847:P860)</f>
        <v>262625</v>
      </c>
      <c r="Q861" s="153"/>
      <c r="R861" s="140">
        <f>SUM(R847:R860)</f>
        <v>262625</v>
      </c>
      <c r="S861" s="153"/>
      <c r="T861" s="140">
        <f>SUM(T847:T860)</f>
        <v>304625</v>
      </c>
      <c r="U861" s="153"/>
      <c r="V861" s="140">
        <f>SUM(V847:V860)</f>
        <v>292625</v>
      </c>
      <c r="W861" s="153"/>
      <c r="X861" s="140">
        <f>SUM(X847:X860)</f>
        <v>402302.42</v>
      </c>
      <c r="Y861" s="153"/>
      <c r="Z861" s="140">
        <f>SUM(Z847:Z860)</f>
        <v>392625</v>
      </c>
      <c r="AA861" s="153"/>
      <c r="AB861" s="140">
        <f>SUM(AB847:AB860)</f>
        <v>392625</v>
      </c>
    </row>
    <row r="862" spans="2:28" ht="17.25" x14ac:dyDescent="0.3">
      <c r="B862" s="205"/>
      <c r="C862" s="153"/>
      <c r="D862" s="161"/>
      <c r="E862" s="171"/>
      <c r="F862" s="161"/>
      <c r="G862" s="164"/>
      <c r="H862" s="161"/>
      <c r="I862" s="164"/>
      <c r="J862" s="161"/>
      <c r="K862" s="164"/>
      <c r="L862" s="161"/>
      <c r="M862" s="164"/>
      <c r="N862" s="161"/>
      <c r="O862" s="164"/>
      <c r="P862" s="161"/>
      <c r="Q862" s="164"/>
      <c r="R862" s="161"/>
      <c r="S862" s="164"/>
      <c r="T862" s="161"/>
      <c r="U862" s="164"/>
      <c r="V862" s="161"/>
      <c r="W862" s="164"/>
      <c r="X862" s="161"/>
      <c r="Y862" s="164"/>
      <c r="Z862" s="161"/>
      <c r="AA862" s="164"/>
      <c r="AB862" s="161"/>
    </row>
    <row r="863" spans="2:28" ht="17.25" x14ac:dyDescent="0.3">
      <c r="B863" s="208" t="s">
        <v>4</v>
      </c>
      <c r="C863" s="148"/>
      <c r="D863" s="161"/>
      <c r="E863" s="171"/>
      <c r="F863" s="161"/>
      <c r="G863" s="164"/>
      <c r="H863" s="161"/>
      <c r="I863" s="164"/>
      <c r="J863" s="161"/>
      <c r="K863" s="164"/>
      <c r="L863" s="161"/>
      <c r="M863" s="164"/>
      <c r="N863" s="161"/>
      <c r="O863" s="164"/>
      <c r="P863" s="161"/>
      <c r="Q863" s="164"/>
      <c r="R863" s="161"/>
      <c r="S863" s="164"/>
      <c r="T863" s="161"/>
      <c r="U863" s="164"/>
      <c r="V863" s="161"/>
      <c r="W863" s="164"/>
      <c r="X863" s="161"/>
      <c r="Y863" s="164"/>
      <c r="Z863" s="161"/>
      <c r="AA863" s="164"/>
      <c r="AB863" s="161"/>
    </row>
    <row r="864" spans="2:28" ht="17.25" x14ac:dyDescent="0.3">
      <c r="B864" s="205" t="s">
        <v>25</v>
      </c>
      <c r="C864" s="148"/>
      <c r="D864" s="161"/>
      <c r="E864" s="171"/>
      <c r="F864" s="161"/>
      <c r="G864" s="164"/>
      <c r="H864" s="161"/>
      <c r="I864" s="164"/>
      <c r="J864" s="161"/>
      <c r="K864" s="164"/>
      <c r="L864" s="161"/>
      <c r="M864" s="164"/>
      <c r="N864" s="161"/>
      <c r="O864" s="164"/>
      <c r="P864" s="169">
        <v>20000</v>
      </c>
      <c r="Q864" s="164"/>
      <c r="R864" s="169">
        <v>20000</v>
      </c>
      <c r="S864" s="164"/>
      <c r="T864" s="169">
        <v>20000</v>
      </c>
      <c r="U864" s="164"/>
      <c r="V864" s="169">
        <v>20000</v>
      </c>
      <c r="W864" s="164"/>
      <c r="X864" s="169"/>
      <c r="Y864" s="164"/>
      <c r="Z864" s="169"/>
      <c r="AA864" s="164"/>
      <c r="AB864" s="169"/>
    </row>
    <row r="865" spans="2:28" ht="18.75" x14ac:dyDescent="0.3">
      <c r="B865" s="233" t="s">
        <v>5</v>
      </c>
      <c r="C865" s="148"/>
      <c r="D865" s="161"/>
      <c r="E865" s="171"/>
      <c r="F865" s="161"/>
      <c r="G865" s="164"/>
      <c r="H865" s="162">
        <v>17177.23</v>
      </c>
      <c r="I865" s="164"/>
      <c r="J865" s="162">
        <v>17177.23</v>
      </c>
      <c r="K865" s="164"/>
      <c r="L865" s="162">
        <v>17177.23</v>
      </c>
      <c r="M865" s="164"/>
      <c r="N865" s="162">
        <v>17177.23</v>
      </c>
      <c r="O865" s="173"/>
      <c r="P865" s="162"/>
      <c r="Q865" s="173"/>
      <c r="R865" s="162"/>
      <c r="S865" s="173"/>
      <c r="T865" s="162"/>
      <c r="U865" s="173"/>
      <c r="V865" s="162"/>
      <c r="W865" s="173"/>
      <c r="X865" s="162"/>
      <c r="Y865" s="173"/>
      <c r="Z865" s="162"/>
      <c r="AA865" s="173"/>
      <c r="AB865" s="162"/>
    </row>
    <row r="866" spans="2:28" ht="17.25" x14ac:dyDescent="0.3">
      <c r="B866" s="205" t="s">
        <v>6</v>
      </c>
      <c r="C866" s="148"/>
      <c r="D866" s="162"/>
      <c r="E866" s="163"/>
      <c r="F866" s="162"/>
      <c r="G866" s="173"/>
      <c r="H866" s="162"/>
      <c r="I866" s="173"/>
      <c r="J866" s="162"/>
      <c r="K866" s="173"/>
      <c r="L866" s="162"/>
      <c r="M866" s="173"/>
      <c r="N866" s="162"/>
      <c r="O866" s="164"/>
      <c r="P866" s="161"/>
      <c r="Q866" s="164"/>
      <c r="R866" s="161"/>
      <c r="S866" s="164"/>
      <c r="T866" s="161"/>
      <c r="U866" s="164"/>
      <c r="V866" s="161"/>
      <c r="W866" s="164"/>
      <c r="X866" s="161"/>
      <c r="Y866" s="164"/>
      <c r="Z866" s="161"/>
      <c r="AA866" s="164"/>
      <c r="AB866" s="161"/>
    </row>
    <row r="867" spans="2:28" ht="17.25" x14ac:dyDescent="0.3">
      <c r="B867" s="205" t="s">
        <v>7</v>
      </c>
      <c r="C867" s="148"/>
      <c r="D867" s="161"/>
      <c r="E867" s="171"/>
      <c r="F867" s="194"/>
      <c r="G867" s="164"/>
      <c r="H867" s="161"/>
      <c r="I867" s="164"/>
      <c r="J867" s="161"/>
      <c r="K867" s="164"/>
      <c r="L867" s="161"/>
      <c r="M867" s="164"/>
      <c r="N867" s="161"/>
      <c r="O867" s="164"/>
      <c r="P867" s="161"/>
      <c r="Q867" s="164"/>
      <c r="R867" s="161"/>
      <c r="S867" s="164"/>
      <c r="T867" s="161"/>
      <c r="U867" s="164"/>
      <c r="V867" s="161"/>
      <c r="W867" s="164"/>
      <c r="X867" s="161"/>
      <c r="Y867" s="164"/>
      <c r="Z867" s="161"/>
      <c r="AA867" s="164"/>
      <c r="AB867" s="161"/>
    </row>
    <row r="868" spans="2:28" ht="17.25" x14ac:dyDescent="0.3">
      <c r="B868" s="205"/>
      <c r="C868" s="148"/>
      <c r="D868" s="161"/>
      <c r="E868" s="171"/>
      <c r="F868" s="161"/>
      <c r="G868" s="164"/>
      <c r="H868" s="161"/>
      <c r="I868" s="164"/>
      <c r="J868" s="161"/>
      <c r="K868" s="164"/>
      <c r="L868" s="161"/>
      <c r="M868" s="164"/>
      <c r="N868" s="161"/>
      <c r="O868" s="164"/>
      <c r="P868" s="161"/>
      <c r="Q868" s="164"/>
      <c r="R868" s="161"/>
      <c r="S868" s="164"/>
      <c r="T868" s="161"/>
      <c r="U868" s="164"/>
      <c r="V868" s="161"/>
      <c r="W868" s="164"/>
      <c r="X868" s="161"/>
      <c r="Y868" s="164"/>
      <c r="Z868" s="161"/>
      <c r="AA868" s="164"/>
      <c r="AB868" s="161"/>
    </row>
    <row r="869" spans="2:28" x14ac:dyDescent="0.25">
      <c r="B869" s="206"/>
      <c r="C869" s="151"/>
      <c r="D869" s="143">
        <f>+D861+D864+D865+D866+D867</f>
        <v>265125</v>
      </c>
      <c r="E869" s="115"/>
      <c r="F869" s="143">
        <f>+F861+F864+F865+F866+F867</f>
        <v>265125</v>
      </c>
      <c r="G869" s="151"/>
      <c r="H869" s="143">
        <f>+H861+H864+H865+H866+H867</f>
        <v>282302.23</v>
      </c>
      <c r="I869" s="151"/>
      <c r="J869" s="143">
        <f>+J861+J864+J865+J866+J867</f>
        <v>282302.23</v>
      </c>
      <c r="K869" s="151"/>
      <c r="L869" s="143">
        <f>+L861+L864+L865+L866+L867</f>
        <v>282302.23</v>
      </c>
      <c r="M869" s="151"/>
      <c r="N869" s="143">
        <f>+N861+N864+N865+N866+N867</f>
        <v>282302.23</v>
      </c>
      <c r="O869" s="151"/>
      <c r="P869" s="143">
        <f>P861+P864+P865+P866+P867</f>
        <v>282625</v>
      </c>
      <c r="Q869" s="151"/>
      <c r="R869" s="143">
        <f>R861+R864+R865+R866+R867</f>
        <v>282625</v>
      </c>
      <c r="S869" s="151"/>
      <c r="T869" s="143">
        <f>T861+T864+T865+T866+T867</f>
        <v>324625</v>
      </c>
      <c r="U869" s="151"/>
      <c r="V869" s="143">
        <f>V861+V864+V865+V866+V867</f>
        <v>312625</v>
      </c>
      <c r="W869" s="151"/>
      <c r="X869" s="143">
        <f>X861+X864+X865+X866+X867</f>
        <v>402302.42</v>
      </c>
      <c r="Y869" s="151"/>
      <c r="Z869" s="143">
        <f>Z861+Z864+Z865+Z866+Z867</f>
        <v>392625</v>
      </c>
      <c r="AA869" s="151"/>
      <c r="AB869" s="143">
        <f>AB861+AB864+AB865+AB866+AB867</f>
        <v>392625</v>
      </c>
    </row>
    <row r="870" spans="2:28" ht="17.25" x14ac:dyDescent="0.3">
      <c r="B870" s="208" t="s">
        <v>34</v>
      </c>
      <c r="C870" s="141"/>
      <c r="D870" s="136"/>
      <c r="E870" s="84"/>
      <c r="F870" s="136"/>
      <c r="G870" s="84"/>
      <c r="H870" s="136"/>
      <c r="I870" s="84"/>
      <c r="J870" s="136"/>
      <c r="K870" s="84"/>
      <c r="L870" s="136"/>
      <c r="M870" s="84"/>
      <c r="N870" s="136"/>
      <c r="O870" s="141"/>
      <c r="P870" s="136"/>
      <c r="Q870" s="141"/>
      <c r="R870" s="136"/>
      <c r="S870" s="141"/>
      <c r="T870" s="136"/>
      <c r="U870" s="141"/>
      <c r="V870" s="136"/>
      <c r="W870" s="141"/>
      <c r="X870" s="136"/>
      <c r="Y870" s="141"/>
      <c r="Z870" s="136"/>
      <c r="AA870" s="141"/>
      <c r="AB870" s="136"/>
    </row>
    <row r="871" spans="2:28" ht="17.25" x14ac:dyDescent="0.3">
      <c r="B871" s="205" t="s">
        <v>9</v>
      </c>
      <c r="C871" s="144"/>
      <c r="D871" s="145"/>
      <c r="E871" s="144"/>
      <c r="F871" s="145"/>
      <c r="G871" s="131"/>
      <c r="H871" s="145"/>
      <c r="I871" s="131"/>
      <c r="J871" s="145"/>
      <c r="K871" s="131"/>
      <c r="L871" s="145"/>
      <c r="M871" s="131"/>
      <c r="N871" s="145"/>
      <c r="O871" s="131">
        <v>350</v>
      </c>
      <c r="P871" s="145"/>
      <c r="Q871" s="131">
        <v>350</v>
      </c>
      <c r="R871" s="145"/>
      <c r="S871" s="131">
        <v>350</v>
      </c>
      <c r="T871" s="145"/>
      <c r="U871" s="131">
        <v>350</v>
      </c>
      <c r="V871" s="145"/>
      <c r="W871" s="131">
        <v>350</v>
      </c>
      <c r="X871" s="145"/>
      <c r="Y871" s="131">
        <v>350</v>
      </c>
      <c r="Z871" s="145"/>
      <c r="AA871" s="131">
        <v>350</v>
      </c>
      <c r="AB871" s="145"/>
    </row>
    <row r="872" spans="2:28" ht="17.25" x14ac:dyDescent="0.3">
      <c r="B872" s="205" t="s">
        <v>92</v>
      </c>
      <c r="C872" s="166"/>
      <c r="D872" s="165"/>
      <c r="E872" s="172"/>
      <c r="F872" s="165"/>
      <c r="G872" s="172"/>
      <c r="H872" s="165"/>
      <c r="I872" s="172"/>
      <c r="J872" s="165"/>
      <c r="K872" s="172"/>
      <c r="L872" s="165"/>
      <c r="M872" s="172"/>
      <c r="N872" s="165"/>
      <c r="O872" s="172"/>
      <c r="P872" s="165"/>
      <c r="Q872" s="172"/>
      <c r="R872" s="165"/>
      <c r="S872" s="172">
        <v>10500</v>
      </c>
      <c r="T872" s="165"/>
      <c r="U872" s="172">
        <v>7500</v>
      </c>
      <c r="V872" s="165"/>
      <c r="W872" s="172">
        <v>7500</v>
      </c>
      <c r="X872" s="165"/>
      <c r="Y872" s="172">
        <v>7500</v>
      </c>
      <c r="Z872" s="165"/>
      <c r="AA872" s="172">
        <v>7500</v>
      </c>
      <c r="AB872" s="165"/>
    </row>
    <row r="873" spans="2:28" ht="16.5" thickBot="1" x14ac:dyDescent="0.3">
      <c r="B873" s="206"/>
      <c r="C873" s="184"/>
      <c r="D873" s="188">
        <f>-C871-C872</f>
        <v>0</v>
      </c>
      <c r="E873" s="184"/>
      <c r="F873" s="188">
        <f>-E871-E872</f>
        <v>0</v>
      </c>
      <c r="G873" s="196"/>
      <c r="H873" s="188">
        <f>-G871-G872</f>
        <v>0</v>
      </c>
      <c r="I873" s="196"/>
      <c r="J873" s="188">
        <f>-I871-I872</f>
        <v>0</v>
      </c>
      <c r="K873" s="196"/>
      <c r="L873" s="188">
        <f>-K871-K872</f>
        <v>0</v>
      </c>
      <c r="M873" s="196"/>
      <c r="N873" s="188">
        <f>-M871-M872</f>
        <v>0</v>
      </c>
      <c r="O873" s="196"/>
      <c r="P873" s="188">
        <f t="shared" ref="P873" si="395">-O871-O872</f>
        <v>-350</v>
      </c>
      <c r="Q873" s="196"/>
      <c r="R873" s="188">
        <f t="shared" ref="R873" si="396">-Q871-Q872</f>
        <v>-350</v>
      </c>
      <c r="S873" s="196"/>
      <c r="T873" s="188">
        <f t="shared" ref="T873" si="397">-S871-S872</f>
        <v>-10850</v>
      </c>
      <c r="U873" s="196"/>
      <c r="V873" s="188">
        <f t="shared" ref="V873" si="398">-U871-U872</f>
        <v>-7850</v>
      </c>
      <c r="W873" s="196"/>
      <c r="X873" s="188">
        <f t="shared" ref="X873" si="399">-W871-W872</f>
        <v>-7850</v>
      </c>
      <c r="Y873" s="196"/>
      <c r="Z873" s="188">
        <f t="shared" ref="Z873" si="400">-Y871-Y872</f>
        <v>-7850</v>
      </c>
      <c r="AA873" s="196"/>
      <c r="AB873" s="188">
        <f t="shared" ref="AB873" si="401">-AA871-AA872</f>
        <v>-7850</v>
      </c>
    </row>
    <row r="874" spans="2:28" ht="17.25" x14ac:dyDescent="0.3">
      <c r="B874" s="205" t="s">
        <v>11</v>
      </c>
      <c r="C874" s="141"/>
      <c r="D874" s="197">
        <f>+D869+D873</f>
        <v>265125</v>
      </c>
      <c r="E874" s="84"/>
      <c r="F874" s="197">
        <f>+F869+F873</f>
        <v>265125</v>
      </c>
      <c r="G874" s="84"/>
      <c r="H874" s="197">
        <f>+H869+H873</f>
        <v>282302.23</v>
      </c>
      <c r="I874" s="84"/>
      <c r="J874" s="197">
        <f>+J869+J873</f>
        <v>282302.23</v>
      </c>
      <c r="K874" s="84"/>
      <c r="L874" s="197">
        <f>+L869+L873</f>
        <v>282302.23</v>
      </c>
      <c r="M874" s="84"/>
      <c r="N874" s="197">
        <f>+N869+N873</f>
        <v>282302.23</v>
      </c>
      <c r="O874" s="141"/>
      <c r="P874" s="197">
        <f>+P869+P873</f>
        <v>282275</v>
      </c>
      <c r="Q874" s="141"/>
      <c r="R874" s="197">
        <f>+R869+R873</f>
        <v>282275</v>
      </c>
      <c r="S874" s="141"/>
      <c r="T874" s="197">
        <f>+T869+T873</f>
        <v>313775</v>
      </c>
      <c r="U874" s="141"/>
      <c r="V874" s="197">
        <f>+V869+V873</f>
        <v>304775</v>
      </c>
      <c r="W874" s="141"/>
      <c r="X874" s="197">
        <f>+X869+X873</f>
        <v>394452.42</v>
      </c>
      <c r="Y874" s="141"/>
      <c r="Z874" s="197">
        <f>+Z869+Z873</f>
        <v>384775</v>
      </c>
      <c r="AA874" s="141"/>
      <c r="AB874" s="197">
        <f>+AB869+AB873</f>
        <v>384775</v>
      </c>
    </row>
    <row r="875" spans="2:28" ht="17.25" x14ac:dyDescent="0.3">
      <c r="B875" s="205" t="s">
        <v>93</v>
      </c>
      <c r="C875" s="156"/>
      <c r="D875" s="165">
        <f t="shared" ref="D875" si="402">D874*6/100</f>
        <v>15907.5</v>
      </c>
      <c r="E875" s="172"/>
      <c r="F875" s="165">
        <f t="shared" ref="F875" si="403">F874*6/100</f>
        <v>15907.5</v>
      </c>
      <c r="G875" s="172"/>
      <c r="H875" s="165">
        <f>H874*6/100</f>
        <v>16938.1338</v>
      </c>
      <c r="I875" s="172"/>
      <c r="J875" s="165">
        <f>J874*6/100</f>
        <v>16938.1338</v>
      </c>
      <c r="K875" s="172"/>
      <c r="L875" s="165">
        <f>L874*6/100</f>
        <v>16938.1338</v>
      </c>
      <c r="M875" s="172"/>
      <c r="N875" s="165">
        <f>N874*6/100</f>
        <v>16938.1338</v>
      </c>
      <c r="O875" s="172"/>
      <c r="P875" s="165">
        <f t="shared" ref="P875" si="404">P874*6/100</f>
        <v>16936.5</v>
      </c>
      <c r="Q875" s="172"/>
      <c r="R875" s="165">
        <f t="shared" ref="R875" si="405">R874*6/100</f>
        <v>16936.5</v>
      </c>
      <c r="S875" s="172"/>
      <c r="T875" s="165">
        <f t="shared" ref="T875:V875" si="406">T874*6/100</f>
        <v>18826.5</v>
      </c>
      <c r="U875" s="172"/>
      <c r="V875" s="165">
        <f t="shared" si="406"/>
        <v>18286.5</v>
      </c>
      <c r="W875" s="172"/>
      <c r="X875" s="165">
        <f t="shared" ref="X875:Z875" si="407">X874*6/100</f>
        <v>23667.145199999999</v>
      </c>
      <c r="Y875" s="172"/>
      <c r="Z875" s="165">
        <f t="shared" si="407"/>
        <v>23086.5</v>
      </c>
      <c r="AA875" s="172"/>
      <c r="AB875" s="165">
        <f t="shared" ref="AB875" si="408">AB874*6/100</f>
        <v>23086.5</v>
      </c>
    </row>
    <row r="876" spans="2:28" ht="17.25" x14ac:dyDescent="0.3">
      <c r="B876" s="205" t="s">
        <v>13</v>
      </c>
      <c r="C876" s="148"/>
      <c r="D876" s="161">
        <v>-15000</v>
      </c>
      <c r="E876" s="171"/>
      <c r="F876" s="198">
        <v>-15000</v>
      </c>
      <c r="G876" s="171"/>
      <c r="H876" s="198">
        <v>-15000</v>
      </c>
      <c r="I876" s="171"/>
      <c r="J876" s="198">
        <v>-15000</v>
      </c>
      <c r="K876" s="171"/>
      <c r="L876" s="198">
        <v>-15000</v>
      </c>
      <c r="M876" s="171"/>
      <c r="N876" s="198">
        <v>-15000</v>
      </c>
      <c r="O876" s="164"/>
      <c r="P876" s="198">
        <v>-15000</v>
      </c>
      <c r="Q876" s="164"/>
      <c r="R876" s="198">
        <v>-15000</v>
      </c>
      <c r="S876" s="164"/>
      <c r="T876" s="198">
        <v>-15000</v>
      </c>
      <c r="U876" s="164"/>
      <c r="V876" s="198">
        <v>-15000</v>
      </c>
      <c r="W876" s="164"/>
      <c r="X876" s="198">
        <v>-15000</v>
      </c>
      <c r="Y876" s="164"/>
      <c r="Z876" s="198">
        <v>-15000</v>
      </c>
      <c r="AA876" s="164"/>
      <c r="AB876" s="198">
        <v>-15000</v>
      </c>
    </row>
    <row r="877" spans="2:28" ht="16.5" thickBot="1" x14ac:dyDescent="0.3">
      <c r="B877" s="210" t="s">
        <v>123</v>
      </c>
      <c r="C877" s="157"/>
      <c r="D877" s="177">
        <f t="shared" ref="D877" si="409">D875+D876</f>
        <v>907.5</v>
      </c>
      <c r="E877" s="168"/>
      <c r="F877" s="177">
        <f t="shared" ref="F877" si="410">F875+F876</f>
        <v>907.5</v>
      </c>
      <c r="G877" s="168"/>
      <c r="H877" s="177">
        <f t="shared" ref="H877" si="411">H875+H876</f>
        <v>1938.1337999999996</v>
      </c>
      <c r="I877" s="168"/>
      <c r="J877" s="177">
        <f t="shared" ref="J877:L877" si="412">J875+J876</f>
        <v>1938.1337999999996</v>
      </c>
      <c r="K877" s="168"/>
      <c r="L877" s="177">
        <f t="shared" si="412"/>
        <v>1938.1337999999996</v>
      </c>
      <c r="M877" s="168"/>
      <c r="N877" s="177">
        <f t="shared" ref="N877" si="413">N875+N876</f>
        <v>1938.1337999999996</v>
      </c>
      <c r="O877" s="168"/>
      <c r="P877" s="177">
        <f t="shared" ref="P877" si="414">P875+P876</f>
        <v>1936.5</v>
      </c>
      <c r="Q877" s="168"/>
      <c r="R877" s="177">
        <f t="shared" ref="R877" si="415">R875+R876</f>
        <v>1936.5</v>
      </c>
      <c r="S877" s="168"/>
      <c r="T877" s="177">
        <f t="shared" ref="T877:V877" si="416">T875+T876</f>
        <v>3826.5</v>
      </c>
      <c r="U877" s="168"/>
      <c r="V877" s="177">
        <f t="shared" si="416"/>
        <v>3286.5</v>
      </c>
      <c r="W877" s="168"/>
      <c r="X877" s="177">
        <f t="shared" ref="X877:Z877" si="417">X875+X876</f>
        <v>8667.145199999999</v>
      </c>
      <c r="Y877" s="168"/>
      <c r="Z877" s="177">
        <f t="shared" si="417"/>
        <v>8086.5</v>
      </c>
      <c r="AA877" s="168"/>
      <c r="AB877" s="177">
        <f t="shared" ref="AB877" si="418">AB875+AB876</f>
        <v>8086.5</v>
      </c>
    </row>
    <row r="878" spans="2:28" ht="16.5" thickTop="1" x14ac:dyDescent="0.25">
      <c r="B878" s="272" t="s">
        <v>132</v>
      </c>
      <c r="H878" s="201">
        <v>1938</v>
      </c>
      <c r="I878" s="201"/>
      <c r="J878" s="201"/>
      <c r="K878" s="201"/>
      <c r="L878" s="201"/>
      <c r="M878" s="201"/>
      <c r="N878" s="201"/>
      <c r="O878" s="235"/>
      <c r="P878" s="303">
        <v>2341.5</v>
      </c>
      <c r="Q878" s="235"/>
      <c r="R878" s="304"/>
      <c r="S878" s="235"/>
      <c r="T878" s="304"/>
    </row>
    <row r="879" spans="2:28" ht="16.5" thickBot="1" x14ac:dyDescent="0.3">
      <c r="B879" s="271" t="s">
        <v>131</v>
      </c>
      <c r="H879" s="176">
        <f>907.5</f>
        <v>907.5</v>
      </c>
      <c r="I879" s="176"/>
      <c r="J879" s="176"/>
      <c r="K879" s="176"/>
      <c r="L879" s="176"/>
      <c r="M879" s="176"/>
      <c r="N879" s="176"/>
      <c r="P879" s="185">
        <f>P877+P878</f>
        <v>4278</v>
      </c>
    </row>
    <row r="880" spans="2:28" ht="16.5" thickTop="1" x14ac:dyDescent="0.25">
      <c r="H880" s="176">
        <f>H878-H879</f>
        <v>1030.5</v>
      </c>
      <c r="I880" s="176"/>
      <c r="J880" s="176"/>
      <c r="K880" s="176"/>
      <c r="L880" s="176"/>
      <c r="M880" s="176"/>
      <c r="N880" s="176"/>
    </row>
    <row r="883" spans="2:24" x14ac:dyDescent="0.25">
      <c r="B883" s="101" t="s">
        <v>138</v>
      </c>
      <c r="C883" s="101"/>
      <c r="D883" s="102"/>
      <c r="E883"/>
      <c r="F883"/>
      <c r="G883"/>
      <c r="H883"/>
      <c r="I883"/>
      <c r="J883"/>
      <c r="K883"/>
      <c r="L883"/>
      <c r="M883"/>
      <c r="N883"/>
      <c r="O883"/>
      <c r="P883"/>
    </row>
    <row r="884" spans="2:24" x14ac:dyDescent="0.25">
      <c r="B884" s="101" t="s">
        <v>139</v>
      </c>
      <c r="C884" s="101"/>
      <c r="D884" s="102"/>
      <c r="E884"/>
      <c r="F884"/>
      <c r="G884"/>
      <c r="H884"/>
      <c r="I884"/>
      <c r="J884"/>
      <c r="K884"/>
      <c r="L884"/>
      <c r="M884"/>
      <c r="N884"/>
      <c r="O884"/>
      <c r="P884"/>
    </row>
    <row r="885" spans="2:24" x14ac:dyDescent="0.25">
      <c r="B885" s="103"/>
      <c r="C885" s="103"/>
      <c r="D885" s="102"/>
      <c r="E885"/>
      <c r="F885"/>
      <c r="G885"/>
      <c r="H885"/>
      <c r="I885"/>
      <c r="J885"/>
      <c r="K885"/>
      <c r="L885"/>
      <c r="M885"/>
      <c r="N885"/>
      <c r="O885"/>
      <c r="P885"/>
    </row>
    <row r="886" spans="2:24" x14ac:dyDescent="0.25">
      <c r="B886" s="104" t="s">
        <v>0</v>
      </c>
      <c r="C886" s="103"/>
      <c r="D886" s="102"/>
      <c r="E886" s="33"/>
      <c r="F886" s="33"/>
      <c r="G886"/>
      <c r="H886"/>
      <c r="I886"/>
      <c r="J886"/>
      <c r="K886"/>
      <c r="L886"/>
      <c r="M886"/>
      <c r="N886"/>
      <c r="O886"/>
      <c r="P886"/>
    </row>
    <row r="887" spans="2:24" x14ac:dyDescent="0.25">
      <c r="B887" s="105"/>
      <c r="C887" s="106"/>
      <c r="D887" s="107"/>
      <c r="E887" s="133" t="s">
        <v>95</v>
      </c>
      <c r="F887" s="134"/>
      <c r="G887" s="129" t="s">
        <v>97</v>
      </c>
      <c r="H887" s="129"/>
      <c r="I887" s="129"/>
      <c r="J887" s="129"/>
      <c r="K887" s="129"/>
      <c r="L887" s="129"/>
      <c r="M887" s="129"/>
      <c r="N887" s="129"/>
      <c r="O887" s="129" t="s">
        <v>104</v>
      </c>
      <c r="P887"/>
      <c r="Q887" s="412" t="s">
        <v>105</v>
      </c>
      <c r="R887" s="412"/>
      <c r="S887" s="412" t="s">
        <v>146</v>
      </c>
      <c r="T887" s="412"/>
      <c r="U887" s="412" t="s">
        <v>149</v>
      </c>
      <c r="V887" s="412"/>
      <c r="W887" s="413" t="s">
        <v>156</v>
      </c>
      <c r="X887" s="413"/>
    </row>
    <row r="888" spans="2:24" x14ac:dyDescent="0.25">
      <c r="B888" s="212" t="s">
        <v>1</v>
      </c>
      <c r="C888" s="213"/>
      <c r="D888" s="84"/>
      <c r="E888" s="135"/>
      <c r="F888" s="136">
        <v>144750</v>
      </c>
      <c r="G888" s="84"/>
      <c r="H888" s="84">
        <v>144750</v>
      </c>
      <c r="I888" s="84"/>
      <c r="J888" s="84"/>
      <c r="K888" s="84"/>
      <c r="L888" s="84"/>
      <c r="M888" s="84"/>
      <c r="N888" s="84"/>
      <c r="O888" s="151"/>
      <c r="P888" s="143">
        <v>115000</v>
      </c>
      <c r="Q888" s="151"/>
      <c r="R888" s="143">
        <v>115000</v>
      </c>
      <c r="S888" s="151"/>
      <c r="T888" s="143">
        <v>115000</v>
      </c>
      <c r="U888" s="151"/>
      <c r="V888" s="143">
        <v>115000</v>
      </c>
      <c r="W888" s="151"/>
      <c r="X888" s="143">
        <v>115000</v>
      </c>
    </row>
    <row r="889" spans="2:24" x14ac:dyDescent="0.25">
      <c r="B889" s="214" t="s">
        <v>61</v>
      </c>
      <c r="C889" s="215"/>
      <c r="D889" s="84"/>
      <c r="E889" s="135"/>
      <c r="F889" s="136"/>
      <c r="G889" s="148"/>
      <c r="H889" s="33"/>
      <c r="I889" s="33"/>
      <c r="J889" s="33"/>
      <c r="K889" s="33"/>
      <c r="L889" s="33"/>
      <c r="M889" s="33"/>
      <c r="N889" s="33"/>
      <c r="O889" s="148"/>
      <c r="P889" s="229" t="s">
        <v>84</v>
      </c>
      <c r="Q889" s="148"/>
      <c r="R889" s="229" t="s">
        <v>84</v>
      </c>
      <c r="S889" s="148"/>
      <c r="T889" s="229" t="s">
        <v>84</v>
      </c>
      <c r="U889" s="148"/>
      <c r="V889" s="229" t="s">
        <v>84</v>
      </c>
      <c r="W889" s="148"/>
      <c r="X889" s="229" t="s">
        <v>84</v>
      </c>
    </row>
    <row r="890" spans="2:24" x14ac:dyDescent="0.25">
      <c r="B890" s="214" t="s">
        <v>2</v>
      </c>
      <c r="C890" s="215"/>
      <c r="D890" s="84"/>
      <c r="E890" s="135"/>
      <c r="F890" s="136">
        <v>7800</v>
      </c>
      <c r="G890" s="141"/>
      <c r="H890" s="84">
        <v>7800</v>
      </c>
      <c r="I890" s="84"/>
      <c r="J890" s="84"/>
      <c r="K890" s="84"/>
      <c r="L890" s="84"/>
      <c r="M890" s="84"/>
      <c r="N890" s="84"/>
      <c r="O890" s="141"/>
      <c r="P890" s="136">
        <v>7800</v>
      </c>
      <c r="Q890" s="141"/>
      <c r="R890" s="136">
        <v>7800</v>
      </c>
      <c r="S890" s="141"/>
      <c r="T890" s="136">
        <v>7800</v>
      </c>
      <c r="U890" s="141"/>
      <c r="V890" s="136">
        <v>7800</v>
      </c>
      <c r="W890" s="141"/>
      <c r="X890" s="136">
        <v>7800</v>
      </c>
    </row>
    <row r="891" spans="2:24" ht="17.25" x14ac:dyDescent="0.3">
      <c r="B891" s="206" t="s">
        <v>57</v>
      </c>
      <c r="C891" s="217"/>
      <c r="D891" s="31"/>
      <c r="E891" s="137"/>
      <c r="F891" s="138">
        <v>2500</v>
      </c>
      <c r="G891" s="152"/>
      <c r="H891" s="130">
        <v>2500</v>
      </c>
      <c r="I891" s="130"/>
      <c r="J891" s="130"/>
      <c r="K891" s="130"/>
      <c r="L891" s="130"/>
      <c r="M891" s="130"/>
      <c r="N891" s="130"/>
      <c r="O891" s="152"/>
      <c r="P891" s="136">
        <v>2650</v>
      </c>
      <c r="Q891" s="152"/>
      <c r="R891" s="136">
        <v>2650</v>
      </c>
      <c r="S891" s="152"/>
      <c r="T891" s="136">
        <v>2650</v>
      </c>
      <c r="U891" s="152"/>
      <c r="V891" s="136">
        <v>2650</v>
      </c>
      <c r="W891" s="152"/>
      <c r="X891" s="136">
        <v>2650</v>
      </c>
    </row>
    <row r="892" spans="2:24" x14ac:dyDescent="0.25">
      <c r="B892" s="214" t="s">
        <v>17</v>
      </c>
      <c r="C892" s="215"/>
      <c r="D892" s="84"/>
      <c r="E892" s="135"/>
      <c r="F892" s="136">
        <v>30825</v>
      </c>
      <c r="G892" s="141"/>
      <c r="H892" s="84">
        <v>30825</v>
      </c>
      <c r="I892" s="84"/>
      <c r="J892" s="84"/>
      <c r="K892" s="84"/>
      <c r="L892" s="84"/>
      <c r="M892" s="84"/>
      <c r="N892" s="84"/>
      <c r="O892" s="141"/>
      <c r="P892" s="136">
        <v>30825</v>
      </c>
      <c r="Q892" s="141"/>
      <c r="R892" s="136">
        <v>30825</v>
      </c>
      <c r="S892" s="141"/>
      <c r="T892" s="136">
        <v>30825</v>
      </c>
      <c r="U892" s="141"/>
      <c r="V892" s="136">
        <v>30825</v>
      </c>
      <c r="W892" s="141"/>
      <c r="X892" s="136">
        <v>30825</v>
      </c>
    </row>
    <row r="893" spans="2:24" x14ac:dyDescent="0.25">
      <c r="B893" s="214" t="s">
        <v>59</v>
      </c>
      <c r="C893" s="215"/>
      <c r="D893" s="84"/>
      <c r="E893" s="135"/>
      <c r="F893" s="136">
        <v>50000</v>
      </c>
      <c r="G893" s="141"/>
      <c r="H893" s="84">
        <v>50000</v>
      </c>
      <c r="I893" s="84"/>
      <c r="J893" s="84"/>
      <c r="K893" s="84"/>
      <c r="L893" s="84"/>
      <c r="M893" s="84"/>
      <c r="N893" s="84"/>
      <c r="O893" s="141"/>
      <c r="P893" s="136">
        <v>40000</v>
      </c>
      <c r="Q893" s="141"/>
      <c r="R893" s="136">
        <v>40000</v>
      </c>
      <c r="S893" s="141"/>
      <c r="T893" s="136">
        <v>40000</v>
      </c>
      <c r="U893" s="141"/>
      <c r="V893" s="136">
        <v>40000</v>
      </c>
      <c r="W893" s="141"/>
      <c r="X893" s="136">
        <v>40000</v>
      </c>
    </row>
    <row r="894" spans="2:24" x14ac:dyDescent="0.25">
      <c r="B894" s="214" t="s">
        <v>19</v>
      </c>
      <c r="C894" s="215"/>
      <c r="D894" s="84"/>
      <c r="E894" s="135"/>
      <c r="F894" s="136">
        <v>72375</v>
      </c>
      <c r="G894" s="141"/>
      <c r="H894" s="84">
        <v>72375</v>
      </c>
      <c r="I894" s="84"/>
      <c r="J894" s="84"/>
      <c r="K894" s="84"/>
      <c r="L894" s="84"/>
      <c r="M894" s="84"/>
      <c r="N894" s="84"/>
      <c r="O894" s="141"/>
      <c r="P894" s="136">
        <v>57500</v>
      </c>
      <c r="Q894" s="141"/>
      <c r="R894" s="136">
        <v>57500</v>
      </c>
      <c r="S894" s="141"/>
      <c r="T894" s="136">
        <v>57500</v>
      </c>
      <c r="U894" s="141"/>
      <c r="V894" s="136">
        <v>57500</v>
      </c>
      <c r="W894" s="141"/>
      <c r="X894" s="136">
        <v>57500</v>
      </c>
    </row>
    <row r="895" spans="2:24" x14ac:dyDescent="0.25">
      <c r="B895" s="214" t="s">
        <v>60</v>
      </c>
      <c r="C895" s="215"/>
      <c r="D895" s="84"/>
      <c r="E895" s="135"/>
      <c r="F895" s="136"/>
      <c r="G895" s="148"/>
      <c r="H895" s="33"/>
      <c r="I895" s="33"/>
      <c r="J895" s="33"/>
      <c r="K895" s="33"/>
      <c r="L895" s="33"/>
      <c r="M895" s="33"/>
      <c r="N895" s="33"/>
      <c r="O895" s="148"/>
      <c r="P895" s="169" t="s">
        <v>84</v>
      </c>
      <c r="Q895" s="148"/>
      <c r="R895" s="169" t="s">
        <v>84</v>
      </c>
      <c r="S895" s="148"/>
      <c r="T895" s="169" t="s">
        <v>84</v>
      </c>
      <c r="U895" s="148"/>
      <c r="V895" s="169" t="s">
        <v>84</v>
      </c>
      <c r="W895" s="148"/>
      <c r="X895" s="169" t="s">
        <v>84</v>
      </c>
    </row>
    <row r="896" spans="2:24" x14ac:dyDescent="0.25">
      <c r="B896" s="214" t="s">
        <v>20</v>
      </c>
      <c r="C896" s="215"/>
      <c r="D896" s="84"/>
      <c r="E896" s="135"/>
      <c r="F896" s="136">
        <v>25000</v>
      </c>
      <c r="G896" s="141"/>
      <c r="H896" s="84">
        <v>25000</v>
      </c>
      <c r="I896" s="84"/>
      <c r="J896" s="84"/>
      <c r="K896" s="84"/>
      <c r="L896" s="84"/>
      <c r="M896" s="84"/>
      <c r="N896" s="84"/>
      <c r="O896" s="141"/>
      <c r="P896" s="136">
        <v>25000</v>
      </c>
      <c r="Q896" s="141"/>
      <c r="R896" s="136">
        <v>25000</v>
      </c>
      <c r="S896" s="141"/>
      <c r="T896" s="136">
        <v>25000</v>
      </c>
      <c r="U896" s="141"/>
      <c r="V896" s="136">
        <v>25000</v>
      </c>
      <c r="W896" s="141"/>
      <c r="X896" s="136">
        <v>25000</v>
      </c>
    </row>
    <row r="897" spans="2:24" x14ac:dyDescent="0.25">
      <c r="B897" s="214" t="s">
        <v>22</v>
      </c>
      <c r="C897" s="215"/>
      <c r="D897" s="84"/>
      <c r="E897" s="135"/>
      <c r="F897" s="136">
        <v>75000</v>
      </c>
      <c r="G897" s="141"/>
      <c r="H897" s="84">
        <v>75000</v>
      </c>
      <c r="I897" s="84"/>
      <c r="J897" s="84"/>
      <c r="K897" s="84"/>
      <c r="L897" s="84"/>
      <c r="M897" s="84"/>
      <c r="N897" s="84"/>
      <c r="O897" s="141"/>
      <c r="P897" s="136">
        <v>65000</v>
      </c>
      <c r="Q897" s="141"/>
      <c r="R897" s="136">
        <v>65000</v>
      </c>
      <c r="S897" s="141"/>
      <c r="T897" s="136">
        <v>65000</v>
      </c>
      <c r="U897" s="141"/>
      <c r="V897" s="136">
        <v>65000</v>
      </c>
      <c r="W897" s="141"/>
      <c r="X897" s="136">
        <v>65000</v>
      </c>
    </row>
    <row r="898" spans="2:24" x14ac:dyDescent="0.25">
      <c r="B898" s="214" t="s">
        <v>21</v>
      </c>
      <c r="C898" s="215"/>
      <c r="D898" s="84"/>
      <c r="E898" s="135"/>
      <c r="F898" s="136"/>
      <c r="G898" s="148"/>
      <c r="H898" s="33"/>
      <c r="I898" s="33"/>
      <c r="J898" s="33"/>
      <c r="K898" s="33"/>
      <c r="L898" s="33"/>
      <c r="M898" s="33"/>
      <c r="N898" s="33"/>
      <c r="O898" s="148"/>
      <c r="P898" s="161">
        <v>100000</v>
      </c>
      <c r="Q898" s="148"/>
      <c r="R898" s="161">
        <v>100000</v>
      </c>
      <c r="S898" s="148"/>
      <c r="T898" s="161">
        <v>100000</v>
      </c>
      <c r="U898" s="148"/>
      <c r="V898" s="161">
        <v>100000</v>
      </c>
      <c r="W898" s="148"/>
      <c r="X898" s="161">
        <v>100000</v>
      </c>
    </row>
    <row r="899" spans="2:24" x14ac:dyDescent="0.25">
      <c r="B899" s="214" t="s">
        <v>24</v>
      </c>
      <c r="C899" s="215"/>
      <c r="D899" s="84"/>
      <c r="E899" s="135"/>
      <c r="F899" s="136">
        <v>13900</v>
      </c>
      <c r="G899" s="141"/>
      <c r="H899" s="84">
        <v>13900</v>
      </c>
      <c r="I899" s="84"/>
      <c r="J899" s="84"/>
      <c r="K899" s="84"/>
      <c r="L899" s="84"/>
      <c r="M899" s="84"/>
      <c r="N899" s="84"/>
      <c r="O899" s="141"/>
      <c r="P899" s="136">
        <v>11500</v>
      </c>
      <c r="Q899" s="141"/>
      <c r="R899" s="136">
        <v>11500</v>
      </c>
      <c r="S899" s="141"/>
      <c r="T899" s="136">
        <v>11500</v>
      </c>
      <c r="U899" s="141"/>
      <c r="V899" s="136">
        <v>11500</v>
      </c>
      <c r="W899" s="141"/>
      <c r="X899" s="136">
        <v>11500</v>
      </c>
    </row>
    <row r="900" spans="2:24" x14ac:dyDescent="0.25">
      <c r="B900" s="214" t="s">
        <v>23</v>
      </c>
      <c r="C900" s="215"/>
      <c r="D900" s="84"/>
      <c r="E900" s="135"/>
      <c r="F900" s="136">
        <v>20000</v>
      </c>
      <c r="G900" s="141"/>
      <c r="H900" s="84">
        <v>20000</v>
      </c>
      <c r="I900" s="84"/>
      <c r="J900" s="84"/>
      <c r="K900" s="84"/>
      <c r="L900" s="84"/>
      <c r="M900" s="84"/>
      <c r="N900" s="84"/>
      <c r="O900" s="141"/>
      <c r="P900" s="136">
        <v>20000</v>
      </c>
      <c r="Q900" s="141"/>
      <c r="R900" s="136">
        <v>20000</v>
      </c>
      <c r="S900" s="141"/>
      <c r="T900" s="136">
        <v>20000</v>
      </c>
      <c r="U900" s="141"/>
      <c r="V900" s="136">
        <v>20000</v>
      </c>
      <c r="W900" s="141"/>
      <c r="X900" s="136">
        <v>20000</v>
      </c>
    </row>
    <row r="901" spans="2:24" x14ac:dyDescent="0.25">
      <c r="B901" s="218" t="s">
        <v>3</v>
      </c>
      <c r="C901" s="219"/>
      <c r="D901" s="121"/>
      <c r="E901" s="139"/>
      <c r="F901" s="140">
        <f>SUM(F888:F900)</f>
        <v>442150</v>
      </c>
      <c r="G901" s="153"/>
      <c r="H901" s="121">
        <f>SUM(H888:H900)</f>
        <v>442150</v>
      </c>
      <c r="I901" s="110"/>
      <c r="J901" s="110"/>
      <c r="K901" s="110"/>
      <c r="L901" s="110"/>
      <c r="M901" s="110"/>
      <c r="N901" s="110"/>
      <c r="O901" s="153"/>
      <c r="P901" s="140">
        <f>SUM(P888:P900)</f>
        <v>475275</v>
      </c>
      <c r="Q901" s="153"/>
      <c r="R901" s="140">
        <f>SUM(R888:R900)</f>
        <v>475275</v>
      </c>
      <c r="S901" s="153"/>
      <c r="T901" s="140">
        <f>SUM(T888:T900)</f>
        <v>475275</v>
      </c>
      <c r="U901" s="153"/>
      <c r="V901" s="140">
        <f>SUM(V888:V900)</f>
        <v>475275</v>
      </c>
      <c r="W901" s="153"/>
      <c r="X901" s="140">
        <f>SUM(X888:X900)</f>
        <v>475275</v>
      </c>
    </row>
    <row r="902" spans="2:24" x14ac:dyDescent="0.25">
      <c r="B902" s="220"/>
      <c r="C902" s="215"/>
      <c r="D902" s="84"/>
      <c r="E902" s="135"/>
      <c r="F902" s="136"/>
      <c r="G902" s="148"/>
      <c r="H902" s="33"/>
      <c r="I902" s="33"/>
      <c r="J902" s="33"/>
      <c r="K902" s="33"/>
      <c r="L902" s="33"/>
      <c r="M902" s="33"/>
      <c r="N902" s="33"/>
      <c r="O902" s="148"/>
      <c r="P902" s="161"/>
      <c r="Q902" s="148"/>
      <c r="R902" s="161"/>
      <c r="S902" s="148"/>
      <c r="T902" s="161"/>
      <c r="U902" s="148"/>
      <c r="V902" s="161"/>
      <c r="W902" s="148"/>
      <c r="X902" s="161"/>
    </row>
    <row r="903" spans="2:24" x14ac:dyDescent="0.25">
      <c r="B903" s="221" t="s">
        <v>4</v>
      </c>
      <c r="C903" s="219"/>
      <c r="D903" s="84"/>
      <c r="E903" s="139" t="s">
        <v>30</v>
      </c>
      <c r="F903" s="136"/>
      <c r="G903" s="148"/>
      <c r="H903" s="33"/>
      <c r="I903" s="33"/>
      <c r="J903" s="33"/>
      <c r="K903" s="33"/>
      <c r="L903" s="33"/>
      <c r="M903" s="33"/>
      <c r="N903" s="33"/>
      <c r="O903" s="148"/>
      <c r="P903" s="161"/>
      <c r="Q903" s="148"/>
      <c r="R903" s="161"/>
      <c r="S903" s="148"/>
      <c r="T903" s="161"/>
      <c r="U903" s="148"/>
      <c r="V903" s="161"/>
      <c r="W903" s="148"/>
      <c r="X903" s="161"/>
    </row>
    <row r="904" spans="2:24" x14ac:dyDescent="0.25">
      <c r="B904" s="214" t="s">
        <v>5</v>
      </c>
      <c r="C904" s="219"/>
      <c r="D904" s="84"/>
      <c r="E904" s="139"/>
      <c r="F904" s="136"/>
      <c r="G904" s="148"/>
      <c r="H904" s="33"/>
      <c r="I904" s="33"/>
      <c r="J904" s="33"/>
      <c r="K904" s="33"/>
      <c r="L904" s="33"/>
      <c r="M904" s="33"/>
      <c r="N904" s="33"/>
      <c r="O904" s="148"/>
      <c r="P904" s="229"/>
      <c r="Q904" s="148"/>
      <c r="R904" s="229"/>
      <c r="S904" s="148"/>
      <c r="T904" s="229"/>
      <c r="U904" s="148"/>
      <c r="V904" s="229"/>
      <c r="W904" s="148"/>
      <c r="X904" s="229"/>
    </row>
    <row r="905" spans="2:24" x14ac:dyDescent="0.25">
      <c r="B905" s="214" t="s">
        <v>25</v>
      </c>
      <c r="C905" s="222"/>
      <c r="D905" s="84"/>
      <c r="E905" s="141"/>
      <c r="F905" s="136"/>
      <c r="G905" s="148"/>
      <c r="H905" s="33"/>
      <c r="I905" s="33"/>
      <c r="J905" s="33"/>
      <c r="K905" s="33"/>
      <c r="L905" s="33"/>
      <c r="M905" s="33"/>
      <c r="N905" s="33"/>
      <c r="O905" s="148"/>
      <c r="P905" s="226"/>
      <c r="Q905" s="148"/>
      <c r="R905" s="226"/>
      <c r="S905" s="148"/>
      <c r="T905" s="226"/>
      <c r="U905" s="148"/>
      <c r="V905" s="226"/>
      <c r="W905" s="148"/>
      <c r="X905" s="226"/>
    </row>
    <row r="906" spans="2:24" x14ac:dyDescent="0.25">
      <c r="B906" s="214" t="s">
        <v>6</v>
      </c>
      <c r="C906" s="222"/>
      <c r="D906" s="84"/>
      <c r="E906" s="141">
        <v>0</v>
      </c>
      <c r="F906" s="136"/>
      <c r="G906" s="148"/>
      <c r="H906" s="33"/>
      <c r="I906" s="33"/>
      <c r="J906" s="33"/>
      <c r="K906" s="33"/>
      <c r="L906" s="33"/>
      <c r="M906" s="33"/>
      <c r="N906" s="33"/>
      <c r="O906" s="148"/>
      <c r="P906" s="226"/>
      <c r="Q906" s="148"/>
      <c r="R906" s="226"/>
      <c r="S906" s="148"/>
      <c r="T906" s="226"/>
      <c r="U906" s="148"/>
      <c r="V906" s="226"/>
      <c r="W906" s="148"/>
      <c r="X906" s="226"/>
    </row>
    <row r="907" spans="2:24" x14ac:dyDescent="0.25">
      <c r="B907" s="214" t="s">
        <v>7</v>
      </c>
      <c r="C907" s="113"/>
      <c r="D907" s="84"/>
      <c r="E907" s="141">
        <v>0</v>
      </c>
      <c r="F907" s="136"/>
      <c r="G907" s="148"/>
      <c r="H907" s="33"/>
      <c r="I907" s="33"/>
      <c r="J907" s="33"/>
      <c r="K907" s="33"/>
      <c r="L907" s="33"/>
      <c r="M907" s="33"/>
      <c r="N907" s="33"/>
      <c r="O907" s="148"/>
      <c r="P907" s="226">
        <v>8084.28</v>
      </c>
      <c r="Q907" s="148"/>
      <c r="R907" s="226">
        <v>8263.3799999999992</v>
      </c>
      <c r="S907" s="148"/>
      <c r="T907" s="226">
        <v>7972</v>
      </c>
      <c r="U907" s="148"/>
      <c r="V907" s="317">
        <v>7972</v>
      </c>
      <c r="W907" s="148"/>
      <c r="X907" s="379">
        <v>7972</v>
      </c>
    </row>
    <row r="908" spans="2:24" x14ac:dyDescent="0.25">
      <c r="B908" s="214"/>
      <c r="C908" s="215"/>
      <c r="D908" s="115"/>
      <c r="E908" s="142"/>
      <c r="F908" s="143">
        <f>+F901+F907</f>
        <v>442150</v>
      </c>
      <c r="G908" s="151"/>
      <c r="H908" s="115">
        <f>+H901+H907</f>
        <v>442150</v>
      </c>
      <c r="I908" s="115"/>
      <c r="J908" s="115"/>
      <c r="K908" s="115"/>
      <c r="L908" s="115"/>
      <c r="M908" s="115"/>
      <c r="N908" s="115"/>
      <c r="O908" s="151"/>
      <c r="P908" s="143">
        <v>483299.28</v>
      </c>
      <c r="Q908" s="151"/>
      <c r="R908" s="143">
        <f>R901+R907</f>
        <v>483538.38</v>
      </c>
      <c r="S908" s="151"/>
      <c r="T908" s="143">
        <f>T901+T907</f>
        <v>483247</v>
      </c>
      <c r="U908" s="151"/>
      <c r="V908" s="143">
        <f>V901+V907</f>
        <v>483247</v>
      </c>
      <c r="W908" s="151"/>
      <c r="X908" s="143">
        <f>X901+X907</f>
        <v>483247</v>
      </c>
    </row>
    <row r="909" spans="2:24" x14ac:dyDescent="0.25">
      <c r="B909" s="221" t="s">
        <v>34</v>
      </c>
      <c r="C909" s="219"/>
      <c r="D909" s="84"/>
      <c r="E909" s="139"/>
      <c r="F909" s="136"/>
      <c r="G909" s="148"/>
      <c r="H909" s="33"/>
      <c r="I909" s="33"/>
      <c r="J909" s="33"/>
      <c r="K909" s="33"/>
      <c r="L909" s="33"/>
      <c r="M909" s="33"/>
      <c r="N909" s="33"/>
      <c r="O909" s="148"/>
      <c r="P909" s="226"/>
      <c r="Q909" s="148"/>
      <c r="R909" s="226"/>
      <c r="S909" s="148"/>
      <c r="T909" s="226"/>
      <c r="U909" s="148"/>
      <c r="V909" s="226"/>
      <c r="W909" s="148"/>
      <c r="X909" s="226"/>
    </row>
    <row r="910" spans="2:24" x14ac:dyDescent="0.25">
      <c r="B910" s="214" t="s">
        <v>9</v>
      </c>
      <c r="C910" s="223"/>
      <c r="D910" s="84"/>
      <c r="E910" s="144">
        <v>350</v>
      </c>
      <c r="F910" s="145"/>
      <c r="G910" s="144">
        <v>350</v>
      </c>
      <c r="H910" s="131"/>
      <c r="I910" s="131"/>
      <c r="J910" s="131"/>
      <c r="K910" s="131"/>
      <c r="L910" s="131"/>
      <c r="M910" s="131"/>
      <c r="N910" s="131"/>
      <c r="O910" s="144">
        <v>350</v>
      </c>
      <c r="P910" s="227"/>
      <c r="Q910" s="144">
        <v>350</v>
      </c>
      <c r="R910" s="227"/>
      <c r="S910" s="144">
        <v>350</v>
      </c>
      <c r="T910" s="227"/>
      <c r="U910" s="144">
        <v>350</v>
      </c>
      <c r="V910" s="227"/>
      <c r="W910" s="144">
        <v>350</v>
      </c>
      <c r="X910" s="227"/>
    </row>
    <row r="911" spans="2:24" ht="17.25" x14ac:dyDescent="0.3">
      <c r="B911" s="216" t="s">
        <v>92</v>
      </c>
      <c r="C911" s="223"/>
      <c r="D911" s="84"/>
      <c r="E911" s="144">
        <f>F888*0.1</f>
        <v>14475</v>
      </c>
      <c r="F911" s="145"/>
      <c r="G911" s="144">
        <f>H888*0.1</f>
        <v>14475</v>
      </c>
      <c r="H911" s="131"/>
      <c r="I911" s="131"/>
      <c r="J911" s="131"/>
      <c r="K911" s="131"/>
      <c r="L911" s="131"/>
      <c r="M911" s="131"/>
      <c r="N911" s="131"/>
      <c r="O911" s="144">
        <v>11500</v>
      </c>
      <c r="P911" s="227"/>
      <c r="Q911" s="144">
        <v>11500</v>
      </c>
      <c r="R911" s="227"/>
      <c r="S911" s="144">
        <v>11500</v>
      </c>
      <c r="T911" s="227"/>
      <c r="U911" s="144">
        <v>11500</v>
      </c>
      <c r="V911" s="227"/>
      <c r="W911" s="144">
        <v>11500</v>
      </c>
      <c r="X911" s="227"/>
    </row>
    <row r="912" spans="2:24" ht="17.25" x14ac:dyDescent="0.3">
      <c r="B912" s="216"/>
      <c r="C912" s="113"/>
      <c r="D912" s="117"/>
      <c r="E912" s="141"/>
      <c r="F912" s="146">
        <f>-E910-E911-E912</f>
        <v>-14825</v>
      </c>
      <c r="G912" s="154"/>
      <c r="H912" s="117">
        <f>-G910-G911-G912</f>
        <v>-14825</v>
      </c>
      <c r="I912" s="117"/>
      <c r="J912" s="117"/>
      <c r="K912" s="117"/>
      <c r="L912" s="117"/>
      <c r="M912" s="117"/>
      <c r="N912" s="117"/>
      <c r="O912" s="154"/>
      <c r="P912" s="146">
        <f>-O910-O911-O912</f>
        <v>-11850</v>
      </c>
      <c r="Q912" s="154"/>
      <c r="R912" s="146">
        <f>-Q910-Q911-Q912</f>
        <v>-11850</v>
      </c>
      <c r="S912" s="154"/>
      <c r="T912" s="146">
        <f>-S910-S911-S912</f>
        <v>-11850</v>
      </c>
      <c r="U912" s="154"/>
      <c r="V912" s="146">
        <f>-U910-U911-U912</f>
        <v>-11850</v>
      </c>
      <c r="W912" s="154"/>
      <c r="X912" s="146">
        <f>-W910-W911-W912</f>
        <v>-11850</v>
      </c>
    </row>
    <row r="913" spans="2:32" ht="16.5" thickBot="1" x14ac:dyDescent="0.3">
      <c r="B913" s="214" t="s">
        <v>11</v>
      </c>
      <c r="C913" s="215"/>
      <c r="D913" s="124"/>
      <c r="E913" s="142"/>
      <c r="F913" s="147">
        <f>+F908+F912</f>
        <v>427325</v>
      </c>
      <c r="G913" s="155"/>
      <c r="H913" s="124">
        <f>+H908+H912</f>
        <v>427325</v>
      </c>
      <c r="I913" s="124"/>
      <c r="J913" s="124"/>
      <c r="K913" s="124"/>
      <c r="L913" s="124"/>
      <c r="M913" s="124"/>
      <c r="N913" s="124"/>
      <c r="O913" s="155"/>
      <c r="P913" s="228">
        <f>+P908+P912</f>
        <v>471449.28</v>
      </c>
      <c r="Q913" s="155"/>
      <c r="R913" s="228">
        <f>+R908+R912</f>
        <v>471688.38</v>
      </c>
      <c r="S913" s="155"/>
      <c r="T913" s="228">
        <f>+T908+T912</f>
        <v>471397</v>
      </c>
      <c r="U913" s="155"/>
      <c r="V913" s="228">
        <f>+V908+V912</f>
        <v>471397</v>
      </c>
      <c r="W913" s="155"/>
      <c r="X913" s="228">
        <f>+X908+X912</f>
        <v>471397</v>
      </c>
    </row>
    <row r="914" spans="2:32" x14ac:dyDescent="0.25">
      <c r="B914" s="214" t="s">
        <v>93</v>
      </c>
      <c r="C914" s="215"/>
      <c r="D914" s="125" t="s">
        <v>84</v>
      </c>
      <c r="E914" s="148"/>
      <c r="F914" s="149">
        <f>F913*6/100</f>
        <v>25639.5</v>
      </c>
      <c r="G914" s="156"/>
      <c r="H914" s="158">
        <f t="shared" ref="H914" si="419">H913*6/100</f>
        <v>25639.5</v>
      </c>
      <c r="I914" s="158"/>
      <c r="J914" s="158"/>
      <c r="K914" s="158"/>
      <c r="L914" s="158"/>
      <c r="M914" s="158"/>
      <c r="N914" s="158"/>
      <c r="O914" s="156"/>
      <c r="P914" s="230">
        <f t="shared" ref="P914" si="420">P913*6/100</f>
        <v>28286.9568</v>
      </c>
      <c r="Q914" s="156"/>
      <c r="R914" s="230">
        <f t="shared" ref="R914" si="421">R913*6/100</f>
        <v>28301.302800000001</v>
      </c>
      <c r="S914" s="156"/>
      <c r="T914" s="230">
        <f t="shared" ref="T914" si="422">T913*6/100</f>
        <v>28283.82</v>
      </c>
      <c r="U914" s="156"/>
      <c r="V914" s="230">
        <f t="shared" ref="V914" si="423">V913*6/100</f>
        <v>28283.82</v>
      </c>
      <c r="W914" s="156"/>
      <c r="X914" s="230">
        <f t="shared" ref="X914" si="424">X913*6/100</f>
        <v>28283.82</v>
      </c>
    </row>
    <row r="915" spans="2:32" x14ac:dyDescent="0.25">
      <c r="B915" s="214" t="s">
        <v>13</v>
      </c>
      <c r="C915" s="219"/>
      <c r="D915" s="126" t="s">
        <v>84</v>
      </c>
      <c r="E915" s="148"/>
      <c r="F915" s="134">
        <v>-15000</v>
      </c>
      <c r="G915" s="148"/>
      <c r="H915" s="33">
        <v>-15000</v>
      </c>
      <c r="I915" s="33"/>
      <c r="J915" s="33"/>
      <c r="K915" s="33"/>
      <c r="L915" s="33"/>
      <c r="M915" s="33"/>
      <c r="N915" s="33"/>
      <c r="O915" s="148"/>
      <c r="P915" s="229">
        <v>-15000</v>
      </c>
      <c r="Q915" s="148"/>
      <c r="R915" s="229">
        <v>-15000</v>
      </c>
      <c r="S915" s="148"/>
      <c r="T915" s="229">
        <v>-15000</v>
      </c>
      <c r="U915" s="148"/>
      <c r="V915" s="229">
        <v>-15000</v>
      </c>
      <c r="W915" s="148"/>
      <c r="X915" s="229">
        <v>-15000</v>
      </c>
    </row>
    <row r="916" spans="2:32" x14ac:dyDescent="0.25">
      <c r="B916" s="218" t="s">
        <v>106</v>
      </c>
      <c r="C916" s="275"/>
      <c r="D916" s="276" t="s">
        <v>84</v>
      </c>
      <c r="E916" s="148"/>
      <c r="F916" s="277">
        <f>F914+F915</f>
        <v>10639.5</v>
      </c>
      <c r="G916" s="156"/>
      <c r="H916" s="278">
        <f t="shared" ref="H916" si="425">H914+H915</f>
        <v>10639.5</v>
      </c>
      <c r="I916" s="40"/>
      <c r="J916" s="40"/>
      <c r="K916" s="40"/>
      <c r="L916" s="40"/>
      <c r="M916" s="40"/>
      <c r="N916" s="40"/>
      <c r="O916" s="156"/>
      <c r="P916" s="279">
        <f t="shared" ref="P916" si="426">P914+P915</f>
        <v>13286.9568</v>
      </c>
      <c r="Q916" s="156"/>
      <c r="R916" s="279">
        <f t="shared" ref="R916" si="427">R914+R915</f>
        <v>13301.302800000001</v>
      </c>
      <c r="S916" s="156"/>
      <c r="T916" s="279">
        <f t="shared" ref="T916" si="428">T914+T915</f>
        <v>13283.82</v>
      </c>
      <c r="U916" s="156"/>
      <c r="V916" s="279">
        <f t="shared" ref="V916" si="429">V914+V915</f>
        <v>13283.82</v>
      </c>
      <c r="W916" s="156"/>
      <c r="X916" s="279">
        <f t="shared" ref="X916" si="430">X914+X915</f>
        <v>13283.82</v>
      </c>
    </row>
    <row r="917" spans="2:32" x14ac:dyDescent="0.25">
      <c r="B917" s="214" t="s">
        <v>132</v>
      </c>
      <c r="C917" s="33"/>
      <c r="D917" s="280"/>
      <c r="E917" s="273"/>
      <c r="F917" s="273"/>
      <c r="G917" s="273"/>
      <c r="H917" s="273"/>
      <c r="I917" s="33"/>
      <c r="J917" s="33"/>
      <c r="K917" s="33"/>
      <c r="L917" s="33"/>
      <c r="M917" s="33"/>
      <c r="N917" s="33"/>
      <c r="O917" s="148"/>
      <c r="P917" s="286">
        <v>-4950</v>
      </c>
      <c r="Q917" s="148"/>
      <c r="R917" s="305" t="s">
        <v>84</v>
      </c>
      <c r="S917" s="148"/>
      <c r="T917" s="305" t="s">
        <v>84</v>
      </c>
      <c r="U917" s="148"/>
      <c r="V917" s="305" t="s">
        <v>84</v>
      </c>
      <c r="W917" s="148"/>
      <c r="X917" s="305" t="s">
        <v>84</v>
      </c>
    </row>
    <row r="918" spans="2:32" ht="16.5" thickBot="1" x14ac:dyDescent="0.3">
      <c r="B918" s="214" t="s">
        <v>131</v>
      </c>
      <c r="C918" s="33"/>
      <c r="D918" s="282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148"/>
      <c r="P918" s="149">
        <f>P916+P917</f>
        <v>8336.9567999999999</v>
      </c>
      <c r="Q918" s="148"/>
      <c r="R918" s="267">
        <v>13301</v>
      </c>
      <c r="S918" s="148"/>
      <c r="T918" s="267">
        <v>13284</v>
      </c>
      <c r="U918" s="148"/>
      <c r="V918" s="267">
        <v>13284</v>
      </c>
      <c r="W918" s="148"/>
      <c r="X918" s="267">
        <v>13284</v>
      </c>
    </row>
    <row r="919" spans="2:32" ht="16.5" thickTop="1" x14ac:dyDescent="0.25">
      <c r="B919" s="224"/>
      <c r="C919" s="283"/>
      <c r="D919" s="284"/>
      <c r="E919" s="274"/>
      <c r="F919" s="274"/>
      <c r="G919" s="274"/>
      <c r="H919" s="274"/>
      <c r="I919" s="274"/>
      <c r="J919" s="274"/>
      <c r="K919" s="274"/>
      <c r="L919" s="274"/>
      <c r="M919" s="274"/>
      <c r="N919" s="274"/>
      <c r="O919" s="150"/>
      <c r="P919" s="285">
        <v>8337</v>
      </c>
      <c r="Q919" s="150"/>
      <c r="R919" s="293"/>
      <c r="S919" s="150"/>
      <c r="T919" s="293"/>
      <c r="U919" s="150"/>
      <c r="V919" s="293"/>
      <c r="W919" s="150"/>
      <c r="X919" s="293"/>
    </row>
    <row r="924" spans="2:32" ht="17.25" x14ac:dyDescent="0.3">
      <c r="B924" s="85" t="s">
        <v>140</v>
      </c>
      <c r="C924" s="85"/>
      <c r="D924" s="28"/>
      <c r="E924" s="28"/>
    </row>
    <row r="925" spans="2:32" ht="17.25" x14ac:dyDescent="0.3">
      <c r="B925" s="85" t="s">
        <v>141</v>
      </c>
      <c r="C925" s="85"/>
      <c r="D925" s="28"/>
    </row>
    <row r="926" spans="2:32" x14ac:dyDescent="0.25">
      <c r="B926" s="103"/>
      <c r="C926" s="103"/>
      <c r="D926" s="102"/>
      <c r="E926"/>
      <c r="F926"/>
      <c r="G926"/>
      <c r="H926"/>
      <c r="I926"/>
      <c r="J926"/>
      <c r="K926"/>
      <c r="L926"/>
      <c r="M926"/>
      <c r="N926"/>
      <c r="O926"/>
      <c r="P926"/>
    </row>
    <row r="927" spans="2:32" x14ac:dyDescent="0.25">
      <c r="B927" s="104" t="s">
        <v>0</v>
      </c>
      <c r="C927" s="103"/>
      <c r="D927" s="102"/>
      <c r="E927" s="33"/>
      <c r="F927" s="33"/>
      <c r="G927"/>
      <c r="H927"/>
      <c r="I927"/>
      <c r="J927"/>
      <c r="K927"/>
      <c r="L927"/>
      <c r="M927"/>
      <c r="N927"/>
      <c r="O927"/>
      <c r="P927"/>
    </row>
    <row r="928" spans="2:32" x14ac:dyDescent="0.25">
      <c r="B928" s="105"/>
      <c r="C928" s="106"/>
      <c r="D928" s="107"/>
      <c r="E928" s="133" t="s">
        <v>95</v>
      </c>
      <c r="F928" s="134"/>
      <c r="G928" s="129" t="s">
        <v>97</v>
      </c>
      <c r="H928" s="129"/>
      <c r="I928" s="129"/>
      <c r="J928" s="129"/>
      <c r="K928" s="129"/>
      <c r="L928" s="129"/>
      <c r="M928" s="129"/>
      <c r="N928" s="129"/>
      <c r="O928" s="129" t="s">
        <v>104</v>
      </c>
      <c r="P928"/>
      <c r="Q928" s="412" t="s">
        <v>105</v>
      </c>
      <c r="R928" s="412"/>
      <c r="S928" s="412" t="s">
        <v>146</v>
      </c>
      <c r="T928" s="412"/>
      <c r="U928" s="412" t="s">
        <v>149</v>
      </c>
      <c r="V928" s="412"/>
      <c r="W928" s="413" t="s">
        <v>156</v>
      </c>
      <c r="X928" s="413"/>
      <c r="Y928" s="413" t="s">
        <v>159</v>
      </c>
      <c r="Z928" s="413"/>
      <c r="AA928" s="413" t="s">
        <v>162</v>
      </c>
      <c r="AB928" s="413"/>
      <c r="AC928" s="413" t="s">
        <v>163</v>
      </c>
      <c r="AD928" s="413"/>
      <c r="AE928" s="413" t="s">
        <v>165</v>
      </c>
      <c r="AF928" s="413"/>
    </row>
    <row r="929" spans="2:32" x14ac:dyDescent="0.25">
      <c r="B929" s="212" t="s">
        <v>1</v>
      </c>
      <c r="C929" s="213"/>
      <c r="D929" s="84"/>
      <c r="E929" s="135"/>
      <c r="F929" s="136">
        <v>144750</v>
      </c>
      <c r="G929" s="84"/>
      <c r="H929" s="84">
        <v>144750</v>
      </c>
      <c r="I929" s="84"/>
      <c r="J929" s="84"/>
      <c r="K929" s="84"/>
      <c r="L929" s="84"/>
      <c r="M929" s="84"/>
      <c r="N929" s="84"/>
      <c r="O929" s="151"/>
      <c r="P929" s="143">
        <v>88040</v>
      </c>
      <c r="Q929" s="151"/>
      <c r="R929" s="143">
        <v>88040</v>
      </c>
      <c r="S929" s="151"/>
      <c r="T929" s="143">
        <v>88040</v>
      </c>
      <c r="U929" s="151"/>
      <c r="V929" s="143">
        <v>90840</v>
      </c>
      <c r="W929" s="151"/>
      <c r="X929" s="143">
        <v>90840</v>
      </c>
      <c r="Y929" s="151"/>
      <c r="Z929" s="143">
        <v>90840</v>
      </c>
      <c r="AA929" s="151"/>
      <c r="AB929" s="143">
        <v>90840</v>
      </c>
      <c r="AC929" s="151"/>
      <c r="AD929" s="143">
        <v>90840</v>
      </c>
      <c r="AE929" s="151"/>
      <c r="AF929" s="143">
        <v>90840</v>
      </c>
    </row>
    <row r="930" spans="2:32" x14ac:dyDescent="0.25">
      <c r="B930" s="214" t="s">
        <v>61</v>
      </c>
      <c r="C930" s="215"/>
      <c r="D930" s="84"/>
      <c r="E930" s="135"/>
      <c r="F930" s="136"/>
      <c r="G930" s="148"/>
      <c r="H930" s="33"/>
      <c r="I930" s="33"/>
      <c r="J930" s="33"/>
      <c r="K930" s="33"/>
      <c r="L930" s="33"/>
      <c r="M930" s="33"/>
      <c r="N930" s="33"/>
      <c r="O930" s="148"/>
      <c r="P930" s="229" t="s">
        <v>84</v>
      </c>
      <c r="Q930" s="148"/>
      <c r="R930" s="229" t="s">
        <v>84</v>
      </c>
      <c r="S930" s="148"/>
      <c r="T930" s="229" t="s">
        <v>84</v>
      </c>
      <c r="U930" s="148"/>
      <c r="V930" s="229">
        <v>25247.48</v>
      </c>
      <c r="W930" s="148"/>
      <c r="X930" s="229"/>
      <c r="Y930" s="148"/>
      <c r="Z930" s="229"/>
      <c r="AA930" s="148"/>
      <c r="AB930" s="229"/>
      <c r="AC930" s="148"/>
      <c r="AD930" s="229"/>
      <c r="AE930" s="148"/>
      <c r="AF930" s="229"/>
    </row>
    <row r="931" spans="2:32" x14ac:dyDescent="0.25">
      <c r="B931" s="214" t="s">
        <v>2</v>
      </c>
      <c r="C931" s="215"/>
      <c r="D931" s="84"/>
      <c r="E931" s="135"/>
      <c r="F931" s="136">
        <v>7800</v>
      </c>
      <c r="G931" s="141"/>
      <c r="H931" s="84">
        <v>7800</v>
      </c>
      <c r="I931" s="84"/>
      <c r="J931" s="84"/>
      <c r="K931" s="84"/>
      <c r="L931" s="84"/>
      <c r="M931" s="84"/>
      <c r="N931" s="84"/>
      <c r="O931" s="141"/>
      <c r="P931" s="136">
        <v>7800</v>
      </c>
      <c r="Q931" s="141"/>
      <c r="R931" s="136">
        <v>7800</v>
      </c>
      <c r="S931" s="141"/>
      <c r="T931" s="136">
        <v>7800</v>
      </c>
      <c r="U931" s="141"/>
      <c r="V931" s="136">
        <v>7800</v>
      </c>
      <c r="W931" s="141"/>
      <c r="X931" s="136">
        <v>7800</v>
      </c>
      <c r="Y931" s="141"/>
      <c r="Z931" s="136">
        <v>7800</v>
      </c>
      <c r="AA931" s="141"/>
      <c r="AB931" s="136">
        <v>7800</v>
      </c>
      <c r="AC931" s="141"/>
      <c r="AD931" s="136">
        <v>7800</v>
      </c>
      <c r="AE931" s="141"/>
      <c r="AF931" s="136">
        <v>7800</v>
      </c>
    </row>
    <row r="932" spans="2:32" ht="17.25" x14ac:dyDescent="0.3">
      <c r="B932" s="206" t="s">
        <v>57</v>
      </c>
      <c r="C932" s="217"/>
      <c r="D932" s="31"/>
      <c r="E932" s="137"/>
      <c r="F932" s="138">
        <v>2500</v>
      </c>
      <c r="G932" s="152"/>
      <c r="H932" s="130">
        <v>2500</v>
      </c>
      <c r="I932" s="130"/>
      <c r="J932" s="130"/>
      <c r="K932" s="130"/>
      <c r="L932" s="130"/>
      <c r="M932" s="130"/>
      <c r="N932" s="130"/>
      <c r="O932" s="152"/>
      <c r="P932" s="136">
        <v>1780</v>
      </c>
      <c r="Q932" s="152"/>
      <c r="R932" s="136">
        <v>1780</v>
      </c>
      <c r="S932" s="152"/>
      <c r="T932" s="136">
        <v>1780</v>
      </c>
      <c r="U932" s="152"/>
      <c r="V932" s="136">
        <v>4192</v>
      </c>
      <c r="W932" s="152"/>
      <c r="X932" s="136">
        <v>2320</v>
      </c>
      <c r="Y932" s="152"/>
      <c r="Z932" s="136">
        <v>2320</v>
      </c>
      <c r="AA932" s="152"/>
      <c r="AB932" s="136">
        <v>2320</v>
      </c>
      <c r="AC932" s="152"/>
      <c r="AD932" s="136">
        <v>2320</v>
      </c>
      <c r="AE932" s="152"/>
      <c r="AF932" s="136">
        <v>2320</v>
      </c>
    </row>
    <row r="933" spans="2:32" x14ac:dyDescent="0.25">
      <c r="B933" s="214" t="s">
        <v>17</v>
      </c>
      <c r="C933" s="215"/>
      <c r="D933" s="84"/>
      <c r="E933" s="135"/>
      <c r="F933" s="136">
        <v>30825</v>
      </c>
      <c r="G933" s="141"/>
      <c r="H933" s="84">
        <v>30825</v>
      </c>
      <c r="I933" s="84"/>
      <c r="J933" s="84"/>
      <c r="K933" s="84"/>
      <c r="L933" s="84"/>
      <c r="M933" s="84"/>
      <c r="N933" s="84"/>
      <c r="O933" s="141"/>
      <c r="P933" s="136">
        <v>30825</v>
      </c>
      <c r="Q933" s="141"/>
      <c r="R933" s="136">
        <v>30825</v>
      </c>
      <c r="S933" s="141"/>
      <c r="T933" s="136">
        <v>30825</v>
      </c>
      <c r="U933" s="141"/>
      <c r="V933" s="136">
        <v>30825</v>
      </c>
      <c r="W933" s="141"/>
      <c r="X933" s="136">
        <v>30825</v>
      </c>
      <c r="Y933" s="141"/>
      <c r="Z933" s="136">
        <v>30825</v>
      </c>
      <c r="AA933" s="141"/>
      <c r="AB933" s="136">
        <v>30825</v>
      </c>
      <c r="AC933" s="141"/>
      <c r="AD933" s="136">
        <v>30825</v>
      </c>
      <c r="AE933" s="141"/>
      <c r="AF933" s="136">
        <v>30825</v>
      </c>
    </row>
    <row r="934" spans="2:32" x14ac:dyDescent="0.25">
      <c r="B934" s="214" t="s">
        <v>59</v>
      </c>
      <c r="C934" s="215"/>
      <c r="D934" s="84"/>
      <c r="E934" s="135"/>
      <c r="F934" s="136">
        <v>50000</v>
      </c>
      <c r="G934" s="141"/>
      <c r="H934" s="84">
        <v>50000</v>
      </c>
      <c r="I934" s="84"/>
      <c r="J934" s="84"/>
      <c r="K934" s="84"/>
      <c r="L934" s="84"/>
      <c r="M934" s="84"/>
      <c r="N934" s="84"/>
      <c r="O934" s="141"/>
      <c r="P934" s="136" t="s">
        <v>84</v>
      </c>
      <c r="Q934" s="141"/>
      <c r="R934" s="136" t="s">
        <v>84</v>
      </c>
      <c r="S934" s="141"/>
      <c r="T934" s="136"/>
      <c r="U934" s="141"/>
      <c r="V934" s="136">
        <v>30000</v>
      </c>
      <c r="W934" s="141"/>
      <c r="X934" s="136">
        <v>30000</v>
      </c>
      <c r="Y934" s="141"/>
      <c r="Z934" s="136">
        <v>30000</v>
      </c>
      <c r="AA934" s="141"/>
      <c r="AB934" s="136">
        <v>30000</v>
      </c>
      <c r="AC934" s="141"/>
      <c r="AD934" s="136">
        <v>30000</v>
      </c>
      <c r="AE934" s="141"/>
      <c r="AF934" s="136">
        <v>30000</v>
      </c>
    </row>
    <row r="935" spans="2:32" x14ac:dyDescent="0.25">
      <c r="B935" s="214" t="s">
        <v>19</v>
      </c>
      <c r="C935" s="215"/>
      <c r="D935" s="84"/>
      <c r="E935" s="135"/>
      <c r="F935" s="136">
        <v>72375</v>
      </c>
      <c r="G935" s="141"/>
      <c r="H935" s="84">
        <v>72375</v>
      </c>
      <c r="I935" s="84"/>
      <c r="J935" s="84"/>
      <c r="K935" s="84"/>
      <c r="L935" s="84"/>
      <c r="M935" s="84"/>
      <c r="N935" s="84"/>
      <c r="O935" s="141"/>
      <c r="P935" s="136">
        <v>44020</v>
      </c>
      <c r="Q935" s="141"/>
      <c r="R935" s="136">
        <v>44020</v>
      </c>
      <c r="S935" s="141"/>
      <c r="T935" s="136">
        <v>44020</v>
      </c>
      <c r="U935" s="141"/>
      <c r="V935" s="136">
        <v>45420</v>
      </c>
      <c r="W935" s="141"/>
      <c r="X935" s="136">
        <v>45420</v>
      </c>
      <c r="Y935" s="141"/>
      <c r="Z935" s="136">
        <v>45420</v>
      </c>
      <c r="AA935" s="141"/>
      <c r="AB935" s="136">
        <v>45420</v>
      </c>
      <c r="AC935" s="141"/>
      <c r="AD935" s="136">
        <v>45420</v>
      </c>
      <c r="AE935" s="141"/>
      <c r="AF935" s="136">
        <v>45420</v>
      </c>
    </row>
    <row r="936" spans="2:32" x14ac:dyDescent="0.25">
      <c r="B936" s="214" t="s">
        <v>60</v>
      </c>
      <c r="C936" s="215"/>
      <c r="D936" s="84"/>
      <c r="E936" s="135"/>
      <c r="F936" s="136"/>
      <c r="G936" s="148"/>
      <c r="H936" s="33"/>
      <c r="I936" s="33"/>
      <c r="J936" s="33"/>
      <c r="K936" s="33"/>
      <c r="L936" s="33"/>
      <c r="M936" s="33"/>
      <c r="N936" s="33"/>
      <c r="O936" s="148"/>
      <c r="P936" s="169" t="s">
        <v>84</v>
      </c>
      <c r="Q936" s="148"/>
      <c r="R936" s="169" t="s">
        <v>84</v>
      </c>
      <c r="S936" s="148"/>
      <c r="T936" s="169" t="s">
        <v>84</v>
      </c>
      <c r="U936" s="148"/>
      <c r="V936" s="169">
        <v>4853.33</v>
      </c>
      <c r="W936" s="148"/>
      <c r="X936" s="169"/>
      <c r="Y936" s="148"/>
      <c r="Z936" s="169"/>
      <c r="AA936" s="148"/>
      <c r="AB936" s="169"/>
      <c r="AC936" s="148"/>
      <c r="AD936" s="169"/>
      <c r="AE936" s="148"/>
      <c r="AF936" s="169"/>
    </row>
    <row r="937" spans="2:32" x14ac:dyDescent="0.25">
      <c r="B937" s="214" t="s">
        <v>20</v>
      </c>
      <c r="C937" s="215"/>
      <c r="D937" s="84"/>
      <c r="E937" s="135"/>
      <c r="F937" s="136">
        <v>25000</v>
      </c>
      <c r="G937" s="141"/>
      <c r="H937" s="84">
        <v>25000</v>
      </c>
      <c r="I937" s="84"/>
      <c r="J937" s="84"/>
      <c r="K937" s="84"/>
      <c r="L937" s="84"/>
      <c r="M937" s="84"/>
      <c r="N937" s="84"/>
      <c r="O937" s="141"/>
      <c r="P937" s="136">
        <v>25000</v>
      </c>
      <c r="Q937" s="141"/>
      <c r="R937" s="136">
        <v>25000</v>
      </c>
      <c r="S937" s="141"/>
      <c r="T937" s="136">
        <v>25000</v>
      </c>
      <c r="U937" s="141"/>
      <c r="V937" s="136">
        <v>25000</v>
      </c>
      <c r="W937" s="141"/>
      <c r="X937" s="136">
        <v>25000</v>
      </c>
      <c r="Y937" s="141"/>
      <c r="Z937" s="136">
        <v>25000</v>
      </c>
      <c r="AA937" s="141"/>
      <c r="AB937" s="136">
        <v>25000</v>
      </c>
      <c r="AC937" s="141"/>
      <c r="AD937" s="136">
        <v>25000</v>
      </c>
      <c r="AE937" s="141"/>
      <c r="AF937" s="136">
        <v>25000</v>
      </c>
    </row>
    <row r="938" spans="2:32" x14ac:dyDescent="0.25">
      <c r="B938" s="214" t="s">
        <v>22</v>
      </c>
      <c r="C938" s="215"/>
      <c r="D938" s="84"/>
      <c r="E938" s="135"/>
      <c r="F938" s="136">
        <v>75000</v>
      </c>
      <c r="G938" s="141"/>
      <c r="H938" s="84">
        <v>75000</v>
      </c>
      <c r="I938" s="84"/>
      <c r="J938" s="84"/>
      <c r="K938" s="84"/>
      <c r="L938" s="84"/>
      <c r="M938" s="84"/>
      <c r="N938" s="84"/>
      <c r="O938" s="141"/>
      <c r="P938" s="136">
        <v>55000</v>
      </c>
      <c r="Q938" s="141"/>
      <c r="R938" s="136">
        <v>55000</v>
      </c>
      <c r="S938" s="141"/>
      <c r="T938" s="136">
        <v>55000</v>
      </c>
      <c r="U938" s="141"/>
      <c r="V938" s="136">
        <v>55000</v>
      </c>
      <c r="W938" s="141"/>
      <c r="X938" s="136">
        <v>55000</v>
      </c>
      <c r="Y938" s="141"/>
      <c r="Z938" s="136">
        <v>55000</v>
      </c>
      <c r="AA938" s="141"/>
      <c r="AB938" s="136">
        <v>55000</v>
      </c>
      <c r="AC938" s="141"/>
      <c r="AD938" s="136">
        <v>55000</v>
      </c>
      <c r="AE938" s="141"/>
      <c r="AF938" s="136">
        <v>55000</v>
      </c>
    </row>
    <row r="939" spans="2:32" x14ac:dyDescent="0.25">
      <c r="B939" s="214" t="s">
        <v>21</v>
      </c>
      <c r="C939" s="215"/>
      <c r="D939" s="84"/>
      <c r="E939" s="135"/>
      <c r="F939" s="136"/>
      <c r="G939" s="148"/>
      <c r="H939" s="33"/>
      <c r="I939" s="33"/>
      <c r="J939" s="33"/>
      <c r="K939" s="33"/>
      <c r="L939" s="33"/>
      <c r="M939" s="33"/>
      <c r="N939" s="33"/>
      <c r="O939" s="148"/>
      <c r="P939" s="161">
        <v>100000</v>
      </c>
      <c r="Q939" s="148"/>
      <c r="R939" s="161">
        <v>100000</v>
      </c>
      <c r="S939" s="148"/>
      <c r="T939" s="161">
        <v>100000</v>
      </c>
      <c r="U939" s="148"/>
      <c r="V939" s="194">
        <v>100000</v>
      </c>
      <c r="W939" s="148"/>
      <c r="X939" s="194">
        <v>100000</v>
      </c>
      <c r="Y939" s="148"/>
      <c r="Z939" s="194">
        <v>100000</v>
      </c>
      <c r="AA939" s="148"/>
      <c r="AB939" s="194">
        <v>100000</v>
      </c>
      <c r="AC939" s="148"/>
      <c r="AD939" s="194">
        <v>100000</v>
      </c>
      <c r="AE939" s="148"/>
      <c r="AF939" s="194">
        <v>100000</v>
      </c>
    </row>
    <row r="940" spans="2:32" x14ac:dyDescent="0.25">
      <c r="B940" s="214" t="s">
        <v>24</v>
      </c>
      <c r="C940" s="215"/>
      <c r="D940" s="84"/>
      <c r="E940" s="135"/>
      <c r="F940" s="136">
        <v>13900</v>
      </c>
      <c r="G940" s="141"/>
      <c r="H940" s="84">
        <v>13900</v>
      </c>
      <c r="I940" s="84"/>
      <c r="J940" s="84"/>
      <c r="K940" s="84"/>
      <c r="L940" s="84"/>
      <c r="M940" s="84"/>
      <c r="N940" s="84"/>
      <c r="O940" s="141"/>
      <c r="P940" s="136">
        <v>11500</v>
      </c>
      <c r="Q940" s="141"/>
      <c r="R940" s="136">
        <v>11500</v>
      </c>
      <c r="S940" s="141"/>
      <c r="T940" s="136">
        <v>11500</v>
      </c>
      <c r="U940" s="141"/>
      <c r="V940" s="136">
        <v>11500</v>
      </c>
      <c r="W940" s="141"/>
      <c r="X940" s="136">
        <v>11500</v>
      </c>
      <c r="Y940" s="141"/>
      <c r="Z940" s="136">
        <v>11500</v>
      </c>
      <c r="AA940" s="141"/>
      <c r="AB940" s="136">
        <v>11500</v>
      </c>
      <c r="AC940" s="141"/>
      <c r="AD940" s="136">
        <v>11500</v>
      </c>
      <c r="AE940" s="141"/>
      <c r="AF940" s="136">
        <v>11500</v>
      </c>
    </row>
    <row r="941" spans="2:32" x14ac:dyDescent="0.25">
      <c r="B941" s="214" t="s">
        <v>23</v>
      </c>
      <c r="C941" s="215"/>
      <c r="D941" s="84"/>
      <c r="E941" s="135"/>
      <c r="F941" s="136">
        <v>20000</v>
      </c>
      <c r="G941" s="141"/>
      <c r="H941" s="84">
        <v>20000</v>
      </c>
      <c r="I941" s="84"/>
      <c r="J941" s="84"/>
      <c r="K941" s="84"/>
      <c r="L941" s="84"/>
      <c r="M941" s="84"/>
      <c r="N941" s="84"/>
      <c r="O941" s="141"/>
      <c r="P941" s="136">
        <v>20000</v>
      </c>
      <c r="Q941" s="141"/>
      <c r="R941" s="136">
        <v>20000</v>
      </c>
      <c r="S941" s="141"/>
      <c r="T941" s="136">
        <v>20000</v>
      </c>
      <c r="U941" s="141"/>
      <c r="V941" s="136">
        <v>20000</v>
      </c>
      <c r="W941" s="141"/>
      <c r="X941" s="136">
        <v>20000</v>
      </c>
      <c r="Y941" s="141"/>
      <c r="Z941" s="136">
        <v>20000</v>
      </c>
      <c r="AA941" s="141"/>
      <c r="AB941" s="136">
        <v>20000</v>
      </c>
      <c r="AC941" s="141"/>
      <c r="AD941" s="136">
        <v>20000</v>
      </c>
      <c r="AE941" s="141"/>
      <c r="AF941" s="136">
        <v>20000</v>
      </c>
    </row>
    <row r="942" spans="2:32" x14ac:dyDescent="0.25">
      <c r="B942" s="218" t="s">
        <v>3</v>
      </c>
      <c r="C942" s="219"/>
      <c r="D942" s="121"/>
      <c r="E942" s="139"/>
      <c r="F942" s="140">
        <f>SUM(F929:F941)</f>
        <v>442150</v>
      </c>
      <c r="G942" s="153"/>
      <c r="H942" s="121">
        <f>SUM(H929:H941)</f>
        <v>442150</v>
      </c>
      <c r="I942" s="110"/>
      <c r="J942" s="110"/>
      <c r="K942" s="110"/>
      <c r="L942" s="110"/>
      <c r="M942" s="110"/>
      <c r="N942" s="110"/>
      <c r="O942" s="153"/>
      <c r="P942" s="140">
        <f>SUM(P929:P941)</f>
        <v>383965</v>
      </c>
      <c r="Q942" s="153"/>
      <c r="R942" s="140">
        <f>SUM(R929:R941)</f>
        <v>383965</v>
      </c>
      <c r="S942" s="153"/>
      <c r="T942" s="140">
        <f>SUM(T929:T941)</f>
        <v>383965</v>
      </c>
      <c r="U942" s="153"/>
      <c r="V942" s="140">
        <f>SUM(V929:V941)</f>
        <v>450677.80999999994</v>
      </c>
      <c r="W942" s="153"/>
      <c r="X942" s="140">
        <f>SUM(X929:X941)</f>
        <v>418705</v>
      </c>
      <c r="Y942" s="153"/>
      <c r="Z942" s="140">
        <f>SUM(Z929:Z941)</f>
        <v>418705</v>
      </c>
      <c r="AA942" s="153"/>
      <c r="AB942" s="140">
        <f>SUM(AB929:AB941)</f>
        <v>418705</v>
      </c>
      <c r="AC942" s="153"/>
      <c r="AD942" s="140">
        <f>SUM(AD929:AD941)</f>
        <v>418705</v>
      </c>
      <c r="AE942" s="153"/>
      <c r="AF942" s="140">
        <f>SUM(AF929:AF941)</f>
        <v>418705</v>
      </c>
    </row>
    <row r="943" spans="2:32" x14ac:dyDescent="0.25">
      <c r="B943" s="220"/>
      <c r="C943" s="215"/>
      <c r="D943" s="84"/>
      <c r="E943" s="135"/>
      <c r="F943" s="136"/>
      <c r="G943" s="148"/>
      <c r="H943" s="33"/>
      <c r="I943" s="33"/>
      <c r="J943" s="33"/>
      <c r="K943" s="33"/>
      <c r="L943" s="33"/>
      <c r="M943" s="33"/>
      <c r="N943" s="33"/>
      <c r="O943" s="148"/>
      <c r="P943" s="161"/>
      <c r="Q943" s="148"/>
      <c r="R943" s="161"/>
      <c r="S943" s="148"/>
      <c r="T943" s="161"/>
      <c r="U943" s="148"/>
      <c r="V943" s="161"/>
      <c r="W943" s="148"/>
      <c r="X943" s="161"/>
      <c r="Y943" s="148"/>
      <c r="Z943" s="161"/>
      <c r="AA943" s="148"/>
      <c r="AB943" s="161"/>
      <c r="AC943" s="148"/>
      <c r="AD943" s="161"/>
      <c r="AE943" s="148"/>
      <c r="AF943" s="161"/>
    </row>
    <row r="944" spans="2:32" x14ac:dyDescent="0.25">
      <c r="B944" s="221" t="s">
        <v>4</v>
      </c>
      <c r="C944" s="219"/>
      <c r="D944" s="84"/>
      <c r="E944" s="139" t="s">
        <v>30</v>
      </c>
      <c r="F944" s="136"/>
      <c r="G944" s="148"/>
      <c r="H944" s="33"/>
      <c r="I944" s="33"/>
      <c r="J944" s="33"/>
      <c r="K944" s="33"/>
      <c r="L944" s="33"/>
      <c r="M944" s="33"/>
      <c r="N944" s="33"/>
      <c r="O944" s="148"/>
      <c r="P944" s="161"/>
      <c r="Q944" s="148"/>
      <c r="R944" s="161"/>
      <c r="S944" s="148"/>
      <c r="T944" s="161"/>
      <c r="U944" s="148"/>
      <c r="V944" s="161"/>
      <c r="W944" s="148"/>
      <c r="X944" s="161"/>
      <c r="Y944" s="148"/>
      <c r="Z944" s="161"/>
      <c r="AA944" s="148"/>
      <c r="AB944" s="161"/>
      <c r="AC944" s="148"/>
      <c r="AD944" s="161"/>
      <c r="AE944" s="148"/>
      <c r="AF944" s="161"/>
    </row>
    <row r="945" spans="2:32" x14ac:dyDescent="0.25">
      <c r="B945" s="214" t="s">
        <v>5</v>
      </c>
      <c r="C945" s="219"/>
      <c r="D945" s="84"/>
      <c r="E945" s="139"/>
      <c r="F945" s="136"/>
      <c r="G945" s="148"/>
      <c r="H945" s="33"/>
      <c r="I945" s="33"/>
      <c r="J945" s="33"/>
      <c r="K945" s="33"/>
      <c r="L945" s="33"/>
      <c r="M945" s="33"/>
      <c r="N945" s="33"/>
      <c r="O945" s="148"/>
      <c r="P945" s="229"/>
      <c r="Q945" s="148"/>
      <c r="R945" s="229"/>
      <c r="S945" s="148"/>
      <c r="T945" s="229"/>
      <c r="U945" s="148"/>
      <c r="V945" s="229"/>
      <c r="W945" s="148"/>
      <c r="X945" s="229"/>
      <c r="Y945" s="148"/>
      <c r="Z945" s="229"/>
      <c r="AA945" s="148"/>
      <c r="AB945" s="229"/>
      <c r="AC945" s="148"/>
      <c r="AD945" s="229"/>
      <c r="AE945" s="148"/>
      <c r="AF945" s="229">
        <v>17177.23</v>
      </c>
    </row>
    <row r="946" spans="2:32" x14ac:dyDescent="0.25">
      <c r="B946" s="214" t="s">
        <v>25</v>
      </c>
      <c r="C946" s="222"/>
      <c r="D946" s="84"/>
      <c r="E946" s="141"/>
      <c r="F946" s="136"/>
      <c r="G946" s="148"/>
      <c r="H946" s="33"/>
      <c r="I946" s="33"/>
      <c r="J946" s="33"/>
      <c r="K946" s="33"/>
      <c r="L946" s="33"/>
      <c r="M946" s="33"/>
      <c r="N946" s="33"/>
      <c r="O946" s="148"/>
      <c r="P946" s="226"/>
      <c r="Q946" s="148"/>
      <c r="R946" s="226"/>
      <c r="S946" s="148"/>
      <c r="T946" s="226"/>
      <c r="U946" s="148"/>
      <c r="V946" s="226"/>
      <c r="W946" s="148"/>
      <c r="X946" s="226"/>
      <c r="Y946" s="148"/>
      <c r="Z946" s="226"/>
      <c r="AA946" s="148"/>
      <c r="AB946" s="226"/>
      <c r="AC946" s="148"/>
      <c r="AD946" s="226"/>
      <c r="AE946" s="148"/>
      <c r="AF946" s="226"/>
    </row>
    <row r="947" spans="2:32" x14ac:dyDescent="0.25">
      <c r="B947" s="214" t="s">
        <v>6</v>
      </c>
      <c r="C947" s="222"/>
      <c r="D947" s="84"/>
      <c r="E947" s="141">
        <v>0</v>
      </c>
      <c r="F947" s="136"/>
      <c r="G947" s="148"/>
      <c r="H947" s="33"/>
      <c r="I947" s="33"/>
      <c r="J947" s="33"/>
      <c r="K947" s="33"/>
      <c r="L947" s="33"/>
      <c r="M947" s="33"/>
      <c r="N947" s="33"/>
      <c r="O947" s="148">
        <v>30000</v>
      </c>
      <c r="P947" s="226"/>
      <c r="Q947" s="306">
        <v>30000</v>
      </c>
      <c r="R947" s="226"/>
      <c r="S947" s="306">
        <v>30000</v>
      </c>
      <c r="T947" s="226"/>
      <c r="U947" s="306"/>
      <c r="V947" s="226"/>
      <c r="W947" s="306"/>
      <c r="X947" s="226"/>
      <c r="Y947" s="306"/>
      <c r="Z947" s="226"/>
      <c r="AA947" s="306"/>
      <c r="AB947" s="226"/>
      <c r="AC947" s="306"/>
      <c r="AD947" s="226"/>
      <c r="AE947" s="306"/>
      <c r="AF947" s="226"/>
    </row>
    <row r="948" spans="2:32" x14ac:dyDescent="0.25">
      <c r="B948" s="214" t="s">
        <v>7</v>
      </c>
      <c r="C948" s="113"/>
      <c r="D948" s="84"/>
      <c r="E948" s="141">
        <v>0</v>
      </c>
      <c r="F948" s="136"/>
      <c r="G948" s="148"/>
      <c r="H948" s="33"/>
      <c r="I948" s="33"/>
      <c r="J948" s="33"/>
      <c r="K948" s="33"/>
      <c r="L948" s="33"/>
      <c r="M948" s="33"/>
      <c r="N948" s="33"/>
      <c r="O948" s="148"/>
      <c r="P948" s="226"/>
      <c r="Q948" s="148"/>
      <c r="R948" s="226"/>
      <c r="S948" s="148"/>
      <c r="T948" s="226"/>
      <c r="U948" s="148"/>
      <c r="V948" s="226"/>
      <c r="W948" s="148"/>
      <c r="X948" s="226"/>
      <c r="Y948" s="148"/>
      <c r="Z948" s="226"/>
      <c r="AA948" s="148"/>
      <c r="AB948" s="226"/>
      <c r="AC948" s="148"/>
      <c r="AD948" s="226"/>
      <c r="AE948" s="148"/>
      <c r="AF948" s="226"/>
    </row>
    <row r="949" spans="2:32" x14ac:dyDescent="0.25">
      <c r="B949" s="214"/>
      <c r="C949" s="215"/>
      <c r="D949" s="115"/>
      <c r="E949" s="142"/>
      <c r="F949" s="143">
        <f>+F942+F948</f>
        <v>442150</v>
      </c>
      <c r="G949" s="151"/>
      <c r="H949" s="115">
        <f>+H942+H948</f>
        <v>442150</v>
      </c>
      <c r="I949" s="115"/>
      <c r="J949" s="115"/>
      <c r="K949" s="115"/>
      <c r="L949" s="115"/>
      <c r="M949" s="115"/>
      <c r="N949" s="115"/>
      <c r="O949" s="151"/>
      <c r="P949" s="143">
        <f>P942+O947</f>
        <v>413965</v>
      </c>
      <c r="Q949" s="151"/>
      <c r="R949" s="143">
        <f>R942+Q947</f>
        <v>413965</v>
      </c>
      <c r="S949" s="151"/>
      <c r="T949" s="143">
        <f>T942+S947</f>
        <v>413965</v>
      </c>
      <c r="U949" s="151"/>
      <c r="V949" s="143">
        <f>V942+U947</f>
        <v>450677.80999999994</v>
      </c>
      <c r="W949" s="151"/>
      <c r="X949" s="143">
        <f>X942+W947</f>
        <v>418705</v>
      </c>
      <c r="Y949" s="151"/>
      <c r="Z949" s="143">
        <f>Z942+Y947</f>
        <v>418705</v>
      </c>
      <c r="AA949" s="151"/>
      <c r="AB949" s="143">
        <f>AB942+AA947</f>
        <v>418705</v>
      </c>
      <c r="AC949" s="151"/>
      <c r="AD949" s="143">
        <f>AD942+AC947</f>
        <v>418705</v>
      </c>
      <c r="AE949" s="151"/>
      <c r="AF949" s="143">
        <f>AF942+AF945</f>
        <v>435882.23</v>
      </c>
    </row>
    <row r="950" spans="2:32" x14ac:dyDescent="0.25">
      <c r="B950" s="221" t="s">
        <v>34</v>
      </c>
      <c r="C950" s="219"/>
      <c r="D950" s="84"/>
      <c r="E950" s="139"/>
      <c r="F950" s="136"/>
      <c r="G950" s="148"/>
      <c r="H950" s="33"/>
      <c r="I950" s="33"/>
      <c r="J950" s="33"/>
      <c r="K950" s="33"/>
      <c r="L950" s="33"/>
      <c r="M950" s="33"/>
      <c r="N950" s="33"/>
      <c r="O950" s="148"/>
      <c r="P950" s="226"/>
      <c r="Q950" s="148"/>
      <c r="R950" s="226"/>
      <c r="S950" s="148"/>
      <c r="T950" s="226"/>
      <c r="U950" s="148"/>
      <c r="V950" s="226"/>
      <c r="W950" s="148"/>
      <c r="X950" s="226"/>
      <c r="Y950" s="148"/>
      <c r="Z950" s="226"/>
      <c r="AA950" s="148"/>
      <c r="AB950" s="226"/>
      <c r="AC950" s="148"/>
      <c r="AD950" s="226"/>
      <c r="AE950" s="148"/>
      <c r="AF950" s="226"/>
    </row>
    <row r="951" spans="2:32" x14ac:dyDescent="0.25">
      <c r="B951" s="214" t="s">
        <v>9</v>
      </c>
      <c r="C951" s="223"/>
      <c r="D951" s="84"/>
      <c r="E951" s="144">
        <v>350</v>
      </c>
      <c r="F951" s="145"/>
      <c r="G951" s="144">
        <v>350</v>
      </c>
      <c r="H951" s="131"/>
      <c r="I951" s="131"/>
      <c r="J951" s="131"/>
      <c r="K951" s="131"/>
      <c r="L951" s="131"/>
      <c r="M951" s="131"/>
      <c r="N951" s="131"/>
      <c r="O951" s="144">
        <v>350</v>
      </c>
      <c r="P951" s="227"/>
      <c r="Q951" s="144">
        <v>350</v>
      </c>
      <c r="R951" s="227"/>
      <c r="S951" s="144">
        <v>350</v>
      </c>
      <c r="T951" s="227"/>
      <c r="U951" s="144">
        <v>350</v>
      </c>
      <c r="V951" s="227"/>
      <c r="W951" s="144">
        <v>350</v>
      </c>
      <c r="X951" s="227"/>
      <c r="Y951" s="144">
        <v>350</v>
      </c>
      <c r="Z951" s="227"/>
      <c r="AA951" s="144">
        <v>350</v>
      </c>
      <c r="AB951" s="227"/>
      <c r="AC951" s="144">
        <v>350</v>
      </c>
      <c r="AD951" s="227"/>
      <c r="AE951" s="144">
        <v>350</v>
      </c>
      <c r="AF951" s="227"/>
    </row>
    <row r="952" spans="2:32" ht="17.25" x14ac:dyDescent="0.3">
      <c r="B952" s="216" t="s">
        <v>92</v>
      </c>
      <c r="C952" s="223"/>
      <c r="D952" s="84"/>
      <c r="E952" s="144">
        <f>F929*0.1</f>
        <v>14475</v>
      </c>
      <c r="F952" s="145"/>
      <c r="G952" s="144">
        <f>H929*0.1</f>
        <v>14475</v>
      </c>
      <c r="H952" s="131"/>
      <c r="I952" s="131"/>
      <c r="J952" s="131"/>
      <c r="K952" s="131"/>
      <c r="L952" s="131"/>
      <c r="M952" s="131"/>
      <c r="N952" s="131"/>
      <c r="O952" s="144">
        <v>8804</v>
      </c>
      <c r="P952" s="227"/>
      <c r="Q952" s="144">
        <v>8804</v>
      </c>
      <c r="R952" s="227"/>
      <c r="S952" s="144">
        <v>8804</v>
      </c>
      <c r="T952" s="227"/>
      <c r="U952" s="144">
        <v>10054.66</v>
      </c>
      <c r="V952" s="227"/>
      <c r="W952" s="144">
        <v>9084</v>
      </c>
      <c r="X952" s="227"/>
      <c r="Y952" s="144">
        <v>9084</v>
      </c>
      <c r="Z952" s="227"/>
      <c r="AA952" s="144">
        <v>9084</v>
      </c>
      <c r="AB952" s="227"/>
      <c r="AC952" s="144">
        <v>9084</v>
      </c>
      <c r="AD952" s="227"/>
      <c r="AE952" s="144">
        <v>9084</v>
      </c>
      <c r="AF952" s="227"/>
    </row>
    <row r="953" spans="2:32" ht="17.25" x14ac:dyDescent="0.3">
      <c r="B953" s="216"/>
      <c r="C953" s="113"/>
      <c r="D953" s="117"/>
      <c r="E953" s="141"/>
      <c r="F953" s="146">
        <f>-E951-E952-E953</f>
        <v>-14825</v>
      </c>
      <c r="G953" s="154"/>
      <c r="H953" s="117">
        <f>-G951-G952-G953</f>
        <v>-14825</v>
      </c>
      <c r="I953" s="117"/>
      <c r="J953" s="117"/>
      <c r="K953" s="117"/>
      <c r="L953" s="117"/>
      <c r="M953" s="117"/>
      <c r="N953" s="117"/>
      <c r="O953" s="154"/>
      <c r="P953" s="146">
        <f>-O951-O952-O953</f>
        <v>-9154</v>
      </c>
      <c r="Q953" s="154"/>
      <c r="R953" s="146">
        <f>-Q951-Q952-Q953</f>
        <v>-9154</v>
      </c>
      <c r="S953" s="154"/>
      <c r="T953" s="146">
        <f>-S951-S952-S953</f>
        <v>-9154</v>
      </c>
      <c r="U953" s="154"/>
      <c r="V953" s="146">
        <f>-U951-U952-U953</f>
        <v>-10404.66</v>
      </c>
      <c r="W953" s="154"/>
      <c r="X953" s="146">
        <f>-W951-W952-W953</f>
        <v>-9434</v>
      </c>
      <c r="Y953" s="154"/>
      <c r="Z953" s="146">
        <f>-Y951-Y952-Y953</f>
        <v>-9434</v>
      </c>
      <c r="AA953" s="154"/>
      <c r="AB953" s="146">
        <f>-AA951-AA952-AA953</f>
        <v>-9434</v>
      </c>
      <c r="AC953" s="154"/>
      <c r="AD953" s="146">
        <f>-AC951-AC952-AC953</f>
        <v>-9434</v>
      </c>
      <c r="AE953" s="154"/>
      <c r="AF953" s="146">
        <f>-AE951-AE952-AE953</f>
        <v>-9434</v>
      </c>
    </row>
    <row r="954" spans="2:32" ht="16.5" thickBot="1" x14ac:dyDescent="0.3">
      <c r="B954" s="214" t="s">
        <v>11</v>
      </c>
      <c r="C954" s="215"/>
      <c r="D954" s="124"/>
      <c r="E954" s="142"/>
      <c r="F954" s="147">
        <f>+F949+F953</f>
        <v>427325</v>
      </c>
      <c r="G954" s="155"/>
      <c r="H954" s="124">
        <f>+H949+H953</f>
        <v>427325</v>
      </c>
      <c r="I954" s="124"/>
      <c r="J954" s="124"/>
      <c r="K954" s="124"/>
      <c r="L954" s="124"/>
      <c r="M954" s="124"/>
      <c r="N954" s="124"/>
      <c r="O954" s="155"/>
      <c r="P954" s="228">
        <f>P949-O951-O952</f>
        <v>404811</v>
      </c>
      <c r="Q954" s="155"/>
      <c r="R954" s="228">
        <f>R949-Q951-Q952</f>
        <v>404811</v>
      </c>
      <c r="S954" s="155"/>
      <c r="T954" s="228">
        <f>T949-S951-S952</f>
        <v>404811</v>
      </c>
      <c r="U954" s="155"/>
      <c r="V954" s="228">
        <f>V949-U951-U952</f>
        <v>440273.14999999997</v>
      </c>
      <c r="W954" s="155"/>
      <c r="X954" s="228">
        <f>X949-W951-W952</f>
        <v>409271</v>
      </c>
      <c r="Y954" s="155"/>
      <c r="Z954" s="228">
        <f>Z949-Y951-Y952</f>
        <v>409271</v>
      </c>
      <c r="AA954" s="155"/>
      <c r="AB954" s="228">
        <f>AB949-AA951-AA952</f>
        <v>409271</v>
      </c>
      <c r="AC954" s="155"/>
      <c r="AD954" s="228">
        <f>AD949-AC951-AC952</f>
        <v>409271</v>
      </c>
      <c r="AE954" s="155"/>
      <c r="AF954" s="228">
        <f>AF949-AE951-AE952</f>
        <v>426448.23</v>
      </c>
    </row>
    <row r="955" spans="2:32" x14ac:dyDescent="0.25">
      <c r="B955" s="214" t="s">
        <v>93</v>
      </c>
      <c r="C955" s="215"/>
      <c r="D955" s="125" t="s">
        <v>84</v>
      </c>
      <c r="E955" s="148"/>
      <c r="F955" s="149">
        <f>F954*6/100</f>
        <v>25639.5</v>
      </c>
      <c r="G955" s="156"/>
      <c r="H955" s="158">
        <f t="shared" ref="H955" si="431">H954*6/100</f>
        <v>25639.5</v>
      </c>
      <c r="I955" s="158"/>
      <c r="J955" s="158"/>
      <c r="K955" s="158"/>
      <c r="L955" s="158"/>
      <c r="M955" s="158"/>
      <c r="N955" s="158"/>
      <c r="O955" s="156"/>
      <c r="P955" s="230">
        <f t="shared" ref="P955" si="432">P954*6/100</f>
        <v>24288.66</v>
      </c>
      <c r="Q955" s="156"/>
      <c r="R955" s="230">
        <f t="shared" ref="R955:T955" si="433">R954*6/100</f>
        <v>24288.66</v>
      </c>
      <c r="S955" s="156"/>
      <c r="T955" s="230">
        <f t="shared" si="433"/>
        <v>24288.66</v>
      </c>
      <c r="U955" s="156"/>
      <c r="V955" s="230">
        <f t="shared" ref="V955" si="434">V954*6/100</f>
        <v>26416.388999999999</v>
      </c>
      <c r="W955" s="156"/>
      <c r="X955" s="230">
        <f t="shared" ref="X955" si="435">X954*6/100</f>
        <v>24556.26</v>
      </c>
      <c r="Y955" s="156"/>
      <c r="Z955" s="230">
        <f t="shared" ref="Z955:AB955" si="436">Z954*6/100</f>
        <v>24556.26</v>
      </c>
      <c r="AA955" s="156"/>
      <c r="AB955" s="230">
        <f t="shared" si="436"/>
        <v>24556.26</v>
      </c>
      <c r="AC955" s="156"/>
      <c r="AD955" s="230">
        <f t="shared" ref="AD955" si="437">AD954*6/100</f>
        <v>24556.26</v>
      </c>
      <c r="AE955" s="156"/>
      <c r="AF955" s="230">
        <f t="shared" ref="AF955" si="438">AF954*6/100</f>
        <v>25586.893799999998</v>
      </c>
    </row>
    <row r="956" spans="2:32" x14ac:dyDescent="0.25">
      <c r="B956" s="214" t="s">
        <v>13</v>
      </c>
      <c r="C956" s="219"/>
      <c r="D956" s="126" t="s">
        <v>84</v>
      </c>
      <c r="E956" s="148"/>
      <c r="F956" s="134">
        <v>-15000</v>
      </c>
      <c r="G956" s="148"/>
      <c r="H956" s="33">
        <v>-15000</v>
      </c>
      <c r="I956" s="33"/>
      <c r="J956" s="33"/>
      <c r="K956" s="33"/>
      <c r="L956" s="33"/>
      <c r="M956" s="33"/>
      <c r="N956" s="33"/>
      <c r="O956" s="148"/>
      <c r="P956" s="229">
        <v>-15000</v>
      </c>
      <c r="Q956" s="148"/>
      <c r="R956" s="229">
        <v>-15000</v>
      </c>
      <c r="S956" s="148"/>
      <c r="T956" s="229">
        <v>-15000</v>
      </c>
      <c r="U956" s="148"/>
      <c r="V956" s="229">
        <v>-15000</v>
      </c>
      <c r="W956" s="148"/>
      <c r="X956" s="229">
        <v>-15000</v>
      </c>
      <c r="Y956" s="148"/>
      <c r="Z956" s="229">
        <v>-15000</v>
      </c>
      <c r="AA956" s="148"/>
      <c r="AB956" s="229">
        <v>-15000</v>
      </c>
      <c r="AC956" s="148"/>
      <c r="AD956" s="229">
        <v>-15000</v>
      </c>
      <c r="AE956" s="148"/>
      <c r="AF956" s="229">
        <v>-15000</v>
      </c>
    </row>
    <row r="957" spans="2:32" ht="16.5" thickBot="1" x14ac:dyDescent="0.3">
      <c r="B957" s="224" t="s">
        <v>106</v>
      </c>
      <c r="C957" s="225"/>
      <c r="D957" s="382" t="s">
        <v>84</v>
      </c>
      <c r="E957" s="150"/>
      <c r="F957" s="383">
        <f>F955+F956</f>
        <v>10639.5</v>
      </c>
      <c r="G957" s="157"/>
      <c r="H957" s="160">
        <f t="shared" ref="H957" si="439">H955+H956</f>
        <v>10639.5</v>
      </c>
      <c r="I957" s="387"/>
      <c r="J957" s="387"/>
      <c r="K957" s="387"/>
      <c r="L957" s="387"/>
      <c r="M957" s="387"/>
      <c r="N957" s="387"/>
      <c r="O957" s="157"/>
      <c r="P957" s="384">
        <f t="shared" ref="P957" si="440">P955+P956</f>
        <v>9288.66</v>
      </c>
      <c r="Q957" s="157"/>
      <c r="R957" s="384">
        <f t="shared" ref="R957:T957" si="441">R955+R956</f>
        <v>9288.66</v>
      </c>
      <c r="S957" s="157"/>
      <c r="T957" s="384">
        <f t="shared" si="441"/>
        <v>9288.66</v>
      </c>
      <c r="U957" s="157"/>
      <c r="V957" s="384">
        <f t="shared" ref="V957" si="442">V955+V956</f>
        <v>11416.388999999999</v>
      </c>
      <c r="W957" s="157"/>
      <c r="X957" s="267">
        <f t="shared" ref="X957" si="443">X955+X956</f>
        <v>9556.2599999999984</v>
      </c>
      <c r="Y957" s="157"/>
      <c r="Z957" s="267">
        <f t="shared" ref="Z957:AB957" si="444">Z955+Z956</f>
        <v>9556.2599999999984</v>
      </c>
      <c r="AA957" s="157"/>
      <c r="AB957" s="267">
        <f t="shared" si="444"/>
        <v>9556.2599999999984</v>
      </c>
      <c r="AC957" s="157"/>
      <c r="AD957" s="267">
        <f t="shared" ref="AD957" si="445">AD955+AD956</f>
        <v>9556.2599999999984</v>
      </c>
      <c r="AE957" s="157"/>
      <c r="AF957" s="267">
        <f t="shared" ref="AF957" si="446">AF955+AF956</f>
        <v>10586.893799999998</v>
      </c>
    </row>
    <row r="958" spans="2:32" ht="16.5" thickTop="1" x14ac:dyDescent="0.25">
      <c r="B958" s="218" t="s">
        <v>150</v>
      </c>
      <c r="C958" s="313"/>
      <c r="D958" s="314"/>
      <c r="E958" s="33"/>
      <c r="F958" s="40"/>
      <c r="G958" s="158"/>
      <c r="H958" s="40"/>
      <c r="I958" s="40"/>
      <c r="J958" s="40"/>
      <c r="K958" s="40"/>
      <c r="L958" s="40"/>
      <c r="M958" s="40"/>
      <c r="N958" s="40"/>
      <c r="O958" s="156"/>
      <c r="P958" s="279"/>
      <c r="Q958" s="156"/>
      <c r="R958" s="279"/>
      <c r="S958" s="156"/>
      <c r="T958" s="279"/>
      <c r="U958" s="156"/>
      <c r="V958" s="279">
        <v>4200</v>
      </c>
      <c r="W958" s="156"/>
      <c r="X958" s="279"/>
      <c r="Y958" s="156"/>
      <c r="Z958" s="279"/>
      <c r="AA958" s="156"/>
      <c r="AB958" s="279"/>
      <c r="AC958" s="156"/>
      <c r="AD958" s="279"/>
      <c r="AE958" s="156"/>
      <c r="AF958" s="279"/>
    </row>
    <row r="959" spans="2:32" ht="16.5" thickBot="1" x14ac:dyDescent="0.3">
      <c r="B959" s="271" t="s">
        <v>131</v>
      </c>
      <c r="C959" s="33"/>
      <c r="D959" s="282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148"/>
      <c r="P959" s="267">
        <v>9289</v>
      </c>
      <c r="Q959" s="148"/>
      <c r="R959" s="267">
        <v>9289</v>
      </c>
      <c r="S959" s="150"/>
      <c r="T959" s="267">
        <v>9289</v>
      </c>
      <c r="U959" s="150"/>
      <c r="V959" s="267">
        <v>15616</v>
      </c>
      <c r="W959" s="150"/>
      <c r="X959" s="267">
        <v>9556</v>
      </c>
      <c r="Y959" s="150"/>
      <c r="Z959" s="267">
        <v>9556</v>
      </c>
      <c r="AA959" s="150"/>
      <c r="AB959" s="267">
        <v>9556</v>
      </c>
      <c r="AC959" s="150"/>
      <c r="AD959" s="267">
        <v>9556</v>
      </c>
      <c r="AE959" s="150"/>
      <c r="AF959" s="267">
        <v>10587</v>
      </c>
    </row>
    <row r="960" spans="2:32" ht="16.5" thickTop="1" x14ac:dyDescent="0.25">
      <c r="B960" s="318"/>
      <c r="C960" s="283"/>
      <c r="D960" s="284"/>
      <c r="E960" s="274"/>
      <c r="F960" s="274"/>
      <c r="G960" s="274"/>
      <c r="H960" s="274"/>
      <c r="I960" s="274"/>
      <c r="J960" s="274"/>
      <c r="K960" s="274"/>
      <c r="L960" s="274"/>
      <c r="M960" s="274"/>
      <c r="N960" s="274"/>
      <c r="O960" s="150"/>
      <c r="P960" s="293"/>
      <c r="Q960" s="150"/>
      <c r="R960" s="293"/>
    </row>
    <row r="961" spans="2:26" ht="16.5" thickTop="1" x14ac:dyDescent="0.25">
      <c r="B961" s="18"/>
      <c r="C961" s="18"/>
      <c r="D961" s="109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16"/>
      <c r="Q961" s="33"/>
      <c r="R961" s="316"/>
    </row>
    <row r="962" spans="2:26" x14ac:dyDescent="0.25">
      <c r="B962" s="18"/>
      <c r="C962" s="18"/>
      <c r="D962" s="109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16"/>
      <c r="Q962" s="33"/>
      <c r="R962" s="316"/>
    </row>
    <row r="963" spans="2:26" x14ac:dyDescent="0.25">
      <c r="B963" s="101" t="s">
        <v>152</v>
      </c>
      <c r="C963" s="101"/>
      <c r="D963" s="102"/>
      <c r="E963"/>
      <c r="F963"/>
      <c r="G963"/>
      <c r="H963"/>
      <c r="I963"/>
      <c r="J963"/>
      <c r="K963"/>
      <c r="L963"/>
      <c r="M963"/>
      <c r="N963"/>
      <c r="O963"/>
      <c r="P963"/>
    </row>
    <row r="964" spans="2:26" x14ac:dyDescent="0.25">
      <c r="B964" s="101" t="s">
        <v>153</v>
      </c>
      <c r="C964" s="101"/>
      <c r="D964" s="102"/>
      <c r="E964"/>
      <c r="F964"/>
      <c r="G964"/>
      <c r="H964"/>
      <c r="I964"/>
      <c r="J964"/>
      <c r="K964"/>
      <c r="L964"/>
      <c r="M964"/>
      <c r="N964"/>
      <c r="O964"/>
      <c r="P964"/>
    </row>
    <row r="965" spans="2:26" x14ac:dyDescent="0.25">
      <c r="B965" s="103"/>
      <c r="C965" s="103"/>
      <c r="D965" s="102"/>
      <c r="E965"/>
      <c r="F965"/>
      <c r="G965"/>
      <c r="H965"/>
      <c r="I965"/>
      <c r="J965"/>
      <c r="K965"/>
      <c r="L965"/>
      <c r="M965"/>
      <c r="N965"/>
      <c r="O965"/>
      <c r="P965"/>
    </row>
    <row r="966" spans="2:26" x14ac:dyDescent="0.25">
      <c r="B966" s="104" t="s">
        <v>0</v>
      </c>
      <c r="C966" s="103"/>
      <c r="D966" s="102"/>
      <c r="E966" s="33"/>
      <c r="F966" s="33"/>
      <c r="G966"/>
      <c r="H966"/>
      <c r="I966"/>
      <c r="J966"/>
      <c r="K966"/>
      <c r="L966"/>
      <c r="M966"/>
      <c r="N966"/>
      <c r="O966"/>
      <c r="P966"/>
    </row>
    <row r="967" spans="2:26" x14ac:dyDescent="0.25">
      <c r="B967" s="105"/>
      <c r="C967" s="106"/>
      <c r="D967" s="107"/>
      <c r="E967" s="133" t="s">
        <v>95</v>
      </c>
      <c r="F967" s="134"/>
      <c r="G967" s="129" t="s">
        <v>97</v>
      </c>
      <c r="H967" s="129"/>
      <c r="I967" s="129"/>
      <c r="J967" s="129"/>
      <c r="K967" s="129"/>
      <c r="L967" s="129"/>
      <c r="M967" s="129"/>
      <c r="N967" s="129"/>
      <c r="O967" s="129" t="s">
        <v>104</v>
      </c>
      <c r="P967"/>
      <c r="Q967" s="412" t="s">
        <v>105</v>
      </c>
      <c r="R967" s="412"/>
      <c r="S967" s="412" t="s">
        <v>149</v>
      </c>
      <c r="T967" s="412"/>
      <c r="U967" s="413" t="s">
        <v>156</v>
      </c>
      <c r="V967" s="413"/>
      <c r="W967" s="413" t="s">
        <v>159</v>
      </c>
      <c r="X967" s="413"/>
      <c r="Y967" s="413" t="s">
        <v>162</v>
      </c>
      <c r="Z967" s="413"/>
    </row>
    <row r="968" spans="2:26" x14ac:dyDescent="0.25">
      <c r="B968" s="212" t="s">
        <v>1</v>
      </c>
      <c r="C968" s="213"/>
      <c r="D968" s="84"/>
      <c r="E968" s="135"/>
      <c r="F968" s="136">
        <v>144750</v>
      </c>
      <c r="G968" s="84"/>
      <c r="H968" s="84">
        <v>144750</v>
      </c>
      <c r="I968" s="84"/>
      <c r="J968" s="84"/>
      <c r="K968" s="84"/>
      <c r="L968" s="84"/>
      <c r="M968" s="84"/>
      <c r="N968" s="84"/>
      <c r="O968" s="151"/>
      <c r="P968" s="143">
        <v>115000</v>
      </c>
      <c r="Q968" s="151"/>
      <c r="R968" s="143">
        <v>115000</v>
      </c>
      <c r="S968" s="151"/>
      <c r="T968" s="143">
        <v>59957</v>
      </c>
      <c r="U968" s="151"/>
      <c r="V968" s="143">
        <v>93010</v>
      </c>
      <c r="W968" s="151"/>
      <c r="X968" s="143">
        <v>93010</v>
      </c>
      <c r="Y968" s="151"/>
      <c r="Z968" s="143">
        <v>93010</v>
      </c>
    </row>
    <row r="969" spans="2:26" x14ac:dyDescent="0.25">
      <c r="B969" s="214" t="s">
        <v>61</v>
      </c>
      <c r="C969" s="215"/>
      <c r="D969" s="84"/>
      <c r="E969" s="135"/>
      <c r="F969" s="136"/>
      <c r="G969" s="148"/>
      <c r="H969" s="33"/>
      <c r="I969" s="33"/>
      <c r="J969" s="33"/>
      <c r="K969" s="33"/>
      <c r="L969" s="33"/>
      <c r="M969" s="33"/>
      <c r="N969" s="33"/>
      <c r="O969" s="148"/>
      <c r="P969" s="229" t="s">
        <v>84</v>
      </c>
      <c r="Q969" s="148"/>
      <c r="R969" s="229" t="s">
        <v>84</v>
      </c>
      <c r="S969" s="148"/>
      <c r="T969" s="229">
        <v>27077.35</v>
      </c>
      <c r="U969" s="148"/>
      <c r="V969" s="229">
        <v>49478.16</v>
      </c>
      <c r="W969" s="148"/>
      <c r="X969" s="229"/>
      <c r="Y969" s="148"/>
      <c r="Z969" s="229"/>
    </row>
    <row r="970" spans="2:26" x14ac:dyDescent="0.25">
      <c r="B970" s="214" t="s">
        <v>2</v>
      </c>
      <c r="C970" s="215"/>
      <c r="D970" s="84"/>
      <c r="E970" s="135"/>
      <c r="F970" s="136">
        <v>7800</v>
      </c>
      <c r="G970" s="141"/>
      <c r="H970" s="84">
        <v>7800</v>
      </c>
      <c r="I970" s="84"/>
      <c r="J970" s="84"/>
      <c r="K970" s="84"/>
      <c r="L970" s="84"/>
      <c r="M970" s="84"/>
      <c r="N970" s="84"/>
      <c r="O970" s="141"/>
      <c r="P970" s="136">
        <v>7800</v>
      </c>
      <c r="Q970" s="141"/>
      <c r="R970" s="136">
        <v>7800</v>
      </c>
      <c r="S970" s="141"/>
      <c r="T970" s="136">
        <v>11322.58</v>
      </c>
      <c r="U970" s="141"/>
      <c r="V970" s="136">
        <v>7800</v>
      </c>
      <c r="W970" s="141"/>
      <c r="X970" s="136">
        <v>7800</v>
      </c>
      <c r="Y970" s="141"/>
      <c r="Z970" s="136">
        <v>7800</v>
      </c>
    </row>
    <row r="971" spans="2:26" ht="17.25" x14ac:dyDescent="0.3">
      <c r="B971" s="214" t="s">
        <v>17</v>
      </c>
      <c r="C971" s="217"/>
      <c r="D971" s="31"/>
      <c r="E971" s="137"/>
      <c r="F971" s="138">
        <v>2500</v>
      </c>
      <c r="G971" s="152"/>
      <c r="H971" s="130">
        <v>2500</v>
      </c>
      <c r="I971" s="130"/>
      <c r="J971" s="130"/>
      <c r="K971" s="130"/>
      <c r="L971" s="130"/>
      <c r="M971" s="130"/>
      <c r="N971" s="130"/>
      <c r="O971" s="152"/>
      <c r="P971" s="136">
        <v>2650</v>
      </c>
      <c r="Q971" s="152"/>
      <c r="R971" s="136">
        <v>2650</v>
      </c>
      <c r="S971" s="152"/>
      <c r="T971" s="136">
        <v>44745.96</v>
      </c>
      <c r="U971" s="152"/>
      <c r="V971" s="136">
        <v>30825</v>
      </c>
      <c r="W971" s="152"/>
      <c r="X971" s="136">
        <v>30825</v>
      </c>
      <c r="Y971" s="152"/>
      <c r="Z971" s="136">
        <v>30825</v>
      </c>
    </row>
    <row r="972" spans="2:26" x14ac:dyDescent="0.25">
      <c r="B972" s="214" t="s">
        <v>19</v>
      </c>
      <c r="C972" s="215"/>
      <c r="D972" s="84"/>
      <c r="E972" s="135"/>
      <c r="F972" s="136">
        <v>72375</v>
      </c>
      <c r="G972" s="141"/>
      <c r="H972" s="84">
        <v>72375</v>
      </c>
      <c r="I972" s="84"/>
      <c r="J972" s="84"/>
      <c r="K972" s="84"/>
      <c r="L972" s="84"/>
      <c r="M972" s="84"/>
      <c r="N972" s="84"/>
      <c r="O972" s="141"/>
      <c r="P972" s="136">
        <v>57500</v>
      </c>
      <c r="Q972" s="141"/>
      <c r="R972" s="136">
        <v>57500</v>
      </c>
      <c r="S972" s="141"/>
      <c r="T972" s="136">
        <v>43517.17</v>
      </c>
      <c r="U972" s="141"/>
      <c r="V972" s="136">
        <v>46505</v>
      </c>
      <c r="W972" s="141"/>
      <c r="X972" s="136">
        <v>46505</v>
      </c>
      <c r="Y972" s="141"/>
      <c r="Z972" s="136">
        <v>46505</v>
      </c>
    </row>
    <row r="973" spans="2:26" x14ac:dyDescent="0.25">
      <c r="B973" s="214" t="s">
        <v>60</v>
      </c>
      <c r="C973" s="215"/>
      <c r="D973" s="84"/>
      <c r="E973" s="135"/>
      <c r="F973" s="136"/>
      <c r="G973" s="141"/>
      <c r="H973" s="84"/>
      <c r="I973" s="84"/>
      <c r="J973" s="84"/>
      <c r="K973" s="84"/>
      <c r="L973" s="84"/>
      <c r="M973" s="84"/>
      <c r="N973" s="84"/>
      <c r="O973" s="141"/>
      <c r="P973" s="136"/>
      <c r="Q973" s="141"/>
      <c r="R973" s="136"/>
      <c r="S973" s="141"/>
      <c r="T973" s="136"/>
      <c r="U973" s="141"/>
      <c r="V973" s="136">
        <v>24739.08</v>
      </c>
      <c r="W973" s="141"/>
      <c r="X973" s="136"/>
      <c r="Y973" s="141"/>
      <c r="Z973" s="136"/>
    </row>
    <row r="974" spans="2:26" x14ac:dyDescent="0.25">
      <c r="B974" s="214" t="s">
        <v>20</v>
      </c>
      <c r="C974" s="215"/>
      <c r="D974" s="84"/>
      <c r="E974" s="135"/>
      <c r="F974" s="136">
        <v>25000</v>
      </c>
      <c r="G974" s="141"/>
      <c r="H974" s="84">
        <v>25000</v>
      </c>
      <c r="I974" s="84"/>
      <c r="J974" s="84"/>
      <c r="K974" s="84"/>
      <c r="L974" s="84"/>
      <c r="M974" s="84"/>
      <c r="N974" s="84"/>
      <c r="O974" s="141"/>
      <c r="P974" s="136">
        <v>25000</v>
      </c>
      <c r="Q974" s="141"/>
      <c r="R974" s="136">
        <v>25000</v>
      </c>
      <c r="S974" s="141"/>
      <c r="T974" s="136">
        <v>36290.32</v>
      </c>
      <c r="U974" s="141"/>
      <c r="V974" s="136">
        <v>25000</v>
      </c>
      <c r="W974" s="141"/>
      <c r="X974" s="136">
        <v>25000</v>
      </c>
      <c r="Y974" s="141"/>
      <c r="Z974" s="136">
        <v>25000</v>
      </c>
    </row>
    <row r="975" spans="2:26" x14ac:dyDescent="0.25">
      <c r="B975" s="214" t="s">
        <v>22</v>
      </c>
      <c r="C975" s="215"/>
      <c r="D975" s="84"/>
      <c r="E975" s="135"/>
      <c r="F975" s="136">
        <v>75000</v>
      </c>
      <c r="G975" s="141"/>
      <c r="H975" s="84">
        <v>75000</v>
      </c>
      <c r="I975" s="84"/>
      <c r="J975" s="84"/>
      <c r="K975" s="84"/>
      <c r="L975" s="84"/>
      <c r="M975" s="84"/>
      <c r="N975" s="84"/>
      <c r="O975" s="141"/>
      <c r="P975" s="136">
        <v>65000</v>
      </c>
      <c r="Q975" s="141"/>
      <c r="R975" s="136">
        <v>65000</v>
      </c>
      <c r="S975" s="141"/>
      <c r="T975" s="136">
        <v>79838.710000000006</v>
      </c>
      <c r="U975" s="141"/>
      <c r="V975" s="136">
        <v>55000</v>
      </c>
      <c r="W975" s="141"/>
      <c r="X975" s="136">
        <v>55000</v>
      </c>
      <c r="Y975" s="141"/>
      <c r="Z975" s="136">
        <v>55000</v>
      </c>
    </row>
    <row r="976" spans="2:26" x14ac:dyDescent="0.25">
      <c r="B976" s="214" t="s">
        <v>21</v>
      </c>
      <c r="C976" s="215"/>
      <c r="D976" s="84"/>
      <c r="E976" s="135"/>
      <c r="F976" s="136"/>
      <c r="G976" s="148"/>
      <c r="H976" s="33"/>
      <c r="I976" s="33"/>
      <c r="J976" s="33"/>
      <c r="K976" s="33"/>
      <c r="L976" s="33"/>
      <c r="M976" s="33"/>
      <c r="N976" s="33"/>
      <c r="O976" s="148"/>
      <c r="P976" s="161">
        <v>100000</v>
      </c>
      <c r="Q976" s="148"/>
      <c r="R976" s="161">
        <v>100000</v>
      </c>
      <c r="S976" s="148"/>
      <c r="T976" s="169">
        <v>145161.29</v>
      </c>
      <c r="U976" s="148"/>
      <c r="V976" s="169">
        <v>100000</v>
      </c>
      <c r="W976" s="148"/>
      <c r="X976" s="169">
        <v>100000</v>
      </c>
      <c r="Y976" s="148"/>
      <c r="Z976" s="169">
        <v>100000</v>
      </c>
    </row>
    <row r="977" spans="2:26" x14ac:dyDescent="0.25">
      <c r="B977" s="214" t="s">
        <v>24</v>
      </c>
      <c r="C977" s="215"/>
      <c r="D977" s="84"/>
      <c r="E977" s="135"/>
      <c r="F977" s="136">
        <v>13900</v>
      </c>
      <c r="G977" s="141"/>
      <c r="H977" s="84">
        <v>13900</v>
      </c>
      <c r="I977" s="84"/>
      <c r="J977" s="84"/>
      <c r="K977" s="84"/>
      <c r="L977" s="84"/>
      <c r="M977" s="84"/>
      <c r="N977" s="84"/>
      <c r="O977" s="141"/>
      <c r="P977" s="136">
        <v>11500</v>
      </c>
      <c r="Q977" s="141"/>
      <c r="R977" s="136">
        <v>11500</v>
      </c>
      <c r="S977" s="141"/>
      <c r="T977" s="136">
        <v>16693.54</v>
      </c>
      <c r="U977" s="141"/>
      <c r="V977" s="136">
        <v>11500</v>
      </c>
      <c r="W977" s="141"/>
      <c r="X977" s="136">
        <v>11500</v>
      </c>
      <c r="Y977" s="141"/>
      <c r="Z977" s="136">
        <v>11500</v>
      </c>
    </row>
    <row r="978" spans="2:26" x14ac:dyDescent="0.25">
      <c r="B978" s="214" t="s">
        <v>23</v>
      </c>
      <c r="C978" s="215"/>
      <c r="D978" s="84"/>
      <c r="E978" s="135"/>
      <c r="F978" s="136">
        <v>20000</v>
      </c>
      <c r="G978" s="141"/>
      <c r="H978" s="84">
        <v>20000</v>
      </c>
      <c r="I978" s="84"/>
      <c r="J978" s="84"/>
      <c r="K978" s="84"/>
      <c r="L978" s="84"/>
      <c r="M978" s="84"/>
      <c r="N978" s="84"/>
      <c r="O978" s="141"/>
      <c r="P978" s="136">
        <v>20000</v>
      </c>
      <c r="Q978" s="141"/>
      <c r="R978" s="136">
        <v>20000</v>
      </c>
      <c r="S978" s="141"/>
      <c r="T978" s="136">
        <v>29032.25</v>
      </c>
      <c r="U978" s="141"/>
      <c r="V978" s="136">
        <v>20000</v>
      </c>
      <c r="W978" s="141"/>
      <c r="X978" s="136">
        <v>20000</v>
      </c>
      <c r="Y978" s="141"/>
      <c r="Z978" s="136">
        <v>20000</v>
      </c>
    </row>
    <row r="979" spans="2:26" x14ac:dyDescent="0.25">
      <c r="B979" s="218" t="s">
        <v>3</v>
      </c>
      <c r="C979" s="219"/>
      <c r="D979" s="121"/>
      <c r="E979" s="139"/>
      <c r="F979" s="140">
        <f>SUM(F968:F978)</f>
        <v>361325</v>
      </c>
      <c r="G979" s="153"/>
      <c r="H979" s="121">
        <f>SUM(H968:H978)</f>
        <v>361325</v>
      </c>
      <c r="I979" s="110"/>
      <c r="J979" s="110"/>
      <c r="K979" s="110"/>
      <c r="L979" s="110"/>
      <c r="M979" s="110"/>
      <c r="N979" s="110"/>
      <c r="O979" s="153"/>
      <c r="P979" s="140">
        <f>SUM(P968:P978)</f>
        <v>404450</v>
      </c>
      <c r="Q979" s="153"/>
      <c r="R979" s="140">
        <f>SUM(R968:R978)</f>
        <v>404450</v>
      </c>
      <c r="S979" s="153"/>
      <c r="T979" s="140">
        <f>SUM(T968:T978)</f>
        <v>493636.17</v>
      </c>
      <c r="U979" s="153"/>
      <c r="V979" s="140">
        <f>SUM(V968:V978)</f>
        <v>463857.24</v>
      </c>
      <c r="W979" s="153"/>
      <c r="X979" s="140">
        <f>SUM(X968:X978)</f>
        <v>389640</v>
      </c>
      <c r="Y979" s="153"/>
      <c r="Z979" s="140">
        <f>SUM(Z968:Z978)</f>
        <v>389640</v>
      </c>
    </row>
    <row r="980" spans="2:26" x14ac:dyDescent="0.25">
      <c r="B980" s="220"/>
      <c r="C980" s="215"/>
      <c r="D980" s="84"/>
      <c r="E980" s="135"/>
      <c r="F980" s="136"/>
      <c r="G980" s="148"/>
      <c r="H980" s="33"/>
      <c r="I980" s="33"/>
      <c r="J980" s="33"/>
      <c r="K980" s="33"/>
      <c r="L980" s="33"/>
      <c r="M980" s="33"/>
      <c r="N980" s="33"/>
      <c r="O980" s="148"/>
      <c r="P980" s="161"/>
      <c r="Q980" s="148"/>
      <c r="R980" s="161"/>
      <c r="S980" s="148"/>
      <c r="T980" s="161"/>
      <c r="U980" s="148"/>
      <c r="V980" s="161"/>
      <c r="W980" s="148"/>
      <c r="X980" s="161"/>
      <c r="Y980" s="148"/>
      <c r="Z980" s="161"/>
    </row>
    <row r="981" spans="2:26" x14ac:dyDescent="0.25">
      <c r="B981" s="221" t="s">
        <v>4</v>
      </c>
      <c r="C981" s="219"/>
      <c r="D981" s="84"/>
      <c r="E981" s="139" t="s">
        <v>30</v>
      </c>
      <c r="F981" s="136"/>
      <c r="G981" s="148"/>
      <c r="H981" s="33"/>
      <c r="I981" s="33"/>
      <c r="J981" s="33"/>
      <c r="K981" s="33"/>
      <c r="L981" s="33"/>
      <c r="M981" s="33"/>
      <c r="N981" s="33"/>
      <c r="O981" s="148"/>
      <c r="P981" s="161"/>
      <c r="Q981" s="148"/>
      <c r="R981" s="161"/>
      <c r="S981" s="148"/>
      <c r="T981" s="161"/>
      <c r="U981" s="148"/>
      <c r="V981" s="161"/>
      <c r="W981" s="148"/>
      <c r="X981" s="161"/>
      <c r="Y981" s="148"/>
      <c r="Z981" s="161"/>
    </row>
    <row r="982" spans="2:26" x14ac:dyDescent="0.25">
      <c r="B982" s="214" t="s">
        <v>5</v>
      </c>
      <c r="C982" s="219"/>
      <c r="D982" s="84"/>
      <c r="E982" s="139"/>
      <c r="F982" s="136"/>
      <c r="G982" s="148"/>
      <c r="H982" s="33"/>
      <c r="I982" s="33"/>
      <c r="J982" s="33"/>
      <c r="K982" s="33"/>
      <c r="L982" s="33"/>
      <c r="M982" s="33"/>
      <c r="N982" s="33"/>
      <c r="O982" s="148"/>
      <c r="P982" s="229"/>
      <c r="Q982" s="148"/>
      <c r="R982" s="229"/>
      <c r="S982" s="148"/>
      <c r="T982" s="229"/>
      <c r="U982" s="148"/>
      <c r="V982" s="229"/>
      <c r="W982" s="148"/>
      <c r="X982" s="229"/>
      <c r="Y982" s="148"/>
      <c r="Z982" s="229"/>
    </row>
    <row r="983" spans="2:26" x14ac:dyDescent="0.25">
      <c r="B983" s="214" t="s">
        <v>25</v>
      </c>
      <c r="C983" s="222"/>
      <c r="D983" s="84"/>
      <c r="E983" s="141"/>
      <c r="F983" s="136"/>
      <c r="G983" s="148"/>
      <c r="H983" s="33"/>
      <c r="I983" s="33"/>
      <c r="J983" s="33"/>
      <c r="K983" s="33"/>
      <c r="L983" s="33"/>
      <c r="M983" s="33"/>
      <c r="N983" s="33"/>
      <c r="O983" s="148"/>
      <c r="P983" s="226"/>
      <c r="Q983" s="148"/>
      <c r="R983" s="226"/>
      <c r="S983" s="148"/>
      <c r="T983" s="226"/>
      <c r="U983" s="148"/>
      <c r="V983" s="226"/>
      <c r="W983" s="148"/>
      <c r="X983" s="226"/>
      <c r="Y983" s="148"/>
      <c r="Z983" s="226"/>
    </row>
    <row r="984" spans="2:26" x14ac:dyDescent="0.25">
      <c r="B984" s="214" t="s">
        <v>6</v>
      </c>
      <c r="C984" s="222"/>
      <c r="D984" s="84"/>
      <c r="E984" s="141">
        <v>0</v>
      </c>
      <c r="F984" s="136"/>
      <c r="G984" s="148"/>
      <c r="H984" s="33"/>
      <c r="I984" s="33"/>
      <c r="J984" s="33"/>
      <c r="K984" s="33"/>
      <c r="L984" s="33"/>
      <c r="M984" s="33"/>
      <c r="N984" s="33"/>
      <c r="O984" s="148"/>
      <c r="P984" s="226"/>
      <c r="Q984" s="148"/>
      <c r="R984" s="226"/>
      <c r="S984" s="148"/>
      <c r="T984" s="226"/>
      <c r="U984" s="148"/>
      <c r="V984" s="226"/>
      <c r="W984" s="148"/>
      <c r="X984" s="388">
        <v>40000</v>
      </c>
      <c r="Y984" s="148"/>
      <c r="Z984" s="388">
        <v>40000</v>
      </c>
    </row>
    <row r="985" spans="2:26" x14ac:dyDescent="0.25">
      <c r="B985" s="214" t="s">
        <v>7</v>
      </c>
      <c r="C985" s="113"/>
      <c r="D985" s="84"/>
      <c r="E985" s="141">
        <v>0</v>
      </c>
      <c r="F985" s="136"/>
      <c r="G985" s="148"/>
      <c r="H985" s="33"/>
      <c r="I985" s="33"/>
      <c r="J985" s="33"/>
      <c r="K985" s="33"/>
      <c r="L985" s="33"/>
      <c r="M985" s="33"/>
      <c r="N985" s="33"/>
      <c r="O985" s="148"/>
      <c r="P985" s="226">
        <v>8084.28</v>
      </c>
      <c r="Q985" s="148"/>
      <c r="R985" s="226">
        <v>8263.3799999999992</v>
      </c>
      <c r="S985" s="148"/>
      <c r="T985" s="226"/>
      <c r="U985" s="148"/>
      <c r="V985" s="226"/>
      <c r="W985" s="148"/>
      <c r="X985" s="226"/>
      <c r="Y985" s="148"/>
      <c r="Z985" s="226"/>
    </row>
    <row r="986" spans="2:26" x14ac:dyDescent="0.25">
      <c r="B986" s="214"/>
      <c r="C986" s="215"/>
      <c r="D986" s="115"/>
      <c r="E986" s="142"/>
      <c r="F986" s="143">
        <f>+F979+F985</f>
        <v>361325</v>
      </c>
      <c r="G986" s="151"/>
      <c r="H986" s="115">
        <f>+H979+H985</f>
        <v>361325</v>
      </c>
      <c r="I986" s="115"/>
      <c r="J986" s="115"/>
      <c r="K986" s="115"/>
      <c r="L986" s="115"/>
      <c r="M986" s="115"/>
      <c r="N986" s="115"/>
      <c r="O986" s="151"/>
      <c r="P986" s="143">
        <v>483299.28</v>
      </c>
      <c r="Q986" s="151"/>
      <c r="R986" s="143">
        <f>R979+R985</f>
        <v>412713.38</v>
      </c>
      <c r="S986" s="151"/>
      <c r="T986" s="143">
        <f>T979+T985</f>
        <v>493636.17</v>
      </c>
      <c r="U986" s="151"/>
      <c r="V986" s="143">
        <f>V979+V985</f>
        <v>463857.24</v>
      </c>
      <c r="W986" s="151"/>
      <c r="X986" s="143">
        <f>X979+X984</f>
        <v>429640</v>
      </c>
      <c r="Y986" s="151"/>
      <c r="Z986" s="143">
        <f>Z979+Z984</f>
        <v>429640</v>
      </c>
    </row>
    <row r="987" spans="2:26" x14ac:dyDescent="0.25">
      <c r="B987" s="221" t="s">
        <v>34</v>
      </c>
      <c r="C987" s="219"/>
      <c r="D987" s="84"/>
      <c r="E987" s="139"/>
      <c r="F987" s="136"/>
      <c r="G987" s="148"/>
      <c r="H987" s="33"/>
      <c r="I987" s="33"/>
      <c r="J987" s="33"/>
      <c r="K987" s="33"/>
      <c r="L987" s="33"/>
      <c r="M987" s="33"/>
      <c r="N987" s="33"/>
      <c r="O987" s="148"/>
      <c r="P987" s="226"/>
      <c r="Q987" s="148"/>
      <c r="R987" s="226"/>
      <c r="S987" s="148"/>
      <c r="T987" s="226"/>
      <c r="U987" s="148"/>
      <c r="V987" s="226"/>
      <c r="W987" s="148"/>
      <c r="X987" s="226"/>
      <c r="Y987" s="148"/>
      <c r="Z987" s="226"/>
    </row>
    <row r="988" spans="2:26" x14ac:dyDescent="0.25">
      <c r="B988" s="214" t="s">
        <v>9</v>
      </c>
      <c r="C988" s="223"/>
      <c r="D988" s="84"/>
      <c r="E988" s="144">
        <v>350</v>
      </c>
      <c r="F988" s="145"/>
      <c r="G988" s="144">
        <v>350</v>
      </c>
      <c r="H988" s="131"/>
      <c r="I988" s="131"/>
      <c r="J988" s="131"/>
      <c r="K988" s="131"/>
      <c r="L988" s="131"/>
      <c r="M988" s="131"/>
      <c r="N988" s="131"/>
      <c r="O988" s="144">
        <v>350</v>
      </c>
      <c r="P988" s="227"/>
      <c r="Q988" s="144">
        <v>350</v>
      </c>
      <c r="R988" s="227"/>
      <c r="S988" s="144"/>
      <c r="T988" s="227">
        <v>350</v>
      </c>
      <c r="U988" s="144"/>
      <c r="V988" s="227">
        <v>-350</v>
      </c>
      <c r="W988" s="144"/>
      <c r="X988" s="227">
        <v>-350</v>
      </c>
      <c r="Y988" s="144"/>
      <c r="Z988" s="227">
        <v>-350</v>
      </c>
    </row>
    <row r="989" spans="2:26" ht="17.25" x14ac:dyDescent="0.3">
      <c r="B989" s="216" t="s">
        <v>92</v>
      </c>
      <c r="C989" s="223"/>
      <c r="D989" s="84"/>
      <c r="E989" s="144">
        <f>F968*0.1</f>
        <v>14475</v>
      </c>
      <c r="F989" s="145"/>
      <c r="G989" s="144">
        <f>H968*0.1</f>
        <v>14475</v>
      </c>
      <c r="H989" s="131"/>
      <c r="I989" s="131"/>
      <c r="J989" s="131"/>
      <c r="K989" s="131"/>
      <c r="L989" s="131"/>
      <c r="M989" s="131"/>
      <c r="N989" s="131"/>
      <c r="O989" s="144">
        <v>11500</v>
      </c>
      <c r="P989" s="227"/>
      <c r="Q989" s="144">
        <v>11500</v>
      </c>
      <c r="R989" s="227"/>
      <c r="S989" s="144"/>
      <c r="T989" s="227"/>
      <c r="U989" s="144"/>
      <c r="V989" s="227"/>
      <c r="W989" s="144"/>
      <c r="X989" s="227">
        <v>-9301</v>
      </c>
      <c r="Y989" s="144"/>
      <c r="Z989" s="227">
        <v>-9301</v>
      </c>
    </row>
    <row r="990" spans="2:26" ht="17.25" x14ac:dyDescent="0.3">
      <c r="B990" s="216"/>
      <c r="C990" s="113"/>
      <c r="D990" s="117"/>
      <c r="E990" s="141"/>
      <c r="F990" s="146">
        <f>-E988-E989-E990</f>
        <v>-14825</v>
      </c>
      <c r="G990" s="154"/>
      <c r="H990" s="117">
        <f>-G988-G989-G990</f>
        <v>-14825</v>
      </c>
      <c r="I990" s="117"/>
      <c r="J990" s="117"/>
      <c r="K990" s="117"/>
      <c r="L990" s="117"/>
      <c r="M990" s="117"/>
      <c r="N990" s="117"/>
      <c r="O990" s="154"/>
      <c r="P990" s="146">
        <f>-O988-O989-O990</f>
        <v>-11850</v>
      </c>
      <c r="Q990" s="154"/>
      <c r="R990" s="146">
        <f>-Q988-Q989-Q990</f>
        <v>-11850</v>
      </c>
      <c r="S990" s="154"/>
      <c r="T990" s="146">
        <f>-S988-S989-S990</f>
        <v>0</v>
      </c>
      <c r="U990" s="154"/>
      <c r="V990" s="146">
        <f>-U988-U989-U990</f>
        <v>0</v>
      </c>
      <c r="W990" s="154"/>
      <c r="X990" s="146"/>
      <c r="Y990" s="154"/>
      <c r="Z990" s="146"/>
    </row>
    <row r="991" spans="2:26" ht="16.5" thickBot="1" x14ac:dyDescent="0.3">
      <c r="B991" s="214" t="s">
        <v>11</v>
      </c>
      <c r="C991" s="215"/>
      <c r="D991" s="124"/>
      <c r="E991" s="142"/>
      <c r="F991" s="147">
        <f>+F986+F990</f>
        <v>346500</v>
      </c>
      <c r="G991" s="155"/>
      <c r="H991" s="124">
        <f>+H986+H990</f>
        <v>346500</v>
      </c>
      <c r="I991" s="124"/>
      <c r="J991" s="124"/>
      <c r="K991" s="124"/>
      <c r="L991" s="124"/>
      <c r="M991" s="124"/>
      <c r="N991" s="124"/>
      <c r="O991" s="155"/>
      <c r="P991" s="228">
        <f>+P986+P990</f>
        <v>471449.28</v>
      </c>
      <c r="Q991" s="155"/>
      <c r="R991" s="228">
        <f>+R986+R990</f>
        <v>400863.38</v>
      </c>
      <c r="S991" s="155"/>
      <c r="T991" s="228">
        <f>+T986+T990</f>
        <v>493636.17</v>
      </c>
      <c r="U991" s="155"/>
      <c r="V991" s="228">
        <f>V986+V988</f>
        <v>463507.24</v>
      </c>
      <c r="W991" s="155"/>
      <c r="X991" s="228">
        <f>X986+X988+X989</f>
        <v>419989</v>
      </c>
      <c r="Y991" s="155"/>
      <c r="Z991" s="228">
        <f>Z986+Z988+Z989</f>
        <v>419989</v>
      </c>
    </row>
    <row r="992" spans="2:26" x14ac:dyDescent="0.25">
      <c r="B992" s="214" t="s">
        <v>93</v>
      </c>
      <c r="C992" s="215"/>
      <c r="D992" s="125" t="s">
        <v>84</v>
      </c>
      <c r="E992" s="148"/>
      <c r="F992" s="149">
        <f>F991*6/100</f>
        <v>20790</v>
      </c>
      <c r="G992" s="156"/>
      <c r="H992" s="158">
        <f t="shared" ref="H992" si="447">H991*6/100</f>
        <v>20790</v>
      </c>
      <c r="I992" s="158"/>
      <c r="J992" s="158"/>
      <c r="K992" s="158"/>
      <c r="L992" s="158"/>
      <c r="M992" s="158"/>
      <c r="N992" s="158"/>
      <c r="O992" s="156"/>
      <c r="P992" s="230">
        <f t="shared" ref="P992" si="448">P991*6/100</f>
        <v>28286.9568</v>
      </c>
      <c r="Q992" s="156"/>
      <c r="R992" s="230">
        <f t="shared" ref="R992" si="449">R991*6/100</f>
        <v>24051.802800000001</v>
      </c>
      <c r="S992" s="156"/>
      <c r="T992" s="230">
        <f t="shared" ref="T992" si="450">T991*6/100</f>
        <v>29618.1702</v>
      </c>
      <c r="U992" s="156"/>
      <c r="V992" s="230">
        <f t="shared" ref="V992" si="451">V991*6/100</f>
        <v>27810.434399999998</v>
      </c>
      <c r="W992" s="156"/>
      <c r="X992" s="230">
        <f t="shared" ref="X992:Z992" si="452">X991*6/100</f>
        <v>25199.34</v>
      </c>
      <c r="Y992" s="156"/>
      <c r="Z992" s="230">
        <f t="shared" si="452"/>
        <v>25199.34</v>
      </c>
    </row>
    <row r="993" spans="2:26" x14ac:dyDescent="0.25">
      <c r="B993" s="214" t="s">
        <v>13</v>
      </c>
      <c r="C993" s="219"/>
      <c r="D993" s="126" t="s">
        <v>84</v>
      </c>
      <c r="E993" s="148"/>
      <c r="F993" s="134">
        <v>-15000</v>
      </c>
      <c r="G993" s="148"/>
      <c r="H993" s="33">
        <v>-15000</v>
      </c>
      <c r="I993" s="33"/>
      <c r="J993" s="33"/>
      <c r="K993" s="33"/>
      <c r="L993" s="33"/>
      <c r="M993" s="33"/>
      <c r="N993" s="33"/>
      <c r="O993" s="148"/>
      <c r="P993" s="229">
        <v>-15000</v>
      </c>
      <c r="Q993" s="148"/>
      <c r="R993" s="229">
        <v>-15000</v>
      </c>
      <c r="S993" s="148"/>
      <c r="T993" s="229">
        <v>-15000</v>
      </c>
      <c r="U993" s="148"/>
      <c r="V993" s="229">
        <v>-15000</v>
      </c>
      <c r="W993" s="148"/>
      <c r="X993" s="229">
        <v>-15000</v>
      </c>
      <c r="Y993" s="148"/>
      <c r="Z993" s="229">
        <v>-15000</v>
      </c>
    </row>
    <row r="994" spans="2:26" ht="16.5" thickBot="1" x14ac:dyDescent="0.3">
      <c r="B994" s="224" t="s">
        <v>106</v>
      </c>
      <c r="C994" s="225"/>
      <c r="D994" s="382" t="s">
        <v>84</v>
      </c>
      <c r="E994" s="150"/>
      <c r="F994" s="383">
        <f>F992+F993</f>
        <v>5790</v>
      </c>
      <c r="G994" s="157"/>
      <c r="H994" s="160">
        <f t="shared" ref="H994" si="453">H992+H993</f>
        <v>5790</v>
      </c>
      <c r="I994" s="387"/>
      <c r="J994" s="387"/>
      <c r="K994" s="387"/>
      <c r="L994" s="387"/>
      <c r="M994" s="387"/>
      <c r="N994" s="387"/>
      <c r="O994" s="157"/>
      <c r="P994" s="384">
        <f t="shared" ref="P994" si="454">P992+P993</f>
        <v>13286.9568</v>
      </c>
      <c r="Q994" s="157"/>
      <c r="R994" s="384">
        <f t="shared" ref="R994" si="455">R992+R993</f>
        <v>9051.8028000000013</v>
      </c>
      <c r="S994" s="157"/>
      <c r="T994" s="383">
        <f t="shared" ref="T994" si="456">T992+T993</f>
        <v>14618.1702</v>
      </c>
      <c r="U994" s="157"/>
      <c r="V994" s="267">
        <f t="shared" ref="V994" si="457">V992+V993</f>
        <v>12810.434399999998</v>
      </c>
      <c r="W994" s="157"/>
      <c r="X994" s="267">
        <f t="shared" ref="X994:Z994" si="458">X992+X993</f>
        <v>10199.34</v>
      </c>
      <c r="Z994" s="267">
        <f t="shared" si="458"/>
        <v>10199.34</v>
      </c>
    </row>
    <row r="995" spans="2:26" ht="16.5" thickTop="1" x14ac:dyDescent="0.25"/>
    <row r="997" spans="2:26" ht="17.25" x14ac:dyDescent="0.3">
      <c r="B997" s="85" t="s">
        <v>151</v>
      </c>
      <c r="C997" s="85"/>
      <c r="D997" s="28"/>
    </row>
    <row r="998" spans="2:26" ht="17.25" x14ac:dyDescent="0.3">
      <c r="B998" s="85" t="s">
        <v>125</v>
      </c>
      <c r="C998" s="85"/>
      <c r="D998" s="28"/>
    </row>
    <row r="999" spans="2:26" ht="17.25" x14ac:dyDescent="0.3">
      <c r="B999" s="28"/>
      <c r="C999" s="28"/>
      <c r="D999" s="28"/>
    </row>
    <row r="1000" spans="2:26" ht="17.25" x14ac:dyDescent="0.3">
      <c r="B1000" s="86" t="s">
        <v>0</v>
      </c>
      <c r="C1000" s="28"/>
      <c r="D1000" s="28"/>
    </row>
    <row r="1001" spans="2:26" ht="17.25" x14ac:dyDescent="0.3">
      <c r="B1001" s="30"/>
      <c r="C1001" s="49" t="s">
        <v>98</v>
      </c>
      <c r="D1001" s="49"/>
      <c r="E1001" s="49" t="s">
        <v>99</v>
      </c>
      <c r="F1001" s="49"/>
      <c r="G1001" s="49" t="s">
        <v>100</v>
      </c>
      <c r="H1001" s="49"/>
      <c r="I1001" s="49"/>
      <c r="J1001" s="49"/>
      <c r="K1001" s="49"/>
      <c r="L1001" s="49"/>
      <c r="M1001" s="49"/>
      <c r="N1001" s="49"/>
      <c r="O1001" s="414" t="s">
        <v>142</v>
      </c>
      <c r="P1001" s="414"/>
      <c r="Q1001" s="412" t="s">
        <v>105</v>
      </c>
      <c r="R1001" s="412"/>
      <c r="S1001" s="412" t="s">
        <v>149</v>
      </c>
      <c r="T1001" s="412"/>
      <c r="U1001" s="413" t="s">
        <v>156</v>
      </c>
      <c r="V1001" s="413"/>
      <c r="W1001" s="413" t="s">
        <v>159</v>
      </c>
      <c r="X1001" s="413"/>
      <c r="Y1001" s="413" t="s">
        <v>162</v>
      </c>
      <c r="Z1001" s="413"/>
    </row>
    <row r="1002" spans="2:26" ht="17.25" x14ac:dyDescent="0.3">
      <c r="B1002" s="204" t="s">
        <v>1</v>
      </c>
      <c r="C1002" s="151"/>
      <c r="D1002" s="179">
        <v>75000</v>
      </c>
      <c r="E1002" s="115"/>
      <c r="F1002" s="143">
        <v>75000</v>
      </c>
      <c r="G1002" s="151"/>
      <c r="H1002" s="179">
        <v>75000</v>
      </c>
      <c r="I1002" s="186"/>
      <c r="J1002" s="186"/>
      <c r="K1002" s="186"/>
      <c r="L1002" s="186"/>
      <c r="M1002" s="186"/>
      <c r="N1002" s="186"/>
      <c r="O1002" s="151"/>
      <c r="P1002" s="143">
        <v>75000</v>
      </c>
      <c r="Q1002" s="151"/>
      <c r="R1002" s="143">
        <v>75000</v>
      </c>
      <c r="S1002" s="151"/>
      <c r="T1002" s="143">
        <v>75000</v>
      </c>
      <c r="U1002" s="151"/>
      <c r="V1002" s="143">
        <v>75000</v>
      </c>
      <c r="W1002" s="151"/>
      <c r="X1002" s="143">
        <v>75000</v>
      </c>
      <c r="Y1002" s="151"/>
      <c r="Z1002" s="143">
        <v>75000</v>
      </c>
    </row>
    <row r="1003" spans="2:26" ht="17.25" x14ac:dyDescent="0.3">
      <c r="B1003" s="205" t="s">
        <v>61</v>
      </c>
      <c r="C1003" s="141"/>
      <c r="D1003" s="180"/>
      <c r="E1003" s="84"/>
      <c r="F1003" s="136"/>
      <c r="G1003" s="141"/>
      <c r="H1003" s="180"/>
      <c r="I1003" s="32"/>
      <c r="J1003" s="32"/>
      <c r="K1003" s="32"/>
      <c r="L1003" s="32"/>
      <c r="M1003" s="32"/>
      <c r="N1003" s="32"/>
      <c r="O1003" s="141"/>
      <c r="P1003" s="136"/>
      <c r="Q1003" s="141"/>
      <c r="R1003" s="136"/>
      <c r="S1003" s="141"/>
      <c r="T1003" s="136"/>
      <c r="U1003" s="141"/>
      <c r="V1003" s="136"/>
      <c r="W1003" s="141"/>
      <c r="X1003" s="136"/>
      <c r="Y1003" s="141"/>
      <c r="Z1003" s="136"/>
    </row>
    <row r="1004" spans="2:26" x14ac:dyDescent="0.25">
      <c r="B1004" s="206" t="s">
        <v>57</v>
      </c>
      <c r="C1004" s="148"/>
      <c r="D1004" s="180"/>
      <c r="E1004" s="21"/>
      <c r="F1004" s="169"/>
      <c r="G1004" s="170"/>
      <c r="H1004" s="32"/>
      <c r="I1004" s="32"/>
      <c r="J1004" s="32"/>
      <c r="K1004" s="32"/>
      <c r="L1004" s="32"/>
      <c r="M1004" s="32"/>
      <c r="N1004" s="32"/>
      <c r="O1004" s="170"/>
      <c r="P1004" s="169"/>
      <c r="Q1004" s="170"/>
      <c r="R1004" s="169"/>
      <c r="S1004" s="170"/>
      <c r="T1004" s="169"/>
      <c r="U1004" s="170"/>
      <c r="V1004" s="169"/>
      <c r="W1004" s="170"/>
      <c r="X1004" s="169"/>
      <c r="Y1004" s="170"/>
      <c r="Z1004" s="169"/>
    </row>
    <row r="1005" spans="2:26" ht="17.25" x14ac:dyDescent="0.3">
      <c r="B1005" s="205" t="s">
        <v>2</v>
      </c>
      <c r="C1005" s="141"/>
      <c r="D1005" s="180">
        <v>7800</v>
      </c>
      <c r="E1005" s="84"/>
      <c r="F1005" s="136">
        <v>7800</v>
      </c>
      <c r="G1005" s="141"/>
      <c r="H1005" s="180">
        <v>7800</v>
      </c>
      <c r="I1005" s="32"/>
      <c r="J1005" s="32"/>
      <c r="K1005" s="32"/>
      <c r="L1005" s="32"/>
      <c r="M1005" s="32"/>
      <c r="N1005" s="32"/>
      <c r="O1005" s="141"/>
      <c r="P1005" s="136">
        <v>7800</v>
      </c>
      <c r="Q1005" s="141"/>
      <c r="R1005" s="136">
        <v>7800</v>
      </c>
      <c r="S1005" s="141"/>
      <c r="T1005" s="136">
        <v>7800</v>
      </c>
      <c r="U1005" s="141"/>
      <c r="V1005" s="136">
        <v>7800</v>
      </c>
      <c r="W1005" s="141"/>
      <c r="X1005" s="136">
        <v>7800</v>
      </c>
      <c r="Y1005" s="141"/>
      <c r="Z1005" s="136">
        <v>7800</v>
      </c>
    </row>
    <row r="1006" spans="2:26" ht="17.25" x14ac:dyDescent="0.3">
      <c r="B1006" s="205" t="s">
        <v>69</v>
      </c>
      <c r="C1006" s="152"/>
      <c r="D1006" s="180">
        <v>2500</v>
      </c>
      <c r="E1006" s="84"/>
      <c r="F1006" s="136">
        <v>2500</v>
      </c>
      <c r="G1006" s="141"/>
      <c r="H1006" s="180">
        <v>2500</v>
      </c>
      <c r="I1006" s="32"/>
      <c r="J1006" s="32"/>
      <c r="K1006" s="32"/>
      <c r="L1006" s="32"/>
      <c r="M1006" s="32"/>
      <c r="N1006" s="32"/>
      <c r="O1006" s="141"/>
      <c r="P1006" s="136"/>
      <c r="Q1006" s="141"/>
      <c r="R1006" s="136"/>
      <c r="S1006" s="141"/>
      <c r="T1006" s="136"/>
      <c r="U1006" s="141"/>
      <c r="V1006" s="136"/>
      <c r="W1006" s="141"/>
      <c r="X1006" s="136"/>
      <c r="Y1006" s="141"/>
      <c r="Z1006" s="136"/>
    </row>
    <row r="1007" spans="2:26" ht="17.25" x14ac:dyDescent="0.3">
      <c r="B1007" s="205" t="s">
        <v>17</v>
      </c>
      <c r="C1007" s="141"/>
      <c r="D1007" s="180">
        <v>30825</v>
      </c>
      <c r="E1007" s="84"/>
      <c r="F1007" s="136">
        <v>30825</v>
      </c>
      <c r="G1007" s="141"/>
      <c r="H1007" s="180">
        <v>30825</v>
      </c>
      <c r="I1007" s="32"/>
      <c r="J1007" s="32"/>
      <c r="K1007" s="32"/>
      <c r="L1007" s="32"/>
      <c r="M1007" s="32"/>
      <c r="N1007" s="32"/>
      <c r="O1007" s="141"/>
      <c r="P1007" s="136">
        <v>30825</v>
      </c>
      <c r="Q1007" s="141"/>
      <c r="R1007" s="136">
        <v>30825</v>
      </c>
      <c r="S1007" s="141"/>
      <c r="T1007" s="136">
        <v>30825</v>
      </c>
      <c r="U1007" s="141"/>
      <c r="V1007" s="136">
        <v>30825</v>
      </c>
      <c r="W1007" s="141"/>
      <c r="X1007" s="136">
        <v>30825</v>
      </c>
      <c r="Y1007" s="141"/>
      <c r="Z1007" s="136">
        <v>30825</v>
      </c>
    </row>
    <row r="1008" spans="2:26" ht="17.25" x14ac:dyDescent="0.3">
      <c r="B1008" s="205" t="s">
        <v>18</v>
      </c>
      <c r="C1008" s="141"/>
      <c r="D1008" s="181"/>
      <c r="E1008" s="163"/>
      <c r="F1008" s="162"/>
      <c r="G1008" s="173"/>
      <c r="H1008" s="181"/>
      <c r="I1008" s="249"/>
      <c r="J1008" s="249"/>
      <c r="K1008" s="249"/>
      <c r="L1008" s="249"/>
      <c r="M1008" s="249"/>
      <c r="N1008" s="249"/>
      <c r="O1008" s="173"/>
      <c r="P1008" s="162"/>
      <c r="Q1008" s="173"/>
      <c r="R1008" s="162"/>
      <c r="S1008" s="173"/>
      <c r="T1008" s="162">
        <v>130000</v>
      </c>
      <c r="U1008" s="173"/>
      <c r="V1008" s="162">
        <v>30000</v>
      </c>
      <c r="W1008" s="173"/>
      <c r="X1008" s="162">
        <v>30000</v>
      </c>
      <c r="Y1008" s="173"/>
      <c r="Z1008" s="162">
        <v>30000</v>
      </c>
    </row>
    <row r="1009" spans="2:26" ht="17.25" x14ac:dyDescent="0.3">
      <c r="B1009" s="205" t="s">
        <v>19</v>
      </c>
      <c r="C1009" s="141"/>
      <c r="D1009" s="136">
        <v>37500</v>
      </c>
      <c r="E1009" s="84"/>
      <c r="F1009" s="136">
        <v>37500</v>
      </c>
      <c r="G1009" s="141"/>
      <c r="H1009" s="180">
        <v>37500</v>
      </c>
      <c r="I1009" s="32"/>
      <c r="J1009" s="32"/>
      <c r="K1009" s="32"/>
      <c r="L1009" s="32"/>
      <c r="M1009" s="32"/>
      <c r="N1009" s="32"/>
      <c r="O1009" s="141"/>
      <c r="P1009" s="136">
        <v>37500</v>
      </c>
      <c r="Q1009" s="141"/>
      <c r="R1009" s="136">
        <v>37500</v>
      </c>
      <c r="S1009" s="141"/>
      <c r="T1009" s="136">
        <v>37500</v>
      </c>
      <c r="U1009" s="141"/>
      <c r="V1009" s="136">
        <v>37500</v>
      </c>
      <c r="W1009" s="141"/>
      <c r="X1009" s="136">
        <v>37500</v>
      </c>
      <c r="Y1009" s="141"/>
      <c r="Z1009" s="136">
        <v>37500</v>
      </c>
    </row>
    <row r="1010" spans="2:26" ht="17.25" x14ac:dyDescent="0.3">
      <c r="B1010" s="205" t="s">
        <v>60</v>
      </c>
      <c r="C1010" s="141"/>
      <c r="D1010" s="136"/>
      <c r="E1010" s="84"/>
      <c r="F1010" s="136"/>
      <c r="G1010" s="141"/>
      <c r="H1010" s="180"/>
      <c r="I1010" s="32"/>
      <c r="J1010" s="32"/>
      <c r="K1010" s="32"/>
      <c r="L1010" s="32"/>
      <c r="M1010" s="32"/>
      <c r="N1010" s="32"/>
      <c r="O1010" s="141"/>
      <c r="P1010" s="136"/>
      <c r="Q1010" s="141"/>
      <c r="R1010" s="136"/>
      <c r="S1010" s="141"/>
      <c r="T1010" s="136"/>
      <c r="U1010" s="141"/>
      <c r="V1010" s="136"/>
      <c r="W1010" s="141"/>
      <c r="X1010" s="136"/>
      <c r="Y1010" s="141"/>
      <c r="Z1010" s="136"/>
    </row>
    <row r="1011" spans="2:26" ht="17.25" x14ac:dyDescent="0.3">
      <c r="B1011" s="205" t="s">
        <v>21</v>
      </c>
      <c r="C1011" s="148"/>
      <c r="D1011" s="169"/>
      <c r="E1011" s="21"/>
      <c r="F1011" s="169"/>
      <c r="G1011" s="170"/>
      <c r="H1011" s="180"/>
      <c r="I1011" s="32"/>
      <c r="J1011" s="32"/>
      <c r="K1011" s="32"/>
      <c r="L1011" s="32"/>
      <c r="M1011" s="32"/>
      <c r="N1011" s="32"/>
      <c r="O1011" s="170"/>
      <c r="P1011" s="169"/>
      <c r="Q1011" s="170"/>
      <c r="R1011" s="169"/>
      <c r="S1011" s="170"/>
      <c r="T1011" s="169">
        <v>100000</v>
      </c>
      <c r="U1011" s="170"/>
      <c r="V1011" s="169">
        <v>100000</v>
      </c>
      <c r="W1011" s="170"/>
      <c r="X1011" s="169">
        <v>100000</v>
      </c>
      <c r="Y1011" s="170"/>
      <c r="Z1011" s="169">
        <v>100000</v>
      </c>
    </row>
    <row r="1012" spans="2:26" ht="17.25" x14ac:dyDescent="0.3">
      <c r="B1012" s="205" t="s">
        <v>20</v>
      </c>
      <c r="C1012" s="141"/>
      <c r="D1012" s="136">
        <v>25000</v>
      </c>
      <c r="E1012" s="84"/>
      <c r="F1012" s="136">
        <v>25000</v>
      </c>
      <c r="G1012" s="141"/>
      <c r="H1012" s="180">
        <v>25000</v>
      </c>
      <c r="I1012" s="32"/>
      <c r="J1012" s="32"/>
      <c r="K1012" s="32"/>
      <c r="L1012" s="32"/>
      <c r="M1012" s="32"/>
      <c r="N1012" s="32"/>
      <c r="O1012" s="141"/>
      <c r="P1012" s="136">
        <v>25000</v>
      </c>
      <c r="Q1012" s="141"/>
      <c r="R1012" s="136">
        <v>25000</v>
      </c>
      <c r="S1012" s="141"/>
      <c r="T1012" s="136">
        <v>25000</v>
      </c>
      <c r="U1012" s="141"/>
      <c r="V1012" s="136">
        <v>25000</v>
      </c>
      <c r="W1012" s="141"/>
      <c r="X1012" s="136">
        <v>25000</v>
      </c>
      <c r="Y1012" s="141"/>
      <c r="Z1012" s="136">
        <v>25000</v>
      </c>
    </row>
    <row r="1013" spans="2:26" ht="17.25" x14ac:dyDescent="0.3">
      <c r="B1013" s="205" t="s">
        <v>22</v>
      </c>
      <c r="C1013" s="141"/>
      <c r="D1013" s="136">
        <v>55000</v>
      </c>
      <c r="E1013" s="84"/>
      <c r="F1013" s="136">
        <v>55000</v>
      </c>
      <c r="G1013" s="141"/>
      <c r="H1013" s="180">
        <v>55000</v>
      </c>
      <c r="I1013" s="32"/>
      <c r="J1013" s="32"/>
      <c r="K1013" s="32"/>
      <c r="L1013" s="32"/>
      <c r="M1013" s="32"/>
      <c r="N1013" s="32"/>
      <c r="O1013" s="141"/>
      <c r="P1013" s="136">
        <v>55000</v>
      </c>
      <c r="Q1013" s="141"/>
      <c r="R1013" s="136">
        <v>55000</v>
      </c>
      <c r="S1013" s="141"/>
      <c r="T1013" s="136">
        <v>55000</v>
      </c>
      <c r="U1013" s="141"/>
      <c r="V1013" s="136">
        <v>55000</v>
      </c>
      <c r="W1013" s="141"/>
      <c r="X1013" s="136">
        <v>55000</v>
      </c>
      <c r="Y1013" s="141"/>
      <c r="Z1013" s="136">
        <v>55000</v>
      </c>
    </row>
    <row r="1014" spans="2:26" ht="17.25" x14ac:dyDescent="0.3">
      <c r="B1014" s="205" t="s">
        <v>24</v>
      </c>
      <c r="C1014" s="148"/>
      <c r="D1014" s="169">
        <v>11500</v>
      </c>
      <c r="E1014" s="21"/>
      <c r="F1014" s="169">
        <v>11500</v>
      </c>
      <c r="G1014" s="21"/>
      <c r="H1014" s="32">
        <v>11500</v>
      </c>
      <c r="I1014" s="32"/>
      <c r="J1014" s="32"/>
      <c r="K1014" s="32"/>
      <c r="L1014" s="32"/>
      <c r="M1014" s="32"/>
      <c r="N1014" s="32"/>
      <c r="O1014" s="170"/>
      <c r="P1014" s="169">
        <v>11500</v>
      </c>
      <c r="Q1014" s="170"/>
      <c r="R1014" s="169">
        <v>11500</v>
      </c>
      <c r="S1014" s="170"/>
      <c r="T1014" s="169">
        <v>11500</v>
      </c>
      <c r="U1014" s="170"/>
      <c r="V1014" s="169">
        <v>11500</v>
      </c>
      <c r="W1014" s="170"/>
      <c r="X1014" s="169">
        <v>11500</v>
      </c>
      <c r="Y1014" s="170"/>
      <c r="Z1014" s="169">
        <v>11500</v>
      </c>
    </row>
    <row r="1015" spans="2:26" ht="17.25" x14ac:dyDescent="0.3">
      <c r="B1015" s="205" t="s">
        <v>23</v>
      </c>
      <c r="C1015" s="141"/>
      <c r="D1015" s="136">
        <v>20000</v>
      </c>
      <c r="E1015" s="84"/>
      <c r="F1015" s="136">
        <v>20000</v>
      </c>
      <c r="G1015" s="141"/>
      <c r="H1015" s="180">
        <v>20000</v>
      </c>
      <c r="I1015" s="32"/>
      <c r="J1015" s="32"/>
      <c r="K1015" s="32"/>
      <c r="L1015" s="32"/>
      <c r="M1015" s="32"/>
      <c r="N1015" s="32"/>
      <c r="O1015" s="141"/>
      <c r="P1015" s="136">
        <v>20000</v>
      </c>
      <c r="Q1015" s="141"/>
      <c r="R1015" s="136">
        <v>20000</v>
      </c>
      <c r="S1015" s="141"/>
      <c r="T1015" s="136">
        <v>20000</v>
      </c>
      <c r="U1015" s="141"/>
      <c r="V1015" s="136">
        <v>20000</v>
      </c>
      <c r="W1015" s="141"/>
      <c r="X1015" s="136">
        <v>20000</v>
      </c>
      <c r="Y1015" s="141"/>
      <c r="Z1015" s="136">
        <v>20000</v>
      </c>
    </row>
    <row r="1016" spans="2:26" ht="17.25" x14ac:dyDescent="0.3">
      <c r="B1016" s="207" t="s">
        <v>3</v>
      </c>
      <c r="C1016" s="141"/>
      <c r="D1016" s="140">
        <f>SUM(D1002:D1015)</f>
        <v>265125</v>
      </c>
      <c r="E1016" s="110"/>
      <c r="F1016" s="140">
        <f>SUM(F1002:F1015)</f>
        <v>265125</v>
      </c>
      <c r="G1016" s="153"/>
      <c r="H1016" s="140">
        <f>SUM(H1002:H1015)</f>
        <v>265125</v>
      </c>
      <c r="I1016" s="110"/>
      <c r="J1016" s="110"/>
      <c r="K1016" s="110"/>
      <c r="L1016" s="110"/>
      <c r="M1016" s="110"/>
      <c r="N1016" s="110"/>
      <c r="O1016" s="153"/>
      <c r="P1016" s="140">
        <f>SUM(P1002:P1015)</f>
        <v>262625</v>
      </c>
      <c r="Q1016" s="153"/>
      <c r="R1016" s="140">
        <f>SUM(R1002:R1015)</f>
        <v>262625</v>
      </c>
      <c r="S1016" s="153"/>
      <c r="T1016" s="140">
        <f>SUM(T1002:T1015)</f>
        <v>492625</v>
      </c>
      <c r="U1016" s="153"/>
      <c r="V1016" s="140">
        <f>SUM(V1002:V1015)</f>
        <v>392625</v>
      </c>
      <c r="W1016" s="153"/>
      <c r="X1016" s="140">
        <f>SUM(X1002:X1015)</f>
        <v>392625</v>
      </c>
      <c r="Y1016" s="153"/>
      <c r="Z1016" s="140">
        <f>SUM(Z1002:Z1015)</f>
        <v>392625</v>
      </c>
    </row>
    <row r="1017" spans="2:26" ht="17.25" x14ac:dyDescent="0.3">
      <c r="B1017" s="205"/>
      <c r="C1017" s="153"/>
      <c r="D1017" s="161"/>
      <c r="E1017" s="171"/>
      <c r="F1017" s="161"/>
      <c r="G1017" s="164"/>
      <c r="H1017" s="161"/>
      <c r="I1017" s="171"/>
      <c r="J1017" s="171"/>
      <c r="K1017" s="171"/>
      <c r="L1017" s="171"/>
      <c r="M1017" s="171"/>
      <c r="N1017" s="171"/>
      <c r="O1017" s="164"/>
      <c r="P1017" s="161"/>
      <c r="Q1017" s="164"/>
      <c r="R1017" s="161"/>
      <c r="S1017" s="164"/>
      <c r="T1017" s="161"/>
      <c r="U1017" s="164"/>
      <c r="V1017" s="161"/>
      <c r="W1017" s="164"/>
      <c r="X1017" s="161"/>
      <c r="Y1017" s="164"/>
      <c r="Z1017" s="161"/>
    </row>
    <row r="1018" spans="2:26" ht="17.25" x14ac:dyDescent="0.3">
      <c r="B1018" s="208" t="s">
        <v>4</v>
      </c>
      <c r="C1018" s="148"/>
      <c r="D1018" s="161"/>
      <c r="E1018" s="171"/>
      <c r="F1018" s="161"/>
      <c r="G1018" s="164"/>
      <c r="H1018" s="161"/>
      <c r="I1018" s="171"/>
      <c r="J1018" s="171"/>
      <c r="K1018" s="171"/>
      <c r="L1018" s="171"/>
      <c r="M1018" s="171"/>
      <c r="N1018" s="171"/>
      <c r="O1018" s="164"/>
      <c r="P1018" s="161"/>
      <c r="Q1018" s="164"/>
      <c r="R1018" s="161"/>
      <c r="S1018" s="164"/>
      <c r="T1018" s="161"/>
      <c r="U1018" s="164"/>
      <c r="V1018" s="161"/>
      <c r="W1018" s="164"/>
      <c r="X1018" s="161"/>
      <c r="Y1018" s="164"/>
      <c r="Z1018" s="161"/>
    </row>
    <row r="1019" spans="2:26" ht="17.25" x14ac:dyDescent="0.3">
      <c r="B1019" s="205" t="s">
        <v>25</v>
      </c>
      <c r="C1019" s="148"/>
      <c r="D1019" s="161"/>
      <c r="E1019" s="171"/>
      <c r="F1019" s="161"/>
      <c r="G1019" s="164"/>
      <c r="H1019" s="161"/>
      <c r="I1019" s="171"/>
      <c r="J1019" s="171"/>
      <c r="K1019" s="171"/>
      <c r="L1019" s="171"/>
      <c r="M1019" s="171"/>
      <c r="N1019" s="171"/>
      <c r="O1019" s="164"/>
      <c r="P1019" s="169">
        <v>20000</v>
      </c>
      <c r="Q1019" s="164"/>
      <c r="R1019" s="169">
        <v>20000</v>
      </c>
      <c r="S1019" s="164"/>
      <c r="T1019" s="169"/>
      <c r="U1019" s="164"/>
      <c r="V1019" s="169"/>
      <c r="W1019" s="164"/>
      <c r="X1019" s="169"/>
      <c r="Y1019" s="164"/>
      <c r="Z1019" s="169"/>
    </row>
    <row r="1020" spans="2:26" ht="18.75" x14ac:dyDescent="0.3">
      <c r="B1020" s="233" t="s">
        <v>5</v>
      </c>
      <c r="C1020" s="148"/>
      <c r="D1020" s="161"/>
      <c r="E1020" s="171"/>
      <c r="F1020" s="161"/>
      <c r="G1020" s="164"/>
      <c r="H1020" s="162">
        <v>17177.23</v>
      </c>
      <c r="I1020" s="163"/>
      <c r="J1020" s="163"/>
      <c r="K1020" s="163"/>
      <c r="L1020" s="163"/>
      <c r="M1020" s="163"/>
      <c r="N1020" s="163"/>
      <c r="O1020" s="173"/>
      <c r="P1020" s="162"/>
      <c r="Q1020" s="173"/>
      <c r="R1020" s="162"/>
      <c r="S1020" s="173"/>
      <c r="T1020" s="162"/>
      <c r="U1020" s="173"/>
      <c r="V1020" s="162"/>
      <c r="W1020" s="173"/>
      <c r="X1020" s="162"/>
      <c r="Y1020" s="173"/>
      <c r="Z1020" s="162"/>
    </row>
    <row r="1021" spans="2:26" ht="17.25" x14ac:dyDescent="0.3">
      <c r="B1021" s="205" t="s">
        <v>6</v>
      </c>
      <c r="C1021" s="148"/>
      <c r="D1021" s="162"/>
      <c r="E1021" s="163"/>
      <c r="F1021" s="162"/>
      <c r="G1021" s="173"/>
      <c r="H1021" s="162"/>
      <c r="I1021" s="163"/>
      <c r="J1021" s="163"/>
      <c r="K1021" s="163"/>
      <c r="L1021" s="163"/>
      <c r="M1021" s="163"/>
      <c r="N1021" s="163"/>
      <c r="O1021" s="164"/>
      <c r="P1021" s="161"/>
      <c r="Q1021" s="164"/>
      <c r="R1021" s="161"/>
      <c r="S1021" s="164"/>
      <c r="T1021" s="161"/>
      <c r="U1021" s="164"/>
      <c r="V1021" s="161"/>
      <c r="W1021" s="164"/>
      <c r="X1021" s="161"/>
      <c r="Y1021" s="164"/>
      <c r="Z1021" s="161"/>
    </row>
    <row r="1022" spans="2:26" ht="17.25" x14ac:dyDescent="0.3">
      <c r="B1022" s="205" t="s">
        <v>7</v>
      </c>
      <c r="C1022" s="148"/>
      <c r="D1022" s="161"/>
      <c r="E1022" s="171"/>
      <c r="F1022" s="194"/>
      <c r="G1022" s="164"/>
      <c r="H1022" s="161"/>
      <c r="I1022" s="171"/>
      <c r="J1022" s="171"/>
      <c r="K1022" s="171"/>
      <c r="L1022" s="171"/>
      <c r="M1022" s="171"/>
      <c r="N1022" s="171"/>
      <c r="O1022" s="164"/>
      <c r="P1022" s="161"/>
      <c r="Q1022" s="164"/>
      <c r="R1022" s="161"/>
      <c r="S1022" s="164"/>
      <c r="T1022" s="161"/>
      <c r="U1022" s="164"/>
      <c r="V1022" s="161"/>
      <c r="W1022" s="164"/>
      <c r="X1022" s="161"/>
      <c r="Y1022" s="164"/>
      <c r="Z1022" s="161"/>
    </row>
    <row r="1023" spans="2:26" ht="17.25" x14ac:dyDescent="0.3">
      <c r="B1023" s="205"/>
      <c r="C1023" s="148"/>
      <c r="D1023" s="161"/>
      <c r="E1023" s="171"/>
      <c r="F1023" s="161"/>
      <c r="G1023" s="164"/>
      <c r="H1023" s="161"/>
      <c r="I1023" s="171"/>
      <c r="J1023" s="171"/>
      <c r="K1023" s="171"/>
      <c r="L1023" s="171"/>
      <c r="M1023" s="171"/>
      <c r="N1023" s="171"/>
      <c r="O1023" s="164"/>
      <c r="P1023" s="161"/>
      <c r="Q1023" s="164"/>
      <c r="R1023" s="161"/>
      <c r="S1023" s="164"/>
      <c r="T1023" s="161"/>
      <c r="U1023" s="164"/>
      <c r="V1023" s="161"/>
      <c r="W1023" s="164"/>
      <c r="X1023" s="161"/>
      <c r="Y1023" s="164"/>
      <c r="Z1023" s="161"/>
    </row>
    <row r="1024" spans="2:26" x14ac:dyDescent="0.25">
      <c r="B1024" s="206"/>
      <c r="C1024" s="151"/>
      <c r="D1024" s="143">
        <f>+D1016+D1019+D1020+D1021+D1022</f>
        <v>265125</v>
      </c>
      <c r="E1024" s="115"/>
      <c r="F1024" s="143">
        <f>+F1016+F1019+F1020+F1021+F1022</f>
        <v>265125</v>
      </c>
      <c r="G1024" s="151"/>
      <c r="H1024" s="143">
        <f>+H1016+H1019+H1020+H1021+H1022</f>
        <v>282302.23</v>
      </c>
      <c r="I1024" s="115"/>
      <c r="J1024" s="115"/>
      <c r="K1024" s="115"/>
      <c r="L1024" s="115"/>
      <c r="M1024" s="115"/>
      <c r="N1024" s="115"/>
      <c r="O1024" s="151"/>
      <c r="P1024" s="143">
        <f>P1016+P1019+P1020+P1021+P1022</f>
        <v>282625</v>
      </c>
      <c r="Q1024" s="151"/>
      <c r="R1024" s="143">
        <f>R1016+R1019+R1020+R1021+R1022</f>
        <v>282625</v>
      </c>
      <c r="S1024" s="151"/>
      <c r="T1024" s="143">
        <f>T1016+T1019+T1020+T1021+T1022</f>
        <v>492625</v>
      </c>
      <c r="U1024" s="151"/>
      <c r="V1024" s="143">
        <f>V1016+V1019+V1020+V1021+V1022</f>
        <v>392625</v>
      </c>
      <c r="W1024" s="151"/>
      <c r="X1024" s="143">
        <f>X1016+X1019+X1020+X1021+X1022</f>
        <v>392625</v>
      </c>
      <c r="Y1024" s="151"/>
      <c r="Z1024" s="143">
        <f>Z1016+Z1019+Z1020+Z1021+Z1022</f>
        <v>392625</v>
      </c>
    </row>
    <row r="1025" spans="2:26" ht="17.25" x14ac:dyDescent="0.3">
      <c r="B1025" s="208" t="s">
        <v>34</v>
      </c>
      <c r="C1025" s="141"/>
      <c r="D1025" s="136"/>
      <c r="E1025" s="84"/>
      <c r="F1025" s="136"/>
      <c r="G1025" s="84"/>
      <c r="H1025" s="136"/>
      <c r="I1025" s="84"/>
      <c r="J1025" s="84"/>
      <c r="K1025" s="84"/>
      <c r="L1025" s="84"/>
      <c r="M1025" s="84"/>
      <c r="N1025" s="84"/>
      <c r="O1025" s="141"/>
      <c r="P1025" s="136"/>
      <c r="Q1025" s="141"/>
      <c r="R1025" s="136"/>
      <c r="S1025" s="141"/>
      <c r="T1025" s="136"/>
      <c r="U1025" s="141"/>
      <c r="V1025" s="136"/>
      <c r="W1025" s="141"/>
      <c r="X1025" s="136"/>
      <c r="Y1025" s="141"/>
      <c r="Z1025" s="136"/>
    </row>
    <row r="1026" spans="2:26" ht="17.25" x14ac:dyDescent="0.3">
      <c r="B1026" s="205" t="s">
        <v>9</v>
      </c>
      <c r="C1026" s="144"/>
      <c r="D1026" s="145"/>
      <c r="E1026" s="144"/>
      <c r="F1026" s="145"/>
      <c r="G1026" s="131"/>
      <c r="H1026" s="145"/>
      <c r="I1026" s="131"/>
      <c r="J1026" s="131"/>
      <c r="K1026" s="131"/>
      <c r="L1026" s="131"/>
      <c r="M1026" s="131"/>
      <c r="N1026" s="131"/>
      <c r="O1026" s="131">
        <v>350</v>
      </c>
      <c r="P1026" s="145"/>
      <c r="Q1026" s="131">
        <v>350</v>
      </c>
      <c r="R1026" s="145"/>
      <c r="S1026" s="131">
        <v>350</v>
      </c>
      <c r="T1026" s="145"/>
      <c r="U1026" s="131">
        <v>350</v>
      </c>
      <c r="V1026" s="145"/>
      <c r="W1026" s="131">
        <v>350</v>
      </c>
      <c r="X1026" s="145"/>
      <c r="Y1026" s="131">
        <v>350</v>
      </c>
      <c r="Z1026" s="145"/>
    </row>
    <row r="1027" spans="2:26" ht="17.25" x14ac:dyDescent="0.3">
      <c r="B1027" s="205" t="s">
        <v>92</v>
      </c>
      <c r="C1027" s="166"/>
      <c r="D1027" s="165"/>
      <c r="E1027" s="172"/>
      <c r="F1027" s="165"/>
      <c r="G1027" s="172"/>
      <c r="H1027" s="165"/>
      <c r="I1027" s="172"/>
      <c r="J1027" s="172"/>
      <c r="K1027" s="172"/>
      <c r="L1027" s="172"/>
      <c r="M1027" s="172"/>
      <c r="N1027" s="172"/>
      <c r="O1027" s="172"/>
      <c r="P1027" s="165"/>
      <c r="Q1027" s="172"/>
      <c r="R1027" s="165"/>
      <c r="S1027" s="172">
        <v>32419.35</v>
      </c>
      <c r="T1027" s="165"/>
      <c r="U1027" s="172">
        <v>7500</v>
      </c>
      <c r="V1027" s="165"/>
      <c r="W1027" s="172">
        <v>7500</v>
      </c>
      <c r="X1027" s="165"/>
      <c r="Y1027" s="172">
        <v>7500</v>
      </c>
      <c r="Z1027" s="165"/>
    </row>
    <row r="1028" spans="2:26" ht="16.5" thickBot="1" x14ac:dyDescent="0.3">
      <c r="B1028" s="206"/>
      <c r="C1028" s="184"/>
      <c r="D1028" s="188">
        <f>-C1026-C1027</f>
        <v>0</v>
      </c>
      <c r="E1028" s="184"/>
      <c r="F1028" s="188">
        <f>-E1026-E1027</f>
        <v>0</v>
      </c>
      <c r="G1028" s="196"/>
      <c r="H1028" s="188">
        <f>-G1026-G1027</f>
        <v>0</v>
      </c>
      <c r="I1028" s="196"/>
      <c r="J1028" s="196"/>
      <c r="K1028" s="196"/>
      <c r="L1028" s="196"/>
      <c r="M1028" s="196"/>
      <c r="N1028" s="196"/>
      <c r="O1028" s="196"/>
      <c r="P1028" s="188">
        <f t="shared" ref="P1028" si="459">-O1026-O1027</f>
        <v>-350</v>
      </c>
      <c r="Q1028" s="196"/>
      <c r="R1028" s="188">
        <f t="shared" ref="R1028" si="460">-Q1026-Q1027</f>
        <v>-350</v>
      </c>
      <c r="S1028" s="196"/>
      <c r="T1028" s="188">
        <f t="shared" ref="T1028" si="461">-S1026-S1027</f>
        <v>-32769.35</v>
      </c>
      <c r="U1028" s="196"/>
      <c r="V1028" s="188">
        <f t="shared" ref="V1028" si="462">-U1026-U1027</f>
        <v>-7850</v>
      </c>
      <c r="W1028" s="196"/>
      <c r="X1028" s="188">
        <f t="shared" ref="X1028" si="463">-W1026-W1027</f>
        <v>-7850</v>
      </c>
      <c r="Y1028" s="196"/>
      <c r="Z1028" s="188">
        <f t="shared" ref="Z1028" si="464">-Y1026-Y1027</f>
        <v>-7850</v>
      </c>
    </row>
    <row r="1029" spans="2:26" ht="17.25" x14ac:dyDescent="0.3">
      <c r="B1029" s="205" t="s">
        <v>11</v>
      </c>
      <c r="C1029" s="141"/>
      <c r="D1029" s="197">
        <f>+D1024+D1028</f>
        <v>265125</v>
      </c>
      <c r="E1029" s="84"/>
      <c r="F1029" s="197">
        <f>+F1024+F1028</f>
        <v>265125</v>
      </c>
      <c r="G1029" s="84"/>
      <c r="H1029" s="197">
        <f>+H1024+H1028</f>
        <v>282302.23</v>
      </c>
      <c r="I1029" s="84"/>
      <c r="J1029" s="84"/>
      <c r="K1029" s="84"/>
      <c r="L1029" s="84"/>
      <c r="M1029" s="84"/>
      <c r="N1029" s="84"/>
      <c r="O1029" s="141"/>
      <c r="P1029" s="197">
        <f>+P1024+P1028</f>
        <v>282275</v>
      </c>
      <c r="Q1029" s="141"/>
      <c r="R1029" s="197">
        <f>+R1024+R1028</f>
        <v>282275</v>
      </c>
      <c r="S1029" s="141"/>
      <c r="T1029" s="197">
        <f>+T1024+T1028</f>
        <v>459855.65</v>
      </c>
      <c r="U1029" s="141"/>
      <c r="V1029" s="197">
        <f>+V1024+V1028</f>
        <v>384775</v>
      </c>
      <c r="W1029" s="141"/>
      <c r="X1029" s="197">
        <f>+X1024+X1028</f>
        <v>384775</v>
      </c>
      <c r="Y1029" s="141"/>
      <c r="Z1029" s="197">
        <f>+Z1024+Z1028</f>
        <v>384775</v>
      </c>
    </row>
    <row r="1030" spans="2:26" ht="17.25" x14ac:dyDescent="0.3">
      <c r="B1030" s="205" t="s">
        <v>93</v>
      </c>
      <c r="C1030" s="156"/>
      <c r="D1030" s="165">
        <f t="shared" ref="D1030" si="465">D1029*6/100</f>
        <v>15907.5</v>
      </c>
      <c r="E1030" s="172"/>
      <c r="F1030" s="165">
        <f t="shared" ref="F1030" si="466">F1029*6/100</f>
        <v>15907.5</v>
      </c>
      <c r="G1030" s="172"/>
      <c r="H1030" s="165">
        <f>H1029*6/100</f>
        <v>16938.1338</v>
      </c>
      <c r="I1030" s="172"/>
      <c r="J1030" s="172"/>
      <c r="K1030" s="172"/>
      <c r="L1030" s="172"/>
      <c r="M1030" s="172"/>
      <c r="N1030" s="172"/>
      <c r="O1030" s="172"/>
      <c r="P1030" s="165">
        <f t="shared" ref="P1030" si="467">P1029*6/100</f>
        <v>16936.5</v>
      </c>
      <c r="Q1030" s="172"/>
      <c r="R1030" s="165">
        <f t="shared" ref="R1030" si="468">R1029*6/100</f>
        <v>16936.5</v>
      </c>
      <c r="S1030" s="172"/>
      <c r="T1030" s="165">
        <f t="shared" ref="T1030" si="469">T1029*6/100</f>
        <v>27591.339000000004</v>
      </c>
      <c r="U1030" s="172"/>
      <c r="V1030" s="165">
        <f t="shared" ref="V1030" si="470">V1029*6/100</f>
        <v>23086.5</v>
      </c>
      <c r="W1030" s="172"/>
      <c r="X1030" s="165">
        <f t="shared" ref="X1030:Z1030" si="471">X1029*6/100</f>
        <v>23086.5</v>
      </c>
      <c r="Y1030" s="172"/>
      <c r="Z1030" s="165">
        <f t="shared" si="471"/>
        <v>23086.5</v>
      </c>
    </row>
    <row r="1031" spans="2:26" ht="17.25" x14ac:dyDescent="0.3">
      <c r="B1031" s="205" t="s">
        <v>13</v>
      </c>
      <c r="C1031" s="148"/>
      <c r="D1031" s="161">
        <v>-15000</v>
      </c>
      <c r="E1031" s="171"/>
      <c r="F1031" s="198">
        <v>-15000</v>
      </c>
      <c r="G1031" s="171"/>
      <c r="H1031" s="198">
        <v>-15000</v>
      </c>
      <c r="I1031" s="171"/>
      <c r="J1031" s="171"/>
      <c r="K1031" s="171"/>
      <c r="L1031" s="171"/>
      <c r="M1031" s="171"/>
      <c r="N1031" s="171"/>
      <c r="O1031" s="164"/>
      <c r="P1031" s="198">
        <v>-15000</v>
      </c>
      <c r="Q1031" s="164"/>
      <c r="R1031" s="198">
        <v>-15000</v>
      </c>
      <c r="S1031" s="164"/>
      <c r="T1031" s="198">
        <v>-15000</v>
      </c>
      <c r="U1031" s="164"/>
      <c r="V1031" s="198">
        <v>-15000</v>
      </c>
      <c r="W1031" s="164"/>
      <c r="X1031" s="198">
        <v>-15000</v>
      </c>
      <c r="Y1031" s="164"/>
      <c r="Z1031" s="198">
        <v>-15000</v>
      </c>
    </row>
    <row r="1032" spans="2:26" ht="16.5" thickBot="1" x14ac:dyDescent="0.3">
      <c r="B1032" s="210" t="s">
        <v>123</v>
      </c>
      <c r="C1032" s="157"/>
      <c r="D1032" s="177">
        <f t="shared" ref="D1032" si="472">D1030+D1031</f>
        <v>907.5</v>
      </c>
      <c r="E1032" s="168"/>
      <c r="F1032" s="177">
        <f t="shared" ref="F1032" si="473">F1030+F1031</f>
        <v>907.5</v>
      </c>
      <c r="G1032" s="168"/>
      <c r="H1032" s="177">
        <f t="shared" ref="H1032" si="474">H1030+H1031</f>
        <v>1938.1337999999996</v>
      </c>
      <c r="I1032" s="178"/>
      <c r="J1032" s="178"/>
      <c r="K1032" s="178"/>
      <c r="L1032" s="178"/>
      <c r="M1032" s="178"/>
      <c r="N1032" s="178"/>
      <c r="O1032" s="168"/>
      <c r="P1032" s="177">
        <f t="shared" ref="P1032" si="475">P1030+P1031</f>
        <v>1936.5</v>
      </c>
      <c r="Q1032" s="168"/>
      <c r="R1032" s="177">
        <f t="shared" ref="R1032" si="476">R1030+R1031</f>
        <v>1936.5</v>
      </c>
      <c r="S1032" s="168"/>
      <c r="T1032" s="177">
        <f t="shared" ref="T1032" si="477">T1030+T1031</f>
        <v>12591.339000000004</v>
      </c>
      <c r="U1032" s="168"/>
      <c r="V1032" s="177">
        <f t="shared" ref="V1032" si="478">V1030+V1031</f>
        <v>8086.5</v>
      </c>
      <c r="W1032" s="168"/>
      <c r="X1032" s="177">
        <f t="shared" ref="X1032:Z1032" si="479">X1030+X1031</f>
        <v>8086.5</v>
      </c>
      <c r="Y1032" s="168"/>
      <c r="Z1032" s="177">
        <f t="shared" si="479"/>
        <v>8086.5</v>
      </c>
    </row>
    <row r="1033" spans="2:26" ht="16.5" thickTop="1" x14ac:dyDescent="0.25"/>
    <row r="1037" spans="2:26" x14ac:dyDescent="0.25">
      <c r="B1037" s="101" t="s">
        <v>155</v>
      </c>
      <c r="C1037" s="101"/>
      <c r="D1037" s="102"/>
      <c r="E1037"/>
      <c r="F1037"/>
      <c r="G1037"/>
      <c r="H1037"/>
      <c r="I1037"/>
      <c r="J1037"/>
      <c r="K1037"/>
      <c r="L1037"/>
      <c r="M1037"/>
      <c r="N1037"/>
      <c r="O1037"/>
      <c r="P1037"/>
    </row>
    <row r="1038" spans="2:26" x14ac:dyDescent="0.25">
      <c r="B1038" s="101" t="s">
        <v>153</v>
      </c>
      <c r="C1038" s="101"/>
      <c r="D1038" s="102"/>
      <c r="E1038"/>
      <c r="F1038"/>
      <c r="G1038"/>
      <c r="H1038"/>
      <c r="I1038"/>
      <c r="J1038"/>
      <c r="K1038"/>
      <c r="L1038"/>
      <c r="M1038"/>
      <c r="N1038"/>
      <c r="O1038"/>
      <c r="P1038"/>
    </row>
    <row r="1039" spans="2:26" x14ac:dyDescent="0.25">
      <c r="B1039" s="103"/>
      <c r="C1039" s="103"/>
      <c r="D1039" s="102"/>
      <c r="E1039"/>
      <c r="F1039"/>
      <c r="G1039"/>
      <c r="H1039"/>
      <c r="I1039"/>
      <c r="J1039"/>
      <c r="K1039"/>
      <c r="L1039"/>
      <c r="M1039"/>
      <c r="N1039"/>
      <c r="O1039"/>
      <c r="P1039"/>
    </row>
    <row r="1040" spans="2:26" x14ac:dyDescent="0.25">
      <c r="B1040" s="104" t="s">
        <v>0</v>
      </c>
      <c r="C1040" s="103"/>
      <c r="D1040" s="102"/>
      <c r="E1040" s="33"/>
      <c r="F1040" s="33"/>
      <c r="G1040"/>
      <c r="H1040"/>
      <c r="I1040"/>
      <c r="J1040"/>
      <c r="K1040"/>
      <c r="L1040"/>
      <c r="M1040"/>
      <c r="N1040"/>
      <c r="O1040"/>
      <c r="P1040"/>
    </row>
    <row r="1041" spans="2:24" x14ac:dyDescent="0.25">
      <c r="B1041" s="105"/>
      <c r="C1041" s="106"/>
      <c r="D1041" s="107"/>
      <c r="E1041" s="133" t="s">
        <v>95</v>
      </c>
      <c r="F1041" s="134"/>
      <c r="G1041" s="129" t="s">
        <v>97</v>
      </c>
      <c r="H1041" s="129"/>
      <c r="I1041" s="129"/>
      <c r="J1041" s="129"/>
      <c r="K1041" s="129"/>
      <c r="L1041" s="129"/>
      <c r="M1041" s="129"/>
      <c r="N1041" s="129"/>
      <c r="O1041" s="129" t="s">
        <v>104</v>
      </c>
      <c r="P1041"/>
      <c r="Q1041" s="412" t="s">
        <v>105</v>
      </c>
      <c r="R1041" s="412"/>
      <c r="S1041" s="413" t="s">
        <v>156</v>
      </c>
      <c r="T1041" s="413"/>
      <c r="U1041" s="413" t="s">
        <v>159</v>
      </c>
      <c r="V1041" s="413"/>
      <c r="W1041" s="413" t="s">
        <v>162</v>
      </c>
      <c r="X1041" s="413"/>
    </row>
    <row r="1042" spans="2:24" x14ac:dyDescent="0.25">
      <c r="B1042" s="212" t="s">
        <v>1</v>
      </c>
      <c r="C1042" s="213"/>
      <c r="D1042" s="84"/>
      <c r="E1042" s="135"/>
      <c r="F1042" s="136">
        <v>144750</v>
      </c>
      <c r="G1042" s="84"/>
      <c r="H1042" s="84">
        <v>144750</v>
      </c>
      <c r="I1042" s="84"/>
      <c r="J1042" s="84"/>
      <c r="K1042" s="84"/>
      <c r="L1042" s="84"/>
      <c r="M1042" s="84"/>
      <c r="N1042" s="84"/>
      <c r="O1042" s="151"/>
      <c r="P1042" s="143">
        <v>115000</v>
      </c>
      <c r="Q1042" s="151"/>
      <c r="R1042" s="143">
        <v>115000</v>
      </c>
      <c r="S1042" s="151"/>
      <c r="T1042" s="143">
        <v>64875</v>
      </c>
      <c r="U1042" s="151"/>
      <c r="V1042" s="143">
        <v>86500</v>
      </c>
      <c r="W1042" s="151"/>
      <c r="X1042" s="143">
        <v>86500</v>
      </c>
    </row>
    <row r="1043" spans="2:24" x14ac:dyDescent="0.25">
      <c r="B1043" s="214" t="s">
        <v>61</v>
      </c>
      <c r="C1043" s="215"/>
      <c r="D1043" s="84"/>
      <c r="E1043" s="135"/>
      <c r="F1043" s="136"/>
      <c r="G1043" s="148"/>
      <c r="H1043" s="33"/>
      <c r="I1043" s="33"/>
      <c r="J1043" s="33"/>
      <c r="K1043" s="33"/>
      <c r="L1043" s="33"/>
      <c r="M1043" s="33"/>
      <c r="N1043" s="33"/>
      <c r="O1043" s="148"/>
      <c r="P1043" s="229" t="s">
        <v>84</v>
      </c>
      <c r="Q1043" s="148"/>
      <c r="R1043" s="229" t="s">
        <v>84</v>
      </c>
      <c r="S1043" s="148"/>
      <c r="T1043" s="229"/>
      <c r="U1043" s="148"/>
      <c r="V1043" s="229"/>
      <c r="W1043" s="148"/>
      <c r="X1043" s="229"/>
    </row>
    <row r="1044" spans="2:24" x14ac:dyDescent="0.25">
      <c r="B1044" s="214" t="s">
        <v>2</v>
      </c>
      <c r="C1044" s="215"/>
      <c r="D1044" s="84"/>
      <c r="E1044" s="135"/>
      <c r="F1044" s="136">
        <v>7800</v>
      </c>
      <c r="G1044" s="141"/>
      <c r="H1044" s="84">
        <v>7800</v>
      </c>
      <c r="I1044" s="84"/>
      <c r="J1044" s="84"/>
      <c r="K1044" s="84"/>
      <c r="L1044" s="84"/>
      <c r="M1044" s="84"/>
      <c r="N1044" s="84"/>
      <c r="O1044" s="141"/>
      <c r="P1044" s="136">
        <v>7800</v>
      </c>
      <c r="Q1044" s="141"/>
      <c r="R1044" s="136">
        <v>7800</v>
      </c>
      <c r="S1044" s="141"/>
      <c r="T1044" s="136">
        <v>5850</v>
      </c>
      <c r="U1044" s="141"/>
      <c r="V1044" s="136">
        <v>7800</v>
      </c>
      <c r="W1044" s="141"/>
      <c r="X1044" s="136">
        <v>7800</v>
      </c>
    </row>
    <row r="1045" spans="2:24" ht="17.25" x14ac:dyDescent="0.3">
      <c r="B1045" s="214" t="s">
        <v>17</v>
      </c>
      <c r="C1045" s="217"/>
      <c r="D1045" s="31"/>
      <c r="E1045" s="137"/>
      <c r="F1045" s="138">
        <v>2500</v>
      </c>
      <c r="G1045" s="152"/>
      <c r="H1045" s="130">
        <v>2500</v>
      </c>
      <c r="I1045" s="130"/>
      <c r="J1045" s="130"/>
      <c r="K1045" s="130"/>
      <c r="L1045" s="130"/>
      <c r="M1045" s="130"/>
      <c r="N1045" s="130"/>
      <c r="O1045" s="152"/>
      <c r="P1045" s="136">
        <v>2650</v>
      </c>
      <c r="Q1045" s="152"/>
      <c r="R1045" s="136">
        <v>2650</v>
      </c>
      <c r="S1045" s="152"/>
      <c r="T1045" s="136">
        <v>23118.75</v>
      </c>
      <c r="U1045" s="152"/>
      <c r="V1045" s="136">
        <v>30825</v>
      </c>
      <c r="W1045" s="152"/>
      <c r="X1045" s="136">
        <v>30825</v>
      </c>
    </row>
    <row r="1046" spans="2:24" x14ac:dyDescent="0.25">
      <c r="B1046" s="214" t="s">
        <v>19</v>
      </c>
      <c r="C1046" s="215"/>
      <c r="D1046" s="84"/>
      <c r="E1046" s="135"/>
      <c r="F1046" s="136">
        <v>72375</v>
      </c>
      <c r="G1046" s="141"/>
      <c r="H1046" s="84">
        <v>72375</v>
      </c>
      <c r="I1046" s="84"/>
      <c r="J1046" s="84"/>
      <c r="K1046" s="84"/>
      <c r="L1046" s="84"/>
      <c r="M1046" s="84"/>
      <c r="N1046" s="84"/>
      <c r="O1046" s="141"/>
      <c r="P1046" s="136">
        <v>57500</v>
      </c>
      <c r="Q1046" s="141"/>
      <c r="R1046" s="136">
        <v>57500</v>
      </c>
      <c r="S1046" s="141"/>
      <c r="T1046" s="136">
        <v>32437.5</v>
      </c>
      <c r="U1046" s="141"/>
      <c r="V1046" s="136">
        <v>43250</v>
      </c>
      <c r="W1046" s="141"/>
      <c r="X1046" s="136">
        <v>43250</v>
      </c>
    </row>
    <row r="1047" spans="2:24" x14ac:dyDescent="0.25">
      <c r="B1047" s="214" t="s">
        <v>60</v>
      </c>
      <c r="C1047" s="215"/>
      <c r="D1047" s="84"/>
      <c r="E1047" s="135"/>
      <c r="F1047" s="136"/>
      <c r="G1047" s="141"/>
      <c r="H1047" s="84"/>
      <c r="I1047" s="84"/>
      <c r="J1047" s="84"/>
      <c r="K1047" s="84"/>
      <c r="L1047" s="84"/>
      <c r="M1047" s="84"/>
      <c r="N1047" s="84"/>
      <c r="O1047" s="141"/>
      <c r="P1047" s="136"/>
      <c r="Q1047" s="141"/>
      <c r="R1047" s="136"/>
      <c r="S1047" s="141"/>
      <c r="T1047" s="136"/>
      <c r="U1047" s="141"/>
      <c r="V1047" s="136"/>
      <c r="W1047" s="141"/>
      <c r="X1047" s="136"/>
    </row>
    <row r="1048" spans="2:24" x14ac:dyDescent="0.25">
      <c r="B1048" s="214" t="s">
        <v>59</v>
      </c>
      <c r="C1048" s="215"/>
      <c r="D1048" s="84"/>
      <c r="E1048" s="135"/>
      <c r="F1048" s="136"/>
      <c r="G1048" s="141"/>
      <c r="H1048" s="84"/>
      <c r="I1048" s="84"/>
      <c r="J1048" s="84"/>
      <c r="K1048" s="84"/>
      <c r="L1048" s="84"/>
      <c r="M1048" s="84"/>
      <c r="N1048" s="84"/>
      <c r="O1048" s="141"/>
      <c r="P1048" s="136"/>
      <c r="Q1048" s="141"/>
      <c r="R1048" s="136"/>
      <c r="S1048" s="141"/>
      <c r="T1048" s="136"/>
      <c r="U1048" s="141"/>
      <c r="V1048" s="136"/>
      <c r="W1048" s="141"/>
      <c r="X1048" s="136">
        <v>52500</v>
      </c>
    </row>
    <row r="1049" spans="2:24" x14ac:dyDescent="0.25">
      <c r="B1049" s="214" t="s">
        <v>20</v>
      </c>
      <c r="C1049" s="215"/>
      <c r="D1049" s="84"/>
      <c r="E1049" s="135"/>
      <c r="F1049" s="136">
        <v>25000</v>
      </c>
      <c r="G1049" s="141"/>
      <c r="H1049" s="84">
        <v>25000</v>
      </c>
      <c r="I1049" s="84"/>
      <c r="J1049" s="84"/>
      <c r="K1049" s="84"/>
      <c r="L1049" s="84"/>
      <c r="M1049" s="84"/>
      <c r="N1049" s="84"/>
      <c r="O1049" s="141"/>
      <c r="P1049" s="136">
        <v>25000</v>
      </c>
      <c r="Q1049" s="141"/>
      <c r="R1049" s="136">
        <v>25000</v>
      </c>
      <c r="S1049" s="141"/>
      <c r="T1049" s="136">
        <v>18750</v>
      </c>
      <c r="U1049" s="141"/>
      <c r="V1049" s="136">
        <v>25000</v>
      </c>
      <c r="W1049" s="141"/>
      <c r="X1049" s="136">
        <v>25000</v>
      </c>
    </row>
    <row r="1050" spans="2:24" x14ac:dyDescent="0.25">
      <c r="B1050" s="214" t="s">
        <v>22</v>
      </c>
      <c r="C1050" s="215"/>
      <c r="D1050" s="84"/>
      <c r="E1050" s="135"/>
      <c r="F1050" s="136">
        <v>75000</v>
      </c>
      <c r="G1050" s="141"/>
      <c r="H1050" s="84">
        <v>75000</v>
      </c>
      <c r="I1050" s="84"/>
      <c r="J1050" s="84"/>
      <c r="K1050" s="84"/>
      <c r="L1050" s="84"/>
      <c r="M1050" s="84"/>
      <c r="N1050" s="84"/>
      <c r="O1050" s="141"/>
      <c r="P1050" s="136">
        <v>65000</v>
      </c>
      <c r="Q1050" s="141"/>
      <c r="R1050" s="136">
        <v>65000</v>
      </c>
      <c r="S1050" s="141"/>
      <c r="T1050" s="136">
        <v>41250</v>
      </c>
      <c r="U1050" s="141"/>
      <c r="V1050" s="136">
        <v>55000</v>
      </c>
      <c r="W1050" s="141"/>
      <c r="X1050" s="136">
        <v>55000</v>
      </c>
    </row>
    <row r="1051" spans="2:24" x14ac:dyDescent="0.25">
      <c r="B1051" s="214" t="s">
        <v>21</v>
      </c>
      <c r="C1051" s="215"/>
      <c r="D1051" s="84"/>
      <c r="E1051" s="135"/>
      <c r="F1051" s="136"/>
      <c r="G1051" s="148"/>
      <c r="H1051" s="33"/>
      <c r="I1051" s="33"/>
      <c r="J1051" s="33"/>
      <c r="K1051" s="33"/>
      <c r="L1051" s="33"/>
      <c r="M1051" s="33"/>
      <c r="N1051" s="33"/>
      <c r="O1051" s="148"/>
      <c r="P1051" s="161">
        <v>100000</v>
      </c>
      <c r="Q1051" s="148"/>
      <c r="R1051" s="161">
        <v>100000</v>
      </c>
      <c r="S1051" s="148"/>
      <c r="T1051" s="169"/>
      <c r="U1051" s="148"/>
      <c r="V1051" s="169"/>
      <c r="W1051" s="148"/>
      <c r="X1051" s="169"/>
    </row>
    <row r="1052" spans="2:24" x14ac:dyDescent="0.25">
      <c r="B1052" s="214" t="s">
        <v>24</v>
      </c>
      <c r="C1052" s="215"/>
      <c r="D1052" s="84"/>
      <c r="E1052" s="135"/>
      <c r="F1052" s="136">
        <v>13900</v>
      </c>
      <c r="G1052" s="141"/>
      <c r="H1052" s="84">
        <v>13900</v>
      </c>
      <c r="I1052" s="84"/>
      <c r="J1052" s="84"/>
      <c r="K1052" s="84"/>
      <c r="L1052" s="84"/>
      <c r="M1052" s="84"/>
      <c r="N1052" s="84"/>
      <c r="O1052" s="141"/>
      <c r="P1052" s="136">
        <v>11500</v>
      </c>
      <c r="Q1052" s="141"/>
      <c r="R1052" s="136">
        <v>11500</v>
      </c>
      <c r="S1052" s="141"/>
      <c r="T1052" s="136">
        <v>8625</v>
      </c>
      <c r="U1052" s="141"/>
      <c r="V1052" s="136">
        <v>11500</v>
      </c>
      <c r="W1052" s="141"/>
      <c r="X1052" s="136">
        <v>11500</v>
      </c>
    </row>
    <row r="1053" spans="2:24" x14ac:dyDescent="0.25">
      <c r="B1053" s="214" t="s">
        <v>23</v>
      </c>
      <c r="C1053" s="215"/>
      <c r="D1053" s="84"/>
      <c r="E1053" s="135"/>
      <c r="F1053" s="136">
        <v>20000</v>
      </c>
      <c r="G1053" s="141"/>
      <c r="H1053" s="84">
        <v>20000</v>
      </c>
      <c r="I1053" s="84"/>
      <c r="J1053" s="84"/>
      <c r="K1053" s="84"/>
      <c r="L1053" s="84"/>
      <c r="M1053" s="84"/>
      <c r="N1053" s="84"/>
      <c r="O1053" s="141"/>
      <c r="P1053" s="136">
        <v>20000</v>
      </c>
      <c r="Q1053" s="141"/>
      <c r="R1053" s="136">
        <v>20000</v>
      </c>
      <c r="S1053" s="141"/>
      <c r="T1053" s="136">
        <v>15000</v>
      </c>
      <c r="U1053" s="141"/>
      <c r="V1053" s="136">
        <v>20000</v>
      </c>
      <c r="W1053" s="141"/>
      <c r="X1053" s="136">
        <v>20000</v>
      </c>
    </row>
    <row r="1054" spans="2:24" x14ac:dyDescent="0.25">
      <c r="B1054" s="218" t="s">
        <v>3</v>
      </c>
      <c r="C1054" s="219"/>
      <c r="D1054" s="121"/>
      <c r="E1054" s="139"/>
      <c r="F1054" s="140">
        <f>SUM(F1042:F1053)</f>
        <v>361325</v>
      </c>
      <c r="G1054" s="153"/>
      <c r="H1054" s="121">
        <f>SUM(H1042:H1053)</f>
        <v>361325</v>
      </c>
      <c r="I1054" s="110"/>
      <c r="J1054" s="110"/>
      <c r="K1054" s="110"/>
      <c r="L1054" s="110"/>
      <c r="M1054" s="110"/>
      <c r="N1054" s="110"/>
      <c r="O1054" s="153"/>
      <c r="P1054" s="140">
        <f>SUM(P1042:P1053)</f>
        <v>404450</v>
      </c>
      <c r="Q1054" s="153"/>
      <c r="R1054" s="140">
        <f>SUM(R1042:R1053)</f>
        <v>404450</v>
      </c>
      <c r="S1054" s="153"/>
      <c r="T1054" s="140">
        <f>SUM(T1042:T1053)</f>
        <v>209906.25</v>
      </c>
      <c r="U1054" s="153"/>
      <c r="V1054" s="140">
        <f>SUM(V1042:V1053)</f>
        <v>279875</v>
      </c>
      <c r="W1054" s="153"/>
      <c r="X1054" s="140">
        <f>SUM(X1042:X1053)</f>
        <v>332375</v>
      </c>
    </row>
    <row r="1055" spans="2:24" x14ac:dyDescent="0.25">
      <c r="B1055" s="220"/>
      <c r="C1055" s="215"/>
      <c r="D1055" s="84"/>
      <c r="E1055" s="135"/>
      <c r="F1055" s="136"/>
      <c r="G1055" s="148"/>
      <c r="H1055" s="33"/>
      <c r="I1055" s="33"/>
      <c r="J1055" s="33"/>
      <c r="K1055" s="33"/>
      <c r="L1055" s="33"/>
      <c r="M1055" s="33"/>
      <c r="N1055" s="33"/>
      <c r="O1055" s="148"/>
      <c r="P1055" s="161"/>
      <c r="Q1055" s="148"/>
      <c r="R1055" s="161"/>
      <c r="S1055" s="148"/>
      <c r="T1055" s="161"/>
      <c r="U1055" s="148"/>
      <c r="V1055" s="161"/>
      <c r="W1055" s="148"/>
      <c r="X1055" s="161"/>
    </row>
    <row r="1056" spans="2:24" x14ac:dyDescent="0.25">
      <c r="B1056" s="221" t="s">
        <v>4</v>
      </c>
      <c r="C1056" s="219"/>
      <c r="D1056" s="84"/>
      <c r="E1056" s="139" t="s">
        <v>30</v>
      </c>
      <c r="F1056" s="136"/>
      <c r="G1056" s="148"/>
      <c r="H1056" s="33"/>
      <c r="I1056" s="33"/>
      <c r="J1056" s="33"/>
      <c r="K1056" s="33"/>
      <c r="L1056" s="33"/>
      <c r="M1056" s="33"/>
      <c r="N1056" s="33"/>
      <c r="O1056" s="148"/>
      <c r="P1056" s="161"/>
      <c r="Q1056" s="148"/>
      <c r="R1056" s="161"/>
      <c r="S1056" s="148"/>
      <c r="T1056" s="161"/>
      <c r="U1056" s="148"/>
      <c r="V1056" s="161"/>
      <c r="W1056" s="148"/>
      <c r="X1056" s="161"/>
    </row>
    <row r="1057" spans="2:24" x14ac:dyDescent="0.25">
      <c r="B1057" s="214" t="s">
        <v>5</v>
      </c>
      <c r="C1057" s="219"/>
      <c r="D1057" s="84"/>
      <c r="E1057" s="139"/>
      <c r="F1057" s="136"/>
      <c r="G1057" s="148"/>
      <c r="H1057" s="33"/>
      <c r="I1057" s="33"/>
      <c r="J1057" s="33"/>
      <c r="K1057" s="33"/>
      <c r="L1057" s="33"/>
      <c r="M1057" s="33"/>
      <c r="N1057" s="33"/>
      <c r="O1057" s="148"/>
      <c r="P1057" s="229"/>
      <c r="Q1057" s="148"/>
      <c r="R1057" s="229"/>
      <c r="S1057" s="148"/>
      <c r="T1057" s="229"/>
      <c r="U1057" s="148"/>
      <c r="V1057" s="229"/>
      <c r="W1057" s="148"/>
      <c r="X1057" s="229"/>
    </row>
    <row r="1058" spans="2:24" x14ac:dyDescent="0.25">
      <c r="B1058" s="214" t="s">
        <v>25</v>
      </c>
      <c r="C1058" s="222"/>
      <c r="D1058" s="84"/>
      <c r="E1058" s="141"/>
      <c r="F1058" s="136"/>
      <c r="G1058" s="148"/>
      <c r="H1058" s="33"/>
      <c r="I1058" s="33"/>
      <c r="J1058" s="33"/>
      <c r="K1058" s="33"/>
      <c r="L1058" s="33"/>
      <c r="M1058" s="33"/>
      <c r="N1058" s="33"/>
      <c r="O1058" s="148"/>
      <c r="P1058" s="226"/>
      <c r="Q1058" s="148"/>
      <c r="R1058" s="226"/>
      <c r="S1058" s="148"/>
      <c r="T1058" s="226">
        <v>20000</v>
      </c>
      <c r="U1058" s="148"/>
      <c r="V1058" s="388">
        <v>20000</v>
      </c>
      <c r="W1058" s="148"/>
      <c r="X1058" s="388">
        <v>20000</v>
      </c>
    </row>
    <row r="1059" spans="2:24" x14ac:dyDescent="0.25">
      <c r="B1059" s="214" t="s">
        <v>6</v>
      </c>
      <c r="C1059" s="222"/>
      <c r="D1059" s="84"/>
      <c r="E1059" s="141">
        <v>0</v>
      </c>
      <c r="F1059" s="136"/>
      <c r="G1059" s="148"/>
      <c r="H1059" s="33"/>
      <c r="I1059" s="33"/>
      <c r="J1059" s="33"/>
      <c r="K1059" s="33"/>
      <c r="L1059" s="33"/>
      <c r="M1059" s="33"/>
      <c r="N1059" s="33"/>
      <c r="O1059" s="148"/>
      <c r="P1059" s="226"/>
      <c r="Q1059" s="148"/>
      <c r="R1059" s="226"/>
      <c r="S1059" s="148"/>
      <c r="T1059" s="226"/>
      <c r="U1059" s="148"/>
      <c r="V1059" s="226"/>
      <c r="W1059" s="148"/>
      <c r="X1059" s="226"/>
    </row>
    <row r="1060" spans="2:24" x14ac:dyDescent="0.25">
      <c r="B1060" s="214" t="s">
        <v>7</v>
      </c>
      <c r="C1060" s="113"/>
      <c r="D1060" s="84"/>
      <c r="E1060" s="141">
        <v>0</v>
      </c>
      <c r="F1060" s="136"/>
      <c r="G1060" s="148"/>
      <c r="H1060" s="33"/>
      <c r="I1060" s="33"/>
      <c r="J1060" s="33"/>
      <c r="K1060" s="33"/>
      <c r="L1060" s="33"/>
      <c r="M1060" s="33"/>
      <c r="N1060" s="33"/>
      <c r="O1060" s="148"/>
      <c r="P1060" s="226">
        <v>8084.28</v>
      </c>
      <c r="Q1060" s="148"/>
      <c r="R1060" s="226">
        <v>8263.3799999999992</v>
      </c>
      <c r="S1060" s="148"/>
      <c r="T1060" s="226">
        <v>6340.51</v>
      </c>
      <c r="U1060" s="148"/>
      <c r="V1060" s="226">
        <v>5715.78</v>
      </c>
      <c r="W1060" s="148"/>
      <c r="X1060" s="226">
        <v>6311.21</v>
      </c>
    </row>
    <row r="1061" spans="2:24" x14ac:dyDescent="0.25">
      <c r="B1061" s="214"/>
      <c r="C1061" s="215"/>
      <c r="D1061" s="115"/>
      <c r="E1061" s="142"/>
      <c r="F1061" s="143">
        <f>+F1054+F1060</f>
        <v>361325</v>
      </c>
      <c r="G1061" s="151"/>
      <c r="H1061" s="115">
        <f>+H1054+H1060</f>
        <v>361325</v>
      </c>
      <c r="I1061" s="115"/>
      <c r="J1061" s="115"/>
      <c r="K1061" s="115"/>
      <c r="L1061" s="115"/>
      <c r="M1061" s="115"/>
      <c r="N1061" s="115"/>
      <c r="O1061" s="151"/>
      <c r="P1061" s="143">
        <v>483299.28</v>
      </c>
      <c r="Q1061" s="151"/>
      <c r="R1061" s="143">
        <f>R1054+R1060</f>
        <v>412713.38</v>
      </c>
      <c r="S1061" s="151"/>
      <c r="T1061" s="143">
        <f>T1054+T1058+T1060</f>
        <v>236246.76</v>
      </c>
      <c r="U1061" s="151"/>
      <c r="V1061" s="143">
        <f>V1054+V1058+V1060</f>
        <v>305590.78000000003</v>
      </c>
      <c r="W1061" s="151"/>
      <c r="X1061" s="143">
        <f>X1054+X1058+X1060</f>
        <v>358686.21</v>
      </c>
    </row>
    <row r="1062" spans="2:24" x14ac:dyDescent="0.25">
      <c r="B1062" s="221" t="s">
        <v>34</v>
      </c>
      <c r="C1062" s="219"/>
      <c r="D1062" s="84"/>
      <c r="E1062" s="139"/>
      <c r="F1062" s="136"/>
      <c r="G1062" s="148"/>
      <c r="H1062" s="33"/>
      <c r="I1062" s="33"/>
      <c r="J1062" s="33"/>
      <c r="K1062" s="33"/>
      <c r="L1062" s="33"/>
      <c r="M1062" s="33"/>
      <c r="N1062" s="33"/>
      <c r="O1062" s="148"/>
      <c r="P1062" s="226"/>
      <c r="Q1062" s="148"/>
      <c r="R1062" s="226"/>
      <c r="S1062" s="148"/>
      <c r="T1062" s="226"/>
      <c r="U1062" s="148"/>
      <c r="V1062" s="226"/>
      <c r="W1062" s="148"/>
      <c r="X1062" s="226"/>
    </row>
    <row r="1063" spans="2:24" x14ac:dyDescent="0.25">
      <c r="B1063" s="214" t="s">
        <v>9</v>
      </c>
      <c r="C1063" s="223"/>
      <c r="D1063" s="84"/>
      <c r="E1063" s="144">
        <v>350</v>
      </c>
      <c r="F1063" s="145"/>
      <c r="G1063" s="144">
        <v>350</v>
      </c>
      <c r="H1063" s="131"/>
      <c r="I1063" s="131"/>
      <c r="J1063" s="131"/>
      <c r="K1063" s="131"/>
      <c r="L1063" s="131"/>
      <c r="M1063" s="131"/>
      <c r="N1063" s="131"/>
      <c r="O1063" s="144">
        <v>350</v>
      </c>
      <c r="P1063" s="227"/>
      <c r="Q1063" s="144">
        <v>350</v>
      </c>
      <c r="R1063" s="227"/>
      <c r="S1063" s="144"/>
      <c r="T1063" s="227">
        <v>-350</v>
      </c>
      <c r="U1063" s="144"/>
      <c r="V1063" s="227">
        <v>-350</v>
      </c>
      <c r="W1063" s="144"/>
      <c r="X1063" s="227">
        <v>-350</v>
      </c>
    </row>
    <row r="1064" spans="2:24" ht="17.25" x14ac:dyDescent="0.3">
      <c r="B1064" s="216" t="s">
        <v>92</v>
      </c>
      <c r="C1064" s="223"/>
      <c r="D1064" s="84"/>
      <c r="E1064" s="144">
        <f>F1042*0.1</f>
        <v>14475</v>
      </c>
      <c r="F1064" s="145"/>
      <c r="G1064" s="144">
        <f>H1042*0.1</f>
        <v>14475</v>
      </c>
      <c r="H1064" s="131"/>
      <c r="I1064" s="131"/>
      <c r="J1064" s="131"/>
      <c r="K1064" s="131"/>
      <c r="L1064" s="131"/>
      <c r="M1064" s="131"/>
      <c r="N1064" s="131"/>
      <c r="O1064" s="144">
        <v>11500</v>
      </c>
      <c r="P1064" s="227"/>
      <c r="Q1064" s="144">
        <v>11500</v>
      </c>
      <c r="R1064" s="227"/>
      <c r="S1064" s="144"/>
      <c r="T1064" s="227"/>
      <c r="U1064" s="144"/>
      <c r="V1064" s="227"/>
      <c r="W1064" s="144"/>
      <c r="X1064" s="227">
        <v>-15137.5</v>
      </c>
    </row>
    <row r="1065" spans="2:24" ht="17.25" x14ac:dyDescent="0.3">
      <c r="B1065" s="216"/>
      <c r="C1065" s="113"/>
      <c r="D1065" s="117"/>
      <c r="E1065" s="141"/>
      <c r="F1065" s="146">
        <f>-E1063-E1064-E1065</f>
        <v>-14825</v>
      </c>
      <c r="G1065" s="154"/>
      <c r="H1065" s="117">
        <f>-G1063-G1064-G1065</f>
        <v>-14825</v>
      </c>
      <c r="I1065" s="117"/>
      <c r="J1065" s="117"/>
      <c r="K1065" s="117"/>
      <c r="L1065" s="117"/>
      <c r="M1065" s="117"/>
      <c r="N1065" s="117"/>
      <c r="O1065" s="154"/>
      <c r="P1065" s="146">
        <f>-O1063-O1064-O1065</f>
        <v>-11850</v>
      </c>
      <c r="Q1065" s="154"/>
      <c r="R1065" s="146">
        <f>-Q1063-Q1064-Q1065</f>
        <v>-11850</v>
      </c>
      <c r="S1065" s="154"/>
      <c r="T1065" s="146">
        <f>-S1063-S1064-S1065</f>
        <v>0</v>
      </c>
      <c r="U1065" s="154"/>
      <c r="V1065" s="146">
        <f>-U1063-U1064-U1065</f>
        <v>0</v>
      </c>
      <c r="W1065" s="154"/>
      <c r="X1065" s="146">
        <f>-W1063-W1064-W1065</f>
        <v>0</v>
      </c>
    </row>
    <row r="1066" spans="2:24" ht="16.5" thickBot="1" x14ac:dyDescent="0.3">
      <c r="B1066" s="214" t="s">
        <v>11</v>
      </c>
      <c r="C1066" s="215"/>
      <c r="D1066" s="124"/>
      <c r="E1066" s="142"/>
      <c r="F1066" s="147">
        <f>+F1061+F1065</f>
        <v>346500</v>
      </c>
      <c r="G1066" s="155"/>
      <c r="H1066" s="124">
        <f>+H1061+H1065</f>
        <v>346500</v>
      </c>
      <c r="I1066" s="124"/>
      <c r="J1066" s="124"/>
      <c r="K1066" s="124"/>
      <c r="L1066" s="124"/>
      <c r="M1066" s="124"/>
      <c r="N1066" s="124"/>
      <c r="O1066" s="155"/>
      <c r="P1066" s="228">
        <f>+P1061+P1065</f>
        <v>471449.28</v>
      </c>
      <c r="Q1066" s="155"/>
      <c r="R1066" s="228">
        <f>+R1061+R1065</f>
        <v>400863.38</v>
      </c>
      <c r="S1066" s="155"/>
      <c r="T1066" s="319">
        <f>T1061+T1063</f>
        <v>235896.76</v>
      </c>
      <c r="U1066" s="155"/>
      <c r="V1066" s="228">
        <f>V1061+V1063</f>
        <v>305240.78000000003</v>
      </c>
      <c r="W1066" s="155"/>
      <c r="X1066" s="228">
        <f>X1061+X1063+X1064</f>
        <v>343198.71</v>
      </c>
    </row>
    <row r="1067" spans="2:24" x14ac:dyDescent="0.25">
      <c r="B1067" s="214" t="s">
        <v>93</v>
      </c>
      <c r="C1067" s="215"/>
      <c r="D1067" s="125" t="s">
        <v>84</v>
      </c>
      <c r="E1067" s="148"/>
      <c r="F1067" s="149">
        <f>F1066*6/100</f>
        <v>20790</v>
      </c>
      <c r="G1067" s="156"/>
      <c r="H1067" s="158">
        <f t="shared" ref="H1067" si="480">H1066*6/100</f>
        <v>20790</v>
      </c>
      <c r="I1067" s="158"/>
      <c r="J1067" s="158"/>
      <c r="K1067" s="158"/>
      <c r="L1067" s="158"/>
      <c r="M1067" s="158"/>
      <c r="N1067" s="158"/>
      <c r="O1067" s="156"/>
      <c r="P1067" s="230">
        <f t="shared" ref="P1067" si="481">P1066*6/100</f>
        <v>28286.9568</v>
      </c>
      <c r="Q1067" s="156"/>
      <c r="R1067" s="230">
        <f t="shared" ref="R1067" si="482">R1066*6/100</f>
        <v>24051.802800000001</v>
      </c>
      <c r="S1067" s="156"/>
      <c r="T1067" s="230" t="s">
        <v>84</v>
      </c>
      <c r="U1067" s="156"/>
      <c r="V1067" s="230">
        <f t="shared" ref="V1067" si="483">V1066*6/100</f>
        <v>18314.446800000002</v>
      </c>
      <c r="W1067" s="156"/>
      <c r="X1067" s="230">
        <f t="shared" ref="X1067" si="484">X1066*6/100</f>
        <v>20591.922600000002</v>
      </c>
    </row>
    <row r="1068" spans="2:24" x14ac:dyDescent="0.25">
      <c r="B1068" s="214" t="s">
        <v>13</v>
      </c>
      <c r="C1068" s="219"/>
      <c r="D1068" s="126" t="s">
        <v>84</v>
      </c>
      <c r="E1068" s="148"/>
      <c r="F1068" s="134">
        <v>-15000</v>
      </c>
      <c r="G1068" s="148"/>
      <c r="H1068" s="33">
        <v>-15000</v>
      </c>
      <c r="I1068" s="33"/>
      <c r="J1068" s="33"/>
      <c r="K1068" s="33"/>
      <c r="L1068" s="33"/>
      <c r="M1068" s="33"/>
      <c r="N1068" s="33"/>
      <c r="O1068" s="148"/>
      <c r="P1068" s="229">
        <v>-15000</v>
      </c>
      <c r="Q1068" s="148"/>
      <c r="R1068" s="229">
        <v>-15000</v>
      </c>
      <c r="S1068" s="148"/>
      <c r="T1068" s="229" t="s">
        <v>84</v>
      </c>
      <c r="U1068" s="148"/>
      <c r="V1068" s="229">
        <v>-15000</v>
      </c>
      <c r="W1068" s="148"/>
      <c r="X1068" s="229">
        <v>-15000</v>
      </c>
    </row>
    <row r="1069" spans="2:24" ht="16.5" thickBot="1" x14ac:dyDescent="0.3">
      <c r="B1069" s="224" t="s">
        <v>106</v>
      </c>
      <c r="C1069" s="225"/>
      <c r="D1069" s="382" t="s">
        <v>84</v>
      </c>
      <c r="E1069" s="150"/>
      <c r="F1069" s="383">
        <f>F1067+F1068</f>
        <v>5790</v>
      </c>
      <c r="G1069" s="157"/>
      <c r="H1069" s="160">
        <f t="shared" ref="H1069" si="485">H1067+H1068</f>
        <v>5790</v>
      </c>
      <c r="I1069" s="387"/>
      <c r="J1069" s="387"/>
      <c r="K1069" s="387"/>
      <c r="L1069" s="387"/>
      <c r="M1069" s="387"/>
      <c r="N1069" s="387"/>
      <c r="O1069" s="157"/>
      <c r="P1069" s="384">
        <f t="shared" ref="P1069" si="486">P1067+P1068</f>
        <v>13286.9568</v>
      </c>
      <c r="Q1069" s="157"/>
      <c r="R1069" s="384">
        <f t="shared" ref="R1069" si="487">R1067+R1068</f>
        <v>9051.8028000000013</v>
      </c>
      <c r="S1069" s="157"/>
      <c r="T1069" s="267" t="s">
        <v>84</v>
      </c>
      <c r="U1069" s="157"/>
      <c r="V1069" s="267">
        <f t="shared" ref="V1069" si="488">V1067+V1068</f>
        <v>3314.4468000000015</v>
      </c>
      <c r="W1069" s="157"/>
      <c r="X1069" s="267">
        <f t="shared" ref="X1069" si="489">X1067+X1068</f>
        <v>5591.9226000000017</v>
      </c>
    </row>
    <row r="1070" spans="2:24" ht="16.5" thickTop="1" x14ac:dyDescent="0.25">
      <c r="X1070" s="297">
        <v>5592</v>
      </c>
    </row>
    <row r="1075" spans="2:24" x14ac:dyDescent="0.25">
      <c r="B1075" s="101" t="s">
        <v>161</v>
      </c>
      <c r="C1075" s="101"/>
      <c r="D1075" s="102"/>
      <c r="E1075"/>
      <c r="F1075"/>
      <c r="G1075"/>
      <c r="H1075"/>
      <c r="I1075"/>
      <c r="J1075"/>
      <c r="K1075"/>
      <c r="L1075"/>
      <c r="M1075"/>
      <c r="N1075"/>
      <c r="O1075"/>
      <c r="P1075"/>
    </row>
    <row r="1076" spans="2:24" x14ac:dyDescent="0.25">
      <c r="B1076" s="101" t="s">
        <v>153</v>
      </c>
      <c r="C1076" s="101"/>
      <c r="D1076" s="102"/>
      <c r="E1076"/>
      <c r="F1076"/>
      <c r="G1076"/>
      <c r="H1076"/>
      <c r="I1076"/>
      <c r="J1076"/>
      <c r="K1076"/>
      <c r="L1076"/>
      <c r="M1076"/>
      <c r="N1076"/>
      <c r="O1076"/>
      <c r="P1076"/>
    </row>
    <row r="1077" spans="2:24" x14ac:dyDescent="0.25">
      <c r="B1077" s="103"/>
      <c r="C1077" s="103"/>
      <c r="D1077" s="102"/>
      <c r="E1077"/>
      <c r="F1077"/>
      <c r="G1077"/>
      <c r="H1077"/>
      <c r="I1077"/>
      <c r="J1077"/>
      <c r="K1077"/>
      <c r="L1077"/>
      <c r="M1077"/>
      <c r="N1077"/>
      <c r="O1077"/>
      <c r="P1077"/>
    </row>
    <row r="1078" spans="2:24" x14ac:dyDescent="0.25">
      <c r="B1078" s="104" t="s">
        <v>0</v>
      </c>
      <c r="C1078" s="103"/>
      <c r="D1078" s="102"/>
      <c r="E1078" s="33"/>
      <c r="F1078" s="33"/>
      <c r="G1078"/>
      <c r="H1078"/>
      <c r="I1078"/>
      <c r="J1078"/>
      <c r="K1078"/>
      <c r="L1078"/>
      <c r="M1078"/>
      <c r="N1078"/>
      <c r="O1078"/>
      <c r="P1078"/>
    </row>
    <row r="1079" spans="2:24" x14ac:dyDescent="0.25">
      <c r="B1079" s="105"/>
      <c r="C1079" s="106"/>
      <c r="D1079" s="107"/>
      <c r="E1079" s="133" t="s">
        <v>95</v>
      </c>
      <c r="F1079" s="134"/>
      <c r="G1079" s="129" t="s">
        <v>97</v>
      </c>
      <c r="H1079" s="129"/>
      <c r="I1079" s="129"/>
      <c r="J1079" s="129"/>
      <c r="K1079" s="129"/>
      <c r="L1079" s="129"/>
      <c r="M1079" s="129"/>
      <c r="N1079" s="129"/>
      <c r="O1079" s="129" t="s">
        <v>104</v>
      </c>
      <c r="P1079"/>
      <c r="Q1079" s="412" t="s">
        <v>105</v>
      </c>
      <c r="R1079" s="412"/>
      <c r="S1079" s="412" t="s">
        <v>149</v>
      </c>
      <c r="T1079" s="412"/>
      <c r="U1079" s="413" t="s">
        <v>156</v>
      </c>
      <c r="V1079" s="413"/>
      <c r="W1079" s="413" t="s">
        <v>162</v>
      </c>
      <c r="X1079" s="413"/>
    </row>
    <row r="1080" spans="2:24" x14ac:dyDescent="0.25">
      <c r="B1080" s="212" t="s">
        <v>1</v>
      </c>
      <c r="C1080" s="213"/>
      <c r="D1080" s="84"/>
      <c r="E1080" s="135"/>
      <c r="F1080" s="136">
        <v>144750</v>
      </c>
      <c r="G1080" s="84"/>
      <c r="H1080" s="84">
        <v>144750</v>
      </c>
      <c r="I1080" s="84"/>
      <c r="J1080" s="84"/>
      <c r="K1080" s="84"/>
      <c r="L1080" s="84"/>
      <c r="M1080" s="84"/>
      <c r="N1080" s="84"/>
      <c r="O1080" s="151"/>
      <c r="P1080" s="143">
        <v>115000</v>
      </c>
      <c r="Q1080" s="151"/>
      <c r="R1080" s="143">
        <v>115000</v>
      </c>
      <c r="S1080" s="151"/>
      <c r="T1080" s="143">
        <v>59957</v>
      </c>
      <c r="U1080" s="151"/>
      <c r="V1080" s="143">
        <v>93010</v>
      </c>
      <c r="W1080" s="151"/>
      <c r="X1080" s="143">
        <v>90840</v>
      </c>
    </row>
    <row r="1081" spans="2:24" x14ac:dyDescent="0.25">
      <c r="B1081" s="214" t="s">
        <v>61</v>
      </c>
      <c r="C1081" s="215"/>
      <c r="D1081" s="84"/>
      <c r="E1081" s="135"/>
      <c r="F1081" s="136"/>
      <c r="G1081" s="148"/>
      <c r="H1081" s="33"/>
      <c r="I1081" s="33"/>
      <c r="J1081" s="33"/>
      <c r="K1081" s="33"/>
      <c r="L1081" s="33"/>
      <c r="M1081" s="33"/>
      <c r="N1081" s="33"/>
      <c r="O1081" s="148"/>
      <c r="P1081" s="229" t="s">
        <v>84</v>
      </c>
      <c r="Q1081" s="148"/>
      <c r="R1081" s="229" t="s">
        <v>84</v>
      </c>
      <c r="S1081" s="148"/>
      <c r="T1081" s="229">
        <v>27077.35</v>
      </c>
      <c r="U1081" s="148"/>
      <c r="V1081" s="229">
        <v>49478.16</v>
      </c>
      <c r="W1081" s="148"/>
      <c r="X1081" s="229"/>
    </row>
    <row r="1082" spans="2:24" x14ac:dyDescent="0.25">
      <c r="B1082" s="214" t="s">
        <v>2</v>
      </c>
      <c r="C1082" s="215"/>
      <c r="D1082" s="84"/>
      <c r="E1082" s="135"/>
      <c r="F1082" s="136">
        <v>7800</v>
      </c>
      <c r="G1082" s="141"/>
      <c r="H1082" s="84">
        <v>7800</v>
      </c>
      <c r="I1082" s="84"/>
      <c r="J1082" s="84"/>
      <c r="K1082" s="84"/>
      <c r="L1082" s="84"/>
      <c r="M1082" s="84"/>
      <c r="N1082" s="84"/>
      <c r="O1082" s="141"/>
      <c r="P1082" s="136">
        <v>7800</v>
      </c>
      <c r="Q1082" s="141"/>
      <c r="R1082" s="136">
        <v>7800</v>
      </c>
      <c r="S1082" s="141"/>
      <c r="T1082" s="136">
        <v>11322.58</v>
      </c>
      <c r="U1082" s="141"/>
      <c r="V1082" s="136">
        <v>7800</v>
      </c>
      <c r="W1082" s="141"/>
      <c r="X1082" s="136">
        <v>7800</v>
      </c>
    </row>
    <row r="1083" spans="2:24" ht="17.25" x14ac:dyDescent="0.3">
      <c r="B1083" s="214" t="s">
        <v>17</v>
      </c>
      <c r="C1083" s="217"/>
      <c r="D1083" s="31"/>
      <c r="E1083" s="137"/>
      <c r="F1083" s="138">
        <v>2500</v>
      </c>
      <c r="G1083" s="152"/>
      <c r="H1083" s="130">
        <v>2500</v>
      </c>
      <c r="I1083" s="130"/>
      <c r="J1083" s="130"/>
      <c r="K1083" s="130"/>
      <c r="L1083" s="130"/>
      <c r="M1083" s="130"/>
      <c r="N1083" s="130"/>
      <c r="O1083" s="152"/>
      <c r="P1083" s="136">
        <v>2650</v>
      </c>
      <c r="Q1083" s="152"/>
      <c r="R1083" s="136">
        <v>2650</v>
      </c>
      <c r="S1083" s="152"/>
      <c r="T1083" s="136">
        <v>44745.96</v>
      </c>
      <c r="U1083" s="152"/>
      <c r="V1083" s="136">
        <v>30825</v>
      </c>
      <c r="W1083" s="152"/>
      <c r="X1083" s="136">
        <v>30825</v>
      </c>
    </row>
    <row r="1084" spans="2:24" x14ac:dyDescent="0.25">
      <c r="B1084" s="214" t="s">
        <v>19</v>
      </c>
      <c r="C1084" s="215"/>
      <c r="D1084" s="84"/>
      <c r="E1084" s="135"/>
      <c r="F1084" s="136">
        <v>72375</v>
      </c>
      <c r="G1084" s="141"/>
      <c r="H1084" s="84">
        <v>72375</v>
      </c>
      <c r="I1084" s="84"/>
      <c r="J1084" s="84"/>
      <c r="K1084" s="84"/>
      <c r="L1084" s="84"/>
      <c r="M1084" s="84"/>
      <c r="N1084" s="84"/>
      <c r="O1084" s="141"/>
      <c r="P1084" s="136">
        <v>57500</v>
      </c>
      <c r="Q1084" s="141"/>
      <c r="R1084" s="136">
        <v>57500</v>
      </c>
      <c r="S1084" s="141"/>
      <c r="T1084" s="136">
        <v>43517.17</v>
      </c>
      <c r="U1084" s="141"/>
      <c r="V1084" s="136">
        <v>46505</v>
      </c>
      <c r="W1084" s="141"/>
      <c r="X1084" s="136">
        <v>45420</v>
      </c>
    </row>
    <row r="1085" spans="2:24" x14ac:dyDescent="0.25">
      <c r="B1085" s="214" t="s">
        <v>59</v>
      </c>
      <c r="C1085" s="215"/>
      <c r="D1085" s="84"/>
      <c r="E1085" s="135"/>
      <c r="F1085" s="136"/>
      <c r="G1085" s="141"/>
      <c r="H1085" s="84"/>
      <c r="I1085" s="84"/>
      <c r="J1085" s="84"/>
      <c r="K1085" s="84"/>
      <c r="L1085" s="84"/>
      <c r="M1085" s="84"/>
      <c r="N1085" s="84"/>
      <c r="O1085" s="141"/>
      <c r="P1085" s="136"/>
      <c r="Q1085" s="141"/>
      <c r="R1085" s="136"/>
      <c r="S1085" s="141"/>
      <c r="T1085" s="136"/>
      <c r="U1085" s="141"/>
      <c r="V1085" s="136">
        <v>24739.08</v>
      </c>
      <c r="W1085" s="141"/>
      <c r="X1085" s="136">
        <v>45000</v>
      </c>
    </row>
    <row r="1086" spans="2:24" x14ac:dyDescent="0.25">
      <c r="B1086" s="214" t="s">
        <v>60</v>
      </c>
      <c r="C1086" s="215"/>
      <c r="D1086" s="84"/>
      <c r="E1086" s="135"/>
      <c r="F1086" s="136">
        <v>25000</v>
      </c>
      <c r="G1086" s="141"/>
      <c r="H1086" s="84">
        <v>25000</v>
      </c>
      <c r="I1086" s="84"/>
      <c r="J1086" s="84"/>
      <c r="K1086" s="84"/>
      <c r="L1086" s="84"/>
      <c r="M1086" s="84"/>
      <c r="N1086" s="84"/>
      <c r="O1086" s="141"/>
      <c r="P1086" s="136">
        <v>25000</v>
      </c>
      <c r="Q1086" s="141"/>
      <c r="R1086" s="136">
        <v>25000</v>
      </c>
      <c r="S1086" s="141"/>
      <c r="T1086" s="136">
        <v>36290.32</v>
      </c>
      <c r="U1086" s="141"/>
      <c r="V1086" s="136">
        <v>25000</v>
      </c>
      <c r="W1086" s="141"/>
      <c r="X1086" s="136">
        <v>25000</v>
      </c>
    </row>
    <row r="1087" spans="2:24" x14ac:dyDescent="0.25">
      <c r="B1087" s="214" t="s">
        <v>20</v>
      </c>
      <c r="C1087" s="215"/>
      <c r="D1087" s="84"/>
      <c r="E1087" s="135"/>
      <c r="F1087" s="136">
        <v>75000</v>
      </c>
      <c r="G1087" s="141"/>
      <c r="H1087" s="84">
        <v>75000</v>
      </c>
      <c r="I1087" s="84"/>
      <c r="J1087" s="84"/>
      <c r="K1087" s="84"/>
      <c r="L1087" s="84"/>
      <c r="M1087" s="84"/>
      <c r="N1087" s="84"/>
      <c r="O1087" s="141"/>
      <c r="P1087" s="136">
        <v>65000</v>
      </c>
      <c r="Q1087" s="141"/>
      <c r="R1087" s="136">
        <v>65000</v>
      </c>
      <c r="S1087" s="141"/>
      <c r="T1087" s="136">
        <v>79838.710000000006</v>
      </c>
      <c r="U1087" s="141"/>
      <c r="V1087" s="136">
        <v>55000</v>
      </c>
      <c r="W1087" s="141"/>
      <c r="X1087" s="136">
        <v>55000</v>
      </c>
    </row>
    <row r="1088" spans="2:24" x14ac:dyDescent="0.25">
      <c r="B1088" s="214" t="s">
        <v>22</v>
      </c>
      <c r="C1088" s="215"/>
      <c r="D1088" s="84"/>
      <c r="E1088" s="135"/>
      <c r="F1088" s="136"/>
      <c r="G1088" s="148"/>
      <c r="H1088" s="33"/>
      <c r="I1088" s="33"/>
      <c r="J1088" s="33"/>
      <c r="K1088" s="33"/>
      <c r="L1088" s="33"/>
      <c r="M1088" s="33"/>
      <c r="N1088" s="33"/>
      <c r="O1088" s="148"/>
      <c r="P1088" s="161">
        <v>100000</v>
      </c>
      <c r="Q1088" s="148"/>
      <c r="R1088" s="161">
        <v>100000</v>
      </c>
      <c r="S1088" s="148"/>
      <c r="T1088" s="169">
        <v>145161.29</v>
      </c>
      <c r="U1088" s="148"/>
      <c r="V1088" s="169">
        <v>100000</v>
      </c>
      <c r="W1088" s="148"/>
      <c r="X1088" s="169">
        <v>100000</v>
      </c>
    </row>
    <row r="1089" spans="2:24" x14ac:dyDescent="0.25">
      <c r="B1089" s="214" t="s">
        <v>21</v>
      </c>
      <c r="C1089" s="215"/>
      <c r="D1089" s="84"/>
      <c r="E1089" s="135"/>
      <c r="F1089" s="136">
        <v>13900</v>
      </c>
      <c r="G1089" s="141"/>
      <c r="H1089" s="84">
        <v>13900</v>
      </c>
      <c r="I1089" s="84"/>
      <c r="J1089" s="84"/>
      <c r="K1089" s="84"/>
      <c r="L1089" s="84"/>
      <c r="M1089" s="84"/>
      <c r="N1089" s="84"/>
      <c r="O1089" s="141"/>
      <c r="P1089" s="136">
        <v>11500</v>
      </c>
      <c r="Q1089" s="141"/>
      <c r="R1089" s="136">
        <v>11500</v>
      </c>
      <c r="S1089" s="141"/>
      <c r="T1089" s="136">
        <v>16693.54</v>
      </c>
      <c r="U1089" s="141"/>
      <c r="V1089" s="136">
        <v>11500</v>
      </c>
      <c r="W1089" s="141"/>
      <c r="X1089" s="136">
        <v>11500</v>
      </c>
    </row>
    <row r="1090" spans="2:24" x14ac:dyDescent="0.25">
      <c r="B1090" s="214" t="s">
        <v>24</v>
      </c>
      <c r="C1090" s="215"/>
      <c r="D1090" s="84"/>
      <c r="E1090" s="135"/>
      <c r="F1090" s="136">
        <v>20000</v>
      </c>
      <c r="G1090" s="141"/>
      <c r="H1090" s="84">
        <v>20000</v>
      </c>
      <c r="I1090" s="84"/>
      <c r="J1090" s="84"/>
      <c r="K1090" s="84"/>
      <c r="L1090" s="84"/>
      <c r="M1090" s="84"/>
      <c r="N1090" s="84"/>
      <c r="O1090" s="141"/>
      <c r="P1090" s="136">
        <v>20000</v>
      </c>
      <c r="Q1090" s="141"/>
      <c r="R1090" s="136">
        <v>20000</v>
      </c>
      <c r="S1090" s="141"/>
      <c r="T1090" s="136">
        <v>29032.25</v>
      </c>
      <c r="U1090" s="141"/>
      <c r="V1090" s="136">
        <v>20000</v>
      </c>
      <c r="W1090" s="141"/>
      <c r="X1090" s="136">
        <v>20000</v>
      </c>
    </row>
    <row r="1091" spans="2:24" x14ac:dyDescent="0.25">
      <c r="B1091" s="214" t="s">
        <v>23</v>
      </c>
      <c r="C1091" s="219"/>
      <c r="D1091" s="121"/>
      <c r="E1091" s="139"/>
      <c r="F1091" s="140">
        <f>SUM(F1080:F1090)</f>
        <v>361325</v>
      </c>
      <c r="G1091" s="153"/>
      <c r="H1091" s="121">
        <f>SUM(H1080:H1090)</f>
        <v>361325</v>
      </c>
      <c r="I1091" s="110"/>
      <c r="J1091" s="110"/>
      <c r="K1091" s="110"/>
      <c r="L1091" s="110"/>
      <c r="M1091" s="110"/>
      <c r="N1091" s="110"/>
      <c r="O1091" s="153"/>
      <c r="P1091" s="140">
        <f>SUM(P1080:P1090)</f>
        <v>404450</v>
      </c>
      <c r="Q1091" s="153"/>
      <c r="R1091" s="140">
        <f>SUM(R1080:R1090)</f>
        <v>404450</v>
      </c>
      <c r="S1091" s="153"/>
      <c r="T1091" s="140">
        <f>SUM(T1080:T1090)</f>
        <v>493636.17</v>
      </c>
      <c r="U1091" s="153"/>
      <c r="V1091" s="140">
        <f>SUM(V1080:V1090)</f>
        <v>463857.24</v>
      </c>
      <c r="W1091" s="153"/>
      <c r="X1091" s="140">
        <f>SUM(X1080:X1090)</f>
        <v>431385</v>
      </c>
    </row>
    <row r="1092" spans="2:24" x14ac:dyDescent="0.25">
      <c r="B1092" s="218" t="s">
        <v>3</v>
      </c>
      <c r="C1092" s="215"/>
      <c r="D1092" s="84"/>
      <c r="E1092" s="135"/>
      <c r="F1092" s="136"/>
      <c r="G1092" s="148"/>
      <c r="H1092" s="33"/>
      <c r="I1092" s="33"/>
      <c r="J1092" s="33"/>
      <c r="K1092" s="33"/>
      <c r="L1092" s="33"/>
      <c r="M1092" s="33"/>
      <c r="N1092" s="33"/>
      <c r="O1092" s="148"/>
      <c r="P1092" s="161"/>
      <c r="Q1092" s="148"/>
      <c r="R1092" s="161"/>
      <c r="S1092" s="148"/>
      <c r="T1092" s="161"/>
      <c r="U1092" s="148"/>
      <c r="V1092" s="161"/>
      <c r="W1092" s="148"/>
      <c r="X1092" s="161"/>
    </row>
    <row r="1093" spans="2:24" x14ac:dyDescent="0.25">
      <c r="B1093" s="220"/>
      <c r="C1093" s="219"/>
      <c r="D1093" s="84"/>
      <c r="E1093" s="139" t="s">
        <v>30</v>
      </c>
      <c r="F1093" s="136"/>
      <c r="G1093" s="148"/>
      <c r="H1093" s="33"/>
      <c r="I1093" s="33"/>
      <c r="J1093" s="33"/>
      <c r="K1093" s="33"/>
      <c r="L1093" s="33"/>
      <c r="M1093" s="33"/>
      <c r="N1093" s="33"/>
      <c r="O1093" s="148"/>
      <c r="P1093" s="161"/>
      <c r="Q1093" s="148"/>
      <c r="R1093" s="161"/>
      <c r="S1093" s="148"/>
      <c r="T1093" s="161"/>
      <c r="U1093" s="148"/>
      <c r="V1093" s="161"/>
      <c r="W1093" s="148"/>
      <c r="X1093" s="161"/>
    </row>
    <row r="1094" spans="2:24" x14ac:dyDescent="0.25">
      <c r="B1094" s="221" t="s">
        <v>4</v>
      </c>
      <c r="C1094" s="219"/>
      <c r="D1094" s="84"/>
      <c r="E1094" s="139"/>
      <c r="F1094" s="136"/>
      <c r="G1094" s="148"/>
      <c r="H1094" s="33"/>
      <c r="I1094" s="33"/>
      <c r="J1094" s="33"/>
      <c r="K1094" s="33"/>
      <c r="L1094" s="33"/>
      <c r="M1094" s="33"/>
      <c r="N1094" s="33"/>
      <c r="O1094" s="148"/>
      <c r="P1094" s="229"/>
      <c r="Q1094" s="148"/>
      <c r="R1094" s="229"/>
      <c r="S1094" s="148"/>
      <c r="T1094" s="229"/>
      <c r="U1094" s="148"/>
      <c r="V1094" s="229"/>
      <c r="W1094" s="148"/>
      <c r="X1094" s="229"/>
    </row>
    <row r="1095" spans="2:24" x14ac:dyDescent="0.25">
      <c r="B1095" s="214" t="s">
        <v>5</v>
      </c>
      <c r="C1095" s="222"/>
      <c r="D1095" s="84"/>
      <c r="E1095" s="141"/>
      <c r="F1095" s="136"/>
      <c r="G1095" s="148"/>
      <c r="H1095" s="33"/>
      <c r="I1095" s="33"/>
      <c r="J1095" s="33"/>
      <c r="K1095" s="33"/>
      <c r="L1095" s="33"/>
      <c r="M1095" s="33"/>
      <c r="N1095" s="33"/>
      <c r="O1095" s="148"/>
      <c r="P1095" s="226"/>
      <c r="Q1095" s="148"/>
      <c r="R1095" s="226"/>
      <c r="S1095" s="148"/>
      <c r="T1095" s="226"/>
      <c r="U1095" s="148"/>
      <c r="V1095" s="226"/>
      <c r="W1095" s="148"/>
      <c r="X1095" s="226"/>
    </row>
    <row r="1096" spans="2:24" x14ac:dyDescent="0.25">
      <c r="B1096" s="214" t="s">
        <v>25</v>
      </c>
      <c r="C1096" s="222"/>
      <c r="D1096" s="84"/>
      <c r="E1096" s="141">
        <v>0</v>
      </c>
      <c r="F1096" s="136"/>
      <c r="G1096" s="148"/>
      <c r="H1096" s="33"/>
      <c r="I1096" s="33"/>
      <c r="J1096" s="33"/>
      <c r="K1096" s="33"/>
      <c r="L1096" s="33"/>
      <c r="M1096" s="33"/>
      <c r="N1096" s="33"/>
      <c r="O1096" s="148"/>
      <c r="P1096" s="226"/>
      <c r="Q1096" s="148"/>
      <c r="R1096" s="226"/>
      <c r="S1096" s="148"/>
      <c r="T1096" s="226"/>
      <c r="U1096" s="148"/>
      <c r="V1096" s="226"/>
      <c r="W1096" s="148"/>
      <c r="X1096" s="388"/>
    </row>
    <row r="1097" spans="2:24" x14ac:dyDescent="0.25">
      <c r="B1097" s="214" t="s">
        <v>6</v>
      </c>
      <c r="C1097" s="113"/>
      <c r="D1097" s="84"/>
      <c r="E1097" s="141">
        <v>0</v>
      </c>
      <c r="F1097" s="136"/>
      <c r="G1097" s="148"/>
      <c r="H1097" s="33"/>
      <c r="I1097" s="33"/>
      <c r="J1097" s="33"/>
      <c r="K1097" s="33"/>
      <c r="L1097" s="33"/>
      <c r="M1097" s="33"/>
      <c r="N1097" s="33"/>
      <c r="O1097" s="148"/>
      <c r="P1097" s="226">
        <v>8084.28</v>
      </c>
      <c r="Q1097" s="148"/>
      <c r="R1097" s="226">
        <v>8263.3799999999992</v>
      </c>
      <c r="S1097" s="148"/>
      <c r="T1097" s="226"/>
      <c r="U1097" s="148"/>
      <c r="V1097" s="226"/>
      <c r="W1097" s="148"/>
      <c r="X1097" s="226"/>
    </row>
    <row r="1098" spans="2:24" x14ac:dyDescent="0.25">
      <c r="B1098" s="214" t="s">
        <v>7</v>
      </c>
      <c r="C1098" s="215"/>
      <c r="D1098" s="115"/>
      <c r="E1098" s="142"/>
      <c r="F1098" s="143">
        <f>+F1091+F1097</f>
        <v>361325</v>
      </c>
      <c r="G1098" s="151"/>
      <c r="H1098" s="115">
        <f>+H1091+H1097</f>
        <v>361325</v>
      </c>
      <c r="I1098" s="115"/>
      <c r="J1098" s="115"/>
      <c r="K1098" s="115"/>
      <c r="L1098" s="115"/>
      <c r="M1098" s="115"/>
      <c r="N1098" s="115"/>
      <c r="O1098" s="151"/>
      <c r="P1098" s="143">
        <v>483299.28</v>
      </c>
      <c r="Q1098" s="151"/>
      <c r="R1098" s="143">
        <f>R1091+R1097</f>
        <v>412713.38</v>
      </c>
      <c r="S1098" s="151"/>
      <c r="T1098" s="143">
        <f>T1091+T1097</f>
        <v>493636.17</v>
      </c>
      <c r="U1098" s="151"/>
      <c r="V1098" s="143">
        <f>V1091+V1097</f>
        <v>463857.24</v>
      </c>
      <c r="W1098" s="151"/>
      <c r="X1098" s="143">
        <f>X1091+X1096</f>
        <v>431385</v>
      </c>
    </row>
    <row r="1099" spans="2:24" x14ac:dyDescent="0.25">
      <c r="B1099" s="214"/>
      <c r="C1099" s="219"/>
      <c r="D1099" s="84"/>
      <c r="E1099" s="139"/>
      <c r="F1099" s="136"/>
      <c r="G1099" s="148"/>
      <c r="H1099" s="33"/>
      <c r="I1099" s="33"/>
      <c r="J1099" s="33"/>
      <c r="K1099" s="33"/>
      <c r="L1099" s="33"/>
      <c r="M1099" s="33"/>
      <c r="N1099" s="33"/>
      <c r="O1099" s="148"/>
      <c r="P1099" s="226"/>
      <c r="Q1099" s="148"/>
      <c r="R1099" s="226"/>
      <c r="S1099" s="148"/>
      <c r="T1099" s="226"/>
      <c r="U1099" s="148"/>
      <c r="V1099" s="226"/>
      <c r="W1099" s="148"/>
      <c r="X1099" s="226"/>
    </row>
    <row r="1100" spans="2:24" x14ac:dyDescent="0.25">
      <c r="B1100" s="221" t="s">
        <v>34</v>
      </c>
      <c r="C1100" s="223"/>
      <c r="D1100" s="84"/>
      <c r="E1100" s="144">
        <v>350</v>
      </c>
      <c r="F1100" s="145"/>
      <c r="G1100" s="144">
        <v>350</v>
      </c>
      <c r="H1100" s="131"/>
      <c r="I1100" s="131"/>
      <c r="J1100" s="131"/>
      <c r="K1100" s="131"/>
      <c r="L1100" s="131"/>
      <c r="M1100" s="131"/>
      <c r="N1100" s="131"/>
      <c r="O1100" s="144">
        <v>350</v>
      </c>
      <c r="P1100" s="227"/>
      <c r="Q1100" s="144">
        <v>350</v>
      </c>
      <c r="R1100" s="227"/>
      <c r="S1100" s="144"/>
      <c r="T1100" s="227">
        <v>350</v>
      </c>
      <c r="U1100" s="144"/>
      <c r="V1100" s="227">
        <v>-350</v>
      </c>
      <c r="W1100" s="144"/>
      <c r="X1100" s="227">
        <v>-350</v>
      </c>
    </row>
    <row r="1101" spans="2:24" x14ac:dyDescent="0.25">
      <c r="B1101" s="214" t="s">
        <v>9</v>
      </c>
      <c r="C1101" s="223"/>
      <c r="D1101" s="84"/>
      <c r="E1101" s="144">
        <f>F1080*0.1</f>
        <v>14475</v>
      </c>
      <c r="F1101" s="145"/>
      <c r="G1101" s="144">
        <f>H1080*0.1</f>
        <v>14475</v>
      </c>
      <c r="H1101" s="131"/>
      <c r="I1101" s="131"/>
      <c r="J1101" s="131"/>
      <c r="K1101" s="131"/>
      <c r="L1101" s="131"/>
      <c r="M1101" s="131"/>
      <c r="N1101" s="131"/>
      <c r="O1101" s="144">
        <v>11500</v>
      </c>
      <c r="P1101" s="227"/>
      <c r="Q1101" s="144">
        <v>11500</v>
      </c>
      <c r="R1101" s="227"/>
      <c r="S1101" s="144"/>
      <c r="T1101" s="227"/>
      <c r="U1101" s="144"/>
      <c r="V1101" s="227"/>
      <c r="W1101" s="144"/>
      <c r="X1101" s="227">
        <v>-13626</v>
      </c>
    </row>
    <row r="1102" spans="2:24" ht="17.25" x14ac:dyDescent="0.3">
      <c r="B1102" s="216" t="s">
        <v>122</v>
      </c>
      <c r="C1102" s="113"/>
      <c r="D1102" s="117"/>
      <c r="E1102" s="141"/>
      <c r="F1102" s="146">
        <f>-E1100-E1101-E1102</f>
        <v>-14825</v>
      </c>
      <c r="G1102" s="154"/>
      <c r="H1102" s="117">
        <f>-G1100-G1101-G1102</f>
        <v>-14825</v>
      </c>
      <c r="I1102" s="117"/>
      <c r="J1102" s="117"/>
      <c r="K1102" s="117"/>
      <c r="L1102" s="117"/>
      <c r="M1102" s="117"/>
      <c r="N1102" s="117"/>
      <c r="O1102" s="154"/>
      <c r="P1102" s="146">
        <f>-O1100-O1101-O1102</f>
        <v>-11850</v>
      </c>
      <c r="Q1102" s="154"/>
      <c r="R1102" s="146">
        <f>-Q1100-Q1101-Q1102</f>
        <v>-11850</v>
      </c>
      <c r="S1102" s="154"/>
      <c r="T1102" s="146">
        <f>-S1100-S1101-S1102</f>
        <v>0</v>
      </c>
      <c r="U1102" s="154"/>
      <c r="V1102" s="146">
        <f>-U1100-U1101-U1102</f>
        <v>0</v>
      </c>
      <c r="W1102" s="154"/>
      <c r="X1102" s="146"/>
    </row>
    <row r="1103" spans="2:24" ht="16.5" thickBot="1" x14ac:dyDescent="0.3">
      <c r="B1103" s="214" t="s">
        <v>11</v>
      </c>
      <c r="C1103" s="215"/>
      <c r="D1103" s="124"/>
      <c r="E1103" s="142"/>
      <c r="F1103" s="147">
        <f>+F1098+F1102</f>
        <v>346500</v>
      </c>
      <c r="G1103" s="155"/>
      <c r="H1103" s="124">
        <f>+H1098+H1102</f>
        <v>346500</v>
      </c>
      <c r="I1103" s="124"/>
      <c r="J1103" s="124"/>
      <c r="K1103" s="124"/>
      <c r="L1103" s="124"/>
      <c r="M1103" s="124"/>
      <c r="N1103" s="124"/>
      <c r="O1103" s="155"/>
      <c r="P1103" s="228">
        <f>+P1098+P1102</f>
        <v>471449.28</v>
      </c>
      <c r="Q1103" s="155"/>
      <c r="R1103" s="228">
        <f>+R1098+R1102</f>
        <v>400863.38</v>
      </c>
      <c r="S1103" s="155"/>
      <c r="T1103" s="228">
        <f>+T1098+T1102</f>
        <v>493636.17</v>
      </c>
      <c r="U1103" s="155"/>
      <c r="V1103" s="228">
        <f>V1098+V1100</f>
        <v>463507.24</v>
      </c>
      <c r="W1103" s="155"/>
      <c r="X1103" s="228">
        <f>X1098+X1100+X1101</f>
        <v>417409</v>
      </c>
    </row>
    <row r="1104" spans="2:24" x14ac:dyDescent="0.25">
      <c r="B1104" s="214" t="s">
        <v>93</v>
      </c>
      <c r="C1104" s="215"/>
      <c r="D1104" s="125" t="s">
        <v>84</v>
      </c>
      <c r="E1104" s="148"/>
      <c r="F1104" s="149">
        <f>F1103*6/100</f>
        <v>20790</v>
      </c>
      <c r="G1104" s="156"/>
      <c r="H1104" s="158">
        <f t="shared" ref="H1104" si="490">H1103*6/100</f>
        <v>20790</v>
      </c>
      <c r="I1104" s="158"/>
      <c r="J1104" s="158"/>
      <c r="K1104" s="158"/>
      <c r="L1104" s="158"/>
      <c r="M1104" s="158"/>
      <c r="N1104" s="158"/>
      <c r="O1104" s="156"/>
      <c r="P1104" s="230">
        <f t="shared" ref="P1104" si="491">P1103*6/100</f>
        <v>28286.9568</v>
      </c>
      <c r="Q1104" s="156"/>
      <c r="R1104" s="230">
        <f t="shared" ref="R1104" si="492">R1103*6/100</f>
        <v>24051.802800000001</v>
      </c>
      <c r="S1104" s="156"/>
      <c r="T1104" s="230">
        <f t="shared" ref="T1104" si="493">T1103*6/100</f>
        <v>29618.1702</v>
      </c>
      <c r="U1104" s="156"/>
      <c r="V1104" s="230">
        <f t="shared" ref="V1104" si="494">V1103*6/100</f>
        <v>27810.434399999998</v>
      </c>
      <c r="W1104" s="156"/>
      <c r="X1104" s="230">
        <f t="shared" ref="X1104" si="495">X1103*6/100</f>
        <v>25044.54</v>
      </c>
    </row>
    <row r="1105" spans="2:30" x14ac:dyDescent="0.25">
      <c r="B1105" s="214" t="s">
        <v>13</v>
      </c>
      <c r="C1105" s="219"/>
      <c r="D1105" s="126" t="s">
        <v>84</v>
      </c>
      <c r="E1105" s="148"/>
      <c r="F1105" s="134">
        <v>-15000</v>
      </c>
      <c r="G1105" s="148"/>
      <c r="H1105" s="33">
        <v>-15000</v>
      </c>
      <c r="I1105" s="33"/>
      <c r="J1105" s="33"/>
      <c r="K1105" s="33"/>
      <c r="L1105" s="33"/>
      <c r="M1105" s="33"/>
      <c r="N1105" s="33"/>
      <c r="O1105" s="148"/>
      <c r="P1105" s="229">
        <v>-15000</v>
      </c>
      <c r="Q1105" s="148"/>
      <c r="R1105" s="229">
        <v>-15000</v>
      </c>
      <c r="S1105" s="148"/>
      <c r="T1105" s="229">
        <v>-15000</v>
      </c>
      <c r="U1105" s="148"/>
      <c r="V1105" s="229">
        <v>-15000</v>
      </c>
      <c r="W1105" s="148"/>
      <c r="X1105" s="229">
        <v>-15000</v>
      </c>
    </row>
    <row r="1106" spans="2:30" ht="16.5" thickBot="1" x14ac:dyDescent="0.3">
      <c r="C1106" s="225"/>
      <c r="D1106" s="382" t="s">
        <v>84</v>
      </c>
      <c r="E1106" s="150"/>
      <c r="F1106" s="383">
        <f>F1104+F1105</f>
        <v>5790</v>
      </c>
      <c r="G1106" s="157"/>
      <c r="H1106" s="160">
        <f t="shared" ref="H1106" si="496">H1104+H1105</f>
        <v>5790</v>
      </c>
      <c r="I1106" s="387"/>
      <c r="J1106" s="387"/>
      <c r="K1106" s="387"/>
      <c r="L1106" s="387"/>
      <c r="M1106" s="387"/>
      <c r="N1106" s="387"/>
      <c r="O1106" s="157"/>
      <c r="P1106" s="384">
        <f t="shared" ref="P1106" si="497">P1104+P1105</f>
        <v>13286.9568</v>
      </c>
      <c r="Q1106" s="157"/>
      <c r="R1106" s="384">
        <f t="shared" ref="R1106" si="498">R1104+R1105</f>
        <v>9051.8028000000013</v>
      </c>
      <c r="S1106" s="157"/>
      <c r="T1106" s="383">
        <f t="shared" ref="T1106" si="499">T1104+T1105</f>
        <v>14618.1702</v>
      </c>
      <c r="U1106" s="157"/>
      <c r="V1106" s="267">
        <f t="shared" ref="V1106" si="500">V1104+V1105</f>
        <v>12810.434399999998</v>
      </c>
      <c r="W1106" s="157"/>
      <c r="X1106" s="383">
        <f t="shared" ref="X1106" si="501">X1104+X1105</f>
        <v>10044.540000000001</v>
      </c>
    </row>
    <row r="1107" spans="2:30" ht="17.25" thickTop="1" thickBot="1" x14ac:dyDescent="0.3">
      <c r="B1107" s="224" t="s">
        <v>106</v>
      </c>
      <c r="W1107" s="235"/>
      <c r="X1107" s="302">
        <v>10045</v>
      </c>
    </row>
    <row r="1108" spans="2:30" ht="16.5" thickTop="1" x14ac:dyDescent="0.25"/>
    <row r="1111" spans="2:30" ht="17.25" x14ac:dyDescent="0.3">
      <c r="B1111" s="85" t="s">
        <v>164</v>
      </c>
      <c r="C1111" s="85"/>
      <c r="D1111" s="28"/>
      <c r="E1111" s="28"/>
    </row>
    <row r="1112" spans="2:30" ht="17.25" x14ac:dyDescent="0.3">
      <c r="B1112" s="85" t="s">
        <v>141</v>
      </c>
      <c r="C1112" s="85"/>
      <c r="D1112" s="28"/>
    </row>
    <row r="1113" spans="2:30" x14ac:dyDescent="0.25">
      <c r="B1113" s="103"/>
      <c r="C1113" s="103"/>
      <c r="D1113" s="102"/>
      <c r="E1113"/>
      <c r="F1113"/>
      <c r="G1113"/>
      <c r="H1113"/>
      <c r="I1113"/>
      <c r="J1113"/>
      <c r="K1113"/>
      <c r="L1113"/>
      <c r="M1113"/>
      <c r="N1113"/>
      <c r="O1113"/>
      <c r="P1113"/>
    </row>
    <row r="1114" spans="2:30" x14ac:dyDescent="0.25">
      <c r="B1114" s="104" t="s">
        <v>0</v>
      </c>
      <c r="C1114" s="103"/>
      <c r="D1114" s="102"/>
      <c r="E1114" s="33"/>
      <c r="F1114" s="33"/>
      <c r="G1114"/>
      <c r="H1114"/>
      <c r="I1114"/>
      <c r="J1114"/>
      <c r="K1114"/>
      <c r="L1114"/>
      <c r="M1114"/>
      <c r="N1114"/>
      <c r="O1114"/>
      <c r="P1114"/>
    </row>
    <row r="1115" spans="2:30" x14ac:dyDescent="0.25">
      <c r="B1115" s="105"/>
      <c r="C1115" s="106"/>
      <c r="D1115" s="107"/>
      <c r="E1115" s="133" t="s">
        <v>95</v>
      </c>
      <c r="F1115" s="134"/>
      <c r="G1115" s="129" t="s">
        <v>97</v>
      </c>
      <c r="H1115" s="129"/>
      <c r="I1115" s="129"/>
      <c r="J1115" s="129"/>
      <c r="K1115" s="129"/>
      <c r="L1115" s="129"/>
      <c r="M1115" s="129"/>
      <c r="N1115" s="129"/>
      <c r="O1115" s="129" t="s">
        <v>104</v>
      </c>
      <c r="P1115"/>
      <c r="Q1115" s="412" t="s">
        <v>105</v>
      </c>
      <c r="R1115" s="412"/>
      <c r="S1115" s="412" t="s">
        <v>146</v>
      </c>
      <c r="T1115" s="412"/>
      <c r="U1115" s="412" t="s">
        <v>149</v>
      </c>
      <c r="V1115" s="412"/>
      <c r="W1115" s="413" t="s">
        <v>156</v>
      </c>
      <c r="X1115" s="413"/>
      <c r="Y1115" s="413" t="s">
        <v>159</v>
      </c>
      <c r="Z1115" s="413"/>
      <c r="AA1115" s="413" t="s">
        <v>163</v>
      </c>
      <c r="AB1115" s="413"/>
      <c r="AC1115" s="413" t="s">
        <v>165</v>
      </c>
      <c r="AD1115" s="413"/>
    </row>
    <row r="1116" spans="2:30" x14ac:dyDescent="0.25">
      <c r="B1116" s="212" t="s">
        <v>1</v>
      </c>
      <c r="C1116" s="213"/>
      <c r="D1116" s="84"/>
      <c r="E1116" s="135"/>
      <c r="F1116" s="136">
        <v>144750</v>
      </c>
      <c r="G1116" s="84"/>
      <c r="H1116" s="84">
        <v>144750</v>
      </c>
      <c r="I1116" s="84"/>
      <c r="J1116" s="84"/>
      <c r="K1116" s="84"/>
      <c r="L1116" s="84"/>
      <c r="M1116" s="84"/>
      <c r="N1116" s="84"/>
      <c r="O1116" s="151"/>
      <c r="P1116" s="143">
        <v>88040</v>
      </c>
      <c r="Q1116" s="151"/>
      <c r="R1116" s="143">
        <v>88040</v>
      </c>
      <c r="S1116" s="151"/>
      <c r="T1116" s="143">
        <v>88040</v>
      </c>
      <c r="U1116" s="151"/>
      <c r="V1116" s="143">
        <v>90840</v>
      </c>
      <c r="W1116" s="151"/>
      <c r="X1116" s="143">
        <v>90840</v>
      </c>
      <c r="Y1116" s="151"/>
      <c r="Z1116" s="143">
        <v>90840</v>
      </c>
      <c r="AA1116" s="151"/>
      <c r="AB1116" s="143">
        <v>110000</v>
      </c>
      <c r="AC1116" s="151"/>
      <c r="AD1116" s="143">
        <v>110000</v>
      </c>
    </row>
    <row r="1117" spans="2:30" x14ac:dyDescent="0.25">
      <c r="B1117" s="214" t="s">
        <v>61</v>
      </c>
      <c r="C1117" s="215"/>
      <c r="D1117" s="84"/>
      <c r="E1117" s="135"/>
      <c r="F1117" s="136"/>
      <c r="G1117" s="148"/>
      <c r="H1117" s="33"/>
      <c r="I1117" s="33"/>
      <c r="J1117" s="33"/>
      <c r="K1117" s="33"/>
      <c r="L1117" s="33"/>
      <c r="M1117" s="33"/>
      <c r="N1117" s="33"/>
      <c r="O1117" s="148"/>
      <c r="P1117" s="229" t="s">
        <v>84</v>
      </c>
      <c r="Q1117" s="148"/>
      <c r="R1117" s="229" t="s">
        <v>84</v>
      </c>
      <c r="S1117" s="148"/>
      <c r="T1117" s="229" t="s">
        <v>84</v>
      </c>
      <c r="U1117" s="148"/>
      <c r="V1117" s="229">
        <v>25247.48</v>
      </c>
      <c r="W1117" s="148"/>
      <c r="X1117" s="229"/>
      <c r="Y1117" s="148"/>
      <c r="Z1117" s="229"/>
      <c r="AA1117" s="148"/>
      <c r="AB1117" s="229"/>
      <c r="AC1117" s="148"/>
      <c r="AD1117" s="229"/>
    </row>
    <row r="1118" spans="2:30" x14ac:dyDescent="0.25">
      <c r="B1118" s="214" t="s">
        <v>2</v>
      </c>
      <c r="C1118" s="215"/>
      <c r="D1118" s="84"/>
      <c r="E1118" s="135"/>
      <c r="F1118" s="136">
        <v>7800</v>
      </c>
      <c r="G1118" s="141"/>
      <c r="H1118" s="84">
        <v>7800</v>
      </c>
      <c r="I1118" s="84"/>
      <c r="J1118" s="84"/>
      <c r="K1118" s="84"/>
      <c r="L1118" s="84"/>
      <c r="M1118" s="84"/>
      <c r="N1118" s="84"/>
      <c r="O1118" s="141"/>
      <c r="P1118" s="136">
        <v>7800</v>
      </c>
      <c r="Q1118" s="141"/>
      <c r="R1118" s="136">
        <v>7800</v>
      </c>
      <c r="S1118" s="141"/>
      <c r="T1118" s="136">
        <v>7800</v>
      </c>
      <c r="U1118" s="141"/>
      <c r="V1118" s="136">
        <v>7800</v>
      </c>
      <c r="W1118" s="141"/>
      <c r="X1118" s="136">
        <v>7800</v>
      </c>
      <c r="Y1118" s="141"/>
      <c r="Z1118" s="136">
        <v>7800</v>
      </c>
      <c r="AA1118" s="141"/>
      <c r="AB1118" s="136">
        <v>7800</v>
      </c>
      <c r="AC1118" s="141"/>
      <c r="AD1118" s="136">
        <v>7800</v>
      </c>
    </row>
    <row r="1119" spans="2:30" ht="17.25" x14ac:dyDescent="0.3">
      <c r="B1119" s="206" t="s">
        <v>57</v>
      </c>
      <c r="C1119" s="217"/>
      <c r="D1119" s="31"/>
      <c r="E1119" s="137"/>
      <c r="F1119" s="138">
        <v>2500</v>
      </c>
      <c r="G1119" s="152"/>
      <c r="H1119" s="130">
        <v>2500</v>
      </c>
      <c r="I1119" s="130"/>
      <c r="J1119" s="130"/>
      <c r="K1119" s="130"/>
      <c r="L1119" s="130"/>
      <c r="M1119" s="130"/>
      <c r="N1119" s="130"/>
      <c r="O1119" s="152"/>
      <c r="P1119" s="136">
        <v>1780</v>
      </c>
      <c r="Q1119" s="152"/>
      <c r="R1119" s="136">
        <v>1780</v>
      </c>
      <c r="S1119" s="152"/>
      <c r="T1119" s="136">
        <v>1780</v>
      </c>
      <c r="U1119" s="152"/>
      <c r="V1119" s="136">
        <v>4192</v>
      </c>
      <c r="W1119" s="152"/>
      <c r="X1119" s="136">
        <v>2320</v>
      </c>
      <c r="Y1119" s="152"/>
      <c r="Z1119" s="136">
        <v>2320</v>
      </c>
      <c r="AA1119" s="152"/>
      <c r="AB1119" s="136"/>
      <c r="AC1119" s="152"/>
      <c r="AD1119" s="136"/>
    </row>
    <row r="1120" spans="2:30" x14ac:dyDescent="0.25">
      <c r="B1120" s="214" t="s">
        <v>17</v>
      </c>
      <c r="C1120" s="215"/>
      <c r="D1120" s="84"/>
      <c r="E1120" s="135"/>
      <c r="F1120" s="136">
        <v>30825</v>
      </c>
      <c r="G1120" s="141"/>
      <c r="H1120" s="84">
        <v>30825</v>
      </c>
      <c r="I1120" s="84"/>
      <c r="J1120" s="84"/>
      <c r="K1120" s="84"/>
      <c r="L1120" s="84"/>
      <c r="M1120" s="84"/>
      <c r="N1120" s="84"/>
      <c r="O1120" s="141"/>
      <c r="P1120" s="136">
        <v>30825</v>
      </c>
      <c r="Q1120" s="141"/>
      <c r="R1120" s="136">
        <v>30825</v>
      </c>
      <c r="S1120" s="141"/>
      <c r="T1120" s="136">
        <v>30825</v>
      </c>
      <c r="U1120" s="141"/>
      <c r="V1120" s="136">
        <v>30825</v>
      </c>
      <c r="W1120" s="141"/>
      <c r="X1120" s="136">
        <v>30825</v>
      </c>
      <c r="Y1120" s="141"/>
      <c r="Z1120" s="136">
        <v>30825</v>
      </c>
      <c r="AA1120" s="141"/>
      <c r="AB1120" s="136">
        <v>30825</v>
      </c>
      <c r="AC1120" s="141"/>
      <c r="AD1120" s="136">
        <v>30825</v>
      </c>
    </row>
    <row r="1121" spans="2:30" x14ac:dyDescent="0.25">
      <c r="B1121" s="214" t="s">
        <v>59</v>
      </c>
      <c r="C1121" s="215"/>
      <c r="D1121" s="84"/>
      <c r="E1121" s="135"/>
      <c r="F1121" s="136">
        <v>50000</v>
      </c>
      <c r="G1121" s="141"/>
      <c r="H1121" s="84">
        <v>50000</v>
      </c>
      <c r="I1121" s="84"/>
      <c r="J1121" s="84"/>
      <c r="K1121" s="84"/>
      <c r="L1121" s="84"/>
      <c r="M1121" s="84"/>
      <c r="N1121" s="84"/>
      <c r="O1121" s="141"/>
      <c r="P1121" s="136" t="s">
        <v>84</v>
      </c>
      <c r="Q1121" s="141"/>
      <c r="R1121" s="136" t="s">
        <v>84</v>
      </c>
      <c r="S1121" s="141"/>
      <c r="T1121" s="136"/>
      <c r="U1121" s="141"/>
      <c r="V1121" s="136">
        <v>30000</v>
      </c>
      <c r="W1121" s="141"/>
      <c r="X1121" s="136">
        <v>30000</v>
      </c>
      <c r="Y1121" s="141"/>
      <c r="Z1121" s="136">
        <v>30000</v>
      </c>
      <c r="AA1121" s="141"/>
      <c r="AB1121" s="136"/>
      <c r="AC1121" s="141"/>
      <c r="AD1121" s="136">
        <v>30000</v>
      </c>
    </row>
    <row r="1122" spans="2:30" x14ac:dyDescent="0.25">
      <c r="B1122" s="214" t="s">
        <v>166</v>
      </c>
      <c r="C1122" s="215"/>
      <c r="D1122" s="84"/>
      <c r="E1122" s="135"/>
      <c r="F1122" s="136"/>
      <c r="G1122" s="141"/>
      <c r="H1122" s="84"/>
      <c r="I1122" s="84"/>
      <c r="J1122" s="84"/>
      <c r="K1122" s="84"/>
      <c r="L1122" s="84"/>
      <c r="M1122" s="84"/>
      <c r="N1122" s="84"/>
      <c r="O1122" s="141"/>
      <c r="P1122" s="136"/>
      <c r="Q1122" s="141"/>
      <c r="R1122" s="136"/>
      <c r="S1122" s="141"/>
      <c r="T1122" s="136"/>
      <c r="U1122" s="141"/>
      <c r="V1122" s="136"/>
      <c r="W1122" s="141"/>
      <c r="X1122" s="136"/>
      <c r="Y1122" s="141"/>
      <c r="Z1122" s="136"/>
      <c r="AA1122" s="141"/>
      <c r="AB1122" s="136"/>
      <c r="AC1122" s="141"/>
      <c r="AD1122" s="136">
        <v>56000</v>
      </c>
    </row>
    <row r="1123" spans="2:30" x14ac:dyDescent="0.25">
      <c r="B1123" s="214" t="s">
        <v>19</v>
      </c>
      <c r="C1123" s="215"/>
      <c r="D1123" s="84"/>
      <c r="E1123" s="135"/>
      <c r="F1123" s="136">
        <v>72375</v>
      </c>
      <c r="G1123" s="141"/>
      <c r="H1123" s="84">
        <v>72375</v>
      </c>
      <c r="I1123" s="84"/>
      <c r="J1123" s="84"/>
      <c r="K1123" s="84"/>
      <c r="L1123" s="84"/>
      <c r="M1123" s="84"/>
      <c r="N1123" s="84"/>
      <c r="O1123" s="141"/>
      <c r="P1123" s="136">
        <v>44020</v>
      </c>
      <c r="Q1123" s="141"/>
      <c r="R1123" s="136">
        <v>44020</v>
      </c>
      <c r="S1123" s="141"/>
      <c r="T1123" s="136">
        <v>44020</v>
      </c>
      <c r="U1123" s="141"/>
      <c r="V1123" s="136">
        <v>45420</v>
      </c>
      <c r="W1123" s="141"/>
      <c r="X1123" s="136">
        <v>45420</v>
      </c>
      <c r="Y1123" s="141"/>
      <c r="Z1123" s="136">
        <v>45420</v>
      </c>
      <c r="AA1123" s="141"/>
      <c r="AB1123" s="136">
        <v>55000</v>
      </c>
      <c r="AC1123" s="141"/>
      <c r="AD1123" s="136">
        <v>55000</v>
      </c>
    </row>
    <row r="1124" spans="2:30" x14ac:dyDescent="0.25">
      <c r="B1124" s="214" t="s">
        <v>60</v>
      </c>
      <c r="C1124" s="215"/>
      <c r="D1124" s="84"/>
      <c r="E1124" s="135"/>
      <c r="F1124" s="136"/>
      <c r="G1124" s="148"/>
      <c r="H1124" s="33"/>
      <c r="I1124" s="33"/>
      <c r="J1124" s="33"/>
      <c r="K1124" s="33"/>
      <c r="L1124" s="33"/>
      <c r="M1124" s="33"/>
      <c r="N1124" s="33"/>
      <c r="O1124" s="148"/>
      <c r="P1124" s="169" t="s">
        <v>84</v>
      </c>
      <c r="Q1124" s="148"/>
      <c r="R1124" s="169" t="s">
        <v>84</v>
      </c>
      <c r="S1124" s="148"/>
      <c r="T1124" s="169" t="s">
        <v>84</v>
      </c>
      <c r="U1124" s="148"/>
      <c r="V1124" s="169">
        <v>4853.33</v>
      </c>
      <c r="W1124" s="148"/>
      <c r="X1124" s="169"/>
      <c r="Y1124" s="148"/>
      <c r="Z1124" s="169"/>
      <c r="AA1124" s="148"/>
      <c r="AB1124" s="169"/>
      <c r="AC1124" s="148"/>
      <c r="AD1124" s="169"/>
    </row>
    <row r="1125" spans="2:30" x14ac:dyDescent="0.25">
      <c r="B1125" s="214" t="s">
        <v>20</v>
      </c>
      <c r="C1125" s="215"/>
      <c r="D1125" s="84"/>
      <c r="E1125" s="135"/>
      <c r="F1125" s="136">
        <v>25000</v>
      </c>
      <c r="G1125" s="141"/>
      <c r="H1125" s="84">
        <v>25000</v>
      </c>
      <c r="I1125" s="84"/>
      <c r="J1125" s="84"/>
      <c r="K1125" s="84"/>
      <c r="L1125" s="84"/>
      <c r="M1125" s="84"/>
      <c r="N1125" s="84"/>
      <c r="O1125" s="141"/>
      <c r="P1125" s="136">
        <v>25000</v>
      </c>
      <c r="Q1125" s="141"/>
      <c r="R1125" s="136">
        <v>25000</v>
      </c>
      <c r="S1125" s="141"/>
      <c r="T1125" s="136">
        <v>25000</v>
      </c>
      <c r="U1125" s="141"/>
      <c r="V1125" s="136">
        <v>25000</v>
      </c>
      <c r="W1125" s="141"/>
      <c r="X1125" s="136">
        <v>25000</v>
      </c>
      <c r="Y1125" s="141"/>
      <c r="Z1125" s="136">
        <v>25000</v>
      </c>
      <c r="AA1125" s="141"/>
      <c r="AB1125" s="136">
        <v>25000</v>
      </c>
      <c r="AC1125" s="141"/>
      <c r="AD1125" s="136">
        <v>25000</v>
      </c>
    </row>
    <row r="1126" spans="2:30" x14ac:dyDescent="0.25">
      <c r="B1126" s="214" t="s">
        <v>22</v>
      </c>
      <c r="C1126" s="215"/>
      <c r="D1126" s="84"/>
      <c r="E1126" s="135"/>
      <c r="F1126" s="136">
        <v>75000</v>
      </c>
      <c r="G1126" s="141"/>
      <c r="H1126" s="84">
        <v>75000</v>
      </c>
      <c r="I1126" s="84"/>
      <c r="J1126" s="84"/>
      <c r="K1126" s="84"/>
      <c r="L1126" s="84"/>
      <c r="M1126" s="84"/>
      <c r="N1126" s="84"/>
      <c r="O1126" s="141"/>
      <c r="P1126" s="136">
        <v>55000</v>
      </c>
      <c r="Q1126" s="141"/>
      <c r="R1126" s="136">
        <v>55000</v>
      </c>
      <c r="S1126" s="141"/>
      <c r="T1126" s="136">
        <v>55000</v>
      </c>
      <c r="U1126" s="141"/>
      <c r="V1126" s="136">
        <v>55000</v>
      </c>
      <c r="W1126" s="141"/>
      <c r="X1126" s="136">
        <v>55000</v>
      </c>
      <c r="Y1126" s="141"/>
      <c r="Z1126" s="136">
        <v>55000</v>
      </c>
      <c r="AA1126" s="141"/>
      <c r="AB1126" s="136">
        <v>65000</v>
      </c>
      <c r="AC1126" s="141"/>
      <c r="AD1126" s="136">
        <v>65000</v>
      </c>
    </row>
    <row r="1127" spans="2:30" x14ac:dyDescent="0.25">
      <c r="B1127" s="214" t="s">
        <v>21</v>
      </c>
      <c r="C1127" s="215"/>
      <c r="D1127" s="84"/>
      <c r="E1127" s="135"/>
      <c r="F1127" s="136"/>
      <c r="G1127" s="148"/>
      <c r="H1127" s="33"/>
      <c r="I1127" s="33"/>
      <c r="J1127" s="33"/>
      <c r="K1127" s="33"/>
      <c r="L1127" s="33"/>
      <c r="M1127" s="33"/>
      <c r="N1127" s="33"/>
      <c r="O1127" s="148"/>
      <c r="P1127" s="161">
        <v>100000</v>
      </c>
      <c r="Q1127" s="148"/>
      <c r="R1127" s="161">
        <v>100000</v>
      </c>
      <c r="S1127" s="148"/>
      <c r="T1127" s="161">
        <v>100000</v>
      </c>
      <c r="U1127" s="148"/>
      <c r="V1127" s="194">
        <v>100000</v>
      </c>
      <c r="W1127" s="148"/>
      <c r="X1127" s="194">
        <v>100000</v>
      </c>
      <c r="Y1127" s="148"/>
      <c r="Z1127" s="194">
        <v>100000</v>
      </c>
      <c r="AA1127" s="148"/>
      <c r="AB1127" s="194">
        <v>100000</v>
      </c>
      <c r="AC1127" s="148"/>
      <c r="AD1127" s="194">
        <v>100000</v>
      </c>
    </row>
    <row r="1128" spans="2:30" x14ac:dyDescent="0.25">
      <c r="B1128" s="214" t="s">
        <v>24</v>
      </c>
      <c r="C1128" s="215"/>
      <c r="D1128" s="84"/>
      <c r="E1128" s="135"/>
      <c r="F1128" s="136">
        <v>13900</v>
      </c>
      <c r="G1128" s="141"/>
      <c r="H1128" s="84">
        <v>13900</v>
      </c>
      <c r="I1128" s="84"/>
      <c r="J1128" s="84"/>
      <c r="K1128" s="84"/>
      <c r="L1128" s="84"/>
      <c r="M1128" s="84"/>
      <c r="N1128" s="84"/>
      <c r="O1128" s="141"/>
      <c r="P1128" s="136">
        <v>11500</v>
      </c>
      <c r="Q1128" s="141"/>
      <c r="R1128" s="136">
        <v>11500</v>
      </c>
      <c r="S1128" s="141"/>
      <c r="T1128" s="136">
        <v>11500</v>
      </c>
      <c r="U1128" s="141"/>
      <c r="V1128" s="136">
        <v>11500</v>
      </c>
      <c r="W1128" s="141"/>
      <c r="X1128" s="136">
        <v>11500</v>
      </c>
      <c r="Y1128" s="141"/>
      <c r="Z1128" s="136">
        <v>11500</v>
      </c>
      <c r="AA1128" s="141"/>
      <c r="AB1128" s="136">
        <v>11500</v>
      </c>
      <c r="AC1128" s="141"/>
      <c r="AD1128" s="136">
        <v>11500</v>
      </c>
    </row>
    <row r="1129" spans="2:30" x14ac:dyDescent="0.25">
      <c r="B1129" s="214" t="s">
        <v>23</v>
      </c>
      <c r="C1129" s="215"/>
      <c r="D1129" s="84"/>
      <c r="E1129" s="135"/>
      <c r="F1129" s="136">
        <v>20000</v>
      </c>
      <c r="G1129" s="141"/>
      <c r="H1129" s="84">
        <v>20000</v>
      </c>
      <c r="I1129" s="84"/>
      <c r="J1129" s="84"/>
      <c r="K1129" s="84"/>
      <c r="L1129" s="84"/>
      <c r="M1129" s="84"/>
      <c r="N1129" s="84"/>
      <c r="O1129" s="141"/>
      <c r="P1129" s="136">
        <v>20000</v>
      </c>
      <c r="Q1129" s="141"/>
      <c r="R1129" s="136">
        <v>20000</v>
      </c>
      <c r="S1129" s="141"/>
      <c r="T1129" s="136">
        <v>20000</v>
      </c>
      <c r="U1129" s="141"/>
      <c r="V1129" s="136">
        <v>20000</v>
      </c>
      <c r="W1129" s="141"/>
      <c r="X1129" s="136">
        <v>20000</v>
      </c>
      <c r="Y1129" s="141"/>
      <c r="Z1129" s="136">
        <v>20000</v>
      </c>
      <c r="AA1129" s="141"/>
      <c r="AB1129" s="136">
        <v>20000</v>
      </c>
      <c r="AC1129" s="141"/>
      <c r="AD1129" s="136">
        <v>20000</v>
      </c>
    </row>
    <row r="1130" spans="2:30" x14ac:dyDescent="0.25">
      <c r="B1130" s="218" t="s">
        <v>3</v>
      </c>
      <c r="C1130" s="219"/>
      <c r="D1130" s="121"/>
      <c r="E1130" s="139"/>
      <c r="F1130" s="140">
        <f>SUM(F1116:F1129)</f>
        <v>442150</v>
      </c>
      <c r="G1130" s="153"/>
      <c r="H1130" s="121">
        <f>SUM(H1116:H1129)</f>
        <v>442150</v>
      </c>
      <c r="I1130" s="110"/>
      <c r="J1130" s="110"/>
      <c r="K1130" s="110"/>
      <c r="L1130" s="110"/>
      <c r="M1130" s="110"/>
      <c r="N1130" s="110"/>
      <c r="O1130" s="153"/>
      <c r="P1130" s="140">
        <f>SUM(P1116:P1129)</f>
        <v>383965</v>
      </c>
      <c r="Q1130" s="153"/>
      <c r="R1130" s="140">
        <f>SUM(R1116:R1129)</f>
        <v>383965</v>
      </c>
      <c r="S1130" s="153"/>
      <c r="T1130" s="140">
        <f>SUM(T1116:T1129)</f>
        <v>383965</v>
      </c>
      <c r="U1130" s="153"/>
      <c r="V1130" s="140">
        <f>SUM(V1116:V1129)</f>
        <v>450677.80999999994</v>
      </c>
      <c r="W1130" s="153"/>
      <c r="X1130" s="140">
        <f>SUM(X1116:X1129)</f>
        <v>418705</v>
      </c>
      <c r="Y1130" s="153"/>
      <c r="Z1130" s="140">
        <f>SUM(Z1116:Z1129)</f>
        <v>418705</v>
      </c>
      <c r="AA1130" s="153"/>
      <c r="AB1130" s="140">
        <f>SUM(AB1116:AB1129)</f>
        <v>425125</v>
      </c>
      <c r="AC1130" s="153"/>
      <c r="AD1130" s="140">
        <f>SUM(AD1116:AD1129)</f>
        <v>511125</v>
      </c>
    </row>
    <row r="1131" spans="2:30" x14ac:dyDescent="0.25">
      <c r="B1131" s="220"/>
      <c r="C1131" s="215"/>
      <c r="D1131" s="84"/>
      <c r="E1131" s="135"/>
      <c r="F1131" s="136"/>
      <c r="G1131" s="148"/>
      <c r="H1131" s="33"/>
      <c r="I1131" s="33"/>
      <c r="J1131" s="33"/>
      <c r="K1131" s="33"/>
      <c r="L1131" s="33"/>
      <c r="M1131" s="33"/>
      <c r="N1131" s="33"/>
      <c r="O1131" s="148"/>
      <c r="P1131" s="161"/>
      <c r="Q1131" s="148"/>
      <c r="R1131" s="161"/>
      <c r="S1131" s="148"/>
      <c r="T1131" s="161"/>
      <c r="U1131" s="148"/>
      <c r="V1131" s="161"/>
      <c r="W1131" s="148"/>
      <c r="X1131" s="161"/>
      <c r="Y1131" s="148"/>
      <c r="Z1131" s="161"/>
      <c r="AA1131" s="148"/>
      <c r="AB1131" s="161"/>
      <c r="AC1131" s="148"/>
      <c r="AD1131" s="161"/>
    </row>
    <row r="1132" spans="2:30" x14ac:dyDescent="0.25">
      <c r="B1132" s="221" t="s">
        <v>4</v>
      </c>
      <c r="C1132" s="219"/>
      <c r="D1132" s="84"/>
      <c r="E1132" s="139" t="s">
        <v>30</v>
      </c>
      <c r="F1132" s="136"/>
      <c r="G1132" s="148"/>
      <c r="H1132" s="33"/>
      <c r="I1132" s="33"/>
      <c r="J1132" s="33"/>
      <c r="K1132" s="33"/>
      <c r="L1132" s="33"/>
      <c r="M1132" s="33"/>
      <c r="N1132" s="33"/>
      <c r="O1132" s="148"/>
      <c r="P1132" s="161"/>
      <c r="Q1132" s="148"/>
      <c r="R1132" s="161"/>
      <c r="S1132" s="148"/>
      <c r="T1132" s="161"/>
      <c r="U1132" s="148"/>
      <c r="V1132" s="161"/>
      <c r="W1132" s="148"/>
      <c r="X1132" s="161"/>
      <c r="Y1132" s="148"/>
      <c r="Z1132" s="161"/>
      <c r="AA1132" s="148"/>
      <c r="AB1132" s="161"/>
      <c r="AC1132" s="148"/>
      <c r="AD1132" s="161"/>
    </row>
    <row r="1133" spans="2:30" x14ac:dyDescent="0.25">
      <c r="B1133" s="214" t="s">
        <v>5</v>
      </c>
      <c r="C1133" s="219"/>
      <c r="D1133" s="84"/>
      <c r="E1133" s="139"/>
      <c r="F1133" s="136"/>
      <c r="G1133" s="148"/>
      <c r="H1133" s="33"/>
      <c r="I1133" s="33"/>
      <c r="J1133" s="33"/>
      <c r="K1133" s="33"/>
      <c r="L1133" s="33"/>
      <c r="M1133" s="33"/>
      <c r="N1133" s="33"/>
      <c r="O1133" s="148"/>
      <c r="P1133" s="229"/>
      <c r="Q1133" s="148"/>
      <c r="R1133" s="229"/>
      <c r="S1133" s="148"/>
      <c r="T1133" s="229"/>
      <c r="U1133" s="148"/>
      <c r="V1133" s="229"/>
      <c r="W1133" s="148"/>
      <c r="X1133" s="229"/>
      <c r="Y1133" s="148"/>
      <c r="Z1133" s="229"/>
      <c r="AA1133" s="148"/>
      <c r="AB1133" s="229"/>
      <c r="AC1133" s="148"/>
      <c r="AD1133" s="229">
        <v>17177.23</v>
      </c>
    </row>
    <row r="1134" spans="2:30" x14ac:dyDescent="0.25">
      <c r="B1134" s="214" t="s">
        <v>25</v>
      </c>
      <c r="C1134" s="222"/>
      <c r="D1134" s="84"/>
      <c r="E1134" s="141"/>
      <c r="F1134" s="136"/>
      <c r="G1134" s="148"/>
      <c r="H1134" s="33"/>
      <c r="I1134" s="33"/>
      <c r="J1134" s="33"/>
      <c r="K1134" s="33"/>
      <c r="L1134" s="33"/>
      <c r="M1134" s="33"/>
      <c r="N1134" s="33"/>
      <c r="O1134" s="148"/>
      <c r="P1134" s="226"/>
      <c r="Q1134" s="148"/>
      <c r="R1134" s="226"/>
      <c r="S1134" s="148"/>
      <c r="T1134" s="226"/>
      <c r="U1134" s="148"/>
      <c r="V1134" s="226"/>
      <c r="W1134" s="148"/>
      <c r="X1134" s="226"/>
      <c r="Y1134" s="148"/>
      <c r="Z1134" s="226"/>
      <c r="AA1134" s="148"/>
      <c r="AB1134" s="226"/>
      <c r="AC1134" s="148"/>
      <c r="AD1134" s="226"/>
    </row>
    <row r="1135" spans="2:30" x14ac:dyDescent="0.25">
      <c r="B1135" s="214" t="s">
        <v>6</v>
      </c>
      <c r="C1135" s="222"/>
      <c r="D1135" s="84"/>
      <c r="E1135" s="141">
        <v>0</v>
      </c>
      <c r="F1135" s="136"/>
      <c r="G1135" s="148"/>
      <c r="H1135" s="33"/>
      <c r="I1135" s="33"/>
      <c r="J1135" s="33"/>
      <c r="K1135" s="33"/>
      <c r="L1135" s="33"/>
      <c r="M1135" s="33"/>
      <c r="N1135" s="33"/>
      <c r="O1135" s="148">
        <v>30000</v>
      </c>
      <c r="P1135" s="226"/>
      <c r="Q1135" s="306">
        <v>30000</v>
      </c>
      <c r="R1135" s="226"/>
      <c r="S1135" s="306">
        <v>30000</v>
      </c>
      <c r="T1135" s="226"/>
      <c r="U1135" s="306"/>
      <c r="V1135" s="226"/>
      <c r="W1135" s="306"/>
      <c r="X1135" s="226"/>
      <c r="Y1135" s="306"/>
      <c r="Z1135" s="226"/>
      <c r="AA1135" s="306"/>
      <c r="AB1135" s="226"/>
      <c r="AC1135" s="306"/>
      <c r="AD1135" s="226"/>
    </row>
    <row r="1136" spans="2:30" x14ac:dyDescent="0.25">
      <c r="B1136" s="214" t="s">
        <v>7</v>
      </c>
      <c r="C1136" s="113"/>
      <c r="D1136" s="84"/>
      <c r="E1136" s="141">
        <v>0</v>
      </c>
      <c r="F1136" s="136"/>
      <c r="G1136" s="148"/>
      <c r="H1136" s="33"/>
      <c r="I1136" s="33"/>
      <c r="J1136" s="33"/>
      <c r="K1136" s="33"/>
      <c r="L1136" s="33"/>
      <c r="M1136" s="33"/>
      <c r="N1136" s="33"/>
      <c r="O1136" s="148"/>
      <c r="P1136" s="226"/>
      <c r="Q1136" s="148"/>
      <c r="R1136" s="226"/>
      <c r="S1136" s="148"/>
      <c r="T1136" s="226"/>
      <c r="U1136" s="148"/>
      <c r="V1136" s="226"/>
      <c r="W1136" s="148"/>
      <c r="X1136" s="226"/>
      <c r="Y1136" s="148"/>
      <c r="Z1136" s="226"/>
      <c r="AA1136" s="148"/>
      <c r="AB1136" s="226"/>
      <c r="AC1136" s="148"/>
      <c r="AD1136" s="226"/>
    </row>
    <row r="1137" spans="2:30" x14ac:dyDescent="0.25">
      <c r="B1137" s="214"/>
      <c r="C1137" s="215"/>
      <c r="D1137" s="115"/>
      <c r="E1137" s="142"/>
      <c r="F1137" s="143">
        <f>+F1130+F1136</f>
        <v>442150</v>
      </c>
      <c r="G1137" s="151"/>
      <c r="H1137" s="115">
        <f>+H1130+H1136</f>
        <v>442150</v>
      </c>
      <c r="I1137" s="115"/>
      <c r="J1137" s="115"/>
      <c r="K1137" s="115"/>
      <c r="L1137" s="115"/>
      <c r="M1137" s="115"/>
      <c r="N1137" s="115"/>
      <c r="O1137" s="151"/>
      <c r="P1137" s="143">
        <f>P1130+O1135</f>
        <v>413965</v>
      </c>
      <c r="Q1137" s="151"/>
      <c r="R1137" s="143">
        <f>R1130+Q1135</f>
        <v>413965</v>
      </c>
      <c r="S1137" s="151"/>
      <c r="T1137" s="143">
        <f>T1130+S1135</f>
        <v>413965</v>
      </c>
      <c r="U1137" s="151"/>
      <c r="V1137" s="143">
        <f>V1130+U1135</f>
        <v>450677.80999999994</v>
      </c>
      <c r="W1137" s="151"/>
      <c r="X1137" s="143">
        <f>X1130+W1135</f>
        <v>418705</v>
      </c>
      <c r="Y1137" s="151"/>
      <c r="Z1137" s="143">
        <f>Z1130+Y1135</f>
        <v>418705</v>
      </c>
      <c r="AA1137" s="151"/>
      <c r="AB1137" s="143">
        <f>AB1130+AA1135</f>
        <v>425125</v>
      </c>
      <c r="AC1137" s="151"/>
      <c r="AD1137" s="143">
        <f>AD1130+AD1133</f>
        <v>528302.23</v>
      </c>
    </row>
    <row r="1138" spans="2:30" x14ac:dyDescent="0.25">
      <c r="B1138" s="221" t="s">
        <v>34</v>
      </c>
      <c r="C1138" s="219"/>
      <c r="D1138" s="84"/>
      <c r="E1138" s="139"/>
      <c r="F1138" s="136"/>
      <c r="G1138" s="148"/>
      <c r="H1138" s="33"/>
      <c r="I1138" s="33"/>
      <c r="J1138" s="33"/>
      <c r="K1138" s="33"/>
      <c r="L1138" s="33"/>
      <c r="M1138" s="33"/>
      <c r="N1138" s="33"/>
      <c r="O1138" s="148"/>
      <c r="P1138" s="226"/>
      <c r="Q1138" s="148"/>
      <c r="R1138" s="226"/>
      <c r="S1138" s="148"/>
      <c r="T1138" s="226"/>
      <c r="U1138" s="148"/>
      <c r="V1138" s="226"/>
      <c r="W1138" s="148"/>
      <c r="X1138" s="226"/>
      <c r="Y1138" s="148"/>
      <c r="Z1138" s="226"/>
      <c r="AA1138" s="148"/>
      <c r="AB1138" s="226"/>
      <c r="AC1138" s="148"/>
      <c r="AD1138" s="226"/>
    </row>
    <row r="1139" spans="2:30" x14ac:dyDescent="0.25">
      <c r="B1139" s="214" t="s">
        <v>9</v>
      </c>
      <c r="C1139" s="223"/>
      <c r="D1139" s="84"/>
      <c r="E1139" s="144">
        <v>350</v>
      </c>
      <c r="F1139" s="145"/>
      <c r="G1139" s="144">
        <v>350</v>
      </c>
      <c r="H1139" s="131"/>
      <c r="I1139" s="131"/>
      <c r="J1139" s="131"/>
      <c r="K1139" s="131"/>
      <c r="L1139" s="131"/>
      <c r="M1139" s="131"/>
      <c r="N1139" s="131"/>
      <c r="O1139" s="144">
        <v>350</v>
      </c>
      <c r="P1139" s="227"/>
      <c r="Q1139" s="144">
        <v>350</v>
      </c>
      <c r="R1139" s="227"/>
      <c r="S1139" s="144">
        <v>350</v>
      </c>
      <c r="T1139" s="227"/>
      <c r="U1139" s="144">
        <v>350</v>
      </c>
      <c r="V1139" s="227"/>
      <c r="W1139" s="144">
        <v>350</v>
      </c>
      <c r="X1139" s="227"/>
      <c r="Y1139" s="144">
        <v>350</v>
      </c>
      <c r="Z1139" s="227"/>
      <c r="AA1139" s="144">
        <v>350</v>
      </c>
      <c r="AB1139" s="227"/>
      <c r="AC1139" s="144">
        <v>350</v>
      </c>
      <c r="AD1139" s="227"/>
    </row>
    <row r="1140" spans="2:30" ht="17.25" x14ac:dyDescent="0.3">
      <c r="B1140" s="216" t="s">
        <v>92</v>
      </c>
      <c r="C1140" s="223"/>
      <c r="D1140" s="84"/>
      <c r="E1140" s="144">
        <f>F1116*0.1</f>
        <v>14475</v>
      </c>
      <c r="F1140" s="145"/>
      <c r="G1140" s="144">
        <f>H1116*0.1</f>
        <v>14475</v>
      </c>
      <c r="H1140" s="131"/>
      <c r="I1140" s="131"/>
      <c r="J1140" s="131"/>
      <c r="K1140" s="131"/>
      <c r="L1140" s="131"/>
      <c r="M1140" s="131"/>
      <c r="N1140" s="131"/>
      <c r="O1140" s="144">
        <v>8804</v>
      </c>
      <c r="P1140" s="227"/>
      <c r="Q1140" s="144">
        <v>8804</v>
      </c>
      <c r="R1140" s="227"/>
      <c r="S1140" s="144">
        <v>8804</v>
      </c>
      <c r="T1140" s="227"/>
      <c r="U1140" s="144">
        <v>10054.66</v>
      </c>
      <c r="V1140" s="227"/>
      <c r="W1140" s="144">
        <v>9084</v>
      </c>
      <c r="X1140" s="227"/>
      <c r="Y1140" s="144">
        <v>9084</v>
      </c>
      <c r="Z1140" s="227"/>
      <c r="AA1140" s="144"/>
      <c r="AB1140" s="227"/>
      <c r="AC1140" s="144"/>
      <c r="AD1140" s="227">
        <v>20533.330000000002</v>
      </c>
    </row>
    <row r="1141" spans="2:30" ht="17.25" x14ac:dyDescent="0.3">
      <c r="B1141" s="216"/>
      <c r="C1141" s="113"/>
      <c r="D1141" s="117"/>
      <c r="E1141" s="141"/>
      <c r="F1141" s="146">
        <f>-E1139-E1140-E1141</f>
        <v>-14825</v>
      </c>
      <c r="G1141" s="154"/>
      <c r="H1141" s="117">
        <f>-G1139-G1140-G1141</f>
        <v>-14825</v>
      </c>
      <c r="I1141" s="117"/>
      <c r="J1141" s="117"/>
      <c r="K1141" s="117"/>
      <c r="L1141" s="117"/>
      <c r="M1141" s="117"/>
      <c r="N1141" s="117"/>
      <c r="O1141" s="154"/>
      <c r="P1141" s="146">
        <f>-O1139-O1140-O1141</f>
        <v>-9154</v>
      </c>
      <c r="Q1141" s="154"/>
      <c r="R1141" s="146">
        <f>-Q1139-Q1140-Q1141</f>
        <v>-9154</v>
      </c>
      <c r="S1141" s="154"/>
      <c r="T1141" s="146">
        <f>-S1139-S1140-S1141</f>
        <v>-9154</v>
      </c>
      <c r="U1141" s="154"/>
      <c r="V1141" s="146">
        <f>-U1139-U1140-U1141</f>
        <v>-10404.66</v>
      </c>
      <c r="W1141" s="154"/>
      <c r="X1141" s="146">
        <f>-W1139-W1140-W1141</f>
        <v>-9434</v>
      </c>
      <c r="Y1141" s="154"/>
      <c r="Z1141" s="146">
        <f>-Y1139-Y1140-Y1141</f>
        <v>-9434</v>
      </c>
      <c r="AA1141" s="154"/>
      <c r="AB1141" s="146">
        <f>-AA1139-AA1140-AA1141</f>
        <v>-350</v>
      </c>
      <c r="AC1141" s="154"/>
      <c r="AD1141" s="146"/>
    </row>
    <row r="1142" spans="2:30" ht="16.5" thickBot="1" x14ac:dyDescent="0.3">
      <c r="B1142" s="214" t="s">
        <v>11</v>
      </c>
      <c r="C1142" s="215"/>
      <c r="D1142" s="124"/>
      <c r="E1142" s="142"/>
      <c r="F1142" s="147">
        <f>+F1137+F1141</f>
        <v>427325</v>
      </c>
      <c r="G1142" s="155"/>
      <c r="H1142" s="124">
        <f>+H1137+H1141</f>
        <v>427325</v>
      </c>
      <c r="I1142" s="124"/>
      <c r="J1142" s="124"/>
      <c r="K1142" s="124"/>
      <c r="L1142" s="124"/>
      <c r="M1142" s="124"/>
      <c r="N1142" s="124"/>
      <c r="O1142" s="155"/>
      <c r="P1142" s="228">
        <f>P1137-O1139-O1140</f>
        <v>404811</v>
      </c>
      <c r="Q1142" s="155"/>
      <c r="R1142" s="228">
        <f>R1137-Q1139-Q1140</f>
        <v>404811</v>
      </c>
      <c r="S1142" s="155"/>
      <c r="T1142" s="228">
        <f>T1137-S1139-S1140</f>
        <v>404811</v>
      </c>
      <c r="U1142" s="155"/>
      <c r="V1142" s="228">
        <f>V1137-U1139-U1140</f>
        <v>440273.14999999997</v>
      </c>
      <c r="W1142" s="155"/>
      <c r="X1142" s="228">
        <f>X1137-W1139-W1140</f>
        <v>409271</v>
      </c>
      <c r="Y1142" s="155"/>
      <c r="Z1142" s="228">
        <f>Z1137-Y1139-Y1140</f>
        <v>409271</v>
      </c>
      <c r="AA1142" s="155"/>
      <c r="AB1142" s="228">
        <f>AB1137-AA1139-AA1140</f>
        <v>424775</v>
      </c>
      <c r="AC1142" s="155"/>
      <c r="AD1142" s="228">
        <f>AD1137-AC1139-AD1140</f>
        <v>507418.89999999997</v>
      </c>
    </row>
    <row r="1143" spans="2:30" x14ac:dyDescent="0.25">
      <c r="B1143" s="214" t="s">
        <v>167</v>
      </c>
      <c r="C1143" s="215"/>
      <c r="D1143" s="125" t="s">
        <v>84</v>
      </c>
      <c r="E1143" s="148"/>
      <c r="F1143" s="149">
        <f>F1142*6/100</f>
        <v>25639.5</v>
      </c>
      <c r="G1143" s="156"/>
      <c r="H1143" s="158">
        <f t="shared" ref="H1143" si="502">H1142*6/100</f>
        <v>25639.5</v>
      </c>
      <c r="I1143" s="158"/>
      <c r="J1143" s="158"/>
      <c r="K1143" s="158"/>
      <c r="L1143" s="158"/>
      <c r="M1143" s="158"/>
      <c r="N1143" s="158"/>
      <c r="O1143" s="156"/>
      <c r="P1143" s="230">
        <f t="shared" ref="P1143" si="503">P1142*6/100</f>
        <v>24288.66</v>
      </c>
      <c r="Q1143" s="156"/>
      <c r="R1143" s="230">
        <f t="shared" ref="R1143" si="504">R1142*6/100</f>
        <v>24288.66</v>
      </c>
      <c r="S1143" s="156"/>
      <c r="T1143" s="230">
        <f t="shared" ref="T1143" si="505">T1142*6/100</f>
        <v>24288.66</v>
      </c>
      <c r="U1143" s="156"/>
      <c r="V1143" s="230">
        <f t="shared" ref="V1143" si="506">V1142*6/100</f>
        <v>26416.388999999999</v>
      </c>
      <c r="W1143" s="156"/>
      <c r="X1143" s="230">
        <f t="shared" ref="X1143" si="507">X1142*6/100</f>
        <v>24556.26</v>
      </c>
      <c r="Y1143" s="156"/>
      <c r="Z1143" s="230">
        <f t="shared" ref="Z1143" si="508">Z1142*6/100</f>
        <v>24556.26</v>
      </c>
      <c r="AA1143" s="156"/>
      <c r="AB1143" s="230">
        <f t="shared" ref="AB1143" si="509">AB1142*6/100</f>
        <v>25486.5</v>
      </c>
      <c r="AC1143" s="156"/>
      <c r="AD1143" s="230">
        <f>AD1142*12/100</f>
        <v>60890.267999999996</v>
      </c>
    </row>
    <row r="1144" spans="2:30" x14ac:dyDescent="0.25">
      <c r="B1144" s="214" t="s">
        <v>13</v>
      </c>
      <c r="C1144" s="219"/>
      <c r="D1144" s="126" t="s">
        <v>84</v>
      </c>
      <c r="E1144" s="148"/>
      <c r="F1144" s="134">
        <v>-15000</v>
      </c>
      <c r="G1144" s="148"/>
      <c r="H1144" s="33">
        <v>-15000</v>
      </c>
      <c r="I1144" s="33"/>
      <c r="J1144" s="33"/>
      <c r="K1144" s="33"/>
      <c r="L1144" s="33"/>
      <c r="M1144" s="33"/>
      <c r="N1144" s="33"/>
      <c r="O1144" s="148"/>
      <c r="P1144" s="229">
        <v>-15000</v>
      </c>
      <c r="Q1144" s="148"/>
      <c r="R1144" s="229">
        <v>-15000</v>
      </c>
      <c r="S1144" s="148"/>
      <c r="T1144" s="229">
        <v>-15000</v>
      </c>
      <c r="U1144" s="148"/>
      <c r="V1144" s="229">
        <v>-15000</v>
      </c>
      <c r="W1144" s="148"/>
      <c r="X1144" s="229">
        <v>-15000</v>
      </c>
      <c r="Y1144" s="148"/>
      <c r="Z1144" s="229">
        <v>-15000</v>
      </c>
      <c r="AA1144" s="148"/>
      <c r="AB1144" s="229">
        <v>-15000</v>
      </c>
      <c r="AC1144" s="148"/>
      <c r="AD1144" s="229">
        <v>-45000</v>
      </c>
    </row>
    <row r="1145" spans="2:30" ht="16.5" thickBot="1" x14ac:dyDescent="0.3">
      <c r="B1145" s="224" t="s">
        <v>106</v>
      </c>
      <c r="C1145" s="225"/>
      <c r="D1145" s="382" t="s">
        <v>84</v>
      </c>
      <c r="E1145" s="150"/>
      <c r="F1145" s="383">
        <f>F1143+F1144</f>
        <v>10639.5</v>
      </c>
      <c r="G1145" s="157"/>
      <c r="H1145" s="160">
        <f t="shared" ref="H1145" si="510">H1143+H1144</f>
        <v>10639.5</v>
      </c>
      <c r="I1145" s="387"/>
      <c r="J1145" s="387"/>
      <c r="K1145" s="387"/>
      <c r="L1145" s="387"/>
      <c r="M1145" s="387"/>
      <c r="N1145" s="387"/>
      <c r="O1145" s="157"/>
      <c r="P1145" s="384">
        <f t="shared" ref="P1145" si="511">P1143+P1144</f>
        <v>9288.66</v>
      </c>
      <c r="Q1145" s="157"/>
      <c r="R1145" s="384">
        <f t="shared" ref="R1145" si="512">R1143+R1144</f>
        <v>9288.66</v>
      </c>
      <c r="S1145" s="157"/>
      <c r="T1145" s="384">
        <f t="shared" ref="T1145" si="513">T1143+T1144</f>
        <v>9288.66</v>
      </c>
      <c r="U1145" s="157"/>
      <c r="V1145" s="384">
        <f t="shared" ref="V1145" si="514">V1143+V1144</f>
        <v>11416.388999999999</v>
      </c>
      <c r="W1145" s="157"/>
      <c r="X1145" s="267">
        <f t="shared" ref="X1145" si="515">X1143+X1144</f>
        <v>9556.2599999999984</v>
      </c>
      <c r="Y1145" s="157"/>
      <c r="Z1145" s="267">
        <f t="shared" ref="Z1145" si="516">Z1143+Z1144</f>
        <v>9556.2599999999984</v>
      </c>
      <c r="AA1145" s="157"/>
      <c r="AB1145" s="267">
        <f t="shared" ref="AB1145:AD1145" si="517">AB1143+AB1144</f>
        <v>10486.5</v>
      </c>
      <c r="AC1145" s="157"/>
      <c r="AD1145" s="267">
        <f t="shared" si="517"/>
        <v>15890.267999999996</v>
      </c>
    </row>
    <row r="1146" spans="2:30" ht="16.5" thickTop="1" x14ac:dyDescent="0.25"/>
    <row r="1149" spans="2:30" ht="17.25" x14ac:dyDescent="0.3">
      <c r="B1149" s="85" t="s">
        <v>168</v>
      </c>
      <c r="C1149" s="85"/>
      <c r="D1149" s="28"/>
      <c r="E1149" s="28"/>
    </row>
    <row r="1150" spans="2:30" ht="17.25" x14ac:dyDescent="0.3">
      <c r="B1150" s="85" t="s">
        <v>48</v>
      </c>
      <c r="C1150" s="85"/>
      <c r="D1150" s="28"/>
    </row>
    <row r="1151" spans="2:30" ht="17.25" x14ac:dyDescent="0.3">
      <c r="B1151" s="85"/>
      <c r="C1151" s="103"/>
      <c r="D1151" s="102"/>
      <c r="E1151"/>
      <c r="F1151"/>
      <c r="G1151"/>
      <c r="H1151"/>
      <c r="I1151"/>
      <c r="J1151"/>
      <c r="K1151"/>
      <c r="L1151"/>
      <c r="M1151"/>
      <c r="N1151"/>
      <c r="O1151"/>
      <c r="P1151"/>
    </row>
    <row r="1152" spans="2:30" x14ac:dyDescent="0.25">
      <c r="B1152" s="104" t="s">
        <v>0</v>
      </c>
      <c r="C1152" s="103"/>
      <c r="D1152" s="102"/>
      <c r="E1152" s="33"/>
      <c r="F1152" s="33"/>
      <c r="G1152"/>
      <c r="H1152"/>
      <c r="I1152"/>
      <c r="J1152"/>
      <c r="K1152"/>
      <c r="L1152"/>
      <c r="M1152"/>
      <c r="N1152"/>
      <c r="O1152"/>
      <c r="P1152"/>
    </row>
    <row r="1153" spans="2:30" x14ac:dyDescent="0.25">
      <c r="B1153" s="105"/>
      <c r="C1153" s="106"/>
      <c r="D1153" s="107"/>
      <c r="E1153" s="133" t="s">
        <v>95</v>
      </c>
      <c r="F1153" s="134"/>
      <c r="G1153" s="129" t="s">
        <v>97</v>
      </c>
      <c r="H1153" s="129"/>
      <c r="I1153" s="129"/>
      <c r="J1153" s="129"/>
      <c r="K1153" s="129"/>
      <c r="L1153" s="129"/>
      <c r="M1153" s="129"/>
      <c r="N1153" s="129"/>
      <c r="O1153" s="129" t="s">
        <v>104</v>
      </c>
      <c r="P1153"/>
      <c r="Q1153" s="412" t="s">
        <v>105</v>
      </c>
      <c r="R1153" s="412"/>
      <c r="S1153" s="412" t="s">
        <v>146</v>
      </c>
      <c r="T1153" s="412"/>
      <c r="U1153" s="412" t="s">
        <v>149</v>
      </c>
      <c r="V1153" s="412"/>
      <c r="W1153" s="413" t="s">
        <v>156</v>
      </c>
      <c r="X1153" s="413"/>
      <c r="Y1153" s="413" t="s">
        <v>159</v>
      </c>
      <c r="Z1153" s="413"/>
      <c r="AA1153" s="413" t="s">
        <v>163</v>
      </c>
      <c r="AB1153" s="413"/>
      <c r="AC1153" s="413" t="s">
        <v>165</v>
      </c>
      <c r="AD1153" s="413"/>
    </row>
    <row r="1154" spans="2:30" x14ac:dyDescent="0.25">
      <c r="B1154" s="212" t="s">
        <v>1</v>
      </c>
      <c r="C1154" s="213"/>
      <c r="D1154" s="84"/>
      <c r="E1154" s="135"/>
      <c r="F1154" s="136">
        <v>144750</v>
      </c>
      <c r="G1154" s="84"/>
      <c r="H1154" s="84">
        <v>144750</v>
      </c>
      <c r="I1154" s="84"/>
      <c r="J1154" s="84"/>
      <c r="K1154" s="84"/>
      <c r="L1154" s="84"/>
      <c r="M1154" s="84"/>
      <c r="N1154" s="84"/>
      <c r="O1154" s="151"/>
      <c r="P1154" s="143">
        <v>88040</v>
      </c>
      <c r="Q1154" s="151"/>
      <c r="R1154" s="143">
        <v>88040</v>
      </c>
      <c r="S1154" s="151"/>
      <c r="T1154" s="143">
        <v>88040</v>
      </c>
      <c r="U1154" s="151"/>
      <c r="V1154" s="143">
        <v>90840</v>
      </c>
      <c r="W1154" s="151"/>
      <c r="X1154" s="143">
        <v>90840</v>
      </c>
      <c r="Y1154" s="151"/>
      <c r="Z1154" s="143">
        <v>90840</v>
      </c>
      <c r="AA1154" s="151"/>
      <c r="AB1154" s="143">
        <v>115000</v>
      </c>
      <c r="AC1154" s="151"/>
      <c r="AD1154" s="143">
        <v>115000</v>
      </c>
    </row>
    <row r="1155" spans="2:30" x14ac:dyDescent="0.25">
      <c r="B1155" s="214" t="s">
        <v>61</v>
      </c>
      <c r="C1155" s="215"/>
      <c r="D1155" s="84"/>
      <c r="E1155" s="135"/>
      <c r="F1155" s="136"/>
      <c r="G1155" s="148"/>
      <c r="H1155" s="33"/>
      <c r="I1155" s="33"/>
      <c r="J1155" s="33"/>
      <c r="K1155" s="33"/>
      <c r="L1155" s="33"/>
      <c r="M1155" s="33"/>
      <c r="N1155" s="33"/>
      <c r="O1155" s="148"/>
      <c r="P1155" s="229" t="s">
        <v>84</v>
      </c>
      <c r="Q1155" s="148"/>
      <c r="R1155" s="229" t="s">
        <v>84</v>
      </c>
      <c r="S1155" s="148"/>
      <c r="T1155" s="229" t="s">
        <v>84</v>
      </c>
      <c r="U1155" s="148"/>
      <c r="V1155" s="229">
        <v>25247.48</v>
      </c>
      <c r="W1155" s="148"/>
      <c r="X1155" s="229"/>
      <c r="Y1155" s="148"/>
      <c r="Z1155" s="229"/>
      <c r="AA1155" s="148"/>
      <c r="AB1155" s="229"/>
      <c r="AC1155" s="148"/>
      <c r="AD1155" s="229"/>
    </row>
    <row r="1156" spans="2:30" x14ac:dyDescent="0.25">
      <c r="B1156" s="214" t="s">
        <v>2</v>
      </c>
      <c r="C1156" s="215"/>
      <c r="D1156" s="84"/>
      <c r="E1156" s="135"/>
      <c r="F1156" s="136">
        <v>7800</v>
      </c>
      <c r="G1156" s="141"/>
      <c r="H1156" s="84">
        <v>7800</v>
      </c>
      <c r="I1156" s="84"/>
      <c r="J1156" s="84"/>
      <c r="K1156" s="84"/>
      <c r="L1156" s="84"/>
      <c r="M1156" s="84"/>
      <c r="N1156" s="84"/>
      <c r="O1156" s="141"/>
      <c r="P1156" s="136">
        <v>7800</v>
      </c>
      <c r="Q1156" s="141"/>
      <c r="R1156" s="136">
        <v>7800</v>
      </c>
      <c r="S1156" s="141"/>
      <c r="T1156" s="136">
        <v>7800</v>
      </c>
      <c r="U1156" s="141"/>
      <c r="V1156" s="136">
        <v>7800</v>
      </c>
      <c r="W1156" s="141"/>
      <c r="X1156" s="136">
        <v>7800</v>
      </c>
      <c r="Y1156" s="141"/>
      <c r="Z1156" s="136">
        <v>7800</v>
      </c>
      <c r="AA1156" s="141"/>
      <c r="AB1156" s="136">
        <v>7800</v>
      </c>
      <c r="AC1156" s="141"/>
      <c r="AD1156" s="136">
        <v>7800</v>
      </c>
    </row>
    <row r="1157" spans="2:30" ht="17.25" x14ac:dyDescent="0.3">
      <c r="B1157" s="206" t="s">
        <v>57</v>
      </c>
      <c r="C1157" s="217"/>
      <c r="D1157" s="31"/>
      <c r="E1157" s="137"/>
      <c r="F1157" s="138">
        <v>2500</v>
      </c>
      <c r="G1157" s="152"/>
      <c r="H1157" s="130">
        <v>2500</v>
      </c>
      <c r="I1157" s="130"/>
      <c r="J1157" s="130"/>
      <c r="K1157" s="130"/>
      <c r="L1157" s="130"/>
      <c r="M1157" s="130"/>
      <c r="N1157" s="130"/>
      <c r="O1157" s="152"/>
      <c r="P1157" s="136">
        <v>1780</v>
      </c>
      <c r="Q1157" s="152"/>
      <c r="R1157" s="136">
        <v>1780</v>
      </c>
      <c r="S1157" s="152"/>
      <c r="T1157" s="136">
        <v>1780</v>
      </c>
      <c r="U1157" s="152"/>
      <c r="V1157" s="136">
        <v>4192</v>
      </c>
      <c r="W1157" s="152"/>
      <c r="X1157" s="136">
        <v>2320</v>
      </c>
      <c r="Y1157" s="152"/>
      <c r="Z1157" s="136">
        <v>2320</v>
      </c>
      <c r="AA1157" s="152"/>
      <c r="AB1157" s="136">
        <v>2650</v>
      </c>
      <c r="AC1157" s="152"/>
      <c r="AD1157" s="136">
        <v>2650</v>
      </c>
    </row>
    <row r="1158" spans="2:30" x14ac:dyDescent="0.25">
      <c r="B1158" s="214" t="s">
        <v>17</v>
      </c>
      <c r="C1158" s="215"/>
      <c r="D1158" s="84"/>
      <c r="E1158" s="135"/>
      <c r="F1158" s="136">
        <v>30825</v>
      </c>
      <c r="G1158" s="141"/>
      <c r="H1158" s="84">
        <v>30825</v>
      </c>
      <c r="I1158" s="84"/>
      <c r="J1158" s="84"/>
      <c r="K1158" s="84"/>
      <c r="L1158" s="84"/>
      <c r="M1158" s="84"/>
      <c r="N1158" s="84"/>
      <c r="O1158" s="141"/>
      <c r="P1158" s="136">
        <v>30825</v>
      </c>
      <c r="Q1158" s="141"/>
      <c r="R1158" s="136">
        <v>30825</v>
      </c>
      <c r="S1158" s="141"/>
      <c r="T1158" s="136">
        <v>30825</v>
      </c>
      <c r="U1158" s="141"/>
      <c r="V1158" s="136">
        <v>30825</v>
      </c>
      <c r="W1158" s="141"/>
      <c r="X1158" s="136">
        <v>30825</v>
      </c>
      <c r="Y1158" s="141"/>
      <c r="Z1158" s="136">
        <v>30825</v>
      </c>
      <c r="AA1158" s="141"/>
      <c r="AB1158" s="136">
        <v>30825</v>
      </c>
      <c r="AC1158" s="141"/>
      <c r="AD1158" s="136">
        <v>30825</v>
      </c>
    </row>
    <row r="1159" spans="2:30" x14ac:dyDescent="0.25">
      <c r="B1159" s="214" t="s">
        <v>59</v>
      </c>
      <c r="C1159" s="215"/>
      <c r="D1159" s="84"/>
      <c r="E1159" s="135"/>
      <c r="F1159" s="136">
        <v>50000</v>
      </c>
      <c r="G1159" s="141"/>
      <c r="H1159" s="84">
        <v>50000</v>
      </c>
      <c r="I1159" s="84"/>
      <c r="J1159" s="84"/>
      <c r="K1159" s="84"/>
      <c r="L1159" s="84"/>
      <c r="M1159" s="84"/>
      <c r="N1159" s="84"/>
      <c r="O1159" s="141"/>
      <c r="P1159" s="136" t="s">
        <v>84</v>
      </c>
      <c r="Q1159" s="141"/>
      <c r="R1159" s="136" t="s">
        <v>84</v>
      </c>
      <c r="S1159" s="141"/>
      <c r="T1159" s="136"/>
      <c r="U1159" s="141"/>
      <c r="V1159" s="136">
        <v>30000</v>
      </c>
      <c r="W1159" s="141"/>
      <c r="X1159" s="136">
        <v>30000</v>
      </c>
      <c r="Y1159" s="141"/>
      <c r="Z1159" s="136">
        <v>30000</v>
      </c>
      <c r="AA1159" s="141"/>
      <c r="AB1159" s="136">
        <v>40000</v>
      </c>
      <c r="AC1159" s="141"/>
      <c r="AD1159" s="136">
        <v>40000</v>
      </c>
    </row>
    <row r="1160" spans="2:30" x14ac:dyDescent="0.25">
      <c r="B1160" s="214" t="s">
        <v>19</v>
      </c>
      <c r="C1160" s="215"/>
      <c r="D1160" s="84"/>
      <c r="E1160" s="135"/>
      <c r="F1160" s="136">
        <v>72375</v>
      </c>
      <c r="G1160" s="141"/>
      <c r="H1160" s="84">
        <v>72375</v>
      </c>
      <c r="I1160" s="84"/>
      <c r="J1160" s="84"/>
      <c r="K1160" s="84"/>
      <c r="L1160" s="84"/>
      <c r="M1160" s="84"/>
      <c r="N1160" s="84"/>
      <c r="O1160" s="141"/>
      <c r="P1160" s="136">
        <v>44020</v>
      </c>
      <c r="Q1160" s="141"/>
      <c r="R1160" s="136">
        <v>44020</v>
      </c>
      <c r="S1160" s="141"/>
      <c r="T1160" s="136">
        <v>44020</v>
      </c>
      <c r="U1160" s="141"/>
      <c r="V1160" s="136">
        <v>45420</v>
      </c>
      <c r="W1160" s="141"/>
      <c r="X1160" s="136">
        <v>45420</v>
      </c>
      <c r="Y1160" s="141"/>
      <c r="Z1160" s="136">
        <v>45420</v>
      </c>
      <c r="AA1160" s="141"/>
      <c r="AB1160" s="136">
        <v>57500</v>
      </c>
      <c r="AC1160" s="141"/>
      <c r="AD1160" s="136">
        <v>57500</v>
      </c>
    </row>
    <row r="1161" spans="2:30" x14ac:dyDescent="0.25">
      <c r="B1161" s="214" t="s">
        <v>60</v>
      </c>
      <c r="C1161" s="215"/>
      <c r="D1161" s="84"/>
      <c r="E1161" s="135"/>
      <c r="F1161" s="136"/>
      <c r="G1161" s="148"/>
      <c r="H1161" s="33"/>
      <c r="I1161" s="33"/>
      <c r="J1161" s="33"/>
      <c r="K1161" s="33"/>
      <c r="L1161" s="33"/>
      <c r="M1161" s="33"/>
      <c r="N1161" s="33"/>
      <c r="O1161" s="148"/>
      <c r="P1161" s="169" t="s">
        <v>84</v>
      </c>
      <c r="Q1161" s="148"/>
      <c r="R1161" s="169" t="s">
        <v>84</v>
      </c>
      <c r="S1161" s="148"/>
      <c r="T1161" s="169" t="s">
        <v>84</v>
      </c>
      <c r="U1161" s="148"/>
      <c r="V1161" s="169">
        <v>4853.33</v>
      </c>
      <c r="W1161" s="148"/>
      <c r="X1161" s="169"/>
      <c r="Y1161" s="148"/>
      <c r="Z1161" s="169"/>
      <c r="AA1161" s="148"/>
      <c r="AB1161" s="169"/>
      <c r="AC1161" s="148"/>
      <c r="AD1161" s="169"/>
    </row>
    <row r="1162" spans="2:30" x14ac:dyDescent="0.25">
      <c r="B1162" s="214" t="s">
        <v>20</v>
      </c>
      <c r="C1162" s="215"/>
      <c r="D1162" s="84"/>
      <c r="E1162" s="135"/>
      <c r="F1162" s="136">
        <v>25000</v>
      </c>
      <c r="G1162" s="141"/>
      <c r="H1162" s="84">
        <v>25000</v>
      </c>
      <c r="I1162" s="84"/>
      <c r="J1162" s="84"/>
      <c r="K1162" s="84"/>
      <c r="L1162" s="84"/>
      <c r="M1162" s="84"/>
      <c r="N1162" s="84"/>
      <c r="O1162" s="141"/>
      <c r="P1162" s="136">
        <v>25000</v>
      </c>
      <c r="Q1162" s="141"/>
      <c r="R1162" s="136">
        <v>25000</v>
      </c>
      <c r="S1162" s="141"/>
      <c r="T1162" s="136">
        <v>25000</v>
      </c>
      <c r="U1162" s="141"/>
      <c r="V1162" s="136">
        <v>25000</v>
      </c>
      <c r="W1162" s="141"/>
      <c r="X1162" s="136">
        <v>25000</v>
      </c>
      <c r="Y1162" s="141"/>
      <c r="Z1162" s="136">
        <v>25000</v>
      </c>
      <c r="AA1162" s="141"/>
      <c r="AB1162" s="136">
        <v>25000</v>
      </c>
      <c r="AC1162" s="141"/>
      <c r="AD1162" s="136">
        <v>25000</v>
      </c>
    </row>
    <row r="1163" spans="2:30" x14ac:dyDescent="0.25">
      <c r="B1163" s="214" t="s">
        <v>22</v>
      </c>
      <c r="C1163" s="215"/>
      <c r="D1163" s="84"/>
      <c r="E1163" s="135"/>
      <c r="F1163" s="136">
        <v>75000</v>
      </c>
      <c r="G1163" s="141"/>
      <c r="H1163" s="84">
        <v>75000</v>
      </c>
      <c r="I1163" s="84"/>
      <c r="J1163" s="84"/>
      <c r="K1163" s="84"/>
      <c r="L1163" s="84"/>
      <c r="M1163" s="84"/>
      <c r="N1163" s="84"/>
      <c r="O1163" s="141"/>
      <c r="P1163" s="136">
        <v>55000</v>
      </c>
      <c r="Q1163" s="141"/>
      <c r="R1163" s="136">
        <v>55000</v>
      </c>
      <c r="S1163" s="141"/>
      <c r="T1163" s="136">
        <v>55000</v>
      </c>
      <c r="U1163" s="141"/>
      <c r="V1163" s="136">
        <v>55000</v>
      </c>
      <c r="W1163" s="141"/>
      <c r="X1163" s="136">
        <v>55000</v>
      </c>
      <c r="Y1163" s="141"/>
      <c r="Z1163" s="136">
        <v>55000</v>
      </c>
      <c r="AA1163" s="141"/>
      <c r="AB1163" s="136">
        <v>65000</v>
      </c>
      <c r="AC1163" s="141"/>
      <c r="AD1163" s="136">
        <v>65000</v>
      </c>
    </row>
    <row r="1164" spans="2:30" x14ac:dyDescent="0.25">
      <c r="B1164" s="214" t="s">
        <v>21</v>
      </c>
      <c r="C1164" s="215"/>
      <c r="D1164" s="84"/>
      <c r="E1164" s="135"/>
      <c r="F1164" s="136"/>
      <c r="G1164" s="148"/>
      <c r="H1164" s="33"/>
      <c r="I1164" s="33"/>
      <c r="J1164" s="33"/>
      <c r="K1164" s="33"/>
      <c r="L1164" s="33"/>
      <c r="M1164" s="33"/>
      <c r="N1164" s="33"/>
      <c r="O1164" s="148"/>
      <c r="P1164" s="161">
        <v>100000</v>
      </c>
      <c r="Q1164" s="148"/>
      <c r="R1164" s="161">
        <v>100000</v>
      </c>
      <c r="S1164" s="148"/>
      <c r="T1164" s="161">
        <v>100000</v>
      </c>
      <c r="U1164" s="148"/>
      <c r="V1164" s="194">
        <v>100000</v>
      </c>
      <c r="W1164" s="148"/>
      <c r="X1164" s="194">
        <v>100000</v>
      </c>
      <c r="Y1164" s="148"/>
      <c r="Z1164" s="194">
        <v>100000</v>
      </c>
      <c r="AA1164" s="148"/>
      <c r="AB1164" s="194">
        <v>100000</v>
      </c>
      <c r="AC1164" s="148"/>
      <c r="AD1164" s="194">
        <v>100000</v>
      </c>
    </row>
    <row r="1165" spans="2:30" x14ac:dyDescent="0.25">
      <c r="B1165" s="214" t="s">
        <v>24</v>
      </c>
      <c r="C1165" s="215"/>
      <c r="D1165" s="84"/>
      <c r="E1165" s="135"/>
      <c r="F1165" s="136">
        <v>13900</v>
      </c>
      <c r="G1165" s="141"/>
      <c r="H1165" s="84">
        <v>13900</v>
      </c>
      <c r="I1165" s="84"/>
      <c r="J1165" s="84"/>
      <c r="K1165" s="84"/>
      <c r="L1165" s="84"/>
      <c r="M1165" s="84"/>
      <c r="N1165" s="84"/>
      <c r="O1165" s="141"/>
      <c r="P1165" s="136">
        <v>11500</v>
      </c>
      <c r="Q1165" s="141"/>
      <c r="R1165" s="136">
        <v>11500</v>
      </c>
      <c r="S1165" s="141"/>
      <c r="T1165" s="136">
        <v>11500</v>
      </c>
      <c r="U1165" s="141"/>
      <c r="V1165" s="136">
        <v>11500</v>
      </c>
      <c r="W1165" s="141"/>
      <c r="X1165" s="136">
        <v>11500</v>
      </c>
      <c r="Y1165" s="141"/>
      <c r="Z1165" s="136">
        <v>11500</v>
      </c>
      <c r="AA1165" s="141"/>
      <c r="AB1165" s="136">
        <v>11500</v>
      </c>
      <c r="AC1165" s="141"/>
      <c r="AD1165" s="136">
        <v>11500</v>
      </c>
    </row>
    <row r="1166" spans="2:30" x14ac:dyDescent="0.25">
      <c r="B1166" s="214" t="s">
        <v>23</v>
      </c>
      <c r="C1166" s="215"/>
      <c r="D1166" s="84"/>
      <c r="E1166" s="135"/>
      <c r="F1166" s="136">
        <v>20000</v>
      </c>
      <c r="G1166" s="141"/>
      <c r="H1166" s="84">
        <v>20000</v>
      </c>
      <c r="I1166" s="84"/>
      <c r="J1166" s="84"/>
      <c r="K1166" s="84"/>
      <c r="L1166" s="84"/>
      <c r="M1166" s="84"/>
      <c r="N1166" s="84"/>
      <c r="O1166" s="141"/>
      <c r="P1166" s="136">
        <v>20000</v>
      </c>
      <c r="Q1166" s="141"/>
      <c r="R1166" s="136">
        <v>20000</v>
      </c>
      <c r="S1166" s="141"/>
      <c r="T1166" s="136">
        <v>20000</v>
      </c>
      <c r="U1166" s="141"/>
      <c r="V1166" s="136">
        <v>20000</v>
      </c>
      <c r="W1166" s="141"/>
      <c r="X1166" s="136">
        <v>20000</v>
      </c>
      <c r="Y1166" s="141"/>
      <c r="Z1166" s="136">
        <v>20000</v>
      </c>
      <c r="AA1166" s="141"/>
      <c r="AB1166" s="136">
        <v>20000</v>
      </c>
      <c r="AC1166" s="141"/>
      <c r="AD1166" s="136">
        <v>20000</v>
      </c>
    </row>
    <row r="1167" spans="2:30" x14ac:dyDescent="0.25">
      <c r="B1167" s="218" t="s">
        <v>3</v>
      </c>
      <c r="C1167" s="219"/>
      <c r="D1167" s="121"/>
      <c r="E1167" s="139"/>
      <c r="F1167" s="140">
        <f>SUM(F1154:F1166)</f>
        <v>442150</v>
      </c>
      <c r="G1167" s="153"/>
      <c r="H1167" s="121">
        <f>SUM(H1154:H1166)</f>
        <v>442150</v>
      </c>
      <c r="I1167" s="110"/>
      <c r="J1167" s="110"/>
      <c r="K1167" s="110"/>
      <c r="L1167" s="110"/>
      <c r="M1167" s="110"/>
      <c r="N1167" s="110"/>
      <c r="O1167" s="153"/>
      <c r="P1167" s="140">
        <f>SUM(P1154:P1166)</f>
        <v>383965</v>
      </c>
      <c r="Q1167" s="153"/>
      <c r="R1167" s="140">
        <f>SUM(R1154:R1166)</f>
        <v>383965</v>
      </c>
      <c r="S1167" s="153"/>
      <c r="T1167" s="140">
        <f>SUM(T1154:T1166)</f>
        <v>383965</v>
      </c>
      <c r="U1167" s="153"/>
      <c r="V1167" s="140">
        <f>SUM(V1154:V1166)</f>
        <v>450677.80999999994</v>
      </c>
      <c r="W1167" s="153"/>
      <c r="X1167" s="140">
        <f>SUM(X1154:X1166)</f>
        <v>418705</v>
      </c>
      <c r="Y1167" s="153"/>
      <c r="Z1167" s="140">
        <f>SUM(Z1154:Z1166)</f>
        <v>418705</v>
      </c>
      <c r="AA1167" s="153"/>
      <c r="AB1167" s="140">
        <f>SUM(AB1154:AB1166)</f>
        <v>475275</v>
      </c>
      <c r="AC1167" s="153"/>
      <c r="AD1167" s="140">
        <f>SUM(AD1154:AD1166)</f>
        <v>475275</v>
      </c>
    </row>
    <row r="1168" spans="2:30" x14ac:dyDescent="0.25">
      <c r="B1168" s="220"/>
      <c r="C1168" s="215"/>
      <c r="D1168" s="84"/>
      <c r="E1168" s="135"/>
      <c r="F1168" s="136"/>
      <c r="G1168" s="148"/>
      <c r="H1168" s="33"/>
      <c r="I1168" s="33"/>
      <c r="J1168" s="33"/>
      <c r="K1168" s="33"/>
      <c r="L1168" s="33"/>
      <c r="M1168" s="33"/>
      <c r="N1168" s="33"/>
      <c r="O1168" s="148"/>
      <c r="P1168" s="161"/>
      <c r="Q1168" s="148"/>
      <c r="R1168" s="161"/>
      <c r="S1168" s="148"/>
      <c r="T1168" s="161"/>
      <c r="U1168" s="148"/>
      <c r="V1168" s="161"/>
      <c r="W1168" s="148"/>
      <c r="X1168" s="161"/>
      <c r="Y1168" s="148"/>
      <c r="Z1168" s="161"/>
      <c r="AA1168" s="148"/>
      <c r="AB1168" s="161"/>
      <c r="AC1168" s="148"/>
      <c r="AD1168" s="161"/>
    </row>
    <row r="1169" spans="2:30" x14ac:dyDescent="0.25">
      <c r="B1169" s="221" t="s">
        <v>4</v>
      </c>
      <c r="C1169" s="219"/>
      <c r="D1169" s="84"/>
      <c r="E1169" s="139" t="s">
        <v>30</v>
      </c>
      <c r="F1169" s="136"/>
      <c r="G1169" s="148"/>
      <c r="H1169" s="33"/>
      <c r="I1169" s="33"/>
      <c r="J1169" s="33"/>
      <c r="K1169" s="33"/>
      <c r="L1169" s="33"/>
      <c r="M1169" s="33"/>
      <c r="N1169" s="33"/>
      <c r="O1169" s="148"/>
      <c r="P1169" s="161"/>
      <c r="Q1169" s="148"/>
      <c r="R1169" s="161"/>
      <c r="S1169" s="148"/>
      <c r="T1169" s="161"/>
      <c r="U1169" s="148"/>
      <c r="V1169" s="161"/>
      <c r="W1169" s="148"/>
      <c r="X1169" s="161"/>
      <c r="Y1169" s="148"/>
      <c r="Z1169" s="161"/>
      <c r="AA1169" s="148"/>
      <c r="AB1169" s="161"/>
      <c r="AC1169" s="148"/>
      <c r="AD1169" s="161"/>
    </row>
    <row r="1170" spans="2:30" x14ac:dyDescent="0.25">
      <c r="B1170" s="214" t="s">
        <v>5</v>
      </c>
      <c r="C1170" s="219"/>
      <c r="D1170" s="84"/>
      <c r="E1170" s="139"/>
      <c r="F1170" s="136"/>
      <c r="G1170" s="148"/>
      <c r="H1170" s="33"/>
      <c r="I1170" s="33"/>
      <c r="J1170" s="33"/>
      <c r="K1170" s="33"/>
      <c r="L1170" s="33"/>
      <c r="M1170" s="33"/>
      <c r="N1170" s="33"/>
      <c r="O1170" s="148"/>
      <c r="P1170" s="229"/>
      <c r="Q1170" s="148"/>
      <c r="R1170" s="229"/>
      <c r="S1170" s="148"/>
      <c r="T1170" s="229"/>
      <c r="U1170" s="148"/>
      <c r="V1170" s="229"/>
      <c r="W1170" s="148"/>
      <c r="X1170" s="229"/>
      <c r="Y1170" s="148"/>
      <c r="Z1170" s="229"/>
      <c r="AA1170" s="148"/>
      <c r="AB1170" s="229"/>
      <c r="AC1170" s="148">
        <v>17177.23</v>
      </c>
      <c r="AD1170" s="229"/>
    </row>
    <row r="1171" spans="2:30" x14ac:dyDescent="0.25">
      <c r="B1171" s="214" t="s">
        <v>25</v>
      </c>
      <c r="C1171" s="222"/>
      <c r="D1171" s="84"/>
      <c r="E1171" s="141"/>
      <c r="F1171" s="136"/>
      <c r="G1171" s="148"/>
      <c r="H1171" s="33"/>
      <c r="I1171" s="33"/>
      <c r="J1171" s="33"/>
      <c r="K1171" s="33"/>
      <c r="L1171" s="33"/>
      <c r="M1171" s="33"/>
      <c r="N1171" s="33"/>
      <c r="O1171" s="148"/>
      <c r="P1171" s="226"/>
      <c r="Q1171" s="148"/>
      <c r="R1171" s="226"/>
      <c r="S1171" s="148"/>
      <c r="T1171" s="226"/>
      <c r="U1171" s="148"/>
      <c r="V1171" s="226"/>
      <c r="W1171" s="148"/>
      <c r="X1171" s="226"/>
      <c r="Y1171" s="148"/>
      <c r="Z1171" s="226"/>
      <c r="AA1171" s="148"/>
      <c r="AB1171" s="226"/>
      <c r="AC1171" s="148"/>
      <c r="AD1171" s="226"/>
    </row>
    <row r="1172" spans="2:30" x14ac:dyDescent="0.25">
      <c r="B1172" s="214" t="s">
        <v>6</v>
      </c>
      <c r="C1172" s="222"/>
      <c r="D1172" s="84"/>
      <c r="E1172" s="141">
        <v>0</v>
      </c>
      <c r="F1172" s="136"/>
      <c r="G1172" s="148"/>
      <c r="H1172" s="33"/>
      <c r="I1172" s="33"/>
      <c r="J1172" s="33"/>
      <c r="K1172" s="33"/>
      <c r="L1172" s="33"/>
      <c r="M1172" s="33"/>
      <c r="N1172" s="33"/>
      <c r="O1172" s="148">
        <v>30000</v>
      </c>
      <c r="P1172" s="226"/>
      <c r="Q1172" s="306">
        <v>30000</v>
      </c>
      <c r="R1172" s="226"/>
      <c r="S1172" s="306">
        <v>30000</v>
      </c>
      <c r="T1172" s="226"/>
      <c r="U1172" s="306"/>
      <c r="V1172" s="226"/>
      <c r="W1172" s="306"/>
      <c r="X1172" s="226"/>
      <c r="Y1172" s="306"/>
      <c r="Z1172" s="226"/>
      <c r="AA1172" s="306"/>
      <c r="AB1172" s="226"/>
      <c r="AC1172" s="306"/>
      <c r="AD1172" s="226"/>
    </row>
    <row r="1173" spans="2:30" x14ac:dyDescent="0.25">
      <c r="B1173" s="214" t="s">
        <v>7</v>
      </c>
      <c r="C1173" s="113"/>
      <c r="D1173" s="84"/>
      <c r="E1173" s="141">
        <v>0</v>
      </c>
      <c r="F1173" s="136"/>
      <c r="G1173" s="148"/>
      <c r="H1173" s="33"/>
      <c r="I1173" s="33"/>
      <c r="J1173" s="33"/>
      <c r="K1173" s="33"/>
      <c r="L1173" s="33"/>
      <c r="M1173" s="33"/>
      <c r="N1173" s="33"/>
      <c r="O1173" s="148"/>
      <c r="P1173" s="226"/>
      <c r="Q1173" s="148"/>
      <c r="R1173" s="226"/>
      <c r="S1173" s="148"/>
      <c r="T1173" s="226"/>
      <c r="U1173" s="148"/>
      <c r="V1173" s="226"/>
      <c r="W1173" s="148"/>
      <c r="X1173" s="226"/>
      <c r="Y1173" s="148"/>
      <c r="Z1173" s="226"/>
      <c r="AA1173" s="148">
        <v>6262.1</v>
      </c>
      <c r="AB1173" s="226"/>
      <c r="AC1173" s="148">
        <v>6243.66</v>
      </c>
      <c r="AD1173" s="226"/>
    </row>
    <row r="1174" spans="2:30" x14ac:dyDescent="0.25">
      <c r="B1174" s="214"/>
      <c r="C1174" s="215"/>
      <c r="D1174" s="115"/>
      <c r="E1174" s="142"/>
      <c r="F1174" s="143">
        <f>+F1167+F1173</f>
        <v>442150</v>
      </c>
      <c r="G1174" s="151"/>
      <c r="H1174" s="115">
        <f>+H1167+H1173</f>
        <v>442150</v>
      </c>
      <c r="I1174" s="115"/>
      <c r="J1174" s="115"/>
      <c r="K1174" s="115"/>
      <c r="L1174" s="115"/>
      <c r="M1174" s="115"/>
      <c r="N1174" s="115"/>
      <c r="O1174" s="151"/>
      <c r="P1174" s="143">
        <f>P1167+O1172</f>
        <v>413965</v>
      </c>
      <c r="Q1174" s="151"/>
      <c r="R1174" s="143">
        <f>R1167+Q1172</f>
        <v>413965</v>
      </c>
      <c r="S1174" s="151"/>
      <c r="T1174" s="143">
        <f>T1167+S1172</f>
        <v>413965</v>
      </c>
      <c r="U1174" s="151"/>
      <c r="V1174" s="143">
        <f>V1167+U1172</f>
        <v>450677.80999999994</v>
      </c>
      <c r="W1174" s="151"/>
      <c r="X1174" s="143">
        <f>X1167+W1172</f>
        <v>418705</v>
      </c>
      <c r="Y1174" s="151"/>
      <c r="Z1174" s="143">
        <f>Z1167+Y1172</f>
        <v>418705</v>
      </c>
      <c r="AA1174" s="151"/>
      <c r="AB1174" s="143">
        <f>AB1167+AA1172+AA1173</f>
        <v>481537.1</v>
      </c>
      <c r="AC1174" s="151"/>
      <c r="AD1174" s="143">
        <f>AD1167+AC1170+AC1173</f>
        <v>498695.88999999996</v>
      </c>
    </row>
    <row r="1175" spans="2:30" x14ac:dyDescent="0.25">
      <c r="B1175" s="221" t="s">
        <v>34</v>
      </c>
      <c r="C1175" s="219"/>
      <c r="D1175" s="84"/>
      <c r="E1175" s="139"/>
      <c r="F1175" s="136"/>
      <c r="G1175" s="148"/>
      <c r="H1175" s="33"/>
      <c r="I1175" s="33"/>
      <c r="J1175" s="33"/>
      <c r="K1175" s="33"/>
      <c r="L1175" s="33"/>
      <c r="M1175" s="33"/>
      <c r="N1175" s="33"/>
      <c r="O1175" s="148"/>
      <c r="P1175" s="226"/>
      <c r="Q1175" s="148"/>
      <c r="R1175" s="226"/>
      <c r="S1175" s="148"/>
      <c r="T1175" s="226"/>
      <c r="U1175" s="148"/>
      <c r="V1175" s="226"/>
      <c r="W1175" s="148"/>
      <c r="X1175" s="226"/>
      <c r="Y1175" s="148"/>
      <c r="Z1175" s="226"/>
      <c r="AA1175" s="148"/>
      <c r="AB1175" s="226"/>
      <c r="AC1175" s="148"/>
      <c r="AD1175" s="226"/>
    </row>
    <row r="1176" spans="2:30" x14ac:dyDescent="0.25">
      <c r="B1176" s="214" t="s">
        <v>9</v>
      </c>
      <c r="C1176" s="223"/>
      <c r="D1176" s="84"/>
      <c r="E1176" s="144">
        <v>350</v>
      </c>
      <c r="F1176" s="145"/>
      <c r="G1176" s="144">
        <v>350</v>
      </c>
      <c r="H1176" s="131"/>
      <c r="I1176" s="131"/>
      <c r="J1176" s="131"/>
      <c r="K1176" s="131"/>
      <c r="L1176" s="131"/>
      <c r="M1176" s="131"/>
      <c r="N1176" s="131"/>
      <c r="O1176" s="144">
        <v>350</v>
      </c>
      <c r="P1176" s="227"/>
      <c r="Q1176" s="144">
        <v>350</v>
      </c>
      <c r="R1176" s="227"/>
      <c r="S1176" s="144">
        <v>350</v>
      </c>
      <c r="T1176" s="227"/>
      <c r="U1176" s="144">
        <v>350</v>
      </c>
      <c r="V1176" s="227"/>
      <c r="W1176" s="144">
        <v>350</v>
      </c>
      <c r="X1176" s="227"/>
      <c r="Y1176" s="144">
        <v>350</v>
      </c>
      <c r="Z1176" s="227"/>
      <c r="AA1176" s="144">
        <v>350</v>
      </c>
      <c r="AB1176" s="227"/>
      <c r="AC1176" s="144">
        <v>350</v>
      </c>
      <c r="AD1176" s="227"/>
    </row>
    <row r="1177" spans="2:30" ht="17.25" x14ac:dyDescent="0.3">
      <c r="B1177" s="216" t="s">
        <v>92</v>
      </c>
      <c r="C1177" s="223"/>
      <c r="D1177" s="84"/>
      <c r="E1177" s="144">
        <f>F1154*0.1</f>
        <v>14475</v>
      </c>
      <c r="F1177" s="145"/>
      <c r="G1177" s="144">
        <f>H1154*0.1</f>
        <v>14475</v>
      </c>
      <c r="H1177" s="131"/>
      <c r="I1177" s="131"/>
      <c r="J1177" s="131"/>
      <c r="K1177" s="131"/>
      <c r="L1177" s="131"/>
      <c r="M1177" s="131"/>
      <c r="N1177" s="131"/>
      <c r="O1177" s="144">
        <v>8804</v>
      </c>
      <c r="P1177" s="227"/>
      <c r="Q1177" s="144">
        <v>8804</v>
      </c>
      <c r="R1177" s="227"/>
      <c r="S1177" s="144">
        <v>8804</v>
      </c>
      <c r="T1177" s="227"/>
      <c r="U1177" s="144">
        <v>10054.66</v>
      </c>
      <c r="V1177" s="227"/>
      <c r="W1177" s="144">
        <v>9084</v>
      </c>
      <c r="X1177" s="227"/>
      <c r="Y1177" s="144">
        <v>9084</v>
      </c>
      <c r="Z1177" s="227"/>
      <c r="AA1177" s="144">
        <v>11500</v>
      </c>
      <c r="AB1177" s="227"/>
      <c r="AC1177" s="144">
        <v>11500</v>
      </c>
      <c r="AD1177" s="227"/>
    </row>
    <row r="1178" spans="2:30" ht="17.25" x14ac:dyDescent="0.3">
      <c r="B1178" s="216"/>
      <c r="C1178" s="113"/>
      <c r="D1178" s="117"/>
      <c r="E1178" s="141"/>
      <c r="F1178" s="146">
        <f>-E1176-E1177-E1178</f>
        <v>-14825</v>
      </c>
      <c r="G1178" s="154"/>
      <c r="H1178" s="117">
        <f>-G1176-G1177-G1178</f>
        <v>-14825</v>
      </c>
      <c r="I1178" s="117"/>
      <c r="J1178" s="117"/>
      <c r="K1178" s="117"/>
      <c r="L1178" s="117"/>
      <c r="M1178" s="117"/>
      <c r="N1178" s="117"/>
      <c r="O1178" s="154"/>
      <c r="P1178" s="146">
        <f>-O1176-O1177-O1178</f>
        <v>-9154</v>
      </c>
      <c r="Q1178" s="154"/>
      <c r="R1178" s="146">
        <f>-Q1176-Q1177-Q1178</f>
        <v>-9154</v>
      </c>
      <c r="S1178" s="154"/>
      <c r="T1178" s="146">
        <f>-S1176-S1177-S1178</f>
        <v>-9154</v>
      </c>
      <c r="U1178" s="154"/>
      <c r="V1178" s="146">
        <f>-U1176-U1177-U1178</f>
        <v>-10404.66</v>
      </c>
      <c r="W1178" s="154"/>
      <c r="X1178" s="146">
        <f>-W1176-W1177-W1178</f>
        <v>-9434</v>
      </c>
      <c r="Y1178" s="154"/>
      <c r="Z1178" s="146">
        <f>-Y1176-Y1177-Y1178</f>
        <v>-9434</v>
      </c>
      <c r="AA1178" s="154"/>
      <c r="AB1178" s="146">
        <f>-AA1176-AA1177-AA1178</f>
        <v>-11850</v>
      </c>
      <c r="AC1178" s="154"/>
      <c r="AD1178" s="146">
        <f>-AC1176-AC1177-AC1178</f>
        <v>-11850</v>
      </c>
    </row>
    <row r="1179" spans="2:30" ht="16.5" thickBot="1" x14ac:dyDescent="0.3">
      <c r="B1179" s="214" t="s">
        <v>11</v>
      </c>
      <c r="C1179" s="215"/>
      <c r="D1179" s="124"/>
      <c r="E1179" s="142"/>
      <c r="F1179" s="147">
        <f>+F1174+F1178</f>
        <v>427325</v>
      </c>
      <c r="G1179" s="155"/>
      <c r="H1179" s="124">
        <f>+H1174+H1178</f>
        <v>427325</v>
      </c>
      <c r="I1179" s="124"/>
      <c r="J1179" s="124"/>
      <c r="K1179" s="124"/>
      <c r="L1179" s="124"/>
      <c r="M1179" s="124"/>
      <c r="N1179" s="124"/>
      <c r="O1179" s="155"/>
      <c r="P1179" s="228">
        <f>P1174-O1176-O1177</f>
        <v>404811</v>
      </c>
      <c r="Q1179" s="155"/>
      <c r="R1179" s="228">
        <f>R1174-Q1176-Q1177</f>
        <v>404811</v>
      </c>
      <c r="S1179" s="155"/>
      <c r="T1179" s="228">
        <f>T1174-S1176-S1177</f>
        <v>404811</v>
      </c>
      <c r="U1179" s="155"/>
      <c r="V1179" s="228">
        <f>V1174-U1176-U1177</f>
        <v>440273.14999999997</v>
      </c>
      <c r="W1179" s="155"/>
      <c r="X1179" s="228">
        <f>X1174-W1176-W1177</f>
        <v>409271</v>
      </c>
      <c r="Y1179" s="155"/>
      <c r="Z1179" s="228">
        <f>Z1174-Y1176-Y1177</f>
        <v>409271</v>
      </c>
      <c r="AA1179" s="155"/>
      <c r="AB1179" s="228">
        <f>AB1174-AA1176-AA1177</f>
        <v>469687.1</v>
      </c>
      <c r="AC1179" s="155"/>
      <c r="AD1179" s="228">
        <f>AD1174-AC1176-AC1177</f>
        <v>486845.88999999996</v>
      </c>
    </row>
    <row r="1180" spans="2:30" x14ac:dyDescent="0.25">
      <c r="B1180" s="214" t="s">
        <v>93</v>
      </c>
      <c r="C1180" s="215"/>
      <c r="D1180" s="125" t="s">
        <v>84</v>
      </c>
      <c r="E1180" s="148"/>
      <c r="F1180" s="149">
        <f>F1179*6/100</f>
        <v>25639.5</v>
      </c>
      <c r="G1180" s="156"/>
      <c r="H1180" s="158">
        <f t="shared" ref="H1180" si="518">H1179*6/100</f>
        <v>25639.5</v>
      </c>
      <c r="I1180" s="158"/>
      <c r="J1180" s="158"/>
      <c r="K1180" s="158"/>
      <c r="L1180" s="158"/>
      <c r="M1180" s="158"/>
      <c r="N1180" s="158"/>
      <c r="O1180" s="156"/>
      <c r="P1180" s="230">
        <f t="shared" ref="P1180" si="519">P1179*6/100</f>
        <v>24288.66</v>
      </c>
      <c r="Q1180" s="156"/>
      <c r="R1180" s="230">
        <f t="shared" ref="R1180" si="520">R1179*6/100</f>
        <v>24288.66</v>
      </c>
      <c r="S1180" s="156"/>
      <c r="T1180" s="230">
        <f t="shared" ref="T1180" si="521">T1179*6/100</f>
        <v>24288.66</v>
      </c>
      <c r="U1180" s="156"/>
      <c r="V1180" s="230">
        <f t="shared" ref="V1180" si="522">V1179*6/100</f>
        <v>26416.388999999999</v>
      </c>
      <c r="W1180" s="156"/>
      <c r="X1180" s="230">
        <f t="shared" ref="X1180" si="523">X1179*6/100</f>
        <v>24556.26</v>
      </c>
      <c r="Y1180" s="156"/>
      <c r="Z1180" s="230">
        <f t="shared" ref="Z1180" si="524">Z1179*6/100</f>
        <v>24556.26</v>
      </c>
      <c r="AA1180" s="156"/>
      <c r="AB1180" s="230">
        <f t="shared" ref="AB1180" si="525">AB1179*6/100</f>
        <v>28181.225999999995</v>
      </c>
      <c r="AC1180" s="156"/>
      <c r="AD1180" s="230">
        <f t="shared" ref="AD1180" si="526">AD1179*6/100</f>
        <v>29210.753399999998</v>
      </c>
    </row>
    <row r="1181" spans="2:30" x14ac:dyDescent="0.25">
      <c r="B1181" s="214" t="s">
        <v>13</v>
      </c>
      <c r="C1181" s="219"/>
      <c r="D1181" s="126" t="s">
        <v>84</v>
      </c>
      <c r="E1181" s="148"/>
      <c r="F1181" s="134">
        <v>-15000</v>
      </c>
      <c r="G1181" s="148"/>
      <c r="H1181" s="33">
        <v>-15000</v>
      </c>
      <c r="I1181" s="33"/>
      <c r="J1181" s="33"/>
      <c r="K1181" s="33"/>
      <c r="L1181" s="33"/>
      <c r="M1181" s="33"/>
      <c r="N1181" s="33"/>
      <c r="O1181" s="148"/>
      <c r="P1181" s="229">
        <v>-15000</v>
      </c>
      <c r="Q1181" s="148"/>
      <c r="R1181" s="229">
        <v>-15000</v>
      </c>
      <c r="S1181" s="148"/>
      <c r="T1181" s="229">
        <v>-15000</v>
      </c>
      <c r="U1181" s="148"/>
      <c r="V1181" s="229">
        <v>-15000</v>
      </c>
      <c r="W1181" s="148"/>
      <c r="X1181" s="229">
        <v>-15000</v>
      </c>
      <c r="Y1181" s="148"/>
      <c r="Z1181" s="229">
        <v>-15000</v>
      </c>
      <c r="AA1181" s="148"/>
      <c r="AB1181" s="229">
        <v>-15000</v>
      </c>
      <c r="AC1181" s="148"/>
      <c r="AD1181" s="229">
        <v>-15000</v>
      </c>
    </row>
    <row r="1182" spans="2:30" ht="16.5" thickBot="1" x14ac:dyDescent="0.3">
      <c r="B1182" s="224" t="s">
        <v>106</v>
      </c>
      <c r="C1182" s="225"/>
      <c r="D1182" s="382" t="s">
        <v>84</v>
      </c>
      <c r="E1182" s="150"/>
      <c r="F1182" s="383">
        <f>F1180+F1181</f>
        <v>10639.5</v>
      </c>
      <c r="G1182" s="157"/>
      <c r="H1182" s="160">
        <f t="shared" ref="H1182" si="527">H1180+H1181</f>
        <v>10639.5</v>
      </c>
      <c r="I1182" s="387"/>
      <c r="J1182" s="387"/>
      <c r="K1182" s="387"/>
      <c r="L1182" s="387"/>
      <c r="M1182" s="387"/>
      <c r="N1182" s="387"/>
      <c r="O1182" s="157"/>
      <c r="P1182" s="384">
        <f t="shared" ref="P1182" si="528">P1180+P1181</f>
        <v>9288.66</v>
      </c>
      <c r="Q1182" s="157"/>
      <c r="R1182" s="384">
        <f t="shared" ref="R1182" si="529">R1180+R1181</f>
        <v>9288.66</v>
      </c>
      <c r="S1182" s="157"/>
      <c r="T1182" s="384">
        <f t="shared" ref="T1182" si="530">T1180+T1181</f>
        <v>9288.66</v>
      </c>
      <c r="U1182" s="157"/>
      <c r="V1182" s="384">
        <f t="shared" ref="V1182" si="531">V1180+V1181</f>
        <v>11416.388999999999</v>
      </c>
      <c r="W1182" s="157"/>
      <c r="X1182" s="267">
        <f t="shared" ref="X1182" si="532">X1180+X1181</f>
        <v>9556.2599999999984</v>
      </c>
      <c r="Y1182" s="157"/>
      <c r="Z1182" s="267">
        <f t="shared" ref="Z1182" si="533">Z1180+Z1181</f>
        <v>9556.2599999999984</v>
      </c>
      <c r="AA1182" s="157"/>
      <c r="AB1182" s="267">
        <f t="shared" ref="AB1182" si="534">AB1180+AB1181</f>
        <v>13181.225999999995</v>
      </c>
      <c r="AC1182" s="157"/>
      <c r="AD1182" s="267">
        <f t="shared" ref="AD1182" si="535">AD1180+AD1181</f>
        <v>14210.753399999998</v>
      </c>
    </row>
    <row r="1183" spans="2:30" ht="16.5" thickTop="1" x14ac:dyDescent="0.25"/>
  </sheetData>
  <mergeCells count="141">
    <mergeCell ref="AC1115:AD1115"/>
    <mergeCell ref="AC1153:AD1153"/>
    <mergeCell ref="AE96:AF96"/>
    <mergeCell ref="AE141:AF141"/>
    <mergeCell ref="AE187:AF187"/>
    <mergeCell ref="AE231:AF231"/>
    <mergeCell ref="AE274:AF274"/>
    <mergeCell ref="AE317:AF317"/>
    <mergeCell ref="AE361:AF361"/>
    <mergeCell ref="AE404:AF404"/>
    <mergeCell ref="AE928:AF928"/>
    <mergeCell ref="AC96:AD96"/>
    <mergeCell ref="AC141:AD141"/>
    <mergeCell ref="AC187:AD187"/>
    <mergeCell ref="AC231:AD231"/>
    <mergeCell ref="AC274:AD274"/>
    <mergeCell ref="Q1153:R1153"/>
    <mergeCell ref="S1153:T1153"/>
    <mergeCell ref="U1153:V1153"/>
    <mergeCell ref="W1153:X1153"/>
    <mergeCell ref="Y1153:Z1153"/>
    <mergeCell ref="AA1153:AB1153"/>
    <mergeCell ref="AC317:AD317"/>
    <mergeCell ref="AC361:AD361"/>
    <mergeCell ref="AC404:AD404"/>
    <mergeCell ref="AC928:AD928"/>
    <mergeCell ref="Q1115:R1115"/>
    <mergeCell ref="S1115:T1115"/>
    <mergeCell ref="U1115:V1115"/>
    <mergeCell ref="W1115:X1115"/>
    <mergeCell ref="Y1115:Z1115"/>
    <mergeCell ref="AA1115:AB1115"/>
    <mergeCell ref="U1041:V1041"/>
    <mergeCell ref="Q1079:R1079"/>
    <mergeCell ref="S1079:T1079"/>
    <mergeCell ref="U1079:V1079"/>
    <mergeCell ref="W1079:X1079"/>
    <mergeCell ref="Q1041:R1041"/>
    <mergeCell ref="S1041:T1041"/>
    <mergeCell ref="U1001:V1001"/>
    <mergeCell ref="W846:X846"/>
    <mergeCell ref="Y96:Z96"/>
    <mergeCell ref="Y141:Z141"/>
    <mergeCell ref="Y187:Z187"/>
    <mergeCell ref="Y231:Z231"/>
    <mergeCell ref="Y274:Z274"/>
    <mergeCell ref="U96:V96"/>
    <mergeCell ref="U141:V141"/>
    <mergeCell ref="U231:V231"/>
    <mergeCell ref="U274:V274"/>
    <mergeCell ref="W96:X96"/>
    <mergeCell ref="W141:X141"/>
    <mergeCell ref="W187:X187"/>
    <mergeCell ref="W231:X231"/>
    <mergeCell ref="W274:X274"/>
    <mergeCell ref="W317:X317"/>
    <mergeCell ref="W361:X361"/>
    <mergeCell ref="W404:X404"/>
    <mergeCell ref="W447:X447"/>
    <mergeCell ref="O1001:P1001"/>
    <mergeCell ref="Q1001:R1001"/>
    <mergeCell ref="S1001:T1001"/>
    <mergeCell ref="U187:V187"/>
    <mergeCell ref="Q928:R928"/>
    <mergeCell ref="O756:P756"/>
    <mergeCell ref="Q756:R756"/>
    <mergeCell ref="O846:P846"/>
    <mergeCell ref="Q846:R846"/>
    <mergeCell ref="Q887:R887"/>
    <mergeCell ref="O404:P404"/>
    <mergeCell ref="O447:P447"/>
    <mergeCell ref="Q404:R404"/>
    <mergeCell ref="Q447:R447"/>
    <mergeCell ref="O713:P713"/>
    <mergeCell ref="Q713:R713"/>
    <mergeCell ref="U967:V967"/>
    <mergeCell ref="S317:T317"/>
    <mergeCell ref="S361:T361"/>
    <mergeCell ref="O274:P274"/>
    <mergeCell ref="Q274:R274"/>
    <mergeCell ref="O317:P317"/>
    <mergeCell ref="Q317:R317"/>
    <mergeCell ref="O361:P361"/>
    <mergeCell ref="O96:P96"/>
    <mergeCell ref="Q96:R96"/>
    <mergeCell ref="Q141:R141"/>
    <mergeCell ref="S96:T96"/>
    <mergeCell ref="S141:T141"/>
    <mergeCell ref="O187:P187"/>
    <mergeCell ref="Q187:R187"/>
    <mergeCell ref="O231:P231"/>
    <mergeCell ref="Q231:R231"/>
    <mergeCell ref="O141:P141"/>
    <mergeCell ref="Q361:R361"/>
    <mergeCell ref="AA96:AB96"/>
    <mergeCell ref="AA141:AB141"/>
    <mergeCell ref="AA187:AB187"/>
    <mergeCell ref="AA231:AB231"/>
    <mergeCell ref="AA317:AB317"/>
    <mergeCell ref="AA274:AB274"/>
    <mergeCell ref="Q967:R967"/>
    <mergeCell ref="S967:T967"/>
    <mergeCell ref="U317:V317"/>
    <mergeCell ref="U928:V928"/>
    <mergeCell ref="S887:T887"/>
    <mergeCell ref="S928:T928"/>
    <mergeCell ref="S404:T404"/>
    <mergeCell ref="S447:T447"/>
    <mergeCell ref="S713:T713"/>
    <mergeCell ref="S756:T756"/>
    <mergeCell ref="S846:T846"/>
    <mergeCell ref="U361:V361"/>
    <mergeCell ref="U404:V404"/>
    <mergeCell ref="U447:V447"/>
    <mergeCell ref="U887:V887"/>
    <mergeCell ref="S187:T187"/>
    <mergeCell ref="S231:T231"/>
    <mergeCell ref="S274:T274"/>
    <mergeCell ref="AA928:AB928"/>
    <mergeCell ref="Y967:Z967"/>
    <mergeCell ref="Y1001:Z1001"/>
    <mergeCell ref="W1041:X1041"/>
    <mergeCell ref="AA361:AB361"/>
    <mergeCell ref="AA404:AB404"/>
    <mergeCell ref="AA447:AB447"/>
    <mergeCell ref="AA756:AB756"/>
    <mergeCell ref="AA846:AB846"/>
    <mergeCell ref="W1001:X1001"/>
    <mergeCell ref="Y756:Z756"/>
    <mergeCell ref="Y846:Z846"/>
    <mergeCell ref="Y928:Z928"/>
    <mergeCell ref="W967:X967"/>
    <mergeCell ref="Y317:Z317"/>
    <mergeCell ref="Y361:Z361"/>
    <mergeCell ref="Y404:Z404"/>
    <mergeCell ref="Y447:Z447"/>
    <mergeCell ref="W887:X887"/>
    <mergeCell ref="W928:X928"/>
    <mergeCell ref="U756:V756"/>
    <mergeCell ref="U846:V846"/>
    <mergeCell ref="W756:X756"/>
  </mergeCells>
  <pageMargins left="0.7" right="0.2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4:AJ199"/>
  <sheetViews>
    <sheetView topLeftCell="A163" zoomScale="91" zoomScaleNormal="91" workbookViewId="0">
      <selection activeCell="AG168" sqref="AG168:AH168"/>
    </sheetView>
  </sheetViews>
  <sheetFormatPr defaultRowHeight="15" x14ac:dyDescent="0.25"/>
  <cols>
    <col min="1" max="1" width="4.85546875" customWidth="1"/>
    <col min="2" max="2" width="48.28515625" customWidth="1"/>
    <col min="3" max="3" width="2.42578125" hidden="1" customWidth="1"/>
    <col min="4" max="4" width="2.140625" style="22" hidden="1" customWidth="1"/>
    <col min="5" max="5" width="10" hidden="1" customWidth="1"/>
    <col min="6" max="6" width="13" hidden="1" customWidth="1"/>
    <col min="7" max="7" width="0.140625" hidden="1" customWidth="1"/>
    <col min="8" max="8" width="15.28515625" hidden="1" customWidth="1"/>
    <col min="9" max="9" width="16.7109375" hidden="1" customWidth="1"/>
    <col min="10" max="10" width="14" hidden="1" customWidth="1"/>
    <col min="11" max="11" width="20.140625" hidden="1" customWidth="1"/>
    <col min="12" max="12" width="18.42578125" hidden="1" customWidth="1"/>
    <col min="13" max="13" width="10" hidden="1" customWidth="1"/>
    <col min="14" max="14" width="23.5703125" hidden="1" customWidth="1"/>
    <col min="15" max="15" width="24.140625" hidden="1" customWidth="1"/>
    <col min="16" max="16" width="19.7109375" hidden="1" customWidth="1"/>
    <col min="17" max="17" width="19" hidden="1" customWidth="1"/>
    <col min="18" max="18" width="17.5703125" hidden="1" customWidth="1"/>
    <col min="19" max="19" width="15.85546875" hidden="1" customWidth="1"/>
    <col min="20" max="20" width="13.28515625" hidden="1" customWidth="1"/>
    <col min="21" max="21" width="9.5703125" hidden="1" customWidth="1"/>
    <col min="22" max="22" width="15.140625" hidden="1" customWidth="1"/>
    <col min="23" max="23" width="15" hidden="1" customWidth="1"/>
    <col min="24" max="24" width="15.5703125" hidden="1" customWidth="1"/>
    <col min="25" max="25" width="10.5703125" hidden="1" customWidth="1"/>
    <col min="26" max="26" width="14.140625" hidden="1" customWidth="1"/>
    <col min="27" max="27" width="0.140625" hidden="1" customWidth="1"/>
    <col min="28" max="28" width="15.140625" hidden="1" customWidth="1"/>
    <col min="29" max="29" width="14.140625" customWidth="1"/>
    <col min="30" max="30" width="14.42578125" customWidth="1"/>
    <col min="31" max="31" width="9.7109375" customWidth="1"/>
    <col min="32" max="32" width="14.42578125" customWidth="1"/>
    <col min="33" max="33" width="9.7109375" customWidth="1"/>
    <col min="34" max="34" width="13.7109375" customWidth="1"/>
    <col min="35" max="35" width="9.42578125" customWidth="1"/>
    <col min="36" max="36" width="14.140625" customWidth="1"/>
  </cols>
  <sheetData>
    <row r="4" spans="2:24" ht="17.25" x14ac:dyDescent="0.3">
      <c r="B4" s="25"/>
      <c r="C4" s="25"/>
      <c r="D4" s="26"/>
      <c r="E4" s="24"/>
    </row>
    <row r="5" spans="2:24" ht="17.25" x14ac:dyDescent="0.3">
      <c r="B5" s="25"/>
      <c r="C5" s="25"/>
      <c r="D5" s="26"/>
      <c r="E5" s="24"/>
    </row>
    <row r="7" spans="2:24" ht="15.75" x14ac:dyDescent="0.25">
      <c r="B7" s="101" t="s">
        <v>96</v>
      </c>
      <c r="C7" s="101"/>
      <c r="D7" s="102"/>
    </row>
    <row r="8" spans="2:24" ht="15.75" x14ac:dyDescent="0.25">
      <c r="B8" s="101" t="s">
        <v>36</v>
      </c>
      <c r="C8" s="101"/>
      <c r="D8" s="102"/>
    </row>
    <row r="9" spans="2:24" ht="15.75" x14ac:dyDescent="0.25">
      <c r="B9" s="103"/>
      <c r="C9" s="103"/>
      <c r="D9" s="102"/>
    </row>
    <row r="10" spans="2:24" ht="15.75" x14ac:dyDescent="0.25">
      <c r="B10" s="104" t="s">
        <v>0</v>
      </c>
      <c r="C10" s="103"/>
      <c r="D10" s="102"/>
      <c r="E10" s="33"/>
      <c r="F10" s="33"/>
    </row>
    <row r="11" spans="2:24" ht="15.75" x14ac:dyDescent="0.25">
      <c r="B11" s="105"/>
      <c r="C11" s="106"/>
      <c r="D11" s="107"/>
      <c r="E11" s="133" t="s">
        <v>95</v>
      </c>
      <c r="F11" s="134"/>
      <c r="G11" s="129" t="s">
        <v>97</v>
      </c>
      <c r="H11" s="129"/>
      <c r="I11" s="49" t="s">
        <v>98</v>
      </c>
      <c r="J11" s="49"/>
      <c r="K11" s="49" t="s">
        <v>99</v>
      </c>
      <c r="L11" s="49"/>
      <c r="M11" s="49" t="s">
        <v>100</v>
      </c>
      <c r="N11" s="49"/>
      <c r="O11" s="49" t="s">
        <v>101</v>
      </c>
      <c r="P11" s="49"/>
      <c r="Q11" s="49" t="s">
        <v>102</v>
      </c>
      <c r="R11" s="49"/>
      <c r="S11" s="49" t="s">
        <v>103</v>
      </c>
      <c r="T11" s="33"/>
      <c r="U11" s="129" t="s">
        <v>104</v>
      </c>
      <c r="W11" s="412" t="s">
        <v>105</v>
      </c>
      <c r="X11" s="412"/>
    </row>
    <row r="12" spans="2:24" ht="15.75" x14ac:dyDescent="0.25">
      <c r="B12" s="212" t="s">
        <v>1</v>
      </c>
      <c r="C12" s="213"/>
      <c r="D12" s="84"/>
      <c r="E12" s="135"/>
      <c r="F12" s="136">
        <v>144750</v>
      </c>
      <c r="G12" s="84"/>
      <c r="H12" s="84">
        <v>144750</v>
      </c>
      <c r="I12" s="151"/>
      <c r="J12" s="143">
        <v>144750</v>
      </c>
      <c r="K12" s="151"/>
      <c r="L12" s="143">
        <v>144750</v>
      </c>
      <c r="M12" s="151"/>
      <c r="N12" s="143">
        <v>144750</v>
      </c>
      <c r="O12" s="151"/>
      <c r="P12" s="143">
        <v>144750</v>
      </c>
      <c r="Q12" s="151"/>
      <c r="R12" s="143">
        <v>144750</v>
      </c>
      <c r="S12" s="151"/>
      <c r="T12" s="143">
        <v>147500</v>
      </c>
      <c r="U12" s="151"/>
      <c r="V12" s="143">
        <v>147500</v>
      </c>
      <c r="W12" s="151"/>
      <c r="X12" s="143">
        <v>147500</v>
      </c>
    </row>
    <row r="13" spans="2:24" ht="15.75" x14ac:dyDescent="0.25">
      <c r="B13" s="214" t="s">
        <v>61</v>
      </c>
      <c r="C13" s="215"/>
      <c r="D13" s="84"/>
      <c r="E13" s="135"/>
      <c r="F13" s="136"/>
      <c r="G13" s="148"/>
      <c r="H13" s="33"/>
      <c r="I13" s="148"/>
      <c r="J13" s="134"/>
      <c r="K13" s="148"/>
      <c r="L13" s="134"/>
      <c r="M13" s="148"/>
      <c r="N13" s="134"/>
      <c r="O13" s="148"/>
      <c r="P13" s="134"/>
      <c r="Q13" s="148"/>
      <c r="R13" s="134"/>
      <c r="S13" s="148"/>
      <c r="T13" s="229">
        <v>4258.0600000000004</v>
      </c>
      <c r="U13" s="148"/>
      <c r="V13" s="229" t="s">
        <v>84</v>
      </c>
      <c r="W13" s="148"/>
      <c r="X13" s="229" t="s">
        <v>84</v>
      </c>
    </row>
    <row r="14" spans="2:24" ht="15.75" x14ac:dyDescent="0.25">
      <c r="B14" s="214" t="s">
        <v>2</v>
      </c>
      <c r="C14" s="215"/>
      <c r="D14" s="84"/>
      <c r="E14" s="135"/>
      <c r="F14" s="136">
        <v>7800</v>
      </c>
      <c r="G14" s="141"/>
      <c r="H14" s="84">
        <v>7800</v>
      </c>
      <c r="I14" s="141"/>
      <c r="J14" s="136">
        <v>7800</v>
      </c>
      <c r="K14" s="141"/>
      <c r="L14" s="136">
        <v>7800</v>
      </c>
      <c r="M14" s="141"/>
      <c r="N14" s="136">
        <v>7800</v>
      </c>
      <c r="O14" s="141"/>
      <c r="P14" s="136">
        <v>7800</v>
      </c>
      <c r="Q14" s="141"/>
      <c r="R14" s="136">
        <v>7800</v>
      </c>
      <c r="S14" s="141"/>
      <c r="T14" s="136">
        <v>7800</v>
      </c>
      <c r="U14" s="141"/>
      <c r="V14" s="136">
        <v>7800</v>
      </c>
      <c r="W14" s="141"/>
      <c r="X14" s="136">
        <v>7800</v>
      </c>
    </row>
    <row r="15" spans="2:24" ht="17.25" x14ac:dyDescent="0.3">
      <c r="B15" s="216" t="s">
        <v>69</v>
      </c>
      <c r="C15" s="217"/>
      <c r="D15" s="31"/>
      <c r="E15" s="137"/>
      <c r="F15" s="138">
        <v>2500</v>
      </c>
      <c r="G15" s="152"/>
      <c r="H15" s="130">
        <v>2500</v>
      </c>
      <c r="I15" s="152"/>
      <c r="J15" s="138">
        <v>2500</v>
      </c>
      <c r="K15" s="152"/>
      <c r="L15" s="138">
        <v>2500</v>
      </c>
      <c r="M15" s="152"/>
      <c r="N15" s="138">
        <v>2500</v>
      </c>
      <c r="O15" s="152"/>
      <c r="P15" s="138">
        <v>2500</v>
      </c>
      <c r="Q15" s="152"/>
      <c r="R15" s="138">
        <v>2500</v>
      </c>
      <c r="S15" s="152"/>
      <c r="T15" s="136">
        <v>2500</v>
      </c>
      <c r="U15" s="152"/>
      <c r="V15" s="136" t="s">
        <v>84</v>
      </c>
      <c r="W15" s="152"/>
      <c r="X15" s="136" t="s">
        <v>84</v>
      </c>
    </row>
    <row r="16" spans="2:24" ht="15.75" x14ac:dyDescent="0.25">
      <c r="B16" s="214" t="s">
        <v>16</v>
      </c>
      <c r="C16" s="215"/>
      <c r="D16" s="84"/>
      <c r="E16" s="135"/>
      <c r="F16" s="136">
        <v>7500</v>
      </c>
      <c r="G16" s="141"/>
      <c r="H16" s="84">
        <v>7500</v>
      </c>
      <c r="I16" s="141"/>
      <c r="J16" s="136">
        <v>7500</v>
      </c>
      <c r="K16" s="141"/>
      <c r="L16" s="136">
        <v>7500</v>
      </c>
      <c r="M16" s="141"/>
      <c r="N16" s="136">
        <v>7500</v>
      </c>
      <c r="O16" s="141"/>
      <c r="P16" s="136">
        <v>7500</v>
      </c>
      <c r="Q16" s="141"/>
      <c r="R16" s="136">
        <v>7500</v>
      </c>
      <c r="S16" s="141"/>
      <c r="T16" s="136">
        <v>7500</v>
      </c>
      <c r="U16" s="141"/>
      <c r="V16" s="136">
        <v>7500</v>
      </c>
      <c r="W16" s="141"/>
      <c r="X16" s="136">
        <v>7500</v>
      </c>
    </row>
    <row r="17" spans="2:24" ht="15.75" x14ac:dyDescent="0.25">
      <c r="B17" s="214" t="s">
        <v>17</v>
      </c>
      <c r="C17" s="215"/>
      <c r="D17" s="84"/>
      <c r="E17" s="135"/>
      <c r="F17" s="136">
        <v>30825</v>
      </c>
      <c r="G17" s="141"/>
      <c r="H17" s="84">
        <v>30825</v>
      </c>
      <c r="I17" s="141"/>
      <c r="J17" s="136">
        <v>30825</v>
      </c>
      <c r="K17" s="141"/>
      <c r="L17" s="136">
        <v>30825</v>
      </c>
      <c r="M17" s="141"/>
      <c r="N17" s="136">
        <v>30825</v>
      </c>
      <c r="O17" s="141"/>
      <c r="P17" s="136">
        <v>30825</v>
      </c>
      <c r="Q17" s="141"/>
      <c r="R17" s="136">
        <v>30825</v>
      </c>
      <c r="S17" s="141"/>
      <c r="T17" s="136">
        <v>30825</v>
      </c>
      <c r="U17" s="141"/>
      <c r="V17" s="136">
        <v>30825</v>
      </c>
      <c r="W17" s="141"/>
      <c r="X17" s="136">
        <v>30825</v>
      </c>
    </row>
    <row r="18" spans="2:24" ht="15.75" x14ac:dyDescent="0.25">
      <c r="B18" s="214" t="s">
        <v>59</v>
      </c>
      <c r="C18" s="215"/>
      <c r="D18" s="84"/>
      <c r="E18" s="135"/>
      <c r="F18" s="136">
        <v>50000</v>
      </c>
      <c r="G18" s="141"/>
      <c r="H18" s="84">
        <v>50000</v>
      </c>
      <c r="I18" s="141"/>
      <c r="J18" s="136">
        <v>50000</v>
      </c>
      <c r="K18" s="141"/>
      <c r="L18" s="136">
        <v>50000</v>
      </c>
      <c r="M18" s="141"/>
      <c r="N18" s="136">
        <v>50000</v>
      </c>
      <c r="O18" s="141"/>
      <c r="P18" s="136">
        <v>50000</v>
      </c>
      <c r="Q18" s="141"/>
      <c r="R18" s="136">
        <v>50000</v>
      </c>
      <c r="S18" s="141"/>
      <c r="T18" s="136">
        <v>50000</v>
      </c>
      <c r="U18" s="141"/>
      <c r="V18" s="136">
        <v>50000</v>
      </c>
      <c r="W18" s="141"/>
      <c r="X18" s="136">
        <v>50000</v>
      </c>
    </row>
    <row r="19" spans="2:24" ht="15.75" x14ac:dyDescent="0.25">
      <c r="B19" s="214" t="s">
        <v>19</v>
      </c>
      <c r="C19" s="215"/>
      <c r="D19" s="84"/>
      <c r="E19" s="135"/>
      <c r="F19" s="136">
        <v>72375</v>
      </c>
      <c r="G19" s="141"/>
      <c r="H19" s="84">
        <v>72375</v>
      </c>
      <c r="I19" s="141"/>
      <c r="J19" s="136">
        <v>72375</v>
      </c>
      <c r="K19" s="141"/>
      <c r="L19" s="136">
        <v>72375</v>
      </c>
      <c r="M19" s="141"/>
      <c r="N19" s="136">
        <v>72375</v>
      </c>
      <c r="O19" s="141"/>
      <c r="P19" s="136">
        <v>72375</v>
      </c>
      <c r="Q19" s="141"/>
      <c r="R19" s="136">
        <v>72375</v>
      </c>
      <c r="S19" s="141"/>
      <c r="T19" s="136">
        <v>73750</v>
      </c>
      <c r="U19" s="141"/>
      <c r="V19" s="136">
        <v>73750</v>
      </c>
      <c r="W19" s="141"/>
      <c r="X19" s="136">
        <v>73750</v>
      </c>
    </row>
    <row r="20" spans="2:24" ht="15.75" x14ac:dyDescent="0.25">
      <c r="B20" s="214" t="s">
        <v>60</v>
      </c>
      <c r="C20" s="215"/>
      <c r="D20" s="84"/>
      <c r="E20" s="135"/>
      <c r="F20" s="136"/>
      <c r="G20" s="148"/>
      <c r="H20" s="33"/>
      <c r="I20" s="148"/>
      <c r="J20" s="134"/>
      <c r="K20" s="148"/>
      <c r="L20" s="134"/>
      <c r="M20" s="148"/>
      <c r="N20" s="134"/>
      <c r="O20" s="148"/>
      <c r="P20" s="134"/>
      <c r="Q20" s="148"/>
      <c r="R20" s="134"/>
      <c r="S20" s="148"/>
      <c r="T20" s="169">
        <v>2129.0300000000002</v>
      </c>
      <c r="U20" s="148"/>
      <c r="V20" s="169" t="s">
        <v>84</v>
      </c>
      <c r="W20" s="148"/>
      <c r="X20" s="169" t="s">
        <v>84</v>
      </c>
    </row>
    <row r="21" spans="2:24" ht="15.75" x14ac:dyDescent="0.25">
      <c r="B21" s="214" t="s">
        <v>20</v>
      </c>
      <c r="C21" s="215"/>
      <c r="D21" s="84"/>
      <c r="E21" s="135"/>
      <c r="F21" s="136">
        <v>25000</v>
      </c>
      <c r="G21" s="141"/>
      <c r="H21" s="84">
        <v>25000</v>
      </c>
      <c r="I21" s="141"/>
      <c r="J21" s="136">
        <v>25000</v>
      </c>
      <c r="K21" s="141"/>
      <c r="L21" s="136">
        <v>25000</v>
      </c>
      <c r="M21" s="141"/>
      <c r="N21" s="136">
        <v>25000</v>
      </c>
      <c r="O21" s="141"/>
      <c r="P21" s="136">
        <v>25000</v>
      </c>
      <c r="Q21" s="141"/>
      <c r="R21" s="136">
        <v>25000</v>
      </c>
      <c r="S21" s="141"/>
      <c r="T21" s="136">
        <v>25000</v>
      </c>
      <c r="U21" s="141"/>
      <c r="V21" s="136">
        <v>25000</v>
      </c>
      <c r="W21" s="141"/>
      <c r="X21" s="136">
        <v>25000</v>
      </c>
    </row>
    <row r="22" spans="2:24" ht="15.75" x14ac:dyDescent="0.25">
      <c r="B22" s="214" t="s">
        <v>22</v>
      </c>
      <c r="C22" s="215"/>
      <c r="D22" s="84"/>
      <c r="E22" s="135"/>
      <c r="F22" s="136">
        <v>75000</v>
      </c>
      <c r="G22" s="141"/>
      <c r="H22" s="84">
        <v>75000</v>
      </c>
      <c r="I22" s="141"/>
      <c r="J22" s="136">
        <v>75000</v>
      </c>
      <c r="K22" s="141"/>
      <c r="L22" s="136">
        <v>75000</v>
      </c>
      <c r="M22" s="141"/>
      <c r="N22" s="136">
        <v>75000</v>
      </c>
      <c r="O22" s="141"/>
      <c r="P22" s="136">
        <v>75000</v>
      </c>
      <c r="Q22" s="141"/>
      <c r="R22" s="136">
        <v>75000</v>
      </c>
      <c r="S22" s="141"/>
      <c r="T22" s="136">
        <v>75000</v>
      </c>
      <c r="U22" s="141"/>
      <c r="V22" s="136">
        <v>75000</v>
      </c>
      <c r="W22" s="141"/>
      <c r="X22" s="136">
        <v>75000</v>
      </c>
    </row>
    <row r="23" spans="2:24" ht="15.75" x14ac:dyDescent="0.25">
      <c r="B23" s="214" t="s">
        <v>21</v>
      </c>
      <c r="C23" s="215"/>
      <c r="D23" s="84"/>
      <c r="E23" s="135"/>
      <c r="F23" s="136"/>
      <c r="G23" s="148"/>
      <c r="H23" s="33"/>
      <c r="I23" s="148"/>
      <c r="J23" s="134"/>
      <c r="K23" s="148"/>
      <c r="L23" s="134"/>
      <c r="M23" s="148"/>
      <c r="N23" s="134"/>
      <c r="O23" s="148"/>
      <c r="P23" s="134"/>
      <c r="Q23" s="148"/>
      <c r="R23" s="134"/>
      <c r="S23" s="148"/>
      <c r="T23" s="161"/>
      <c r="U23" s="148"/>
      <c r="V23" s="161"/>
      <c r="W23" s="148"/>
      <c r="X23" s="161"/>
    </row>
    <row r="24" spans="2:24" ht="15.75" x14ac:dyDescent="0.25">
      <c r="B24" s="214" t="s">
        <v>24</v>
      </c>
      <c r="C24" s="215"/>
      <c r="D24" s="84"/>
      <c r="E24" s="135"/>
      <c r="F24" s="136">
        <v>13900</v>
      </c>
      <c r="G24" s="141"/>
      <c r="H24" s="84">
        <v>13900</v>
      </c>
      <c r="I24" s="141"/>
      <c r="J24" s="136">
        <v>13900</v>
      </c>
      <c r="K24" s="141"/>
      <c r="L24" s="136">
        <v>13900</v>
      </c>
      <c r="M24" s="141"/>
      <c r="N24" s="136">
        <v>13900</v>
      </c>
      <c r="O24" s="141"/>
      <c r="P24" s="136">
        <v>13900</v>
      </c>
      <c r="Q24" s="141"/>
      <c r="R24" s="136">
        <v>13900</v>
      </c>
      <c r="S24" s="141"/>
      <c r="T24" s="136">
        <v>13900</v>
      </c>
      <c r="U24" s="141"/>
      <c r="V24" s="136">
        <v>13900</v>
      </c>
      <c r="W24" s="141"/>
      <c r="X24" s="136">
        <v>13900</v>
      </c>
    </row>
    <row r="25" spans="2:24" ht="15.75" x14ac:dyDescent="0.25">
      <c r="B25" s="214" t="s">
        <v>23</v>
      </c>
      <c r="C25" s="215"/>
      <c r="D25" s="84"/>
      <c r="E25" s="135"/>
      <c r="F25" s="136">
        <v>20000</v>
      </c>
      <c r="G25" s="141"/>
      <c r="H25" s="84">
        <v>20000</v>
      </c>
      <c r="I25" s="141"/>
      <c r="J25" s="136">
        <v>20000</v>
      </c>
      <c r="K25" s="141"/>
      <c r="L25" s="136">
        <v>20000</v>
      </c>
      <c r="M25" s="141"/>
      <c r="N25" s="136">
        <v>20000</v>
      </c>
      <c r="O25" s="141"/>
      <c r="P25" s="136">
        <v>20000</v>
      </c>
      <c r="Q25" s="141"/>
      <c r="R25" s="136">
        <v>20000</v>
      </c>
      <c r="S25" s="141"/>
      <c r="T25" s="136">
        <v>20000</v>
      </c>
      <c r="U25" s="141"/>
      <c r="V25" s="136">
        <v>20000</v>
      </c>
      <c r="W25" s="141"/>
      <c r="X25" s="136">
        <v>20000</v>
      </c>
    </row>
    <row r="26" spans="2:24" ht="15.75" x14ac:dyDescent="0.25">
      <c r="B26" s="218" t="s">
        <v>3</v>
      </c>
      <c r="C26" s="219"/>
      <c r="D26" s="121"/>
      <c r="E26" s="139"/>
      <c r="F26" s="140">
        <f>SUM(F12:F25)</f>
        <v>449650</v>
      </c>
      <c r="G26" s="153"/>
      <c r="H26" s="121">
        <f>SUM(H12:H25)</f>
        <v>449650</v>
      </c>
      <c r="I26" s="153"/>
      <c r="J26" s="159">
        <f>SUM(J12:J25)</f>
        <v>449650</v>
      </c>
      <c r="K26" s="153"/>
      <c r="L26" s="140">
        <f>SUM(L12:L25)</f>
        <v>449650</v>
      </c>
      <c r="M26" s="153"/>
      <c r="N26" s="140">
        <f>SUM(N12:N25)</f>
        <v>449650</v>
      </c>
      <c r="O26" s="153"/>
      <c r="P26" s="140">
        <f>SUM(P12:P25)</f>
        <v>449650</v>
      </c>
      <c r="Q26" s="153"/>
      <c r="R26" s="140">
        <f>SUM(R12:R25)</f>
        <v>449650</v>
      </c>
      <c r="S26" s="153"/>
      <c r="T26" s="140">
        <f>SUM(T12:T25)</f>
        <v>460162.09</v>
      </c>
      <c r="U26" s="153"/>
      <c r="V26" s="140">
        <f>SUM(V12:V25)</f>
        <v>451275</v>
      </c>
      <c r="W26" s="153"/>
      <c r="X26" s="140">
        <f>SUM(X12:X25)</f>
        <v>451275</v>
      </c>
    </row>
    <row r="27" spans="2:24" ht="15.75" x14ac:dyDescent="0.25">
      <c r="B27" s="220"/>
      <c r="C27" s="215"/>
      <c r="D27" s="84"/>
      <c r="E27" s="135"/>
      <c r="F27" s="136"/>
      <c r="G27" s="148"/>
      <c r="H27" s="33"/>
      <c r="I27" s="148"/>
      <c r="J27" s="134"/>
      <c r="K27" s="148"/>
      <c r="L27" s="134"/>
      <c r="M27" s="148"/>
      <c r="N27" s="134"/>
      <c r="O27" s="148"/>
      <c r="P27" s="134"/>
      <c r="Q27" s="148"/>
      <c r="R27" s="134"/>
      <c r="S27" s="148"/>
      <c r="T27" s="161"/>
      <c r="U27" s="148"/>
      <c r="V27" s="161"/>
      <c r="W27" s="148"/>
      <c r="X27" s="161"/>
    </row>
    <row r="28" spans="2:24" ht="15.75" x14ac:dyDescent="0.25">
      <c r="B28" s="221" t="s">
        <v>4</v>
      </c>
      <c r="C28" s="219"/>
      <c r="D28" s="84"/>
      <c r="E28" s="139" t="s">
        <v>30</v>
      </c>
      <c r="F28" s="136"/>
      <c r="G28" s="148"/>
      <c r="H28" s="33"/>
      <c r="I28" s="148"/>
      <c r="J28" s="134"/>
      <c r="K28" s="148"/>
      <c r="L28" s="134"/>
      <c r="M28" s="148"/>
      <c r="N28" s="134"/>
      <c r="O28" s="148"/>
      <c r="P28" s="134"/>
      <c r="Q28" s="148"/>
      <c r="R28" s="134"/>
      <c r="S28" s="148"/>
      <c r="T28" s="161"/>
      <c r="U28" s="148"/>
      <c r="V28" s="161"/>
      <c r="W28" s="148"/>
      <c r="X28" s="161"/>
    </row>
    <row r="29" spans="2:24" ht="15.75" x14ac:dyDescent="0.25">
      <c r="B29" s="214" t="s">
        <v>5</v>
      </c>
      <c r="C29" s="219"/>
      <c r="D29" s="84"/>
      <c r="E29" s="139"/>
      <c r="F29" s="136"/>
      <c r="G29" s="148"/>
      <c r="H29" s="33"/>
      <c r="I29" s="148"/>
      <c r="J29" s="134"/>
      <c r="K29" s="148"/>
      <c r="L29" s="134"/>
      <c r="M29" s="148"/>
      <c r="N29" s="134">
        <v>17177.23</v>
      </c>
      <c r="O29" s="148"/>
      <c r="P29" s="134">
        <v>17177.23</v>
      </c>
      <c r="Q29" s="148"/>
      <c r="R29" s="134">
        <v>17177.23</v>
      </c>
      <c r="S29" s="148"/>
      <c r="T29" s="229">
        <v>17177.23</v>
      </c>
      <c r="U29" s="148"/>
      <c r="V29" s="229"/>
      <c r="W29" s="148"/>
      <c r="X29" s="229"/>
    </row>
    <row r="30" spans="2:24" ht="15.75" x14ac:dyDescent="0.25">
      <c r="B30" s="214" t="s">
        <v>25</v>
      </c>
      <c r="C30" s="222"/>
      <c r="D30" s="84"/>
      <c r="E30" s="141"/>
      <c r="F30" s="136"/>
      <c r="G30" s="148"/>
      <c r="H30" s="33"/>
      <c r="I30" s="148"/>
      <c r="J30" s="134"/>
      <c r="K30" s="148"/>
      <c r="L30" s="134"/>
      <c r="M30" s="148"/>
      <c r="N30" s="134"/>
      <c r="O30" s="148"/>
      <c r="P30" s="134"/>
      <c r="Q30" s="148"/>
      <c r="R30" s="134"/>
      <c r="S30" s="148"/>
      <c r="T30" s="226"/>
      <c r="U30" s="148"/>
      <c r="V30" s="226"/>
      <c r="W30" s="148"/>
      <c r="X30" s="226"/>
    </row>
    <row r="31" spans="2:24" ht="15.75" x14ac:dyDescent="0.25">
      <c r="B31" s="214" t="s">
        <v>6</v>
      </c>
      <c r="C31" s="222"/>
      <c r="D31" s="84"/>
      <c r="E31" s="141">
        <v>0</v>
      </c>
      <c r="F31" s="136"/>
      <c r="G31" s="148"/>
      <c r="H31" s="33"/>
      <c r="I31" s="148"/>
      <c r="J31" s="134"/>
      <c r="K31" s="148"/>
      <c r="L31" s="134"/>
      <c r="M31" s="148"/>
      <c r="N31" s="134"/>
      <c r="O31" s="148"/>
      <c r="P31" s="134"/>
      <c r="Q31" s="148"/>
      <c r="R31" s="134"/>
      <c r="S31" s="148"/>
      <c r="T31" s="226"/>
      <c r="U31" s="148"/>
      <c r="V31" s="226"/>
      <c r="W31" s="148"/>
      <c r="X31" s="226"/>
    </row>
    <row r="32" spans="2:24" ht="15.75" x14ac:dyDescent="0.25">
      <c r="B32" s="214" t="s">
        <v>7</v>
      </c>
      <c r="C32" s="113"/>
      <c r="D32" s="84"/>
      <c r="E32" s="141">
        <v>0</v>
      </c>
      <c r="F32" s="136"/>
      <c r="G32" s="148"/>
      <c r="H32" s="33"/>
      <c r="I32" s="148"/>
      <c r="J32" s="134"/>
      <c r="K32" s="148"/>
      <c r="L32" s="134"/>
      <c r="M32" s="148"/>
      <c r="N32" s="134"/>
      <c r="O32" s="148"/>
      <c r="P32" s="134"/>
      <c r="Q32" s="148"/>
      <c r="R32" s="134"/>
      <c r="S32" s="148"/>
      <c r="T32" s="226"/>
      <c r="U32" s="148"/>
      <c r="V32" s="226"/>
      <c r="W32" s="148"/>
      <c r="X32" s="226"/>
    </row>
    <row r="33" spans="2:24" ht="15.75" x14ac:dyDescent="0.25">
      <c r="B33" s="214"/>
      <c r="C33" s="215"/>
      <c r="D33" s="115"/>
      <c r="E33" s="142"/>
      <c r="F33" s="143">
        <f>+F26+F32</f>
        <v>449650</v>
      </c>
      <c r="G33" s="151"/>
      <c r="H33" s="115">
        <f>+H26+H32</f>
        <v>449650</v>
      </c>
      <c r="I33" s="141"/>
      <c r="J33" s="136">
        <f>+J26+J32</f>
        <v>449650</v>
      </c>
      <c r="K33" s="151"/>
      <c r="L33" s="143">
        <f>+L26+L32</f>
        <v>449650</v>
      </c>
      <c r="M33" s="151"/>
      <c r="N33" s="143">
        <f>+N26+N29+N30+N31+N32</f>
        <v>466827.23</v>
      </c>
      <c r="O33" s="151"/>
      <c r="P33" s="143">
        <f>+P26+P29+P30+P31+P32</f>
        <v>466827.23</v>
      </c>
      <c r="Q33" s="151"/>
      <c r="R33" s="143">
        <f>+R26+R29+R30+R31+R32</f>
        <v>466827.23</v>
      </c>
      <c r="S33" s="151"/>
      <c r="T33" s="143">
        <f>+T26+T29+T30+T31+T32</f>
        <v>477339.32</v>
      </c>
      <c r="U33" s="151"/>
      <c r="V33" s="143">
        <f>+V26+V29+V30+V31+V32</f>
        <v>451275</v>
      </c>
      <c r="W33" s="151"/>
      <c r="X33" s="143">
        <f>+X26+X29+X30+X31+X32</f>
        <v>451275</v>
      </c>
    </row>
    <row r="34" spans="2:24" ht="15.75" x14ac:dyDescent="0.25">
      <c r="B34" s="221" t="s">
        <v>34</v>
      </c>
      <c r="C34" s="219"/>
      <c r="D34" s="84"/>
      <c r="E34" s="139"/>
      <c r="F34" s="136"/>
      <c r="G34" s="148"/>
      <c r="H34" s="33"/>
      <c r="I34" s="148"/>
      <c r="J34" s="134"/>
      <c r="K34" s="148"/>
      <c r="L34" s="134"/>
      <c r="M34" s="148"/>
      <c r="N34" s="134"/>
      <c r="O34" s="148"/>
      <c r="P34" s="134"/>
      <c r="Q34" s="148"/>
      <c r="R34" s="134"/>
      <c r="S34" s="148"/>
      <c r="T34" s="226"/>
      <c r="U34" s="148"/>
      <c r="V34" s="226"/>
      <c r="W34" s="148"/>
      <c r="X34" s="226"/>
    </row>
    <row r="35" spans="2:24" ht="15.75" x14ac:dyDescent="0.25">
      <c r="B35" s="214" t="s">
        <v>9</v>
      </c>
      <c r="C35" s="223"/>
      <c r="D35" s="84"/>
      <c r="E35" s="144">
        <v>350</v>
      </c>
      <c r="F35" s="145"/>
      <c r="G35" s="144">
        <v>350</v>
      </c>
      <c r="H35" s="131"/>
      <c r="I35" s="144">
        <v>350</v>
      </c>
      <c r="J35" s="145"/>
      <c r="K35" s="144">
        <v>350</v>
      </c>
      <c r="L35" s="145"/>
      <c r="M35" s="144">
        <v>350</v>
      </c>
      <c r="N35" s="145"/>
      <c r="O35" s="144">
        <v>350</v>
      </c>
      <c r="P35" s="145"/>
      <c r="Q35" s="144">
        <v>350</v>
      </c>
      <c r="R35" s="145"/>
      <c r="S35" s="144">
        <v>350</v>
      </c>
      <c r="T35" s="227"/>
      <c r="U35" s="144">
        <v>350</v>
      </c>
      <c r="V35" s="227"/>
      <c r="W35" s="144">
        <v>350</v>
      </c>
      <c r="X35" s="227"/>
    </row>
    <row r="36" spans="2:24" ht="17.25" x14ac:dyDescent="0.3">
      <c r="B36" s="216" t="s">
        <v>92</v>
      </c>
      <c r="C36" s="223"/>
      <c r="D36" s="84"/>
      <c r="E36" s="144">
        <f>F12*0.1</f>
        <v>14475</v>
      </c>
      <c r="F36" s="145"/>
      <c r="G36" s="144">
        <f>H12*0.1</f>
        <v>14475</v>
      </c>
      <c r="H36" s="131"/>
      <c r="I36" s="144">
        <f>J12*0.1</f>
        <v>14475</v>
      </c>
      <c r="J36" s="145"/>
      <c r="K36" s="144">
        <f>L12*0.1</f>
        <v>14475</v>
      </c>
      <c r="L36" s="145"/>
      <c r="M36" s="144">
        <f>N12*0.1</f>
        <v>14475</v>
      </c>
      <c r="N36" s="145"/>
      <c r="O36" s="144">
        <f>P12*0.1</f>
        <v>14475</v>
      </c>
      <c r="P36" s="145"/>
      <c r="Q36" s="144">
        <f>R12*0.1</f>
        <v>14475</v>
      </c>
      <c r="R36" s="145"/>
      <c r="S36" s="144">
        <f>T12*10/100+425.81</f>
        <v>15175.81</v>
      </c>
      <c r="T36" s="227"/>
      <c r="U36" s="144">
        <v>14750</v>
      </c>
      <c r="V36" s="227"/>
      <c r="W36" s="144">
        <v>14750</v>
      </c>
      <c r="X36" s="227"/>
    </row>
    <row r="37" spans="2:24" ht="17.25" x14ac:dyDescent="0.3">
      <c r="B37" s="216"/>
      <c r="C37" s="113"/>
      <c r="D37" s="117"/>
      <c r="E37" s="141"/>
      <c r="F37" s="146">
        <f>-E35-E36-E37</f>
        <v>-14825</v>
      </c>
      <c r="G37" s="154"/>
      <c r="H37" s="117">
        <f>-G35-G36-G37</f>
        <v>-14825</v>
      </c>
      <c r="I37" s="141"/>
      <c r="J37" s="136">
        <f>-I35-I36-I37</f>
        <v>-14825</v>
      </c>
      <c r="K37" s="154"/>
      <c r="L37" s="146">
        <f>-K35-K36-K37</f>
        <v>-14825</v>
      </c>
      <c r="M37" s="154"/>
      <c r="N37" s="146">
        <f>-M35-M36-M37</f>
        <v>-14825</v>
      </c>
      <c r="O37" s="154"/>
      <c r="P37" s="146">
        <f>-O35-O36-O37</f>
        <v>-14825</v>
      </c>
      <c r="Q37" s="154"/>
      <c r="R37" s="146">
        <f>-Q35-Q36-Q37</f>
        <v>-14825</v>
      </c>
      <c r="S37" s="154"/>
      <c r="T37" s="146">
        <f>-S35-S36-S37</f>
        <v>-15525.81</v>
      </c>
      <c r="U37" s="154"/>
      <c r="V37" s="146">
        <f>-U35-U36-U37</f>
        <v>-15100</v>
      </c>
      <c r="W37" s="154"/>
      <c r="X37" s="146">
        <f>-W35-W36-W37</f>
        <v>-15100</v>
      </c>
    </row>
    <row r="38" spans="2:24" ht="16.5" thickBot="1" x14ac:dyDescent="0.3">
      <c r="B38" s="214" t="s">
        <v>11</v>
      </c>
      <c r="C38" s="215"/>
      <c r="D38" s="124"/>
      <c r="E38" s="142"/>
      <c r="F38" s="147">
        <f>+F33+F37</f>
        <v>434825</v>
      </c>
      <c r="G38" s="155"/>
      <c r="H38" s="124">
        <f>+H33+H37</f>
        <v>434825</v>
      </c>
      <c r="I38" s="141"/>
      <c r="J38" s="136">
        <f>+J33+J37</f>
        <v>434825</v>
      </c>
      <c r="K38" s="155"/>
      <c r="L38" s="147">
        <f>+L33+L37</f>
        <v>434825</v>
      </c>
      <c r="M38" s="155"/>
      <c r="N38" s="147">
        <f>+N33+N37</f>
        <v>452002.23</v>
      </c>
      <c r="O38" s="155"/>
      <c r="P38" s="147">
        <f>+P33+P37</f>
        <v>452002.23</v>
      </c>
      <c r="Q38" s="155"/>
      <c r="R38" s="147">
        <f>+R33+R37</f>
        <v>452002.23</v>
      </c>
      <c r="S38" s="155"/>
      <c r="T38" s="228">
        <f>+T33+T37</f>
        <v>461813.51</v>
      </c>
      <c r="U38" s="155"/>
      <c r="V38" s="228">
        <f>+V33+V37</f>
        <v>436175</v>
      </c>
      <c r="W38" s="155"/>
      <c r="X38" s="228">
        <f>+X33+X37</f>
        <v>436175</v>
      </c>
    </row>
    <row r="39" spans="2:24" ht="15.75" x14ac:dyDescent="0.25">
      <c r="B39" s="214" t="s">
        <v>93</v>
      </c>
      <c r="C39" s="215"/>
      <c r="D39" s="125" t="s">
        <v>84</v>
      </c>
      <c r="E39" s="148"/>
      <c r="F39" s="149">
        <f>F38*6/100</f>
        <v>26089.5</v>
      </c>
      <c r="G39" s="156"/>
      <c r="H39" s="158">
        <f t="shared" ref="H39:T39" si="0">H38*6/100</f>
        <v>26089.5</v>
      </c>
      <c r="I39" s="156"/>
      <c r="J39" s="149">
        <f t="shared" si="0"/>
        <v>26089.5</v>
      </c>
      <c r="K39" s="156"/>
      <c r="L39" s="149">
        <f t="shared" si="0"/>
        <v>26089.5</v>
      </c>
      <c r="M39" s="156"/>
      <c r="N39" s="149">
        <f t="shared" si="0"/>
        <v>27120.1338</v>
      </c>
      <c r="O39" s="156"/>
      <c r="P39" s="149">
        <f t="shared" si="0"/>
        <v>27120.1338</v>
      </c>
      <c r="Q39" s="156"/>
      <c r="R39" s="149">
        <f t="shared" si="0"/>
        <v>27120.1338</v>
      </c>
      <c r="S39" s="156"/>
      <c r="T39" s="230">
        <f t="shared" si="0"/>
        <v>27708.810600000001</v>
      </c>
      <c r="U39" s="156"/>
      <c r="V39" s="230">
        <f t="shared" ref="V39" si="1">V38*6/100</f>
        <v>26170.5</v>
      </c>
      <c r="W39" s="156"/>
      <c r="X39" s="230">
        <f t="shared" ref="X39" si="2">X38*6/100</f>
        <v>26170.5</v>
      </c>
    </row>
    <row r="40" spans="2:24" ht="15.75" x14ac:dyDescent="0.25">
      <c r="B40" s="214" t="s">
        <v>13</v>
      </c>
      <c r="C40" s="219"/>
      <c r="D40" s="126" t="s">
        <v>84</v>
      </c>
      <c r="E40" s="148"/>
      <c r="F40" s="134">
        <v>-15000</v>
      </c>
      <c r="G40" s="148"/>
      <c r="H40" s="33">
        <v>-15000</v>
      </c>
      <c r="I40" s="148"/>
      <c r="J40" s="134">
        <v>-15000</v>
      </c>
      <c r="K40" s="148"/>
      <c r="L40" s="134">
        <v>-15000</v>
      </c>
      <c r="M40" s="148"/>
      <c r="N40" s="134">
        <v>-15000</v>
      </c>
      <c r="O40" s="148"/>
      <c r="P40" s="134">
        <v>-15000</v>
      </c>
      <c r="Q40" s="148"/>
      <c r="R40" s="134">
        <v>-15000</v>
      </c>
      <c r="S40" s="148"/>
      <c r="T40" s="229">
        <v>-15000</v>
      </c>
      <c r="U40" s="148"/>
      <c r="V40" s="229">
        <v>-15000</v>
      </c>
      <c r="W40" s="148"/>
      <c r="X40" s="229">
        <v>-15000</v>
      </c>
    </row>
    <row r="41" spans="2:24" ht="15.75" x14ac:dyDescent="0.25">
      <c r="B41" s="218" t="s">
        <v>106</v>
      </c>
      <c r="C41" s="275"/>
      <c r="D41" s="276" t="s">
        <v>84</v>
      </c>
      <c r="E41" s="148"/>
      <c r="F41" s="277">
        <f>F39+F40</f>
        <v>11089.5</v>
      </c>
      <c r="G41" s="156"/>
      <c r="H41" s="278">
        <f t="shared" ref="H41:T41" si="3">H39+H40</f>
        <v>11089.5</v>
      </c>
      <c r="I41" s="156"/>
      <c r="J41" s="279">
        <f t="shared" si="3"/>
        <v>11089.5</v>
      </c>
      <c r="K41" s="156"/>
      <c r="L41" s="277">
        <f t="shared" si="3"/>
        <v>11089.5</v>
      </c>
      <c r="M41" s="156"/>
      <c r="N41" s="279">
        <f t="shared" si="3"/>
        <v>12120.1338</v>
      </c>
      <c r="O41" s="156"/>
      <c r="P41" s="279">
        <f t="shared" si="3"/>
        <v>12120.1338</v>
      </c>
      <c r="Q41" s="156"/>
      <c r="R41" s="279">
        <f t="shared" si="3"/>
        <v>12120.1338</v>
      </c>
      <c r="S41" s="156"/>
      <c r="T41" s="279">
        <f t="shared" si="3"/>
        <v>12708.810600000001</v>
      </c>
      <c r="U41" s="156"/>
      <c r="V41" s="279">
        <f t="shared" ref="V41" si="4">V39+V40</f>
        <v>11170.5</v>
      </c>
      <c r="W41" s="156"/>
      <c r="X41" s="279">
        <f t="shared" ref="X41" si="5">X39+X40</f>
        <v>11170.5</v>
      </c>
    </row>
    <row r="42" spans="2:24" ht="15.75" x14ac:dyDescent="0.25">
      <c r="B42" s="214" t="s">
        <v>132</v>
      </c>
      <c r="C42" s="33"/>
      <c r="D42" s="280"/>
      <c r="E42" s="273"/>
      <c r="F42" s="273"/>
      <c r="G42" s="273"/>
      <c r="H42" s="273"/>
      <c r="I42" s="273" t="s">
        <v>107</v>
      </c>
      <c r="J42" s="273">
        <v>11979</v>
      </c>
      <c r="K42" s="273"/>
      <c r="L42" s="273">
        <v>11979</v>
      </c>
      <c r="M42" s="273"/>
      <c r="N42" s="273">
        <v>11979</v>
      </c>
      <c r="O42" s="273"/>
      <c r="P42" s="281">
        <v>11979</v>
      </c>
      <c r="Q42" s="273"/>
      <c r="R42" s="281">
        <v>11979</v>
      </c>
      <c r="S42" s="273"/>
      <c r="T42" s="48">
        <v>12709</v>
      </c>
      <c r="U42" s="148"/>
      <c r="V42" s="286">
        <v>-4950</v>
      </c>
      <c r="W42" s="148"/>
      <c r="X42" s="286" t="s">
        <v>84</v>
      </c>
    </row>
    <row r="43" spans="2:24" ht="16.5" thickBot="1" x14ac:dyDescent="0.3">
      <c r="B43" s="214" t="s">
        <v>131</v>
      </c>
      <c r="C43" s="33"/>
      <c r="D43" s="282"/>
      <c r="E43" s="33"/>
      <c r="F43" s="33"/>
      <c r="G43" s="33"/>
      <c r="H43" s="33"/>
      <c r="I43" s="33" t="s">
        <v>108</v>
      </c>
      <c r="J43" s="158">
        <f t="shared" ref="J43:R43" si="6">J41-J42</f>
        <v>-889.5</v>
      </c>
      <c r="K43" s="158">
        <f t="shared" si="6"/>
        <v>0</v>
      </c>
      <c r="L43" s="158">
        <f t="shared" si="6"/>
        <v>-889.5</v>
      </c>
      <c r="M43" s="158">
        <f t="shared" si="6"/>
        <v>0</v>
      </c>
      <c r="N43" s="158">
        <f t="shared" si="6"/>
        <v>141.13379999999961</v>
      </c>
      <c r="O43" s="158">
        <f t="shared" si="6"/>
        <v>0</v>
      </c>
      <c r="P43" s="158">
        <f t="shared" si="6"/>
        <v>141.13379999999961</v>
      </c>
      <c r="Q43" s="158">
        <f t="shared" si="6"/>
        <v>0</v>
      </c>
      <c r="R43" s="158">
        <f t="shared" si="6"/>
        <v>141.13379999999961</v>
      </c>
      <c r="S43" s="33"/>
      <c r="T43" s="33"/>
      <c r="U43" s="148"/>
      <c r="V43" s="149">
        <f>V41+V42</f>
        <v>6220.5</v>
      </c>
      <c r="W43" s="148"/>
      <c r="X43" s="267">
        <f>X41</f>
        <v>11170.5</v>
      </c>
    </row>
    <row r="44" spans="2:24" ht="16.5" thickTop="1" x14ac:dyDescent="0.25">
      <c r="B44" s="224"/>
      <c r="C44" s="283"/>
      <c r="D44" s="284"/>
      <c r="E44" s="274"/>
      <c r="F44" s="274"/>
      <c r="G44" s="274"/>
      <c r="H44" s="274"/>
      <c r="I44" s="274"/>
      <c r="J44" s="274"/>
      <c r="K44" s="274"/>
      <c r="L44" s="274"/>
      <c r="M44" s="274"/>
      <c r="N44" s="274"/>
      <c r="O44" s="274"/>
      <c r="P44" s="274"/>
      <c r="Q44" s="274"/>
      <c r="R44" s="274"/>
      <c r="S44" s="274"/>
      <c r="T44" s="274"/>
      <c r="U44" s="150"/>
      <c r="V44" s="285">
        <v>6220</v>
      </c>
      <c r="W44" s="150"/>
      <c r="X44" s="293"/>
    </row>
    <row r="45" spans="2:24" ht="15.75" x14ac:dyDescent="0.25">
      <c r="B45" s="101"/>
      <c r="C45" s="101"/>
      <c r="D45" s="102"/>
    </row>
    <row r="46" spans="2:24" ht="15.75" x14ac:dyDescent="0.25">
      <c r="B46" s="101" t="s">
        <v>133</v>
      </c>
      <c r="C46" s="101"/>
      <c r="D46" s="102"/>
    </row>
    <row r="47" spans="2:24" ht="15.75" x14ac:dyDescent="0.25">
      <c r="B47" s="101" t="s">
        <v>36</v>
      </c>
      <c r="C47" s="101"/>
      <c r="D47" s="102"/>
    </row>
    <row r="48" spans="2:24" ht="15.75" x14ac:dyDescent="0.25">
      <c r="B48" s="103"/>
      <c r="C48" s="103"/>
      <c r="D48" s="102"/>
    </row>
    <row r="49" spans="2:10" ht="15.75" x14ac:dyDescent="0.25">
      <c r="B49" s="104" t="s">
        <v>0</v>
      </c>
      <c r="C49" s="103"/>
      <c r="D49" s="102"/>
      <c r="E49" s="33"/>
      <c r="F49" s="33"/>
    </row>
    <row r="50" spans="2:10" ht="15.75" x14ac:dyDescent="0.25">
      <c r="B50" s="105"/>
      <c r="C50" s="106"/>
      <c r="D50" s="107"/>
      <c r="E50" s="133" t="s">
        <v>95</v>
      </c>
      <c r="F50" s="33"/>
      <c r="G50" s="412" t="s">
        <v>104</v>
      </c>
      <c r="H50" s="412"/>
      <c r="I50" s="412" t="s">
        <v>105</v>
      </c>
      <c r="J50" s="412"/>
    </row>
    <row r="51" spans="2:10" ht="15.75" x14ac:dyDescent="0.25">
      <c r="B51" s="212" t="s">
        <v>1</v>
      </c>
      <c r="C51" s="213"/>
      <c r="D51" s="84"/>
      <c r="E51" s="135"/>
      <c r="F51" s="84">
        <v>144750</v>
      </c>
      <c r="G51" s="141"/>
      <c r="H51" s="136">
        <v>144750</v>
      </c>
      <c r="I51" s="141"/>
      <c r="J51" s="136">
        <v>144750</v>
      </c>
    </row>
    <row r="52" spans="2:10" ht="15.75" x14ac:dyDescent="0.25">
      <c r="B52" s="214" t="s">
        <v>61</v>
      </c>
      <c r="C52" s="215"/>
      <c r="D52" s="84"/>
      <c r="E52" s="135"/>
      <c r="F52" s="84"/>
      <c r="G52" s="148"/>
      <c r="H52" s="134"/>
      <c r="I52" s="148"/>
      <c r="J52" s="134"/>
    </row>
    <row r="53" spans="2:10" ht="15.75" x14ac:dyDescent="0.25">
      <c r="B53" s="214" t="s">
        <v>2</v>
      </c>
      <c r="C53" s="215"/>
      <c r="D53" s="84"/>
      <c r="E53" s="135"/>
      <c r="F53" s="84">
        <v>7800</v>
      </c>
      <c r="G53" s="141"/>
      <c r="H53" s="136">
        <v>7800</v>
      </c>
      <c r="I53" s="141"/>
      <c r="J53" s="136">
        <v>7800</v>
      </c>
    </row>
    <row r="54" spans="2:10" ht="17.25" x14ac:dyDescent="0.3">
      <c r="B54" s="216" t="s">
        <v>69</v>
      </c>
      <c r="C54" s="217"/>
      <c r="D54" s="31"/>
      <c r="E54" s="137"/>
      <c r="F54" s="130">
        <v>2500</v>
      </c>
      <c r="G54" s="152"/>
      <c r="H54" s="138" t="s">
        <v>84</v>
      </c>
      <c r="I54" s="152"/>
      <c r="J54" s="138" t="s">
        <v>84</v>
      </c>
    </row>
    <row r="55" spans="2:10" ht="15.75" x14ac:dyDescent="0.25">
      <c r="B55" s="214" t="s">
        <v>16</v>
      </c>
      <c r="C55" s="215"/>
      <c r="D55" s="84"/>
      <c r="E55" s="135"/>
      <c r="F55" s="84">
        <v>7500</v>
      </c>
      <c r="G55" s="141"/>
      <c r="H55" s="136">
        <v>7500</v>
      </c>
      <c r="I55" s="141"/>
      <c r="J55" s="136">
        <v>7500</v>
      </c>
    </row>
    <row r="56" spans="2:10" ht="15.75" x14ac:dyDescent="0.25">
      <c r="B56" s="214" t="s">
        <v>17</v>
      </c>
      <c r="C56" s="215"/>
      <c r="D56" s="84"/>
      <c r="E56" s="135"/>
      <c r="F56" s="84">
        <v>30825</v>
      </c>
      <c r="G56" s="141"/>
      <c r="H56" s="136">
        <v>30825</v>
      </c>
      <c r="I56" s="141"/>
      <c r="J56" s="136">
        <v>30825</v>
      </c>
    </row>
    <row r="57" spans="2:10" ht="15.75" x14ac:dyDescent="0.25">
      <c r="B57" s="214" t="s">
        <v>59</v>
      </c>
      <c r="C57" s="215"/>
      <c r="D57" s="84"/>
      <c r="E57" s="135"/>
      <c r="F57" s="84">
        <v>50000</v>
      </c>
      <c r="G57" s="141"/>
      <c r="H57" s="136">
        <v>50000</v>
      </c>
      <c r="I57" s="141"/>
      <c r="J57" s="136">
        <v>50000</v>
      </c>
    </row>
    <row r="58" spans="2:10" ht="15.75" x14ac:dyDescent="0.25">
      <c r="B58" s="214" t="s">
        <v>19</v>
      </c>
      <c r="C58" s="215"/>
      <c r="D58" s="84"/>
      <c r="E58" s="135"/>
      <c r="F58" s="84">
        <v>72375</v>
      </c>
      <c r="G58" s="141"/>
      <c r="H58" s="136">
        <v>72375</v>
      </c>
      <c r="I58" s="141"/>
      <c r="J58" s="136">
        <v>72375</v>
      </c>
    </row>
    <row r="59" spans="2:10" ht="15.75" x14ac:dyDescent="0.25">
      <c r="B59" s="214" t="s">
        <v>60</v>
      </c>
      <c r="C59" s="215"/>
      <c r="D59" s="84"/>
      <c r="E59" s="135"/>
      <c r="F59" s="84"/>
      <c r="G59" s="148"/>
      <c r="H59" s="134"/>
      <c r="I59" s="148"/>
      <c r="J59" s="134"/>
    </row>
    <row r="60" spans="2:10" ht="15.75" x14ac:dyDescent="0.25">
      <c r="B60" s="214" t="s">
        <v>20</v>
      </c>
      <c r="C60" s="215"/>
      <c r="D60" s="84"/>
      <c r="E60" s="135"/>
      <c r="F60" s="84">
        <v>25000</v>
      </c>
      <c r="G60" s="141"/>
      <c r="H60" s="136">
        <v>25000</v>
      </c>
      <c r="I60" s="141"/>
      <c r="J60" s="136">
        <v>25000</v>
      </c>
    </row>
    <row r="61" spans="2:10" ht="15.75" x14ac:dyDescent="0.25">
      <c r="B61" s="214" t="s">
        <v>22</v>
      </c>
      <c r="C61" s="215"/>
      <c r="D61" s="84"/>
      <c r="E61" s="135"/>
      <c r="F61" s="84">
        <v>75000</v>
      </c>
      <c r="G61" s="141"/>
      <c r="H61" s="136">
        <v>75000</v>
      </c>
      <c r="I61" s="141"/>
      <c r="J61" s="136">
        <v>75000</v>
      </c>
    </row>
    <row r="62" spans="2:10" ht="15.75" x14ac:dyDescent="0.25">
      <c r="B62" s="214" t="s">
        <v>21</v>
      </c>
      <c r="C62" s="215"/>
      <c r="D62" s="84"/>
      <c r="E62" s="135"/>
      <c r="F62" s="84"/>
      <c r="G62" s="148"/>
      <c r="H62" s="134"/>
      <c r="I62" s="148"/>
      <c r="J62" s="134"/>
    </row>
    <row r="63" spans="2:10" ht="15.75" x14ac:dyDescent="0.25">
      <c r="B63" s="214" t="s">
        <v>24</v>
      </c>
      <c r="C63" s="215"/>
      <c r="D63" s="84"/>
      <c r="E63" s="135"/>
      <c r="F63" s="84">
        <v>13900</v>
      </c>
      <c r="G63" s="141"/>
      <c r="H63" s="136">
        <v>13900</v>
      </c>
      <c r="I63" s="141"/>
      <c r="J63" s="136">
        <v>13900</v>
      </c>
    </row>
    <row r="64" spans="2:10" ht="15.75" x14ac:dyDescent="0.25">
      <c r="B64" s="214" t="s">
        <v>23</v>
      </c>
      <c r="C64" s="215"/>
      <c r="D64" s="84"/>
      <c r="E64" s="135"/>
      <c r="F64" s="84">
        <v>20000</v>
      </c>
      <c r="G64" s="141"/>
      <c r="H64" s="136">
        <v>20000</v>
      </c>
      <c r="I64" s="141"/>
      <c r="J64" s="136">
        <v>20000</v>
      </c>
    </row>
    <row r="65" spans="2:10" ht="15.75" x14ac:dyDescent="0.25">
      <c r="B65" s="218" t="s">
        <v>3</v>
      </c>
      <c r="C65" s="219"/>
      <c r="D65" s="121"/>
      <c r="E65" s="139"/>
      <c r="F65" s="121">
        <f>SUM(F51:F64)</f>
        <v>449650</v>
      </c>
      <c r="G65" s="153"/>
      <c r="H65" s="140">
        <f>SUM(H51:H64)</f>
        <v>447150</v>
      </c>
      <c r="I65" s="153"/>
      <c r="J65" s="140">
        <f>SUM(J51:J64)</f>
        <v>447150</v>
      </c>
    </row>
    <row r="66" spans="2:10" ht="15.75" x14ac:dyDescent="0.25">
      <c r="B66" s="220"/>
      <c r="C66" s="215"/>
      <c r="D66" s="84"/>
      <c r="E66" s="135"/>
      <c r="F66" s="84"/>
      <c r="G66" s="148"/>
      <c r="H66" s="134"/>
      <c r="I66" s="148"/>
      <c r="J66" s="134"/>
    </row>
    <row r="67" spans="2:10" ht="15.75" x14ac:dyDescent="0.25">
      <c r="B67" s="221" t="s">
        <v>4</v>
      </c>
      <c r="C67" s="219"/>
      <c r="D67" s="84"/>
      <c r="E67" s="139" t="s">
        <v>30</v>
      </c>
      <c r="F67" s="84"/>
      <c r="G67" s="148"/>
      <c r="H67" s="134"/>
      <c r="I67" s="148"/>
      <c r="J67" s="134"/>
    </row>
    <row r="68" spans="2:10" ht="15.75" x14ac:dyDescent="0.25">
      <c r="B68" s="214" t="s">
        <v>5</v>
      </c>
      <c r="C68" s="219"/>
      <c r="D68" s="84"/>
      <c r="E68" s="139"/>
      <c r="F68" s="84"/>
      <c r="G68" s="148"/>
      <c r="H68" s="134"/>
      <c r="I68" s="148"/>
      <c r="J68" s="134"/>
    </row>
    <row r="69" spans="2:10" ht="15.75" x14ac:dyDescent="0.25">
      <c r="B69" s="214" t="s">
        <v>25</v>
      </c>
      <c r="C69" s="222"/>
      <c r="D69" s="84"/>
      <c r="E69" s="141"/>
      <c r="F69" s="84"/>
      <c r="G69" s="148"/>
      <c r="H69" s="134"/>
      <c r="I69" s="148"/>
      <c r="J69" s="169">
        <v>20000</v>
      </c>
    </row>
    <row r="70" spans="2:10" ht="15.75" x14ac:dyDescent="0.25">
      <c r="B70" s="214" t="s">
        <v>6</v>
      </c>
      <c r="C70" s="222"/>
      <c r="D70" s="84"/>
      <c r="E70" s="141">
        <v>0</v>
      </c>
      <c r="F70" s="84"/>
      <c r="G70" s="148"/>
      <c r="H70" s="134"/>
      <c r="I70" s="148"/>
      <c r="J70" s="134"/>
    </row>
    <row r="71" spans="2:10" ht="15.75" x14ac:dyDescent="0.25">
      <c r="B71" s="214" t="s">
        <v>7</v>
      </c>
      <c r="C71" s="113"/>
      <c r="D71" s="84"/>
      <c r="E71" s="141">
        <v>0</v>
      </c>
      <c r="F71" s="84"/>
      <c r="G71" s="148"/>
      <c r="H71" s="134"/>
      <c r="I71" s="148"/>
      <c r="J71" s="134"/>
    </row>
    <row r="72" spans="2:10" ht="15.75" x14ac:dyDescent="0.25">
      <c r="B72" s="214"/>
      <c r="C72" s="215"/>
      <c r="D72" s="115"/>
      <c r="E72" s="142"/>
      <c r="F72" s="115">
        <f>+F65+F71</f>
        <v>449650</v>
      </c>
      <c r="G72" s="151"/>
      <c r="H72" s="143">
        <f>+H65+H71</f>
        <v>447150</v>
      </c>
      <c r="I72" s="151"/>
      <c r="J72" s="143">
        <f>+J65+J69</f>
        <v>467150</v>
      </c>
    </row>
    <row r="73" spans="2:10" ht="15.75" x14ac:dyDescent="0.25">
      <c r="B73" s="221" t="s">
        <v>34</v>
      </c>
      <c r="C73" s="219"/>
      <c r="D73" s="84"/>
      <c r="E73" s="139"/>
      <c r="F73" s="84"/>
      <c r="G73" s="148"/>
      <c r="H73" s="134"/>
      <c r="I73" s="148"/>
      <c r="J73" s="134"/>
    </row>
    <row r="74" spans="2:10" ht="15.75" x14ac:dyDescent="0.25">
      <c r="B74" s="214" t="s">
        <v>9</v>
      </c>
      <c r="C74" s="223"/>
      <c r="D74" s="84"/>
      <c r="E74" s="144">
        <v>350</v>
      </c>
      <c r="F74" s="131"/>
      <c r="G74" s="144">
        <v>350</v>
      </c>
      <c r="H74" s="145"/>
      <c r="I74" s="144">
        <v>350</v>
      </c>
      <c r="J74" s="145"/>
    </row>
    <row r="75" spans="2:10" ht="17.25" x14ac:dyDescent="0.3">
      <c r="B75" s="216" t="s">
        <v>92</v>
      </c>
      <c r="C75" s="223"/>
      <c r="D75" s="84"/>
      <c r="E75" s="144">
        <f>F51*0.1</f>
        <v>14475</v>
      </c>
      <c r="F75" s="131"/>
      <c r="G75" s="144">
        <f>H51*0.1</f>
        <v>14475</v>
      </c>
      <c r="H75" s="145"/>
      <c r="I75" s="144">
        <f>J51*0.1</f>
        <v>14475</v>
      </c>
      <c r="J75" s="145"/>
    </row>
    <row r="76" spans="2:10" ht="17.25" x14ac:dyDescent="0.3">
      <c r="B76" s="216"/>
      <c r="C76" s="113"/>
      <c r="D76" s="117"/>
      <c r="E76" s="141"/>
      <c r="F76" s="117">
        <f>-E74-E75-E76</f>
        <v>-14825</v>
      </c>
      <c r="G76" s="154"/>
      <c r="H76" s="146">
        <f>-G74-G75-G76</f>
        <v>-14825</v>
      </c>
      <c r="I76" s="154"/>
      <c r="J76" s="146">
        <f>-I74-I75-I76</f>
        <v>-14825</v>
      </c>
    </row>
    <row r="77" spans="2:10" ht="16.5" thickBot="1" x14ac:dyDescent="0.3">
      <c r="B77" s="214" t="s">
        <v>11</v>
      </c>
      <c r="C77" s="215"/>
      <c r="D77" s="124"/>
      <c r="E77" s="142"/>
      <c r="F77" s="124">
        <f>+F72+F76</f>
        <v>434825</v>
      </c>
      <c r="G77" s="155"/>
      <c r="H77" s="147">
        <f>+H72+H76</f>
        <v>432325</v>
      </c>
      <c r="I77" s="155"/>
      <c r="J77" s="147">
        <f>+J72+J76</f>
        <v>452325</v>
      </c>
    </row>
    <row r="78" spans="2:10" ht="15.75" x14ac:dyDescent="0.25">
      <c r="B78" s="214" t="s">
        <v>93</v>
      </c>
      <c r="C78" s="215"/>
      <c r="D78" s="125" t="s">
        <v>84</v>
      </c>
      <c r="E78" s="148"/>
      <c r="F78" s="158">
        <f>F77*6/100</f>
        <v>26089.5</v>
      </c>
      <c r="G78" s="156"/>
      <c r="H78" s="165">
        <f t="shared" ref="H78:J78" si="7">H77*6/100</f>
        <v>25939.5</v>
      </c>
      <c r="I78" s="156"/>
      <c r="J78" s="165">
        <f t="shared" si="7"/>
        <v>27139.5</v>
      </c>
    </row>
    <row r="79" spans="2:10" ht="15.75" x14ac:dyDescent="0.25">
      <c r="B79" s="214" t="s">
        <v>13</v>
      </c>
      <c r="C79" s="219"/>
      <c r="D79" s="126" t="s">
        <v>84</v>
      </c>
      <c r="E79" s="148"/>
      <c r="F79" s="33">
        <v>-15000</v>
      </c>
      <c r="G79" s="148"/>
      <c r="H79" s="161">
        <v>-15000</v>
      </c>
      <c r="I79" s="148"/>
      <c r="J79" s="161">
        <v>-15000</v>
      </c>
    </row>
    <row r="80" spans="2:10" ht="16.5" thickBot="1" x14ac:dyDescent="0.3">
      <c r="B80" s="271" t="s">
        <v>106</v>
      </c>
      <c r="C80" s="225"/>
      <c r="D80" s="127" t="s">
        <v>84</v>
      </c>
      <c r="E80" s="150"/>
      <c r="F80" s="160">
        <f>F78+F79</f>
        <v>11089.5</v>
      </c>
      <c r="G80" s="157"/>
      <c r="H80" s="191">
        <f t="shared" ref="H80:J80" si="8">H78+H79</f>
        <v>10939.5</v>
      </c>
      <c r="I80" s="157"/>
      <c r="J80" s="191">
        <f t="shared" si="8"/>
        <v>12139.5</v>
      </c>
    </row>
    <row r="81" spans="2:28" ht="16.5" thickTop="1" x14ac:dyDescent="0.25">
      <c r="B81" s="272" t="s">
        <v>132</v>
      </c>
      <c r="C81" s="273"/>
      <c r="G81" s="148"/>
      <c r="H81" s="161">
        <v>-4950</v>
      </c>
      <c r="I81" s="148"/>
      <c r="J81" s="161" t="s">
        <v>84</v>
      </c>
    </row>
    <row r="82" spans="2:28" ht="16.5" thickBot="1" x14ac:dyDescent="0.3">
      <c r="B82" s="224" t="s">
        <v>131</v>
      </c>
      <c r="C82" s="274"/>
      <c r="G82" s="150"/>
      <c r="H82" s="177">
        <f>H80+H81</f>
        <v>5989.5</v>
      </c>
      <c r="I82" s="150"/>
      <c r="J82" s="177">
        <f>J80</f>
        <v>12139.5</v>
      </c>
    </row>
    <row r="83" spans="2:28" ht="15.75" thickTop="1" x14ac:dyDescent="0.25"/>
    <row r="86" spans="2:28" ht="15.75" x14ac:dyDescent="0.25">
      <c r="B86" s="101" t="s">
        <v>148</v>
      </c>
    </row>
    <row r="87" spans="2:28" ht="15.75" x14ac:dyDescent="0.25">
      <c r="B87" s="101" t="s">
        <v>36</v>
      </c>
      <c r="C87" s="101"/>
      <c r="D87" s="102"/>
    </row>
    <row r="88" spans="2:28" ht="15.75" x14ac:dyDescent="0.25">
      <c r="B88" s="103"/>
      <c r="C88" s="103"/>
      <c r="D88" s="102"/>
    </row>
    <row r="89" spans="2:28" ht="15.75" x14ac:dyDescent="0.25">
      <c r="B89" s="104" t="s">
        <v>0</v>
      </c>
      <c r="C89" s="103"/>
      <c r="D89" s="102"/>
      <c r="E89" s="33"/>
      <c r="F89" s="33"/>
    </row>
    <row r="90" spans="2:28" ht="15.75" x14ac:dyDescent="0.25">
      <c r="B90" s="105"/>
      <c r="C90" s="106"/>
      <c r="D90" s="107"/>
      <c r="E90" s="133" t="s">
        <v>95</v>
      </c>
      <c r="F90" s="134"/>
      <c r="G90" s="129" t="s">
        <v>97</v>
      </c>
      <c r="H90" s="129"/>
      <c r="I90" s="49" t="s">
        <v>98</v>
      </c>
      <c r="J90" s="49"/>
      <c r="K90" s="49" t="s">
        <v>99</v>
      </c>
      <c r="L90" s="49"/>
      <c r="M90" s="49" t="s">
        <v>100</v>
      </c>
      <c r="N90" s="49"/>
      <c r="O90" s="49" t="s">
        <v>101</v>
      </c>
      <c r="P90" s="49"/>
      <c r="Q90" s="49" t="s">
        <v>102</v>
      </c>
      <c r="R90" s="49"/>
      <c r="S90" s="49" t="s">
        <v>103</v>
      </c>
      <c r="T90" s="33"/>
      <c r="U90" s="129" t="s">
        <v>104</v>
      </c>
      <c r="W90" s="412" t="s">
        <v>146</v>
      </c>
      <c r="X90" s="412"/>
      <c r="Y90" s="412" t="s">
        <v>149</v>
      </c>
      <c r="Z90" s="412"/>
      <c r="AA90" s="413" t="s">
        <v>156</v>
      </c>
      <c r="AB90" s="413"/>
    </row>
    <row r="91" spans="2:28" ht="15.75" x14ac:dyDescent="0.25">
      <c r="B91" s="212" t="s">
        <v>1</v>
      </c>
      <c r="C91" s="213"/>
      <c r="D91" s="84"/>
      <c r="E91" s="135"/>
      <c r="F91" s="136">
        <v>144750</v>
      </c>
      <c r="G91" s="84"/>
      <c r="H91" s="84">
        <v>144750</v>
      </c>
      <c r="I91" s="151"/>
      <c r="J91" s="143">
        <v>144750</v>
      </c>
      <c r="K91" s="151"/>
      <c r="L91" s="143">
        <v>144750</v>
      </c>
      <c r="M91" s="151"/>
      <c r="N91" s="143">
        <v>144750</v>
      </c>
      <c r="O91" s="151"/>
      <c r="P91" s="143">
        <v>144750</v>
      </c>
      <c r="Q91" s="151"/>
      <c r="R91" s="143">
        <v>144750</v>
      </c>
      <c r="S91" s="151"/>
      <c r="T91" s="143">
        <v>147500</v>
      </c>
      <c r="U91" s="151"/>
      <c r="V91" s="143">
        <v>147500</v>
      </c>
      <c r="W91" s="151"/>
      <c r="X91" s="143">
        <v>142000</v>
      </c>
      <c r="Y91" s="151"/>
      <c r="Z91" s="143">
        <v>142000</v>
      </c>
      <c r="AA91" s="151"/>
      <c r="AB91" s="143">
        <v>142000</v>
      </c>
    </row>
    <row r="92" spans="2:28" ht="15.75" x14ac:dyDescent="0.25">
      <c r="B92" s="214" t="s">
        <v>61</v>
      </c>
      <c r="C92" s="215"/>
      <c r="D92" s="84"/>
      <c r="E92" s="135"/>
      <c r="F92" s="136"/>
      <c r="G92" s="148"/>
      <c r="H92" s="33"/>
      <c r="I92" s="148"/>
      <c r="J92" s="134"/>
      <c r="K92" s="148"/>
      <c r="L92" s="134"/>
      <c r="M92" s="148"/>
      <c r="N92" s="134"/>
      <c r="O92" s="148"/>
      <c r="P92" s="134"/>
      <c r="Q92" s="148"/>
      <c r="R92" s="134"/>
      <c r="S92" s="148"/>
      <c r="T92" s="229">
        <v>4258.0600000000004</v>
      </c>
      <c r="U92" s="148"/>
      <c r="V92" s="229" t="s">
        <v>84</v>
      </c>
      <c r="W92" s="148"/>
      <c r="X92" s="229" t="s">
        <v>84</v>
      </c>
      <c r="Y92" s="148"/>
      <c r="Z92" s="229" t="s">
        <v>84</v>
      </c>
      <c r="AA92" s="148"/>
      <c r="AB92" s="229" t="s">
        <v>84</v>
      </c>
    </row>
    <row r="93" spans="2:28" ht="15.75" x14ac:dyDescent="0.25">
      <c r="B93" s="214" t="s">
        <v>2</v>
      </c>
      <c r="C93" s="215"/>
      <c r="D93" s="84"/>
      <c r="E93" s="135"/>
      <c r="F93" s="136">
        <v>7800</v>
      </c>
      <c r="G93" s="141"/>
      <c r="H93" s="84">
        <v>7800</v>
      </c>
      <c r="I93" s="141"/>
      <c r="J93" s="136">
        <v>7800</v>
      </c>
      <c r="K93" s="141"/>
      <c r="L93" s="136">
        <v>7800</v>
      </c>
      <c r="M93" s="141"/>
      <c r="N93" s="136">
        <v>7800</v>
      </c>
      <c r="O93" s="141"/>
      <c r="P93" s="136">
        <v>7800</v>
      </c>
      <c r="Q93" s="141"/>
      <c r="R93" s="136">
        <v>7800</v>
      </c>
      <c r="S93" s="141"/>
      <c r="T93" s="136">
        <v>7800</v>
      </c>
      <c r="U93" s="141"/>
      <c r="V93" s="136">
        <v>7800</v>
      </c>
      <c r="W93" s="141"/>
      <c r="X93" s="136">
        <v>7800</v>
      </c>
      <c r="Y93" s="141"/>
      <c r="Z93" s="136">
        <v>7800</v>
      </c>
      <c r="AA93" s="141"/>
      <c r="AB93" s="136">
        <v>7800</v>
      </c>
    </row>
    <row r="94" spans="2:28" ht="17.25" x14ac:dyDescent="0.3">
      <c r="B94" s="216" t="s">
        <v>69</v>
      </c>
      <c r="C94" s="217"/>
      <c r="D94" s="31"/>
      <c r="E94" s="137"/>
      <c r="F94" s="138">
        <v>2500</v>
      </c>
      <c r="G94" s="152"/>
      <c r="H94" s="130">
        <v>2500</v>
      </c>
      <c r="I94" s="152"/>
      <c r="J94" s="138">
        <v>2500</v>
      </c>
      <c r="K94" s="152"/>
      <c r="L94" s="138">
        <v>2500</v>
      </c>
      <c r="M94" s="152"/>
      <c r="N94" s="138">
        <v>2500</v>
      </c>
      <c r="O94" s="152"/>
      <c r="P94" s="138">
        <v>2500</v>
      </c>
      <c r="Q94" s="152"/>
      <c r="R94" s="138">
        <v>2500</v>
      </c>
      <c r="S94" s="152"/>
      <c r="T94" s="136">
        <v>2500</v>
      </c>
      <c r="U94" s="152"/>
      <c r="V94" s="136" t="s">
        <v>84</v>
      </c>
      <c r="W94" s="152"/>
      <c r="X94" s="136" t="s">
        <v>84</v>
      </c>
      <c r="Y94" s="152"/>
      <c r="Z94" s="136" t="s">
        <v>84</v>
      </c>
      <c r="AA94" s="152"/>
      <c r="AB94" s="136" t="s">
        <v>84</v>
      </c>
    </row>
    <row r="95" spans="2:28" ht="15.75" x14ac:dyDescent="0.25">
      <c r="B95" s="214" t="s">
        <v>16</v>
      </c>
      <c r="C95" s="215"/>
      <c r="D95" s="84"/>
      <c r="E95" s="135"/>
      <c r="F95" s="136">
        <v>7500</v>
      </c>
      <c r="G95" s="141"/>
      <c r="H95" s="84">
        <v>7500</v>
      </c>
      <c r="I95" s="141"/>
      <c r="J95" s="136">
        <v>7500</v>
      </c>
      <c r="K95" s="141"/>
      <c r="L95" s="136">
        <v>7500</v>
      </c>
      <c r="M95" s="141"/>
      <c r="N95" s="136">
        <v>7500</v>
      </c>
      <c r="O95" s="141"/>
      <c r="P95" s="136">
        <v>7500</v>
      </c>
      <c r="Q95" s="141"/>
      <c r="R95" s="136">
        <v>7500</v>
      </c>
      <c r="S95" s="141"/>
      <c r="T95" s="136">
        <v>7500</v>
      </c>
      <c r="U95" s="141"/>
      <c r="V95" s="136">
        <v>7500</v>
      </c>
      <c r="W95" s="141"/>
      <c r="X95" s="136">
        <v>7500</v>
      </c>
      <c r="Y95" s="141"/>
      <c r="Z95" s="136">
        <v>7500</v>
      </c>
      <c r="AA95" s="141"/>
      <c r="AB95" s="136">
        <v>7500</v>
      </c>
    </row>
    <row r="96" spans="2:28" ht="15.75" x14ac:dyDescent="0.25">
      <c r="B96" s="214" t="s">
        <v>17</v>
      </c>
      <c r="C96" s="215"/>
      <c r="D96" s="84"/>
      <c r="E96" s="135"/>
      <c r="F96" s="136">
        <v>30825</v>
      </c>
      <c r="G96" s="141"/>
      <c r="H96" s="84">
        <v>30825</v>
      </c>
      <c r="I96" s="141"/>
      <c r="J96" s="136">
        <v>30825</v>
      </c>
      <c r="K96" s="141"/>
      <c r="L96" s="136">
        <v>30825</v>
      </c>
      <c r="M96" s="141"/>
      <c r="N96" s="136">
        <v>30825</v>
      </c>
      <c r="O96" s="141"/>
      <c r="P96" s="136">
        <v>30825</v>
      </c>
      <c r="Q96" s="141"/>
      <c r="R96" s="136">
        <v>30825</v>
      </c>
      <c r="S96" s="141"/>
      <c r="T96" s="136">
        <v>30825</v>
      </c>
      <c r="U96" s="141"/>
      <c r="V96" s="136">
        <v>30825</v>
      </c>
      <c r="W96" s="141"/>
      <c r="X96" s="136">
        <v>30825</v>
      </c>
      <c r="Y96" s="141"/>
      <c r="Z96" s="136">
        <v>30825</v>
      </c>
      <c r="AA96" s="141"/>
      <c r="AB96" s="136">
        <v>30825</v>
      </c>
    </row>
    <row r="97" spans="2:28" ht="15.75" x14ac:dyDescent="0.25">
      <c r="B97" s="214" t="s">
        <v>59</v>
      </c>
      <c r="C97" s="215"/>
      <c r="D97" s="84"/>
      <c r="E97" s="135"/>
      <c r="F97" s="136">
        <v>50000</v>
      </c>
      <c r="G97" s="141"/>
      <c r="H97" s="84">
        <v>50000</v>
      </c>
      <c r="I97" s="141"/>
      <c r="J97" s="136">
        <v>50000</v>
      </c>
      <c r="K97" s="141"/>
      <c r="L97" s="136">
        <v>50000</v>
      </c>
      <c r="M97" s="141"/>
      <c r="N97" s="136">
        <v>50000</v>
      </c>
      <c r="O97" s="141"/>
      <c r="P97" s="136">
        <v>50000</v>
      </c>
      <c r="Q97" s="141"/>
      <c r="R97" s="136">
        <v>50000</v>
      </c>
      <c r="S97" s="141"/>
      <c r="T97" s="136">
        <v>50000</v>
      </c>
      <c r="U97" s="141"/>
      <c r="V97" s="136">
        <v>50000</v>
      </c>
      <c r="W97" s="141"/>
      <c r="X97" s="136">
        <v>50000</v>
      </c>
      <c r="Y97" s="141"/>
      <c r="Z97" s="136">
        <v>50000</v>
      </c>
      <c r="AA97" s="141"/>
      <c r="AB97" s="136">
        <v>50000</v>
      </c>
    </row>
    <row r="98" spans="2:28" ht="15.75" x14ac:dyDescent="0.25">
      <c r="B98" s="214" t="s">
        <v>19</v>
      </c>
      <c r="C98" s="215"/>
      <c r="D98" s="84"/>
      <c r="E98" s="135"/>
      <c r="F98" s="136">
        <v>72375</v>
      </c>
      <c r="G98" s="141"/>
      <c r="H98" s="84">
        <v>72375</v>
      </c>
      <c r="I98" s="141"/>
      <c r="J98" s="136">
        <v>72375</v>
      </c>
      <c r="K98" s="141"/>
      <c r="L98" s="136">
        <v>72375</v>
      </c>
      <c r="M98" s="141"/>
      <c r="N98" s="136">
        <v>72375</v>
      </c>
      <c r="O98" s="141"/>
      <c r="P98" s="136">
        <v>72375</v>
      </c>
      <c r="Q98" s="141"/>
      <c r="R98" s="136">
        <v>72375</v>
      </c>
      <c r="S98" s="141"/>
      <c r="T98" s="136">
        <v>73750</v>
      </c>
      <c r="U98" s="141"/>
      <c r="V98" s="136">
        <v>73750</v>
      </c>
      <c r="W98" s="141"/>
      <c r="X98" s="136">
        <v>71000</v>
      </c>
      <c r="Y98" s="141"/>
      <c r="Z98" s="136">
        <v>71000</v>
      </c>
      <c r="AA98" s="141"/>
      <c r="AB98" s="136">
        <v>71000</v>
      </c>
    </row>
    <row r="99" spans="2:28" ht="15.75" x14ac:dyDescent="0.25">
      <c r="B99" s="214" t="s">
        <v>60</v>
      </c>
      <c r="C99" s="215"/>
      <c r="D99" s="84"/>
      <c r="E99" s="135"/>
      <c r="F99" s="136"/>
      <c r="G99" s="148"/>
      <c r="H99" s="33"/>
      <c r="I99" s="148"/>
      <c r="J99" s="134"/>
      <c r="K99" s="148"/>
      <c r="L99" s="134"/>
      <c r="M99" s="148"/>
      <c r="N99" s="134"/>
      <c r="O99" s="148"/>
      <c r="P99" s="134"/>
      <c r="Q99" s="148"/>
      <c r="R99" s="134"/>
      <c r="S99" s="148"/>
      <c r="T99" s="169">
        <v>2129.0300000000002</v>
      </c>
      <c r="U99" s="148"/>
      <c r="V99" s="169" t="s">
        <v>84</v>
      </c>
      <c r="W99" s="148"/>
      <c r="X99" s="169" t="s">
        <v>84</v>
      </c>
      <c r="Y99" s="148"/>
      <c r="Z99" s="169" t="s">
        <v>84</v>
      </c>
      <c r="AA99" s="148"/>
      <c r="AB99" s="169" t="s">
        <v>84</v>
      </c>
    </row>
    <row r="100" spans="2:28" ht="15.75" x14ac:dyDescent="0.25">
      <c r="B100" s="214" t="s">
        <v>20</v>
      </c>
      <c r="C100" s="215"/>
      <c r="D100" s="84"/>
      <c r="E100" s="135"/>
      <c r="F100" s="136">
        <v>25000</v>
      </c>
      <c r="G100" s="141"/>
      <c r="H100" s="84">
        <v>25000</v>
      </c>
      <c r="I100" s="141"/>
      <c r="J100" s="136">
        <v>25000</v>
      </c>
      <c r="K100" s="141"/>
      <c r="L100" s="136">
        <v>25000</v>
      </c>
      <c r="M100" s="141"/>
      <c r="N100" s="136">
        <v>25000</v>
      </c>
      <c r="O100" s="141"/>
      <c r="P100" s="136">
        <v>25000</v>
      </c>
      <c r="Q100" s="141"/>
      <c r="R100" s="136">
        <v>25000</v>
      </c>
      <c r="S100" s="141"/>
      <c r="T100" s="136">
        <v>25000</v>
      </c>
      <c r="U100" s="141"/>
      <c r="V100" s="136">
        <v>25000</v>
      </c>
      <c r="W100" s="141"/>
      <c r="X100" s="136">
        <v>25000</v>
      </c>
      <c r="Y100" s="141"/>
      <c r="Z100" s="136">
        <v>25000</v>
      </c>
      <c r="AA100" s="141"/>
      <c r="AB100" s="136">
        <v>25000</v>
      </c>
    </row>
    <row r="101" spans="2:28" ht="15.75" x14ac:dyDescent="0.25">
      <c r="B101" s="214" t="s">
        <v>22</v>
      </c>
      <c r="C101" s="215"/>
      <c r="D101" s="84"/>
      <c r="E101" s="135"/>
      <c r="F101" s="136">
        <v>75000</v>
      </c>
      <c r="G101" s="141"/>
      <c r="H101" s="84">
        <v>75000</v>
      </c>
      <c r="I101" s="141"/>
      <c r="J101" s="136">
        <v>75000</v>
      </c>
      <c r="K101" s="141"/>
      <c r="L101" s="136">
        <v>75000</v>
      </c>
      <c r="M101" s="141"/>
      <c r="N101" s="136">
        <v>75000</v>
      </c>
      <c r="O101" s="141"/>
      <c r="P101" s="136">
        <v>75000</v>
      </c>
      <c r="Q101" s="141"/>
      <c r="R101" s="136">
        <v>75000</v>
      </c>
      <c r="S101" s="141"/>
      <c r="T101" s="136">
        <v>75000</v>
      </c>
      <c r="U101" s="141"/>
      <c r="V101" s="136">
        <v>75000</v>
      </c>
      <c r="W101" s="141"/>
      <c r="X101" s="136">
        <v>75000</v>
      </c>
      <c r="Y101" s="141"/>
      <c r="Z101" s="136">
        <v>75000</v>
      </c>
      <c r="AA101" s="141"/>
      <c r="AB101" s="136">
        <v>75000</v>
      </c>
    </row>
    <row r="102" spans="2:28" ht="15.75" x14ac:dyDescent="0.25">
      <c r="B102" s="214" t="s">
        <v>21</v>
      </c>
      <c r="C102" s="215"/>
      <c r="D102" s="84"/>
      <c r="E102" s="135"/>
      <c r="F102" s="136"/>
      <c r="G102" s="148"/>
      <c r="H102" s="33"/>
      <c r="I102" s="148"/>
      <c r="J102" s="134"/>
      <c r="K102" s="148"/>
      <c r="L102" s="134"/>
      <c r="M102" s="148"/>
      <c r="N102" s="134"/>
      <c r="O102" s="148"/>
      <c r="P102" s="134"/>
      <c r="Q102" s="148"/>
      <c r="R102" s="134"/>
      <c r="S102" s="148"/>
      <c r="T102" s="161"/>
      <c r="U102" s="148"/>
      <c r="V102" s="161"/>
      <c r="W102" s="148"/>
      <c r="X102" s="161">
        <v>125000</v>
      </c>
      <c r="Y102" s="148"/>
      <c r="Z102" s="161">
        <v>125000</v>
      </c>
      <c r="AA102" s="148"/>
      <c r="AB102" s="161">
        <v>125000</v>
      </c>
    </row>
    <row r="103" spans="2:28" ht="15.75" x14ac:dyDescent="0.25">
      <c r="B103" s="214" t="s">
        <v>24</v>
      </c>
      <c r="C103" s="215"/>
      <c r="D103" s="84"/>
      <c r="E103" s="135"/>
      <c r="F103" s="136">
        <v>13900</v>
      </c>
      <c r="G103" s="141"/>
      <c r="H103" s="84">
        <v>13900</v>
      </c>
      <c r="I103" s="141"/>
      <c r="J103" s="136">
        <v>13900</v>
      </c>
      <c r="K103" s="141"/>
      <c r="L103" s="136">
        <v>13900</v>
      </c>
      <c r="M103" s="141"/>
      <c r="N103" s="136">
        <v>13900</v>
      </c>
      <c r="O103" s="141"/>
      <c r="P103" s="136">
        <v>13900</v>
      </c>
      <c r="Q103" s="141"/>
      <c r="R103" s="136">
        <v>13900</v>
      </c>
      <c r="S103" s="141"/>
      <c r="T103" s="136">
        <v>13900</v>
      </c>
      <c r="U103" s="141"/>
      <c r="V103" s="136">
        <v>13900</v>
      </c>
      <c r="W103" s="141"/>
      <c r="X103" s="136">
        <v>13900</v>
      </c>
      <c r="Y103" s="141"/>
      <c r="Z103" s="136">
        <v>13900</v>
      </c>
      <c r="AA103" s="141"/>
      <c r="AB103" s="136">
        <v>13900</v>
      </c>
    </row>
    <row r="104" spans="2:28" ht="15.75" x14ac:dyDescent="0.25">
      <c r="B104" s="214" t="s">
        <v>23</v>
      </c>
      <c r="C104" s="215"/>
      <c r="D104" s="84"/>
      <c r="E104" s="135"/>
      <c r="F104" s="136">
        <v>20000</v>
      </c>
      <c r="G104" s="141"/>
      <c r="H104" s="84">
        <v>20000</v>
      </c>
      <c r="I104" s="141"/>
      <c r="J104" s="136">
        <v>20000</v>
      </c>
      <c r="K104" s="141"/>
      <c r="L104" s="136">
        <v>20000</v>
      </c>
      <c r="M104" s="141"/>
      <c r="N104" s="136">
        <v>20000</v>
      </c>
      <c r="O104" s="141"/>
      <c r="P104" s="136">
        <v>20000</v>
      </c>
      <c r="Q104" s="141"/>
      <c r="R104" s="136">
        <v>20000</v>
      </c>
      <c r="S104" s="141"/>
      <c r="T104" s="136">
        <v>20000</v>
      </c>
      <c r="U104" s="141"/>
      <c r="V104" s="136">
        <v>20000</v>
      </c>
      <c r="W104" s="141"/>
      <c r="X104" s="136">
        <v>20000</v>
      </c>
      <c r="Y104" s="141"/>
      <c r="Z104" s="136">
        <v>20000</v>
      </c>
      <c r="AA104" s="141"/>
      <c r="AB104" s="136">
        <v>20000</v>
      </c>
    </row>
    <row r="105" spans="2:28" ht="15.75" x14ac:dyDescent="0.25">
      <c r="B105" s="218" t="s">
        <v>3</v>
      </c>
      <c r="C105" s="219"/>
      <c r="D105" s="121"/>
      <c r="E105" s="139"/>
      <c r="F105" s="140">
        <f>SUM(F91:F104)</f>
        <v>449650</v>
      </c>
      <c r="G105" s="153"/>
      <c r="H105" s="121">
        <f>SUM(H91:H104)</f>
        <v>449650</v>
      </c>
      <c r="I105" s="153"/>
      <c r="J105" s="159">
        <f>SUM(J91:J104)</f>
        <v>449650</v>
      </c>
      <c r="K105" s="153"/>
      <c r="L105" s="140">
        <f>SUM(L91:L104)</f>
        <v>449650</v>
      </c>
      <c r="M105" s="153"/>
      <c r="N105" s="140">
        <f>SUM(N91:N104)</f>
        <v>449650</v>
      </c>
      <c r="O105" s="153"/>
      <c r="P105" s="140">
        <f>SUM(P91:P104)</f>
        <v>449650</v>
      </c>
      <c r="Q105" s="153"/>
      <c r="R105" s="140">
        <f>SUM(R91:R104)</f>
        <v>449650</v>
      </c>
      <c r="S105" s="153"/>
      <c r="T105" s="140">
        <f>SUM(T91:T104)</f>
        <v>460162.09</v>
      </c>
      <c r="U105" s="153"/>
      <c r="V105" s="140">
        <f>SUM(V91:V104)</f>
        <v>451275</v>
      </c>
      <c r="W105" s="153"/>
      <c r="X105" s="140">
        <f>SUM(X91:X104)</f>
        <v>568025</v>
      </c>
      <c r="Y105" s="153"/>
      <c r="Z105" s="140">
        <f>SUM(Z91:Z104)</f>
        <v>568025</v>
      </c>
      <c r="AA105" s="153"/>
      <c r="AB105" s="140">
        <f>SUM(AB91:AB104)</f>
        <v>568025</v>
      </c>
    </row>
    <row r="106" spans="2:28" ht="15.75" x14ac:dyDescent="0.25">
      <c r="B106" s="220"/>
      <c r="C106" s="215"/>
      <c r="D106" s="84"/>
      <c r="E106" s="135"/>
      <c r="F106" s="136"/>
      <c r="G106" s="148"/>
      <c r="H106" s="33"/>
      <c r="I106" s="148"/>
      <c r="J106" s="134"/>
      <c r="K106" s="148"/>
      <c r="L106" s="134"/>
      <c r="M106" s="148"/>
      <c r="N106" s="134"/>
      <c r="O106" s="148"/>
      <c r="P106" s="134"/>
      <c r="Q106" s="148"/>
      <c r="R106" s="134"/>
      <c r="S106" s="148"/>
      <c r="T106" s="161"/>
      <c r="U106" s="148"/>
      <c r="V106" s="161"/>
      <c r="W106" s="148"/>
      <c r="X106" s="161"/>
      <c r="Y106" s="148"/>
      <c r="Z106" s="161"/>
      <c r="AA106" s="148"/>
      <c r="AB106" s="161"/>
    </row>
    <row r="107" spans="2:28" ht="15.75" x14ac:dyDescent="0.25">
      <c r="B107" s="221" t="s">
        <v>4</v>
      </c>
      <c r="C107" s="219"/>
      <c r="D107" s="84"/>
      <c r="E107" s="139" t="s">
        <v>30</v>
      </c>
      <c r="F107" s="136"/>
      <c r="G107" s="148"/>
      <c r="H107" s="33"/>
      <c r="I107" s="148"/>
      <c r="J107" s="134"/>
      <c r="K107" s="148"/>
      <c r="L107" s="134"/>
      <c r="M107" s="148"/>
      <c r="N107" s="134"/>
      <c r="O107" s="148"/>
      <c r="P107" s="134"/>
      <c r="Q107" s="148"/>
      <c r="R107" s="134"/>
      <c r="S107" s="148"/>
      <c r="T107" s="161"/>
      <c r="U107" s="148"/>
      <c r="V107" s="161"/>
      <c r="W107" s="148"/>
      <c r="X107" s="161"/>
      <c r="Y107" s="148"/>
      <c r="Z107" s="161"/>
      <c r="AA107" s="148"/>
      <c r="AB107" s="161"/>
    </row>
    <row r="108" spans="2:28" ht="15.75" x14ac:dyDescent="0.25">
      <c r="B108" s="214" t="s">
        <v>5</v>
      </c>
      <c r="C108" s="219"/>
      <c r="D108" s="84"/>
      <c r="E108" s="139"/>
      <c r="F108" s="136"/>
      <c r="G108" s="148"/>
      <c r="H108" s="33"/>
      <c r="I108" s="148"/>
      <c r="J108" s="134"/>
      <c r="K108" s="148"/>
      <c r="L108" s="134"/>
      <c r="M108" s="148"/>
      <c r="N108" s="134">
        <v>17177.23</v>
      </c>
      <c r="O108" s="148"/>
      <c r="P108" s="134">
        <v>17177.23</v>
      </c>
      <c r="Q108" s="148"/>
      <c r="R108" s="134">
        <v>17177.23</v>
      </c>
      <c r="S108" s="148"/>
      <c r="T108" s="229">
        <v>17177.23</v>
      </c>
      <c r="U108" s="148"/>
      <c r="V108" s="229"/>
      <c r="W108" s="148"/>
      <c r="X108" s="229"/>
      <c r="Y108" s="148"/>
      <c r="Z108" s="229"/>
      <c r="AA108" s="148"/>
      <c r="AB108" s="229"/>
    </row>
    <row r="109" spans="2:28" ht="15.75" x14ac:dyDescent="0.25">
      <c r="B109" s="214" t="s">
        <v>25</v>
      </c>
      <c r="C109" s="222"/>
      <c r="D109" s="84"/>
      <c r="E109" s="141"/>
      <c r="F109" s="136"/>
      <c r="G109" s="148"/>
      <c r="H109" s="33"/>
      <c r="I109" s="148"/>
      <c r="J109" s="134"/>
      <c r="K109" s="148"/>
      <c r="L109" s="134"/>
      <c r="M109" s="148"/>
      <c r="N109" s="134"/>
      <c r="O109" s="148"/>
      <c r="P109" s="134"/>
      <c r="Q109" s="148"/>
      <c r="R109" s="134"/>
      <c r="S109" s="148"/>
      <c r="T109" s="226"/>
      <c r="U109" s="148"/>
      <c r="V109" s="226"/>
      <c r="W109" s="148"/>
      <c r="X109" s="226"/>
      <c r="Y109" s="148"/>
      <c r="Z109" s="226"/>
      <c r="AA109" s="148"/>
      <c r="AB109" s="226"/>
    </row>
    <row r="110" spans="2:28" ht="15.75" x14ac:dyDescent="0.25">
      <c r="B110" s="214" t="s">
        <v>6</v>
      </c>
      <c r="C110" s="222"/>
      <c r="D110" s="84"/>
      <c r="E110" s="141">
        <v>0</v>
      </c>
      <c r="F110" s="136"/>
      <c r="G110" s="148"/>
      <c r="H110" s="33"/>
      <c r="I110" s="148"/>
      <c r="J110" s="134"/>
      <c r="K110" s="148"/>
      <c r="L110" s="134"/>
      <c r="M110" s="148"/>
      <c r="N110" s="134"/>
      <c r="O110" s="148"/>
      <c r="P110" s="134"/>
      <c r="Q110" s="148"/>
      <c r="R110" s="134"/>
      <c r="S110" s="148"/>
      <c r="T110" s="226"/>
      <c r="U110" s="148"/>
      <c r="V110" s="226"/>
      <c r="W110" s="148"/>
      <c r="X110" s="226"/>
      <c r="Y110" s="148"/>
      <c r="Z110" s="226"/>
      <c r="AA110" s="148"/>
      <c r="AB110" s="226"/>
    </row>
    <row r="111" spans="2:28" ht="15.75" x14ac:dyDescent="0.25">
      <c r="B111" s="214" t="s">
        <v>7</v>
      </c>
      <c r="C111" s="113"/>
      <c r="D111" s="84"/>
      <c r="E111" s="141">
        <v>0</v>
      </c>
      <c r="F111" s="136"/>
      <c r="G111" s="148"/>
      <c r="H111" s="33"/>
      <c r="I111" s="148"/>
      <c r="J111" s="134"/>
      <c r="K111" s="148"/>
      <c r="L111" s="134"/>
      <c r="M111" s="148"/>
      <c r="N111" s="134"/>
      <c r="O111" s="148"/>
      <c r="P111" s="134"/>
      <c r="Q111" s="148"/>
      <c r="R111" s="134"/>
      <c r="S111" s="148"/>
      <c r="T111" s="226"/>
      <c r="U111" s="148"/>
      <c r="V111" s="226"/>
      <c r="W111" s="148"/>
      <c r="X111" s="226"/>
      <c r="Y111" s="148"/>
      <c r="Z111" s="226"/>
      <c r="AA111" s="148"/>
      <c r="AB111" s="226"/>
    </row>
    <row r="112" spans="2:28" ht="15.75" x14ac:dyDescent="0.25">
      <c r="B112" s="214"/>
      <c r="C112" s="215"/>
      <c r="D112" s="115"/>
      <c r="E112" s="142"/>
      <c r="F112" s="143">
        <f>+F105+F111</f>
        <v>449650</v>
      </c>
      <c r="G112" s="151"/>
      <c r="H112" s="115">
        <f>+H105+H111</f>
        <v>449650</v>
      </c>
      <c r="I112" s="141"/>
      <c r="J112" s="136">
        <f>+J105+J111</f>
        <v>449650</v>
      </c>
      <c r="K112" s="151"/>
      <c r="L112" s="143">
        <f>+L105+L111</f>
        <v>449650</v>
      </c>
      <c r="M112" s="151"/>
      <c r="N112" s="143">
        <f>+N105+N108+N109+N110+N111</f>
        <v>466827.23</v>
      </c>
      <c r="O112" s="151"/>
      <c r="P112" s="143">
        <f>+P105+P108+P109+P110+P111</f>
        <v>466827.23</v>
      </c>
      <c r="Q112" s="151"/>
      <c r="R112" s="143">
        <f>+R105+R108+R109+R110+R111</f>
        <v>466827.23</v>
      </c>
      <c r="S112" s="151"/>
      <c r="T112" s="143">
        <f>+T105+T108+T109+T110+T111</f>
        <v>477339.32</v>
      </c>
      <c r="U112" s="151"/>
      <c r="V112" s="143">
        <f>+V105+V108+V109+V110+V111</f>
        <v>451275</v>
      </c>
      <c r="W112" s="151"/>
      <c r="X112" s="143">
        <f>+X105+X108+X109+X110+X111</f>
        <v>568025</v>
      </c>
      <c r="Y112" s="151"/>
      <c r="Z112" s="143">
        <f>+Z105+Z108+Z109+Z110+Z111</f>
        <v>568025</v>
      </c>
      <c r="AA112" s="151"/>
      <c r="AB112" s="143">
        <f>+AB105+AB108+AB109+AB110+AB111</f>
        <v>568025</v>
      </c>
    </row>
    <row r="113" spans="2:28" ht="15.75" x14ac:dyDescent="0.25">
      <c r="B113" s="221" t="s">
        <v>34</v>
      </c>
      <c r="C113" s="219"/>
      <c r="D113" s="84"/>
      <c r="E113" s="139"/>
      <c r="F113" s="136"/>
      <c r="G113" s="148"/>
      <c r="H113" s="33"/>
      <c r="I113" s="148"/>
      <c r="J113" s="134"/>
      <c r="K113" s="148"/>
      <c r="L113" s="134"/>
      <c r="M113" s="148"/>
      <c r="N113" s="134"/>
      <c r="O113" s="148"/>
      <c r="P113" s="134"/>
      <c r="Q113" s="148"/>
      <c r="R113" s="134"/>
      <c r="S113" s="148"/>
      <c r="T113" s="226"/>
      <c r="U113" s="148"/>
      <c r="V113" s="226"/>
      <c r="W113" s="148"/>
      <c r="X113" s="226"/>
      <c r="Y113" s="148"/>
      <c r="Z113" s="226"/>
      <c r="AA113" s="148"/>
      <c r="AB113" s="226"/>
    </row>
    <row r="114" spans="2:28" ht="15.75" x14ac:dyDescent="0.25">
      <c r="B114" s="214" t="s">
        <v>9</v>
      </c>
      <c r="C114" s="223"/>
      <c r="D114" s="84"/>
      <c r="E114" s="144">
        <v>350</v>
      </c>
      <c r="F114" s="145"/>
      <c r="G114" s="144">
        <v>350</v>
      </c>
      <c r="H114" s="131"/>
      <c r="I114" s="144">
        <v>350</v>
      </c>
      <c r="J114" s="145"/>
      <c r="K114" s="144">
        <v>350</v>
      </c>
      <c r="L114" s="145"/>
      <c r="M114" s="144">
        <v>350</v>
      </c>
      <c r="N114" s="145"/>
      <c r="O114" s="144">
        <v>350</v>
      </c>
      <c r="P114" s="145"/>
      <c r="Q114" s="144">
        <v>350</v>
      </c>
      <c r="R114" s="145"/>
      <c r="S114" s="144">
        <v>350</v>
      </c>
      <c r="T114" s="227"/>
      <c r="U114" s="144">
        <v>350</v>
      </c>
      <c r="V114" s="227"/>
      <c r="W114" s="144">
        <v>350</v>
      </c>
      <c r="X114" s="227"/>
      <c r="Y114" s="144">
        <v>350</v>
      </c>
      <c r="Z114" s="227"/>
      <c r="AA114" s="144">
        <v>350</v>
      </c>
      <c r="AB114" s="227"/>
    </row>
    <row r="115" spans="2:28" ht="17.25" x14ac:dyDescent="0.3">
      <c r="B115" s="216" t="s">
        <v>92</v>
      </c>
      <c r="C115" s="223"/>
      <c r="D115" s="84"/>
      <c r="E115" s="144">
        <f>F91*0.1</f>
        <v>14475</v>
      </c>
      <c r="F115" s="145"/>
      <c r="G115" s="144">
        <f>H91*0.1</f>
        <v>14475</v>
      </c>
      <c r="H115" s="131"/>
      <c r="I115" s="144">
        <f>J91*0.1</f>
        <v>14475</v>
      </c>
      <c r="J115" s="145"/>
      <c r="K115" s="144">
        <f>L91*0.1</f>
        <v>14475</v>
      </c>
      <c r="L115" s="145"/>
      <c r="M115" s="144">
        <f>N91*0.1</f>
        <v>14475</v>
      </c>
      <c r="N115" s="145"/>
      <c r="O115" s="144">
        <f>P91*0.1</f>
        <v>14475</v>
      </c>
      <c r="P115" s="145"/>
      <c r="Q115" s="144">
        <f>R91*0.1</f>
        <v>14475</v>
      </c>
      <c r="R115" s="145"/>
      <c r="S115" s="144">
        <f>T91*10/100+425.81</f>
        <v>15175.81</v>
      </c>
      <c r="T115" s="227"/>
      <c r="U115" s="144">
        <v>14750</v>
      </c>
      <c r="V115" s="227"/>
      <c r="W115" s="144">
        <v>14200</v>
      </c>
      <c r="X115" s="227"/>
      <c r="Y115" s="144">
        <v>14200</v>
      </c>
      <c r="Z115" s="227"/>
      <c r="AA115" s="144">
        <v>14200</v>
      </c>
      <c r="AB115" s="227"/>
    </row>
    <row r="116" spans="2:28" ht="17.25" x14ac:dyDescent="0.3">
      <c r="B116" s="216"/>
      <c r="C116" s="113"/>
      <c r="D116" s="117"/>
      <c r="E116" s="141"/>
      <c r="F116" s="146">
        <f>-E114-E115-E116</f>
        <v>-14825</v>
      </c>
      <c r="G116" s="154"/>
      <c r="H116" s="117">
        <f>-G114-G115-G116</f>
        <v>-14825</v>
      </c>
      <c r="I116" s="141"/>
      <c r="J116" s="136">
        <f>-I114-I115-I116</f>
        <v>-14825</v>
      </c>
      <c r="K116" s="154"/>
      <c r="L116" s="146">
        <f>-K114-K115-K116</f>
        <v>-14825</v>
      </c>
      <c r="M116" s="154"/>
      <c r="N116" s="146">
        <f>-M114-M115-M116</f>
        <v>-14825</v>
      </c>
      <c r="O116" s="154"/>
      <c r="P116" s="146">
        <f>-O114-O115-O116</f>
        <v>-14825</v>
      </c>
      <c r="Q116" s="154"/>
      <c r="R116" s="146">
        <f>-Q114-Q115-Q116</f>
        <v>-14825</v>
      </c>
      <c r="S116" s="154"/>
      <c r="T116" s="146">
        <f>-S114-S115-S116</f>
        <v>-15525.81</v>
      </c>
      <c r="U116" s="154"/>
      <c r="V116" s="146">
        <f>-U114-U115-U116</f>
        <v>-15100</v>
      </c>
      <c r="W116" s="154"/>
      <c r="X116" s="146">
        <f>-W114-W115-W116</f>
        <v>-14550</v>
      </c>
      <c r="Y116" s="154"/>
      <c r="Z116" s="146">
        <f>-Y114-Y115-Y116</f>
        <v>-14550</v>
      </c>
      <c r="AA116" s="154"/>
      <c r="AB116" s="146">
        <f>-AA114-AA115-AA116</f>
        <v>-14550</v>
      </c>
    </row>
    <row r="117" spans="2:28" ht="16.5" thickBot="1" x14ac:dyDescent="0.3">
      <c r="B117" s="214" t="s">
        <v>11</v>
      </c>
      <c r="C117" s="215"/>
      <c r="D117" s="124"/>
      <c r="E117" s="142"/>
      <c r="F117" s="147">
        <f>+F112+F116</f>
        <v>434825</v>
      </c>
      <c r="G117" s="155"/>
      <c r="H117" s="124">
        <f>+H112+H116</f>
        <v>434825</v>
      </c>
      <c r="I117" s="141"/>
      <c r="J117" s="136">
        <f>+J112+J116</f>
        <v>434825</v>
      </c>
      <c r="K117" s="155"/>
      <c r="L117" s="147">
        <f>+L112+L116</f>
        <v>434825</v>
      </c>
      <c r="M117" s="155"/>
      <c r="N117" s="147">
        <f>+N112+N116</f>
        <v>452002.23</v>
      </c>
      <c r="O117" s="155"/>
      <c r="P117" s="147">
        <f>+P112+P116</f>
        <v>452002.23</v>
      </c>
      <c r="Q117" s="155"/>
      <c r="R117" s="147">
        <f>+R112+R116</f>
        <v>452002.23</v>
      </c>
      <c r="S117" s="155"/>
      <c r="T117" s="228">
        <f>+T112+T116</f>
        <v>461813.51</v>
      </c>
      <c r="U117" s="155"/>
      <c r="V117" s="228">
        <f>+V112+V116</f>
        <v>436175</v>
      </c>
      <c r="W117" s="155"/>
      <c r="X117" s="228">
        <f>+X112+X116</f>
        <v>553475</v>
      </c>
      <c r="Y117" s="155"/>
      <c r="Z117" s="228">
        <f>+Z112+Z116</f>
        <v>553475</v>
      </c>
      <c r="AA117" s="155"/>
      <c r="AB117" s="228">
        <f>+AB112+AB116</f>
        <v>553475</v>
      </c>
    </row>
    <row r="118" spans="2:28" ht="15.75" x14ac:dyDescent="0.25">
      <c r="B118" s="214" t="s">
        <v>154</v>
      </c>
      <c r="C118" s="215"/>
      <c r="D118" s="125" t="s">
        <v>84</v>
      </c>
      <c r="E118" s="148"/>
      <c r="F118" s="149">
        <f>F117*6/100</f>
        <v>26089.5</v>
      </c>
      <c r="G118" s="156"/>
      <c r="H118" s="158">
        <f t="shared" ref="H118" si="9">H117*6/100</f>
        <v>26089.5</v>
      </c>
      <c r="I118" s="156"/>
      <c r="J118" s="149">
        <f t="shared" ref="J118" si="10">J117*6/100</f>
        <v>26089.5</v>
      </c>
      <c r="K118" s="156"/>
      <c r="L118" s="149">
        <f t="shared" ref="L118" si="11">L117*6/100</f>
        <v>26089.5</v>
      </c>
      <c r="M118" s="156"/>
      <c r="N118" s="149">
        <f t="shared" ref="N118" si="12">N117*6/100</f>
        <v>27120.1338</v>
      </c>
      <c r="O118" s="156"/>
      <c r="P118" s="149">
        <f t="shared" ref="P118" si="13">P117*6/100</f>
        <v>27120.1338</v>
      </c>
      <c r="Q118" s="156"/>
      <c r="R118" s="149">
        <f t="shared" ref="R118" si="14">R117*6/100</f>
        <v>27120.1338</v>
      </c>
      <c r="S118" s="156"/>
      <c r="T118" s="230">
        <f t="shared" ref="T118" si="15">T117*6/100</f>
        <v>27708.810600000001</v>
      </c>
      <c r="U118" s="156"/>
      <c r="V118" s="230">
        <f t="shared" ref="V118" si="16">V117*6/100</f>
        <v>26170.5</v>
      </c>
      <c r="W118" s="156"/>
      <c r="X118" s="230">
        <f>X117*12/100</f>
        <v>66417</v>
      </c>
      <c r="Y118" s="156"/>
      <c r="Z118" s="230">
        <f>Z117*12/100</f>
        <v>66417</v>
      </c>
      <c r="AA118" s="156"/>
      <c r="AB118" s="230">
        <f>AB117*12/100</f>
        <v>66417</v>
      </c>
    </row>
    <row r="119" spans="2:28" ht="15.75" x14ac:dyDescent="0.25">
      <c r="B119" s="214" t="s">
        <v>13</v>
      </c>
      <c r="C119" s="219"/>
      <c r="D119" s="126" t="s">
        <v>84</v>
      </c>
      <c r="E119" s="148"/>
      <c r="F119" s="134">
        <v>-15000</v>
      </c>
      <c r="G119" s="148"/>
      <c r="H119" s="33">
        <v>-15000</v>
      </c>
      <c r="I119" s="148"/>
      <c r="J119" s="134">
        <v>-15000</v>
      </c>
      <c r="K119" s="148"/>
      <c r="L119" s="134">
        <v>-15000</v>
      </c>
      <c r="M119" s="148"/>
      <c r="N119" s="134">
        <v>-15000</v>
      </c>
      <c r="O119" s="148"/>
      <c r="P119" s="134">
        <v>-15000</v>
      </c>
      <c r="Q119" s="148"/>
      <c r="R119" s="134">
        <v>-15000</v>
      </c>
      <c r="S119" s="148"/>
      <c r="T119" s="229">
        <v>-15000</v>
      </c>
      <c r="U119" s="148"/>
      <c r="V119" s="229">
        <v>-15000</v>
      </c>
      <c r="W119" s="148"/>
      <c r="X119" s="229">
        <v>-45000</v>
      </c>
      <c r="Y119" s="148"/>
      <c r="Z119" s="229">
        <v>-45000</v>
      </c>
      <c r="AA119" s="148"/>
      <c r="AB119" s="229">
        <v>-45000</v>
      </c>
    </row>
    <row r="120" spans="2:28" ht="16.5" thickBot="1" x14ac:dyDescent="0.3">
      <c r="B120" s="271" t="s">
        <v>131</v>
      </c>
      <c r="C120" s="274"/>
      <c r="D120" s="307"/>
      <c r="E120" s="274"/>
      <c r="F120" s="274"/>
      <c r="G120" s="274"/>
      <c r="H120" s="274"/>
      <c r="I120" s="274" t="s">
        <v>108</v>
      </c>
      <c r="J120" s="231" t="e">
        <f>#REF!-#REF!</f>
        <v>#REF!</v>
      </c>
      <c r="K120" s="231" t="e">
        <f>#REF!-#REF!</f>
        <v>#REF!</v>
      </c>
      <c r="L120" s="231" t="e">
        <f>#REF!-#REF!</f>
        <v>#REF!</v>
      </c>
      <c r="M120" s="231" t="e">
        <f>#REF!-#REF!</f>
        <v>#REF!</v>
      </c>
      <c r="N120" s="231" t="e">
        <f>#REF!-#REF!</f>
        <v>#REF!</v>
      </c>
      <c r="O120" s="231" t="e">
        <f>#REF!-#REF!</f>
        <v>#REF!</v>
      </c>
      <c r="P120" s="231" t="e">
        <f>#REF!-#REF!</f>
        <v>#REF!</v>
      </c>
      <c r="Q120" s="231" t="e">
        <f>#REF!-#REF!</f>
        <v>#REF!</v>
      </c>
      <c r="R120" s="231" t="e">
        <f>#REF!-#REF!</f>
        <v>#REF!</v>
      </c>
      <c r="S120" s="274"/>
      <c r="T120" s="274"/>
      <c r="U120" s="150"/>
      <c r="V120" s="308" t="e">
        <f>#REF!+#REF!</f>
        <v>#REF!</v>
      </c>
      <c r="W120" s="150"/>
      <c r="X120" s="267">
        <f>X118+X119</f>
        <v>21417</v>
      </c>
      <c r="Y120" s="150"/>
      <c r="Z120" s="267">
        <f>Z118+Z119</f>
        <v>21417</v>
      </c>
      <c r="AA120" s="150"/>
      <c r="AB120" s="267">
        <f>AB118+AB119</f>
        <v>21417</v>
      </c>
    </row>
    <row r="121" spans="2:28" ht="15.75" thickTop="1" x14ac:dyDescent="0.25"/>
    <row r="125" spans="2:28" ht="15.75" x14ac:dyDescent="0.25">
      <c r="B125" s="101" t="s">
        <v>158</v>
      </c>
    </row>
    <row r="126" spans="2:28" ht="15.75" x14ac:dyDescent="0.25">
      <c r="B126" s="101" t="s">
        <v>36</v>
      </c>
      <c r="C126" s="101"/>
      <c r="D126" s="102"/>
    </row>
    <row r="127" spans="2:28" ht="15.75" x14ac:dyDescent="0.25">
      <c r="B127" s="103"/>
      <c r="C127" s="103"/>
      <c r="D127" s="102"/>
    </row>
    <row r="128" spans="2:28" ht="15.75" x14ac:dyDescent="0.25">
      <c r="B128" s="104" t="s">
        <v>0</v>
      </c>
      <c r="C128" s="103"/>
      <c r="D128" s="102"/>
      <c r="E128" s="33"/>
      <c r="F128" s="33"/>
    </row>
    <row r="129" spans="2:36" ht="15.75" x14ac:dyDescent="0.25">
      <c r="B129" s="105"/>
      <c r="C129" s="106"/>
      <c r="D129" s="107"/>
      <c r="E129" s="133" t="s">
        <v>95</v>
      </c>
      <c r="F129" s="134"/>
      <c r="G129" s="129" t="s">
        <v>97</v>
      </c>
      <c r="H129" s="129"/>
      <c r="I129" s="49" t="s">
        <v>98</v>
      </c>
      <c r="J129" s="49"/>
      <c r="K129" s="49" t="s">
        <v>99</v>
      </c>
      <c r="L129" s="49"/>
      <c r="M129" s="49" t="s">
        <v>100</v>
      </c>
      <c r="N129" s="49"/>
      <c r="O129" s="49" t="s">
        <v>101</v>
      </c>
      <c r="P129" s="49"/>
      <c r="Q129" s="49" t="s">
        <v>102</v>
      </c>
      <c r="R129" s="49"/>
      <c r="S129" s="49" t="s">
        <v>103</v>
      </c>
      <c r="T129" s="33"/>
      <c r="U129" s="129" t="s">
        <v>104</v>
      </c>
      <c r="W129" s="412" t="s">
        <v>146</v>
      </c>
      <c r="X129" s="412"/>
      <c r="Y129" s="412" t="s">
        <v>149</v>
      </c>
      <c r="Z129" s="412"/>
      <c r="AA129" s="413" t="s">
        <v>156</v>
      </c>
      <c r="AB129" s="413"/>
      <c r="AC129" s="413" t="s">
        <v>159</v>
      </c>
      <c r="AD129" s="413"/>
      <c r="AE129" s="413" t="s">
        <v>162</v>
      </c>
      <c r="AF129" s="413"/>
      <c r="AG129" s="413" t="s">
        <v>163</v>
      </c>
      <c r="AH129" s="413"/>
      <c r="AI129" s="413" t="s">
        <v>165</v>
      </c>
      <c r="AJ129" s="413"/>
    </row>
    <row r="130" spans="2:36" ht="15.75" x14ac:dyDescent="0.25">
      <c r="B130" s="212" t="s">
        <v>1</v>
      </c>
      <c r="C130" s="213"/>
      <c r="D130" s="84"/>
      <c r="E130" s="135"/>
      <c r="F130" s="136">
        <v>144750</v>
      </c>
      <c r="G130" s="84"/>
      <c r="H130" s="84">
        <v>144750</v>
      </c>
      <c r="I130" s="151"/>
      <c r="J130" s="143">
        <v>144750</v>
      </c>
      <c r="K130" s="151"/>
      <c r="L130" s="143">
        <v>144750</v>
      </c>
      <c r="M130" s="151"/>
      <c r="N130" s="143">
        <v>144750</v>
      </c>
      <c r="O130" s="151"/>
      <c r="P130" s="143">
        <v>144750</v>
      </c>
      <c r="Q130" s="151"/>
      <c r="R130" s="143">
        <v>144750</v>
      </c>
      <c r="S130" s="151"/>
      <c r="T130" s="143">
        <v>147500</v>
      </c>
      <c r="U130" s="151"/>
      <c r="V130" s="143">
        <v>147500</v>
      </c>
      <c r="W130" s="151"/>
      <c r="X130" s="143">
        <v>142000</v>
      </c>
      <c r="Y130" s="151"/>
      <c r="Z130" s="143">
        <v>142000</v>
      </c>
      <c r="AA130" s="151"/>
      <c r="AB130" s="143">
        <v>136500</v>
      </c>
      <c r="AC130" s="151"/>
      <c r="AD130" s="143">
        <v>136500</v>
      </c>
      <c r="AE130" s="151"/>
      <c r="AF130" s="143">
        <v>136500</v>
      </c>
      <c r="AG130" s="151"/>
      <c r="AH130" s="143">
        <v>136500</v>
      </c>
      <c r="AI130" s="151"/>
      <c r="AJ130" s="143">
        <v>136500</v>
      </c>
    </row>
    <row r="131" spans="2:36" ht="15.75" x14ac:dyDescent="0.25">
      <c r="B131" s="214" t="s">
        <v>61</v>
      </c>
      <c r="C131" s="215"/>
      <c r="D131" s="84"/>
      <c r="E131" s="135"/>
      <c r="F131" s="136"/>
      <c r="G131" s="148"/>
      <c r="H131" s="33"/>
      <c r="I131" s="148"/>
      <c r="J131" s="134"/>
      <c r="K131" s="148"/>
      <c r="L131" s="134"/>
      <c r="M131" s="148"/>
      <c r="N131" s="134"/>
      <c r="O131" s="148"/>
      <c r="P131" s="134"/>
      <c r="Q131" s="148"/>
      <c r="R131" s="134"/>
      <c r="S131" s="148"/>
      <c r="T131" s="229">
        <v>4258.0600000000004</v>
      </c>
      <c r="U131" s="148"/>
      <c r="V131" s="229" t="s">
        <v>84</v>
      </c>
      <c r="W131" s="148"/>
      <c r="X131" s="229" t="s">
        <v>84</v>
      </c>
      <c r="Y131" s="148"/>
      <c r="Z131" s="229" t="s">
        <v>84</v>
      </c>
      <c r="AA131" s="148"/>
      <c r="AB131" s="229" t="s">
        <v>84</v>
      </c>
      <c r="AC131" s="148"/>
      <c r="AD131" s="229" t="s">
        <v>84</v>
      </c>
      <c r="AE131" s="148"/>
      <c r="AF131" s="229" t="s">
        <v>84</v>
      </c>
      <c r="AG131" s="148"/>
      <c r="AH131" s="229" t="s">
        <v>84</v>
      </c>
      <c r="AI131" s="148"/>
      <c r="AJ131" s="229" t="s">
        <v>84</v>
      </c>
    </row>
    <row r="132" spans="2:36" ht="15.75" x14ac:dyDescent="0.25">
      <c r="B132" s="214" t="s">
        <v>2</v>
      </c>
      <c r="C132" s="215"/>
      <c r="D132" s="84"/>
      <c r="E132" s="135"/>
      <c r="F132" s="136">
        <v>7800</v>
      </c>
      <c r="G132" s="141"/>
      <c r="H132" s="84">
        <v>7800</v>
      </c>
      <c r="I132" s="141"/>
      <c r="J132" s="136">
        <v>7800</v>
      </c>
      <c r="K132" s="141"/>
      <c r="L132" s="136">
        <v>7800</v>
      </c>
      <c r="M132" s="141"/>
      <c r="N132" s="136">
        <v>7800</v>
      </c>
      <c r="O132" s="141"/>
      <c r="P132" s="136">
        <v>7800</v>
      </c>
      <c r="Q132" s="141"/>
      <c r="R132" s="136">
        <v>7800</v>
      </c>
      <c r="S132" s="141"/>
      <c r="T132" s="136">
        <v>7800</v>
      </c>
      <c r="U132" s="141"/>
      <c r="V132" s="136">
        <v>7800</v>
      </c>
      <c r="W132" s="141"/>
      <c r="X132" s="136">
        <v>7800</v>
      </c>
      <c r="Y132" s="141"/>
      <c r="Z132" s="136">
        <v>7800</v>
      </c>
      <c r="AA132" s="141"/>
      <c r="AB132" s="136">
        <v>7800</v>
      </c>
      <c r="AC132" s="141"/>
      <c r="AD132" s="136">
        <v>7800</v>
      </c>
      <c r="AE132" s="141"/>
      <c r="AF132" s="136">
        <v>7800</v>
      </c>
      <c r="AG132" s="141"/>
      <c r="AH132" s="136">
        <v>7800</v>
      </c>
      <c r="AI132" s="141"/>
      <c r="AJ132" s="136">
        <v>7800</v>
      </c>
    </row>
    <row r="133" spans="2:36" ht="17.25" x14ac:dyDescent="0.3">
      <c r="B133" s="216" t="s">
        <v>69</v>
      </c>
      <c r="C133" s="217"/>
      <c r="D133" s="31"/>
      <c r="E133" s="137"/>
      <c r="F133" s="138">
        <v>2500</v>
      </c>
      <c r="G133" s="152"/>
      <c r="H133" s="130">
        <v>2500</v>
      </c>
      <c r="I133" s="152"/>
      <c r="J133" s="138">
        <v>2500</v>
      </c>
      <c r="K133" s="152"/>
      <c r="L133" s="138">
        <v>2500</v>
      </c>
      <c r="M133" s="152"/>
      <c r="N133" s="138">
        <v>2500</v>
      </c>
      <c r="O133" s="152"/>
      <c r="P133" s="138">
        <v>2500</v>
      </c>
      <c r="Q133" s="152"/>
      <c r="R133" s="138">
        <v>2500</v>
      </c>
      <c r="S133" s="152"/>
      <c r="T133" s="136">
        <v>2500</v>
      </c>
      <c r="U133" s="152"/>
      <c r="V133" s="136" t="s">
        <v>84</v>
      </c>
      <c r="W133" s="152"/>
      <c r="X133" s="136" t="s">
        <v>84</v>
      </c>
      <c r="Y133" s="152"/>
      <c r="Z133" s="136" t="s">
        <v>84</v>
      </c>
      <c r="AA133" s="152"/>
      <c r="AB133" s="136" t="s">
        <v>84</v>
      </c>
      <c r="AC133" s="152"/>
      <c r="AD133" s="136" t="s">
        <v>84</v>
      </c>
      <c r="AE133" s="152"/>
      <c r="AF133" s="136" t="s">
        <v>84</v>
      </c>
      <c r="AG133" s="152"/>
      <c r="AH133" s="136" t="s">
        <v>84</v>
      </c>
      <c r="AI133" s="152"/>
      <c r="AJ133" s="136" t="s">
        <v>84</v>
      </c>
    </row>
    <row r="134" spans="2:36" ht="15.75" x14ac:dyDescent="0.25">
      <c r="B134" s="214" t="s">
        <v>16</v>
      </c>
      <c r="C134" s="215"/>
      <c r="D134" s="84"/>
      <c r="E134" s="135"/>
      <c r="F134" s="136">
        <v>7500</v>
      </c>
      <c r="G134" s="141"/>
      <c r="H134" s="84">
        <v>7500</v>
      </c>
      <c r="I134" s="141"/>
      <c r="J134" s="136">
        <v>7500</v>
      </c>
      <c r="K134" s="141"/>
      <c r="L134" s="136">
        <v>7500</v>
      </c>
      <c r="M134" s="141"/>
      <c r="N134" s="136">
        <v>7500</v>
      </c>
      <c r="O134" s="141"/>
      <c r="P134" s="136">
        <v>7500</v>
      </c>
      <c r="Q134" s="141"/>
      <c r="R134" s="136">
        <v>7500</v>
      </c>
      <c r="S134" s="141"/>
      <c r="T134" s="136">
        <v>7500</v>
      </c>
      <c r="U134" s="141"/>
      <c r="V134" s="136">
        <v>7500</v>
      </c>
      <c r="W134" s="141"/>
      <c r="X134" s="136">
        <v>7500</v>
      </c>
      <c r="Y134" s="141"/>
      <c r="Z134" s="136">
        <v>7500</v>
      </c>
      <c r="AA134" s="141"/>
      <c r="AB134" s="136">
        <v>7500</v>
      </c>
      <c r="AC134" s="141"/>
      <c r="AD134" s="136">
        <v>7500</v>
      </c>
      <c r="AE134" s="141"/>
      <c r="AF134" s="136">
        <v>7500</v>
      </c>
      <c r="AG134" s="141"/>
      <c r="AH134" s="136">
        <v>7500</v>
      </c>
      <c r="AI134" s="141"/>
      <c r="AJ134" s="136">
        <v>7500</v>
      </c>
    </row>
    <row r="135" spans="2:36" ht="15.75" x14ac:dyDescent="0.25">
      <c r="B135" s="214" t="s">
        <v>17</v>
      </c>
      <c r="C135" s="215"/>
      <c r="D135" s="84"/>
      <c r="E135" s="135"/>
      <c r="F135" s="136">
        <v>30825</v>
      </c>
      <c r="G135" s="141"/>
      <c r="H135" s="84">
        <v>30825</v>
      </c>
      <c r="I135" s="141"/>
      <c r="J135" s="136">
        <v>30825</v>
      </c>
      <c r="K135" s="141"/>
      <c r="L135" s="136">
        <v>30825</v>
      </c>
      <c r="M135" s="141"/>
      <c r="N135" s="136">
        <v>30825</v>
      </c>
      <c r="O135" s="141"/>
      <c r="P135" s="136">
        <v>30825</v>
      </c>
      <c r="Q135" s="141"/>
      <c r="R135" s="136">
        <v>30825</v>
      </c>
      <c r="S135" s="141"/>
      <c r="T135" s="136">
        <v>30825</v>
      </c>
      <c r="U135" s="141"/>
      <c r="V135" s="136">
        <v>30825</v>
      </c>
      <c r="W135" s="141"/>
      <c r="X135" s="136">
        <v>30825</v>
      </c>
      <c r="Y135" s="141"/>
      <c r="Z135" s="136">
        <v>30825</v>
      </c>
      <c r="AA135" s="141"/>
      <c r="AB135" s="136">
        <v>30825</v>
      </c>
      <c r="AC135" s="141"/>
      <c r="AD135" s="136">
        <v>30825</v>
      </c>
      <c r="AE135" s="141"/>
      <c r="AF135" s="136">
        <v>30825</v>
      </c>
      <c r="AG135" s="141"/>
      <c r="AH135" s="136">
        <v>30825</v>
      </c>
      <c r="AI135" s="141"/>
      <c r="AJ135" s="136">
        <v>30825</v>
      </c>
    </row>
    <row r="136" spans="2:36" ht="15.75" x14ac:dyDescent="0.25">
      <c r="B136" s="214" t="s">
        <v>59</v>
      </c>
      <c r="C136" s="215"/>
      <c r="D136" s="84"/>
      <c r="E136" s="135"/>
      <c r="F136" s="136">
        <v>50000</v>
      </c>
      <c r="G136" s="141"/>
      <c r="H136" s="84">
        <v>50000</v>
      </c>
      <c r="I136" s="141"/>
      <c r="J136" s="136">
        <v>50000</v>
      </c>
      <c r="K136" s="141"/>
      <c r="L136" s="136">
        <v>50000</v>
      </c>
      <c r="M136" s="141"/>
      <c r="N136" s="136">
        <v>50000</v>
      </c>
      <c r="O136" s="141"/>
      <c r="P136" s="136">
        <v>50000</v>
      </c>
      <c r="Q136" s="141"/>
      <c r="R136" s="136">
        <v>50000</v>
      </c>
      <c r="S136" s="141"/>
      <c r="T136" s="136">
        <v>50000</v>
      </c>
      <c r="U136" s="141"/>
      <c r="V136" s="136">
        <v>50000</v>
      </c>
      <c r="W136" s="141"/>
      <c r="X136" s="136">
        <v>50000</v>
      </c>
      <c r="Y136" s="141"/>
      <c r="Z136" s="136">
        <v>50000</v>
      </c>
      <c r="AA136" s="141"/>
      <c r="AB136" s="136">
        <v>50000</v>
      </c>
      <c r="AC136" s="141"/>
      <c r="AD136" s="136">
        <v>50000</v>
      </c>
      <c r="AE136" s="141"/>
      <c r="AF136" s="136">
        <v>50000</v>
      </c>
      <c r="AG136" s="141"/>
      <c r="AH136" s="136">
        <v>50000</v>
      </c>
      <c r="AI136" s="141"/>
      <c r="AJ136" s="136">
        <v>50000</v>
      </c>
    </row>
    <row r="137" spans="2:36" ht="15.75" x14ac:dyDescent="0.25">
      <c r="B137" s="214" t="s">
        <v>19</v>
      </c>
      <c r="C137" s="215"/>
      <c r="D137" s="84"/>
      <c r="E137" s="135"/>
      <c r="F137" s="136">
        <v>72375</v>
      </c>
      <c r="G137" s="141"/>
      <c r="H137" s="84">
        <v>72375</v>
      </c>
      <c r="I137" s="141"/>
      <c r="J137" s="136">
        <v>72375</v>
      </c>
      <c r="K137" s="141"/>
      <c r="L137" s="136">
        <v>72375</v>
      </c>
      <c r="M137" s="141"/>
      <c r="N137" s="136">
        <v>72375</v>
      </c>
      <c r="O137" s="141"/>
      <c r="P137" s="136">
        <v>72375</v>
      </c>
      <c r="Q137" s="141"/>
      <c r="R137" s="136">
        <v>72375</v>
      </c>
      <c r="S137" s="141"/>
      <c r="T137" s="136">
        <v>73750</v>
      </c>
      <c r="U137" s="141"/>
      <c r="V137" s="136">
        <v>73750</v>
      </c>
      <c r="W137" s="141"/>
      <c r="X137" s="136">
        <v>71000</v>
      </c>
      <c r="Y137" s="141"/>
      <c r="Z137" s="136">
        <v>71000</v>
      </c>
      <c r="AA137" s="141"/>
      <c r="AB137" s="136">
        <v>68250</v>
      </c>
      <c r="AC137" s="141"/>
      <c r="AD137" s="136">
        <v>68250</v>
      </c>
      <c r="AE137" s="141"/>
      <c r="AF137" s="136">
        <v>68250</v>
      </c>
      <c r="AG137" s="141"/>
      <c r="AH137" s="136">
        <v>68250</v>
      </c>
      <c r="AI137" s="141"/>
      <c r="AJ137" s="136">
        <v>68250</v>
      </c>
    </row>
    <row r="138" spans="2:36" ht="15.75" x14ac:dyDescent="0.25">
      <c r="B138" s="214" t="s">
        <v>60</v>
      </c>
      <c r="C138" s="215"/>
      <c r="D138" s="84"/>
      <c r="E138" s="135"/>
      <c r="F138" s="136"/>
      <c r="G138" s="148"/>
      <c r="H138" s="33"/>
      <c r="I138" s="148"/>
      <c r="J138" s="134"/>
      <c r="K138" s="148"/>
      <c r="L138" s="134"/>
      <c r="M138" s="148"/>
      <c r="N138" s="134"/>
      <c r="O138" s="148"/>
      <c r="P138" s="134"/>
      <c r="Q138" s="148"/>
      <c r="R138" s="134"/>
      <c r="S138" s="148"/>
      <c r="T138" s="169">
        <v>2129.0300000000002</v>
      </c>
      <c r="U138" s="148"/>
      <c r="V138" s="169" t="s">
        <v>84</v>
      </c>
      <c r="W138" s="148"/>
      <c r="X138" s="169" t="s">
        <v>84</v>
      </c>
      <c r="Y138" s="148"/>
      <c r="Z138" s="169" t="s">
        <v>84</v>
      </c>
      <c r="AA138" s="148"/>
      <c r="AB138" s="169" t="s">
        <v>84</v>
      </c>
      <c r="AC138" s="148"/>
      <c r="AD138" s="169" t="s">
        <v>84</v>
      </c>
      <c r="AE138" s="148"/>
      <c r="AF138" s="169" t="s">
        <v>84</v>
      </c>
      <c r="AG138" s="148"/>
      <c r="AH138" s="169" t="s">
        <v>84</v>
      </c>
      <c r="AI138" s="148"/>
      <c r="AJ138" s="169" t="s">
        <v>84</v>
      </c>
    </row>
    <row r="139" spans="2:36" ht="15.75" x14ac:dyDescent="0.25">
      <c r="B139" s="214" t="s">
        <v>20</v>
      </c>
      <c r="C139" s="215"/>
      <c r="D139" s="84"/>
      <c r="E139" s="135"/>
      <c r="F139" s="136">
        <v>25000</v>
      </c>
      <c r="G139" s="141"/>
      <c r="H139" s="84">
        <v>25000</v>
      </c>
      <c r="I139" s="141"/>
      <c r="J139" s="136">
        <v>25000</v>
      </c>
      <c r="K139" s="141"/>
      <c r="L139" s="136">
        <v>25000</v>
      </c>
      <c r="M139" s="141"/>
      <c r="N139" s="136">
        <v>25000</v>
      </c>
      <c r="O139" s="141"/>
      <c r="P139" s="136">
        <v>25000</v>
      </c>
      <c r="Q139" s="141"/>
      <c r="R139" s="136">
        <v>25000</v>
      </c>
      <c r="S139" s="141"/>
      <c r="T139" s="136">
        <v>25000</v>
      </c>
      <c r="U139" s="141"/>
      <c r="V139" s="136">
        <v>25000</v>
      </c>
      <c r="W139" s="141"/>
      <c r="X139" s="136">
        <v>25000</v>
      </c>
      <c r="Y139" s="141"/>
      <c r="Z139" s="136">
        <v>25000</v>
      </c>
      <c r="AA139" s="141"/>
      <c r="AB139" s="136">
        <v>25000</v>
      </c>
      <c r="AC139" s="141"/>
      <c r="AD139" s="136">
        <v>25000</v>
      </c>
      <c r="AE139" s="141"/>
      <c r="AF139" s="136">
        <v>25000</v>
      </c>
      <c r="AG139" s="141"/>
      <c r="AH139" s="136">
        <v>25000</v>
      </c>
      <c r="AI139" s="141"/>
      <c r="AJ139" s="136">
        <v>25000</v>
      </c>
    </row>
    <row r="140" spans="2:36" ht="15.75" x14ac:dyDescent="0.25">
      <c r="B140" s="214" t="s">
        <v>22</v>
      </c>
      <c r="C140" s="215"/>
      <c r="D140" s="84"/>
      <c r="E140" s="135"/>
      <c r="F140" s="136">
        <v>75000</v>
      </c>
      <c r="G140" s="141"/>
      <c r="H140" s="84">
        <v>75000</v>
      </c>
      <c r="I140" s="141"/>
      <c r="J140" s="136">
        <v>75000</v>
      </c>
      <c r="K140" s="141"/>
      <c r="L140" s="136">
        <v>75000</v>
      </c>
      <c r="M140" s="141"/>
      <c r="N140" s="136">
        <v>75000</v>
      </c>
      <c r="O140" s="141"/>
      <c r="P140" s="136">
        <v>75000</v>
      </c>
      <c r="Q140" s="141"/>
      <c r="R140" s="136">
        <v>75000</v>
      </c>
      <c r="S140" s="141"/>
      <c r="T140" s="136">
        <v>75000</v>
      </c>
      <c r="U140" s="141"/>
      <c r="V140" s="136">
        <v>75000</v>
      </c>
      <c r="W140" s="141"/>
      <c r="X140" s="136">
        <v>75000</v>
      </c>
      <c r="Y140" s="141"/>
      <c r="Z140" s="136">
        <v>75000</v>
      </c>
      <c r="AA140" s="141"/>
      <c r="AB140" s="136">
        <v>75000</v>
      </c>
      <c r="AC140" s="141"/>
      <c r="AD140" s="136">
        <v>75000</v>
      </c>
      <c r="AE140" s="141"/>
      <c r="AF140" s="136">
        <v>75000</v>
      </c>
      <c r="AG140" s="141"/>
      <c r="AH140" s="136">
        <v>75000</v>
      </c>
      <c r="AI140" s="141"/>
      <c r="AJ140" s="136">
        <v>75000</v>
      </c>
    </row>
    <row r="141" spans="2:36" ht="15.75" x14ac:dyDescent="0.25">
      <c r="B141" s="214" t="s">
        <v>21</v>
      </c>
      <c r="C141" s="215"/>
      <c r="D141" s="84"/>
      <c r="E141" s="135"/>
      <c r="F141" s="136"/>
      <c r="G141" s="148"/>
      <c r="H141" s="33"/>
      <c r="I141" s="148"/>
      <c r="J141" s="134"/>
      <c r="K141" s="148"/>
      <c r="L141" s="134"/>
      <c r="M141" s="148"/>
      <c r="N141" s="134"/>
      <c r="O141" s="148"/>
      <c r="P141" s="134"/>
      <c r="Q141" s="148"/>
      <c r="R141" s="134"/>
      <c r="S141" s="148"/>
      <c r="T141" s="161"/>
      <c r="U141" s="148"/>
      <c r="V141" s="161"/>
      <c r="W141" s="148"/>
      <c r="X141" s="161">
        <v>125000</v>
      </c>
      <c r="Y141" s="148"/>
      <c r="Z141" s="161">
        <v>125000</v>
      </c>
      <c r="AA141" s="148"/>
      <c r="AB141" s="162">
        <v>125000</v>
      </c>
      <c r="AC141" s="148"/>
      <c r="AD141" s="162">
        <v>125000</v>
      </c>
      <c r="AE141" s="148"/>
      <c r="AF141" s="162">
        <v>125000</v>
      </c>
      <c r="AG141" s="148"/>
      <c r="AH141" s="162">
        <v>125000</v>
      </c>
      <c r="AI141" s="148"/>
      <c r="AJ141" s="162">
        <v>125000</v>
      </c>
    </row>
    <row r="142" spans="2:36" ht="15.75" x14ac:dyDescent="0.25">
      <c r="B142" s="214" t="s">
        <v>24</v>
      </c>
      <c r="C142" s="215"/>
      <c r="D142" s="84"/>
      <c r="E142" s="135"/>
      <c r="F142" s="136">
        <v>13900</v>
      </c>
      <c r="G142" s="141"/>
      <c r="H142" s="84">
        <v>13900</v>
      </c>
      <c r="I142" s="141"/>
      <c r="J142" s="136">
        <v>13900</v>
      </c>
      <c r="K142" s="141"/>
      <c r="L142" s="136">
        <v>13900</v>
      </c>
      <c r="M142" s="141"/>
      <c r="N142" s="136">
        <v>13900</v>
      </c>
      <c r="O142" s="141"/>
      <c r="P142" s="136">
        <v>13900</v>
      </c>
      <c r="Q142" s="141"/>
      <c r="R142" s="136">
        <v>13900</v>
      </c>
      <c r="S142" s="141"/>
      <c r="T142" s="136">
        <v>13900</v>
      </c>
      <c r="U142" s="141"/>
      <c r="V142" s="136">
        <v>13900</v>
      </c>
      <c r="W142" s="141"/>
      <c r="X142" s="136">
        <v>13900</v>
      </c>
      <c r="Y142" s="141"/>
      <c r="Z142" s="136">
        <v>13900</v>
      </c>
      <c r="AA142" s="141"/>
      <c r="AB142" s="136">
        <v>13900</v>
      </c>
      <c r="AC142" s="141"/>
      <c r="AD142" s="136">
        <v>13900</v>
      </c>
      <c r="AE142" s="141"/>
      <c r="AF142" s="136">
        <v>13900</v>
      </c>
      <c r="AG142" s="141"/>
      <c r="AH142" s="136">
        <v>13900</v>
      </c>
      <c r="AI142" s="141"/>
      <c r="AJ142" s="136">
        <v>13900</v>
      </c>
    </row>
    <row r="143" spans="2:36" ht="15.75" x14ac:dyDescent="0.25">
      <c r="B143" s="214" t="s">
        <v>23</v>
      </c>
      <c r="C143" s="215"/>
      <c r="D143" s="84"/>
      <c r="E143" s="135"/>
      <c r="F143" s="136">
        <v>20000</v>
      </c>
      <c r="G143" s="141"/>
      <c r="H143" s="84">
        <v>20000</v>
      </c>
      <c r="I143" s="141"/>
      <c r="J143" s="136">
        <v>20000</v>
      </c>
      <c r="K143" s="141"/>
      <c r="L143" s="136">
        <v>20000</v>
      </c>
      <c r="M143" s="141"/>
      <c r="N143" s="136">
        <v>20000</v>
      </c>
      <c r="O143" s="141"/>
      <c r="P143" s="136">
        <v>20000</v>
      </c>
      <c r="Q143" s="141"/>
      <c r="R143" s="136">
        <v>20000</v>
      </c>
      <c r="S143" s="141"/>
      <c r="T143" s="136">
        <v>20000</v>
      </c>
      <c r="U143" s="141"/>
      <c r="V143" s="136">
        <v>20000</v>
      </c>
      <c r="W143" s="141"/>
      <c r="X143" s="136">
        <v>20000</v>
      </c>
      <c r="Y143" s="141"/>
      <c r="Z143" s="136">
        <v>20000</v>
      </c>
      <c r="AA143" s="141"/>
      <c r="AB143" s="136">
        <v>20000</v>
      </c>
      <c r="AC143" s="141"/>
      <c r="AD143" s="136">
        <v>20000</v>
      </c>
      <c r="AE143" s="141"/>
      <c r="AF143" s="136">
        <v>20000</v>
      </c>
      <c r="AG143" s="141"/>
      <c r="AH143" s="136">
        <v>20000</v>
      </c>
      <c r="AI143" s="141"/>
      <c r="AJ143" s="136">
        <v>20000</v>
      </c>
    </row>
    <row r="144" spans="2:36" ht="15.75" x14ac:dyDescent="0.25">
      <c r="B144" s="218" t="s">
        <v>3</v>
      </c>
      <c r="C144" s="219"/>
      <c r="D144" s="121"/>
      <c r="E144" s="139"/>
      <c r="F144" s="140">
        <f>SUM(F130:F143)</f>
        <v>449650</v>
      </c>
      <c r="G144" s="153"/>
      <c r="H144" s="121">
        <f>SUM(H130:H143)</f>
        <v>449650</v>
      </c>
      <c r="I144" s="153"/>
      <c r="J144" s="159">
        <f>SUM(J130:J143)</f>
        <v>449650</v>
      </c>
      <c r="K144" s="153"/>
      <c r="L144" s="140">
        <f>SUM(L130:L143)</f>
        <v>449650</v>
      </c>
      <c r="M144" s="153"/>
      <c r="N144" s="140">
        <f>SUM(N130:N143)</f>
        <v>449650</v>
      </c>
      <c r="O144" s="153"/>
      <c r="P144" s="140">
        <f>SUM(P130:P143)</f>
        <v>449650</v>
      </c>
      <c r="Q144" s="153"/>
      <c r="R144" s="140">
        <f>SUM(R130:R143)</f>
        <v>449650</v>
      </c>
      <c r="S144" s="153"/>
      <c r="T144" s="140">
        <f>SUM(T130:T143)</f>
        <v>460162.09</v>
      </c>
      <c r="U144" s="153"/>
      <c r="V144" s="140">
        <f>SUM(V130:V143)</f>
        <v>451275</v>
      </c>
      <c r="W144" s="153"/>
      <c r="X144" s="140">
        <f>SUM(X130:X143)</f>
        <v>568025</v>
      </c>
      <c r="Y144" s="153"/>
      <c r="Z144" s="140">
        <f>SUM(Z130:Z143)</f>
        <v>568025</v>
      </c>
      <c r="AA144" s="153"/>
      <c r="AB144" s="140">
        <f>SUM(AB130:AB143)</f>
        <v>559775</v>
      </c>
      <c r="AC144" s="153"/>
      <c r="AD144" s="140">
        <f>SUM(AD130:AD143)</f>
        <v>559775</v>
      </c>
      <c r="AE144" s="153"/>
      <c r="AF144" s="140">
        <f>SUM(AF130:AF143)</f>
        <v>559775</v>
      </c>
      <c r="AG144" s="153"/>
      <c r="AH144" s="140">
        <f>SUM(AH130:AH143)</f>
        <v>559775</v>
      </c>
      <c r="AI144" s="153"/>
      <c r="AJ144" s="140">
        <f>SUM(AJ130:AJ143)</f>
        <v>559775</v>
      </c>
    </row>
    <row r="145" spans="2:36" ht="15.75" x14ac:dyDescent="0.25">
      <c r="B145" s="220"/>
      <c r="C145" s="215"/>
      <c r="D145" s="84"/>
      <c r="E145" s="135"/>
      <c r="F145" s="136"/>
      <c r="G145" s="148"/>
      <c r="H145" s="33"/>
      <c r="I145" s="148"/>
      <c r="J145" s="134"/>
      <c r="K145" s="148"/>
      <c r="L145" s="134"/>
      <c r="M145" s="148"/>
      <c r="N145" s="134"/>
      <c r="O145" s="148"/>
      <c r="P145" s="134"/>
      <c r="Q145" s="148"/>
      <c r="R145" s="134"/>
      <c r="S145" s="148"/>
      <c r="T145" s="161"/>
      <c r="U145" s="148"/>
      <c r="V145" s="161"/>
      <c r="W145" s="148"/>
      <c r="X145" s="161"/>
      <c r="Y145" s="148"/>
      <c r="Z145" s="161"/>
      <c r="AA145" s="148"/>
      <c r="AB145" s="161"/>
      <c r="AC145" s="148"/>
      <c r="AD145" s="161"/>
      <c r="AE145" s="148"/>
      <c r="AF145" s="161"/>
      <c r="AG145" s="148"/>
      <c r="AH145" s="161"/>
      <c r="AI145" s="148"/>
      <c r="AJ145" s="161"/>
    </row>
    <row r="146" spans="2:36" ht="15.75" x14ac:dyDescent="0.25">
      <c r="B146" s="221" t="s">
        <v>4</v>
      </c>
      <c r="C146" s="219"/>
      <c r="D146" s="84"/>
      <c r="E146" s="139" t="s">
        <v>30</v>
      </c>
      <c r="F146" s="136"/>
      <c r="G146" s="148"/>
      <c r="H146" s="33"/>
      <c r="I146" s="148"/>
      <c r="J146" s="134"/>
      <c r="K146" s="148"/>
      <c r="L146" s="134"/>
      <c r="M146" s="148"/>
      <c r="N146" s="134"/>
      <c r="O146" s="148"/>
      <c r="P146" s="134"/>
      <c r="Q146" s="148"/>
      <c r="R146" s="134"/>
      <c r="S146" s="148"/>
      <c r="T146" s="161"/>
      <c r="U146" s="148"/>
      <c r="V146" s="161"/>
      <c r="W146" s="148"/>
      <c r="X146" s="161"/>
      <c r="Y146" s="148"/>
      <c r="Z146" s="161"/>
      <c r="AA146" s="148"/>
      <c r="AB146" s="161"/>
      <c r="AC146" s="148"/>
      <c r="AD146" s="161"/>
      <c r="AE146" s="148"/>
      <c r="AF146" s="161"/>
      <c r="AG146" s="148"/>
      <c r="AH146" s="161"/>
      <c r="AI146" s="148"/>
      <c r="AJ146" s="161"/>
    </row>
    <row r="147" spans="2:36" ht="15.75" x14ac:dyDescent="0.25">
      <c r="B147" s="214" t="s">
        <v>5</v>
      </c>
      <c r="C147" s="219"/>
      <c r="D147" s="84"/>
      <c r="E147" s="139"/>
      <c r="F147" s="136"/>
      <c r="G147" s="148"/>
      <c r="H147" s="33"/>
      <c r="I147" s="148"/>
      <c r="J147" s="134"/>
      <c r="K147" s="148"/>
      <c r="L147" s="134"/>
      <c r="M147" s="148"/>
      <c r="N147" s="134">
        <v>17177.23</v>
      </c>
      <c r="O147" s="148"/>
      <c r="P147" s="134">
        <v>17177.23</v>
      </c>
      <c r="Q147" s="148"/>
      <c r="R147" s="134">
        <v>17177.23</v>
      </c>
      <c r="S147" s="148"/>
      <c r="T147" s="229">
        <v>17177.23</v>
      </c>
      <c r="U147" s="148"/>
      <c r="V147" s="229"/>
      <c r="W147" s="148"/>
      <c r="X147" s="229"/>
      <c r="Y147" s="148"/>
      <c r="Z147" s="229"/>
      <c r="AA147" s="148"/>
      <c r="AB147" s="229"/>
      <c r="AC147" s="148"/>
      <c r="AD147" s="229"/>
      <c r="AE147" s="148"/>
      <c r="AF147" s="229"/>
      <c r="AG147" s="148"/>
      <c r="AH147" s="229"/>
      <c r="AI147" s="148"/>
      <c r="AJ147" s="229">
        <v>17177.23</v>
      </c>
    </row>
    <row r="148" spans="2:36" ht="15.75" x14ac:dyDescent="0.25">
      <c r="B148" s="214" t="s">
        <v>25</v>
      </c>
      <c r="C148" s="222"/>
      <c r="D148" s="84"/>
      <c r="E148" s="141"/>
      <c r="F148" s="136"/>
      <c r="G148" s="148"/>
      <c r="H148" s="33"/>
      <c r="I148" s="148"/>
      <c r="J148" s="134"/>
      <c r="K148" s="148"/>
      <c r="L148" s="134"/>
      <c r="M148" s="148"/>
      <c r="N148" s="134"/>
      <c r="O148" s="148"/>
      <c r="P148" s="134"/>
      <c r="Q148" s="148"/>
      <c r="R148" s="134"/>
      <c r="S148" s="148"/>
      <c r="T148" s="226"/>
      <c r="U148" s="148"/>
      <c r="V148" s="226"/>
      <c r="W148" s="148"/>
      <c r="X148" s="226"/>
      <c r="Y148" s="148"/>
      <c r="Z148" s="226"/>
      <c r="AA148" s="148"/>
      <c r="AB148" s="226"/>
      <c r="AC148" s="148"/>
      <c r="AD148" s="226"/>
      <c r="AE148" s="148"/>
      <c r="AF148" s="226"/>
      <c r="AG148" s="148"/>
      <c r="AH148" s="226"/>
      <c r="AI148" s="148"/>
      <c r="AJ148" s="226"/>
    </row>
    <row r="149" spans="2:36" ht="15.75" x14ac:dyDescent="0.25">
      <c r="B149" s="214" t="s">
        <v>6</v>
      </c>
      <c r="C149" s="222"/>
      <c r="D149" s="84"/>
      <c r="E149" s="141">
        <v>0</v>
      </c>
      <c r="F149" s="136"/>
      <c r="G149" s="148"/>
      <c r="H149" s="33"/>
      <c r="I149" s="148"/>
      <c r="J149" s="134"/>
      <c r="K149" s="148"/>
      <c r="L149" s="134"/>
      <c r="M149" s="148"/>
      <c r="N149" s="134"/>
      <c r="O149" s="148"/>
      <c r="P149" s="134"/>
      <c r="Q149" s="148"/>
      <c r="R149" s="134"/>
      <c r="S149" s="148"/>
      <c r="T149" s="226"/>
      <c r="U149" s="148"/>
      <c r="V149" s="226"/>
      <c r="W149" s="148"/>
      <c r="X149" s="226"/>
      <c r="Y149" s="148"/>
      <c r="Z149" s="226"/>
      <c r="AA149" s="148"/>
      <c r="AB149" s="226"/>
      <c r="AC149" s="148"/>
      <c r="AD149" s="226"/>
      <c r="AE149" s="148"/>
      <c r="AF149" s="226"/>
      <c r="AG149" s="148"/>
      <c r="AH149" s="226"/>
      <c r="AI149" s="148"/>
      <c r="AJ149" s="226"/>
    </row>
    <row r="150" spans="2:36" ht="15.75" x14ac:dyDescent="0.25">
      <c r="B150" s="214" t="s">
        <v>7</v>
      </c>
      <c r="C150" s="113"/>
      <c r="D150" s="84"/>
      <c r="E150" s="141">
        <v>0</v>
      </c>
      <c r="F150" s="136"/>
      <c r="G150" s="148"/>
      <c r="H150" s="33"/>
      <c r="I150" s="148"/>
      <c r="J150" s="134"/>
      <c r="K150" s="148"/>
      <c r="L150" s="134"/>
      <c r="M150" s="148"/>
      <c r="N150" s="134"/>
      <c r="O150" s="148"/>
      <c r="P150" s="134"/>
      <c r="Q150" s="148"/>
      <c r="R150" s="134"/>
      <c r="S150" s="148"/>
      <c r="T150" s="226"/>
      <c r="U150" s="148"/>
      <c r="V150" s="226"/>
      <c r="W150" s="148"/>
      <c r="X150" s="226"/>
      <c r="Y150" s="148"/>
      <c r="Z150" s="226"/>
      <c r="AA150" s="148"/>
      <c r="AB150" s="226"/>
      <c r="AC150" s="148"/>
      <c r="AD150" s="226"/>
      <c r="AE150" s="148"/>
      <c r="AF150" s="226"/>
      <c r="AG150" s="148"/>
      <c r="AH150" s="226"/>
      <c r="AI150" s="148"/>
      <c r="AJ150" s="226"/>
    </row>
    <row r="151" spans="2:36" ht="15.75" x14ac:dyDescent="0.25">
      <c r="B151" s="214"/>
      <c r="C151" s="215"/>
      <c r="D151" s="115"/>
      <c r="E151" s="142"/>
      <c r="F151" s="143">
        <f>+F144+F150</f>
        <v>449650</v>
      </c>
      <c r="G151" s="151"/>
      <c r="H151" s="115">
        <f>+H144+H150</f>
        <v>449650</v>
      </c>
      <c r="I151" s="141"/>
      <c r="J151" s="136">
        <f>+J144+J150</f>
        <v>449650</v>
      </c>
      <c r="K151" s="151"/>
      <c r="L151" s="143">
        <f>+L144+L150</f>
        <v>449650</v>
      </c>
      <c r="M151" s="151"/>
      <c r="N151" s="143">
        <f>+N144+N147+N148+N149+N150</f>
        <v>466827.23</v>
      </c>
      <c r="O151" s="151"/>
      <c r="P151" s="143">
        <f>+P144+P147+P148+P149+P150</f>
        <v>466827.23</v>
      </c>
      <c r="Q151" s="151"/>
      <c r="R151" s="143">
        <f>+R144+R147+R148+R149+R150</f>
        <v>466827.23</v>
      </c>
      <c r="S151" s="151"/>
      <c r="T151" s="143">
        <f>+T144+T147+T148+T149+T150</f>
        <v>477339.32</v>
      </c>
      <c r="U151" s="151"/>
      <c r="V151" s="143">
        <f>+V144+V147+V148+V149+V150</f>
        <v>451275</v>
      </c>
      <c r="W151" s="151"/>
      <c r="X151" s="143">
        <f>+X144+X147+X148+X149+X150</f>
        <v>568025</v>
      </c>
      <c r="Y151" s="151"/>
      <c r="Z151" s="143">
        <f>+Z144+Z147+Z148+Z149+Z150</f>
        <v>568025</v>
      </c>
      <c r="AA151" s="151"/>
      <c r="AB151" s="143">
        <f>+AB144+AB147+AB148+AB149+AB150</f>
        <v>559775</v>
      </c>
      <c r="AC151" s="151"/>
      <c r="AD151" s="143">
        <f>+AD144+AD147+AD148+AD149+AD150</f>
        <v>559775</v>
      </c>
      <c r="AE151" s="151"/>
      <c r="AF151" s="143">
        <f>+AF144+AF147+AF148+AF149+AF150</f>
        <v>559775</v>
      </c>
      <c r="AG151" s="151"/>
      <c r="AH151" s="143">
        <f>+AH144+AH147+AH148+AH149+AH150</f>
        <v>559775</v>
      </c>
      <c r="AI151" s="151"/>
      <c r="AJ151" s="143">
        <f>+AJ144+AJ147+AJ148+AJ149+AJ150</f>
        <v>576952.23</v>
      </c>
    </row>
    <row r="152" spans="2:36" ht="15.75" x14ac:dyDescent="0.25">
      <c r="B152" s="221" t="s">
        <v>34</v>
      </c>
      <c r="C152" s="219"/>
      <c r="D152" s="84"/>
      <c r="E152" s="139"/>
      <c r="F152" s="136"/>
      <c r="G152" s="148"/>
      <c r="H152" s="33"/>
      <c r="I152" s="148"/>
      <c r="J152" s="134"/>
      <c r="K152" s="148"/>
      <c r="L152" s="134"/>
      <c r="M152" s="148"/>
      <c r="N152" s="134"/>
      <c r="O152" s="148"/>
      <c r="P152" s="134"/>
      <c r="Q152" s="148"/>
      <c r="R152" s="134"/>
      <c r="S152" s="148"/>
      <c r="T152" s="226"/>
      <c r="U152" s="148"/>
      <c r="V152" s="226"/>
      <c r="W152" s="148"/>
      <c r="X152" s="226"/>
      <c r="Y152" s="148"/>
      <c r="Z152" s="226"/>
      <c r="AA152" s="148"/>
      <c r="AB152" s="226"/>
      <c r="AC152" s="148"/>
      <c r="AD152" s="226"/>
      <c r="AE152" s="148"/>
      <c r="AF152" s="226"/>
      <c r="AG152" s="148"/>
      <c r="AH152" s="226"/>
      <c r="AI152" s="148"/>
      <c r="AJ152" s="226"/>
    </row>
    <row r="153" spans="2:36" ht="15.75" x14ac:dyDescent="0.25">
      <c r="B153" s="214" t="s">
        <v>9</v>
      </c>
      <c r="C153" s="223"/>
      <c r="D153" s="84"/>
      <c r="E153" s="144">
        <v>350</v>
      </c>
      <c r="F153" s="145"/>
      <c r="G153" s="144">
        <v>350</v>
      </c>
      <c r="H153" s="131"/>
      <c r="I153" s="144">
        <v>350</v>
      </c>
      <c r="J153" s="145"/>
      <c r="K153" s="144">
        <v>350</v>
      </c>
      <c r="L153" s="145"/>
      <c r="M153" s="144">
        <v>350</v>
      </c>
      <c r="N153" s="145"/>
      <c r="O153" s="144">
        <v>350</v>
      </c>
      <c r="P153" s="145"/>
      <c r="Q153" s="144">
        <v>350</v>
      </c>
      <c r="R153" s="145"/>
      <c r="S153" s="144">
        <v>350</v>
      </c>
      <c r="T153" s="227"/>
      <c r="U153" s="144">
        <v>350</v>
      </c>
      <c r="V153" s="227"/>
      <c r="W153" s="144">
        <v>350</v>
      </c>
      <c r="X153" s="227"/>
      <c r="Y153" s="144">
        <v>350</v>
      </c>
      <c r="Z153" s="227"/>
      <c r="AA153" s="144">
        <v>350</v>
      </c>
      <c r="AB153" s="227"/>
      <c r="AC153" s="144">
        <v>350</v>
      </c>
      <c r="AD153" s="227"/>
      <c r="AE153" s="144">
        <v>350</v>
      </c>
      <c r="AF153" s="227"/>
      <c r="AG153" s="144">
        <v>350</v>
      </c>
      <c r="AH153" s="227"/>
      <c r="AI153" s="144">
        <v>350</v>
      </c>
      <c r="AJ153" s="227"/>
    </row>
    <row r="154" spans="2:36" ht="17.25" x14ac:dyDescent="0.3">
      <c r="B154" s="216" t="s">
        <v>92</v>
      </c>
      <c r="C154" s="223"/>
      <c r="D154" s="84"/>
      <c r="E154" s="144">
        <f>F130*0.1</f>
        <v>14475</v>
      </c>
      <c r="F154" s="145"/>
      <c r="G154" s="144">
        <f>H130*0.1</f>
        <v>14475</v>
      </c>
      <c r="H154" s="131"/>
      <c r="I154" s="144">
        <f>J130*0.1</f>
        <v>14475</v>
      </c>
      <c r="J154" s="145"/>
      <c r="K154" s="144">
        <f>L130*0.1</f>
        <v>14475</v>
      </c>
      <c r="L154" s="145"/>
      <c r="M154" s="144">
        <f>N130*0.1</f>
        <v>14475</v>
      </c>
      <c r="N154" s="145"/>
      <c r="O154" s="144">
        <f>P130*0.1</f>
        <v>14475</v>
      </c>
      <c r="P154" s="145"/>
      <c r="Q154" s="144">
        <f>R130*0.1</f>
        <v>14475</v>
      </c>
      <c r="R154" s="145"/>
      <c r="S154" s="144">
        <f>T130*10/100+425.81</f>
        <v>15175.81</v>
      </c>
      <c r="T154" s="227"/>
      <c r="U154" s="144">
        <v>14750</v>
      </c>
      <c r="V154" s="227"/>
      <c r="W154" s="144">
        <v>14200</v>
      </c>
      <c r="X154" s="227"/>
      <c r="Y154" s="144">
        <v>14200</v>
      </c>
      <c r="Z154" s="227"/>
      <c r="AA154" s="144">
        <v>13650</v>
      </c>
      <c r="AB154" s="227"/>
      <c r="AC154" s="144">
        <v>13650</v>
      </c>
      <c r="AD154" s="227"/>
      <c r="AE154" s="144">
        <v>13650</v>
      </c>
      <c r="AF154" s="227"/>
      <c r="AG154" s="144">
        <v>13650</v>
      </c>
      <c r="AH154" s="227"/>
      <c r="AI154" s="144">
        <v>13650</v>
      </c>
      <c r="AJ154" s="227"/>
    </row>
    <row r="155" spans="2:36" ht="17.25" x14ac:dyDescent="0.3">
      <c r="B155" s="216"/>
      <c r="C155" s="113"/>
      <c r="D155" s="117"/>
      <c r="E155" s="141"/>
      <c r="F155" s="146">
        <f>-E153-E154-E155</f>
        <v>-14825</v>
      </c>
      <c r="G155" s="154"/>
      <c r="H155" s="117">
        <f>-G153-G154-G155</f>
        <v>-14825</v>
      </c>
      <c r="I155" s="141"/>
      <c r="J155" s="136">
        <f>-I153-I154-I155</f>
        <v>-14825</v>
      </c>
      <c r="K155" s="154"/>
      <c r="L155" s="146">
        <f>-K153-K154-K155</f>
        <v>-14825</v>
      </c>
      <c r="M155" s="154"/>
      <c r="N155" s="146">
        <f>-M153-M154-M155</f>
        <v>-14825</v>
      </c>
      <c r="O155" s="154"/>
      <c r="P155" s="146">
        <f>-O153-O154-O155</f>
        <v>-14825</v>
      </c>
      <c r="Q155" s="154"/>
      <c r="R155" s="146">
        <f>-Q153-Q154-Q155</f>
        <v>-14825</v>
      </c>
      <c r="S155" s="154"/>
      <c r="T155" s="146">
        <f>-S153-S154-S155</f>
        <v>-15525.81</v>
      </c>
      <c r="U155" s="154"/>
      <c r="V155" s="146">
        <f>-U153-U154-U155</f>
        <v>-15100</v>
      </c>
      <c r="W155" s="154"/>
      <c r="X155" s="146">
        <f>-W153-W154-W155</f>
        <v>-14550</v>
      </c>
      <c r="Y155" s="154"/>
      <c r="Z155" s="146">
        <f>-Y153-Y154-Y155</f>
        <v>-14550</v>
      </c>
      <c r="AA155" s="154"/>
      <c r="AB155" s="146">
        <f>-AA153-AA154-AA155</f>
        <v>-14000</v>
      </c>
      <c r="AC155" s="154"/>
      <c r="AD155" s="146">
        <f>-AC153-AC154-AC155</f>
        <v>-14000</v>
      </c>
      <c r="AE155" s="154"/>
      <c r="AF155" s="146">
        <f>-AE153-AE154-AE155</f>
        <v>-14000</v>
      </c>
      <c r="AG155" s="154"/>
      <c r="AH155" s="146">
        <f>-AG153-AG154-AG155</f>
        <v>-14000</v>
      </c>
      <c r="AI155" s="154"/>
      <c r="AJ155" s="146">
        <f>-AI153-AI154-AI155</f>
        <v>-14000</v>
      </c>
    </row>
    <row r="156" spans="2:36" ht="16.5" thickBot="1" x14ac:dyDescent="0.3">
      <c r="B156" s="214" t="s">
        <v>11</v>
      </c>
      <c r="C156" s="215"/>
      <c r="D156" s="124"/>
      <c r="E156" s="142"/>
      <c r="F156" s="147">
        <f>+F151+F155</f>
        <v>434825</v>
      </c>
      <c r="G156" s="155"/>
      <c r="H156" s="124">
        <f>+H151+H155</f>
        <v>434825</v>
      </c>
      <c r="I156" s="141"/>
      <c r="J156" s="136">
        <f>+J151+J155</f>
        <v>434825</v>
      </c>
      <c r="K156" s="155"/>
      <c r="L156" s="147">
        <f>+L151+L155</f>
        <v>434825</v>
      </c>
      <c r="M156" s="155"/>
      <c r="N156" s="147">
        <f>+N151+N155</f>
        <v>452002.23</v>
      </c>
      <c r="O156" s="155"/>
      <c r="P156" s="147">
        <f>+P151+P155</f>
        <v>452002.23</v>
      </c>
      <c r="Q156" s="155"/>
      <c r="R156" s="147">
        <f>+R151+R155</f>
        <v>452002.23</v>
      </c>
      <c r="S156" s="155"/>
      <c r="T156" s="228">
        <f>+T151+T155</f>
        <v>461813.51</v>
      </c>
      <c r="U156" s="155"/>
      <c r="V156" s="228">
        <f>+V151+V155</f>
        <v>436175</v>
      </c>
      <c r="W156" s="155"/>
      <c r="X156" s="228">
        <f>+X151+X155</f>
        <v>553475</v>
      </c>
      <c r="Y156" s="155"/>
      <c r="Z156" s="228">
        <f>+Z151+Z155</f>
        <v>553475</v>
      </c>
      <c r="AA156" s="155"/>
      <c r="AB156" s="228">
        <f>+AB151+AB155</f>
        <v>545775</v>
      </c>
      <c r="AC156" s="155"/>
      <c r="AD156" s="228">
        <f>+AD151+AD155</f>
        <v>545775</v>
      </c>
      <c r="AE156" s="155"/>
      <c r="AF156" s="228">
        <f>+AF151+AF155</f>
        <v>545775</v>
      </c>
      <c r="AG156" s="155"/>
      <c r="AH156" s="228">
        <f>+AH151+AH155</f>
        <v>545775</v>
      </c>
      <c r="AI156" s="155"/>
      <c r="AJ156" s="228">
        <f>+AJ151+AJ155</f>
        <v>562952.23</v>
      </c>
    </row>
    <row r="157" spans="2:36" ht="15.75" x14ac:dyDescent="0.25">
      <c r="B157" s="214" t="s">
        <v>154</v>
      </c>
      <c r="C157" s="215"/>
      <c r="D157" s="125" t="s">
        <v>84</v>
      </c>
      <c r="E157" s="148"/>
      <c r="F157" s="149">
        <f>F156*6/100</f>
        <v>26089.5</v>
      </c>
      <c r="G157" s="156"/>
      <c r="H157" s="158">
        <f t="shared" ref="H157" si="17">H156*6/100</f>
        <v>26089.5</v>
      </c>
      <c r="I157" s="156"/>
      <c r="J157" s="149">
        <f t="shared" ref="J157" si="18">J156*6/100</f>
        <v>26089.5</v>
      </c>
      <c r="K157" s="156"/>
      <c r="L157" s="149">
        <f t="shared" ref="L157" si="19">L156*6/100</f>
        <v>26089.5</v>
      </c>
      <c r="M157" s="156"/>
      <c r="N157" s="149">
        <f t="shared" ref="N157" si="20">N156*6/100</f>
        <v>27120.1338</v>
      </c>
      <c r="O157" s="156"/>
      <c r="P157" s="149">
        <f t="shared" ref="P157" si="21">P156*6/100</f>
        <v>27120.1338</v>
      </c>
      <c r="Q157" s="156"/>
      <c r="R157" s="149">
        <f t="shared" ref="R157" si="22">R156*6/100</f>
        <v>27120.1338</v>
      </c>
      <c r="S157" s="156"/>
      <c r="T157" s="230">
        <f t="shared" ref="T157" si="23">T156*6/100</f>
        <v>27708.810600000001</v>
      </c>
      <c r="U157" s="156"/>
      <c r="V157" s="230">
        <f t="shared" ref="V157" si="24">V156*6/100</f>
        <v>26170.5</v>
      </c>
      <c r="W157" s="156"/>
      <c r="X157" s="230">
        <f>X156*12/100</f>
        <v>66417</v>
      </c>
      <c r="Y157" s="156"/>
      <c r="Z157" s="230">
        <f>Z156*12/100</f>
        <v>66417</v>
      </c>
      <c r="AA157" s="156"/>
      <c r="AB157" s="230">
        <f>AB156*12/100</f>
        <v>65493</v>
      </c>
      <c r="AC157" s="156"/>
      <c r="AD157" s="230">
        <f>AD156*12/100</f>
        <v>65493</v>
      </c>
      <c r="AE157" s="156"/>
      <c r="AF157" s="230">
        <f>AF156*12/100</f>
        <v>65493</v>
      </c>
      <c r="AG157" s="156"/>
      <c r="AH157" s="230">
        <f>AH156*12/100</f>
        <v>65493</v>
      </c>
      <c r="AI157" s="156"/>
      <c r="AJ157" s="230">
        <f>AJ156*12/100</f>
        <v>67554.267599999992</v>
      </c>
    </row>
    <row r="158" spans="2:36" ht="15.75" x14ac:dyDescent="0.25">
      <c r="B158" s="214" t="s">
        <v>13</v>
      </c>
      <c r="C158" s="219"/>
      <c r="D158" s="126" t="s">
        <v>84</v>
      </c>
      <c r="E158" s="148"/>
      <c r="F158" s="134">
        <v>-15000</v>
      </c>
      <c r="G158" s="148"/>
      <c r="H158" s="33">
        <v>-15000</v>
      </c>
      <c r="I158" s="148"/>
      <c r="J158" s="134">
        <v>-15000</v>
      </c>
      <c r="K158" s="148"/>
      <c r="L158" s="134">
        <v>-15000</v>
      </c>
      <c r="M158" s="148"/>
      <c r="N158" s="134">
        <v>-15000</v>
      </c>
      <c r="O158" s="148"/>
      <c r="P158" s="134">
        <v>-15000</v>
      </c>
      <c r="Q158" s="148"/>
      <c r="R158" s="134">
        <v>-15000</v>
      </c>
      <c r="S158" s="148"/>
      <c r="T158" s="229">
        <v>-15000</v>
      </c>
      <c r="U158" s="148"/>
      <c r="V158" s="229">
        <v>-15000</v>
      </c>
      <c r="W158" s="148"/>
      <c r="X158" s="229">
        <v>-45000</v>
      </c>
      <c r="Y158" s="148"/>
      <c r="Z158" s="229">
        <v>-45000</v>
      </c>
      <c r="AA158" s="148"/>
      <c r="AB158" s="229">
        <v>-45000</v>
      </c>
      <c r="AC158" s="148"/>
      <c r="AD158" s="229">
        <v>-45000</v>
      </c>
      <c r="AE158" s="148"/>
      <c r="AF158" s="229">
        <v>-45000</v>
      </c>
      <c r="AG158" s="148"/>
      <c r="AH158" s="229">
        <v>-45000</v>
      </c>
      <c r="AI158" s="148"/>
      <c r="AJ158" s="229">
        <v>-45000</v>
      </c>
    </row>
    <row r="159" spans="2:36" ht="16.5" thickBot="1" x14ac:dyDescent="0.3">
      <c r="B159" s="271" t="s">
        <v>131</v>
      </c>
      <c r="C159" s="274"/>
      <c r="D159" s="307"/>
      <c r="E159" s="274"/>
      <c r="F159" s="274"/>
      <c r="G159" s="274"/>
      <c r="H159" s="274"/>
      <c r="I159" s="274" t="s">
        <v>108</v>
      </c>
      <c r="J159" s="231" t="e">
        <f>#REF!-#REF!</f>
        <v>#REF!</v>
      </c>
      <c r="K159" s="231" t="e">
        <f>#REF!-#REF!</f>
        <v>#REF!</v>
      </c>
      <c r="L159" s="231" t="e">
        <f>#REF!-#REF!</f>
        <v>#REF!</v>
      </c>
      <c r="M159" s="231" t="e">
        <f>#REF!-#REF!</f>
        <v>#REF!</v>
      </c>
      <c r="N159" s="231" t="e">
        <f>#REF!-#REF!</f>
        <v>#REF!</v>
      </c>
      <c r="O159" s="231" t="e">
        <f>#REF!-#REF!</f>
        <v>#REF!</v>
      </c>
      <c r="P159" s="231" t="e">
        <f>#REF!-#REF!</f>
        <v>#REF!</v>
      </c>
      <c r="Q159" s="231" t="e">
        <f>#REF!-#REF!</f>
        <v>#REF!</v>
      </c>
      <c r="R159" s="231" t="e">
        <f>#REF!-#REF!</f>
        <v>#REF!</v>
      </c>
      <c r="S159" s="274"/>
      <c r="T159" s="274"/>
      <c r="U159" s="150"/>
      <c r="V159" s="308" t="e">
        <f>#REF!+#REF!</f>
        <v>#REF!</v>
      </c>
      <c r="W159" s="150"/>
      <c r="X159" s="267">
        <f>X157+X158</f>
        <v>21417</v>
      </c>
      <c r="Y159" s="150"/>
      <c r="Z159" s="267">
        <f>Z157+Z158</f>
        <v>21417</v>
      </c>
      <c r="AA159" s="150"/>
      <c r="AB159" s="267">
        <f>AB157+AB158</f>
        <v>20493</v>
      </c>
      <c r="AC159" s="150"/>
      <c r="AD159" s="267">
        <f>AD157+AD158</f>
        <v>20493</v>
      </c>
      <c r="AE159" s="150"/>
      <c r="AF159" s="267">
        <f>AF157+AF158</f>
        <v>20493</v>
      </c>
      <c r="AG159" s="150"/>
      <c r="AH159" s="267">
        <f>AH157+AH158</f>
        <v>20493</v>
      </c>
      <c r="AI159" s="150"/>
      <c r="AJ159" s="267">
        <f>AJ157+AJ158</f>
        <v>22554.267599999992</v>
      </c>
    </row>
    <row r="160" spans="2:36" ht="16.5" thickTop="1" x14ac:dyDescent="0.25">
      <c r="B160" s="108"/>
      <c r="C160" s="33"/>
      <c r="D160" s="282"/>
      <c r="E160" s="33"/>
      <c r="F160" s="33"/>
      <c r="G160" s="33"/>
      <c r="H160" s="33"/>
      <c r="I160" s="33"/>
      <c r="J160" s="158"/>
      <c r="K160" s="158"/>
      <c r="L160" s="158"/>
      <c r="M160" s="158"/>
      <c r="N160" s="158"/>
      <c r="O160" s="158"/>
      <c r="P160" s="158"/>
      <c r="Q160" s="158"/>
      <c r="R160" s="158"/>
      <c r="S160" s="33"/>
      <c r="T160" s="33"/>
      <c r="U160" s="33"/>
      <c r="V160" s="158"/>
      <c r="W160" s="33"/>
      <c r="X160" s="40"/>
      <c r="Y160" s="33"/>
      <c r="Z160" s="40"/>
      <c r="AA160" s="33"/>
      <c r="AB160" s="40"/>
      <c r="AC160" s="33"/>
      <c r="AD160" s="40"/>
    </row>
    <row r="161" spans="2:34" ht="15.75" x14ac:dyDescent="0.25">
      <c r="B161" s="108"/>
      <c r="C161" s="33"/>
      <c r="D161" s="282"/>
      <c r="E161" s="33"/>
      <c r="F161" s="33"/>
      <c r="G161" s="33"/>
      <c r="H161" s="33"/>
      <c r="I161" s="33"/>
      <c r="J161" s="158"/>
      <c r="K161" s="158"/>
      <c r="L161" s="158"/>
      <c r="M161" s="158"/>
      <c r="N161" s="158"/>
      <c r="O161" s="158"/>
      <c r="P161" s="158"/>
      <c r="Q161" s="158"/>
      <c r="R161" s="158"/>
      <c r="S161" s="33"/>
      <c r="T161" s="33"/>
      <c r="U161" s="33"/>
      <c r="V161" s="158"/>
      <c r="W161" s="33"/>
      <c r="X161" s="40"/>
      <c r="Y161" s="33"/>
      <c r="Z161" s="40"/>
      <c r="AA161" s="33"/>
      <c r="AB161" s="40"/>
      <c r="AC161" s="33"/>
      <c r="AD161" s="40"/>
    </row>
    <row r="164" spans="2:34" ht="15.75" x14ac:dyDescent="0.25">
      <c r="B164" s="101" t="s">
        <v>160</v>
      </c>
    </row>
    <row r="165" spans="2:34" ht="15.75" x14ac:dyDescent="0.25">
      <c r="B165" s="101" t="s">
        <v>36</v>
      </c>
      <c r="C165" s="101"/>
      <c r="D165" s="102"/>
    </row>
    <row r="167" spans="2:34" ht="15.75" x14ac:dyDescent="0.25">
      <c r="B167" s="104" t="s">
        <v>0</v>
      </c>
      <c r="C167" s="103"/>
      <c r="D167" s="102"/>
      <c r="E167" s="33"/>
      <c r="F167" s="33"/>
    </row>
    <row r="168" spans="2:34" ht="15.75" x14ac:dyDescent="0.25">
      <c r="B168" s="105"/>
      <c r="C168" s="106"/>
      <c r="D168" s="107"/>
      <c r="E168" s="133" t="s">
        <v>95</v>
      </c>
      <c r="F168" s="134"/>
      <c r="G168" s="129" t="s">
        <v>97</v>
      </c>
      <c r="H168" s="129"/>
      <c r="I168" s="49" t="s">
        <v>98</v>
      </c>
      <c r="J168" s="49"/>
      <c r="K168" s="49" t="s">
        <v>99</v>
      </c>
      <c r="L168" s="49"/>
      <c r="M168" s="49" t="s">
        <v>100</v>
      </c>
      <c r="N168" s="49"/>
      <c r="O168" s="49" t="s">
        <v>101</v>
      </c>
      <c r="P168" s="49"/>
      <c r="Q168" s="49" t="s">
        <v>102</v>
      </c>
      <c r="R168" s="49"/>
      <c r="S168" s="49" t="s">
        <v>103</v>
      </c>
      <c r="T168" s="33"/>
      <c r="U168" s="129" t="s">
        <v>104</v>
      </c>
      <c r="W168" s="412" t="s">
        <v>146</v>
      </c>
      <c r="X168" s="412"/>
      <c r="Y168" s="412" t="s">
        <v>149</v>
      </c>
      <c r="Z168" s="412"/>
      <c r="AA168" s="413" t="s">
        <v>159</v>
      </c>
      <c r="AB168" s="413"/>
      <c r="AC168" s="413" t="s">
        <v>162</v>
      </c>
      <c r="AD168" s="413"/>
      <c r="AE168" s="413" t="s">
        <v>163</v>
      </c>
      <c r="AF168" s="413"/>
      <c r="AG168" s="413" t="s">
        <v>165</v>
      </c>
      <c r="AH168" s="413"/>
    </row>
    <row r="169" spans="2:34" ht="15.75" x14ac:dyDescent="0.25">
      <c r="B169" s="212" t="s">
        <v>1</v>
      </c>
      <c r="C169" s="213"/>
      <c r="D169" s="84"/>
      <c r="E169" s="135"/>
      <c r="F169" s="136">
        <v>144750</v>
      </c>
      <c r="G169" s="84"/>
      <c r="H169" s="84">
        <v>144750</v>
      </c>
      <c r="I169" s="151"/>
      <c r="J169" s="143">
        <v>144750</v>
      </c>
      <c r="K169" s="151"/>
      <c r="L169" s="143">
        <v>144750</v>
      </c>
      <c r="M169" s="151"/>
      <c r="N169" s="143">
        <v>144750</v>
      </c>
      <c r="O169" s="151"/>
      <c r="P169" s="143">
        <v>144750</v>
      </c>
      <c r="Q169" s="151"/>
      <c r="R169" s="143">
        <v>144750</v>
      </c>
      <c r="S169" s="151"/>
      <c r="T169" s="143">
        <v>147500</v>
      </c>
      <c r="U169" s="151"/>
      <c r="V169" s="143">
        <v>147500</v>
      </c>
      <c r="W169" s="151"/>
      <c r="X169" s="143">
        <v>142000</v>
      </c>
      <c r="Y169" s="151"/>
      <c r="Z169" s="143">
        <v>142000</v>
      </c>
      <c r="AA169" s="151"/>
      <c r="AB169" s="143">
        <v>136500</v>
      </c>
      <c r="AC169" s="151"/>
      <c r="AD169" s="143">
        <v>139250</v>
      </c>
      <c r="AE169" s="151"/>
      <c r="AF169" s="143">
        <v>139250</v>
      </c>
      <c r="AG169" s="151"/>
      <c r="AH169" s="143">
        <v>139250</v>
      </c>
    </row>
    <row r="170" spans="2:34" ht="15.75" x14ac:dyDescent="0.25">
      <c r="B170" s="214" t="s">
        <v>61</v>
      </c>
      <c r="C170" s="215"/>
      <c r="D170" s="84"/>
      <c r="E170" s="135"/>
      <c r="F170" s="136"/>
      <c r="G170" s="148"/>
      <c r="H170" s="33"/>
      <c r="I170" s="148"/>
      <c r="J170" s="134"/>
      <c r="K170" s="148"/>
      <c r="L170" s="134"/>
      <c r="M170" s="148"/>
      <c r="N170" s="134"/>
      <c r="O170" s="148"/>
      <c r="P170" s="134"/>
      <c r="Q170" s="148"/>
      <c r="R170" s="134"/>
      <c r="S170" s="148"/>
      <c r="T170" s="229">
        <v>4258.0600000000004</v>
      </c>
      <c r="U170" s="148"/>
      <c r="V170" s="229" t="s">
        <v>84</v>
      </c>
      <c r="W170" s="148"/>
      <c r="X170" s="229" t="s">
        <v>84</v>
      </c>
      <c r="Y170" s="148"/>
      <c r="Z170" s="229" t="s">
        <v>84</v>
      </c>
      <c r="AA170" s="148"/>
      <c r="AB170" s="229" t="s">
        <v>84</v>
      </c>
      <c r="AC170" s="148"/>
      <c r="AD170" s="229">
        <v>3142.86</v>
      </c>
      <c r="AE170" s="148"/>
      <c r="AF170" s="229"/>
      <c r="AG170" s="148"/>
      <c r="AH170" s="229"/>
    </row>
    <row r="171" spans="2:34" ht="15.75" x14ac:dyDescent="0.25">
      <c r="B171" s="214" t="s">
        <v>2</v>
      </c>
      <c r="C171" s="215"/>
      <c r="D171" s="84"/>
      <c r="E171" s="135"/>
      <c r="F171" s="136">
        <v>7800</v>
      </c>
      <c r="G171" s="141"/>
      <c r="H171" s="84">
        <v>7800</v>
      </c>
      <c r="I171" s="141"/>
      <c r="J171" s="136">
        <v>7800</v>
      </c>
      <c r="K171" s="141"/>
      <c r="L171" s="136">
        <v>7800</v>
      </c>
      <c r="M171" s="141"/>
      <c r="N171" s="136">
        <v>7800</v>
      </c>
      <c r="O171" s="141"/>
      <c r="P171" s="136">
        <v>7800</v>
      </c>
      <c r="Q171" s="141"/>
      <c r="R171" s="136">
        <v>7800</v>
      </c>
      <c r="S171" s="141"/>
      <c r="T171" s="136">
        <v>7800</v>
      </c>
      <c r="U171" s="141"/>
      <c r="V171" s="136">
        <v>7800</v>
      </c>
      <c r="W171" s="141"/>
      <c r="X171" s="136">
        <v>7800</v>
      </c>
      <c r="Y171" s="141"/>
      <c r="Z171" s="136">
        <v>7800</v>
      </c>
      <c r="AA171" s="141"/>
      <c r="AB171" s="136">
        <v>7800</v>
      </c>
      <c r="AC171" s="141"/>
      <c r="AD171" s="136">
        <v>7800</v>
      </c>
      <c r="AE171" s="141"/>
      <c r="AF171" s="136">
        <v>7800</v>
      </c>
      <c r="AG171" s="141"/>
      <c r="AH171" s="136">
        <v>7800</v>
      </c>
    </row>
    <row r="172" spans="2:34" ht="17.25" x14ac:dyDescent="0.3">
      <c r="B172" s="216" t="s">
        <v>69</v>
      </c>
      <c r="C172" s="217"/>
      <c r="D172" s="31"/>
      <c r="E172" s="137"/>
      <c r="F172" s="138">
        <v>2500</v>
      </c>
      <c r="G172" s="152"/>
      <c r="H172" s="130">
        <v>2500</v>
      </c>
      <c r="I172" s="152"/>
      <c r="J172" s="138">
        <v>2500</v>
      </c>
      <c r="K172" s="152"/>
      <c r="L172" s="138">
        <v>2500</v>
      </c>
      <c r="M172" s="152"/>
      <c r="N172" s="138">
        <v>2500</v>
      </c>
      <c r="O172" s="152"/>
      <c r="P172" s="138">
        <v>2500</v>
      </c>
      <c r="Q172" s="152"/>
      <c r="R172" s="138">
        <v>2500</v>
      </c>
      <c r="S172" s="152"/>
      <c r="T172" s="136">
        <v>2500</v>
      </c>
      <c r="U172" s="152"/>
      <c r="V172" s="136" t="s">
        <v>84</v>
      </c>
      <c r="W172" s="152"/>
      <c r="X172" s="136" t="s">
        <v>84</v>
      </c>
      <c r="Y172" s="152"/>
      <c r="Z172" s="136" t="s">
        <v>84</v>
      </c>
      <c r="AA172" s="152"/>
      <c r="AB172" s="136" t="s">
        <v>84</v>
      </c>
      <c r="AC172" s="152"/>
      <c r="AD172" s="136" t="s">
        <v>84</v>
      </c>
      <c r="AE172" s="152"/>
      <c r="AF172" s="136" t="s">
        <v>84</v>
      </c>
      <c r="AG172" s="152"/>
      <c r="AH172" s="136" t="s">
        <v>84</v>
      </c>
    </row>
    <row r="173" spans="2:34" ht="15.75" x14ac:dyDescent="0.25">
      <c r="B173" s="214" t="s">
        <v>16</v>
      </c>
      <c r="C173" s="215"/>
      <c r="D173" s="84"/>
      <c r="E173" s="135"/>
      <c r="F173" s="136">
        <v>7500</v>
      </c>
      <c r="G173" s="141"/>
      <c r="H173" s="84">
        <v>7500</v>
      </c>
      <c r="I173" s="141"/>
      <c r="J173" s="136">
        <v>7500</v>
      </c>
      <c r="K173" s="141"/>
      <c r="L173" s="136">
        <v>7500</v>
      </c>
      <c r="M173" s="141"/>
      <c r="N173" s="136">
        <v>7500</v>
      </c>
      <c r="O173" s="141"/>
      <c r="P173" s="136">
        <v>7500</v>
      </c>
      <c r="Q173" s="141"/>
      <c r="R173" s="136">
        <v>7500</v>
      </c>
      <c r="S173" s="141"/>
      <c r="T173" s="136">
        <v>7500</v>
      </c>
      <c r="U173" s="141"/>
      <c r="V173" s="136">
        <v>7500</v>
      </c>
      <c r="W173" s="141"/>
      <c r="X173" s="136">
        <v>7500</v>
      </c>
      <c r="Y173" s="141"/>
      <c r="Z173" s="136">
        <v>7500</v>
      </c>
      <c r="AA173" s="141"/>
      <c r="AB173" s="136">
        <v>7500</v>
      </c>
      <c r="AC173" s="141"/>
      <c r="AD173" s="136">
        <v>7500</v>
      </c>
      <c r="AE173" s="141"/>
      <c r="AF173" s="136">
        <v>7500</v>
      </c>
      <c r="AG173" s="141"/>
      <c r="AH173" s="136">
        <v>7500</v>
      </c>
    </row>
    <row r="174" spans="2:34" ht="15.75" x14ac:dyDescent="0.25">
      <c r="B174" s="214" t="s">
        <v>17</v>
      </c>
      <c r="C174" s="215"/>
      <c r="D174" s="84"/>
      <c r="E174" s="135"/>
      <c r="F174" s="136">
        <v>30825</v>
      </c>
      <c r="G174" s="141"/>
      <c r="H174" s="84">
        <v>30825</v>
      </c>
      <c r="I174" s="141"/>
      <c r="J174" s="136">
        <v>30825</v>
      </c>
      <c r="K174" s="141"/>
      <c r="L174" s="136">
        <v>30825</v>
      </c>
      <c r="M174" s="141"/>
      <c r="N174" s="136">
        <v>30825</v>
      </c>
      <c r="O174" s="141"/>
      <c r="P174" s="136">
        <v>30825</v>
      </c>
      <c r="Q174" s="141"/>
      <c r="R174" s="136">
        <v>30825</v>
      </c>
      <c r="S174" s="141"/>
      <c r="T174" s="136">
        <v>30825</v>
      </c>
      <c r="U174" s="141"/>
      <c r="V174" s="136">
        <v>30825</v>
      </c>
      <c r="W174" s="141"/>
      <c r="X174" s="136">
        <v>30825</v>
      </c>
      <c r="Y174" s="141"/>
      <c r="Z174" s="136">
        <v>30825</v>
      </c>
      <c r="AA174" s="141"/>
      <c r="AB174" s="136">
        <v>30825</v>
      </c>
      <c r="AC174" s="141"/>
      <c r="AD174" s="136">
        <v>30825</v>
      </c>
      <c r="AE174" s="141"/>
      <c r="AF174" s="136">
        <v>30825</v>
      </c>
      <c r="AG174" s="141"/>
      <c r="AH174" s="136">
        <v>30825</v>
      </c>
    </row>
    <row r="175" spans="2:34" ht="15.75" x14ac:dyDescent="0.25">
      <c r="B175" s="214" t="s">
        <v>59</v>
      </c>
      <c r="C175" s="215"/>
      <c r="D175" s="84"/>
      <c r="E175" s="135"/>
      <c r="F175" s="136">
        <v>50000</v>
      </c>
      <c r="G175" s="141"/>
      <c r="H175" s="84">
        <v>50000</v>
      </c>
      <c r="I175" s="141"/>
      <c r="J175" s="136">
        <v>50000</v>
      </c>
      <c r="K175" s="141"/>
      <c r="L175" s="136">
        <v>50000</v>
      </c>
      <c r="M175" s="141"/>
      <c r="N175" s="136">
        <v>50000</v>
      </c>
      <c r="O175" s="141"/>
      <c r="P175" s="136">
        <v>50000</v>
      </c>
      <c r="Q175" s="141"/>
      <c r="R175" s="136">
        <v>50000</v>
      </c>
      <c r="S175" s="141"/>
      <c r="T175" s="136">
        <v>50000</v>
      </c>
      <c r="U175" s="141"/>
      <c r="V175" s="136">
        <v>50000</v>
      </c>
      <c r="W175" s="141"/>
      <c r="X175" s="136">
        <v>50000</v>
      </c>
      <c r="Y175" s="141"/>
      <c r="Z175" s="136">
        <v>50000</v>
      </c>
      <c r="AA175" s="141"/>
      <c r="AB175" s="136">
        <v>50000</v>
      </c>
      <c r="AC175" s="141"/>
      <c r="AD175" s="136">
        <v>50000</v>
      </c>
      <c r="AE175" s="141"/>
      <c r="AF175" s="136">
        <v>50000</v>
      </c>
      <c r="AG175" s="141"/>
      <c r="AH175" s="136">
        <v>50000</v>
      </c>
    </row>
    <row r="176" spans="2:34" ht="15.75" x14ac:dyDescent="0.25">
      <c r="B176" s="214" t="s">
        <v>19</v>
      </c>
      <c r="C176" s="215"/>
      <c r="D176" s="84"/>
      <c r="E176" s="135"/>
      <c r="F176" s="136">
        <v>72375</v>
      </c>
      <c r="G176" s="141"/>
      <c r="H176" s="84">
        <v>72375</v>
      </c>
      <c r="I176" s="141"/>
      <c r="J176" s="136">
        <v>72375</v>
      </c>
      <c r="K176" s="141"/>
      <c r="L176" s="136">
        <v>72375</v>
      </c>
      <c r="M176" s="141"/>
      <c r="N176" s="136">
        <v>72375</v>
      </c>
      <c r="O176" s="141"/>
      <c r="P176" s="136">
        <v>72375</v>
      </c>
      <c r="Q176" s="141"/>
      <c r="R176" s="136">
        <v>72375</v>
      </c>
      <c r="S176" s="141"/>
      <c r="T176" s="136">
        <v>73750</v>
      </c>
      <c r="U176" s="141"/>
      <c r="V176" s="136">
        <v>73750</v>
      </c>
      <c r="W176" s="141"/>
      <c r="X176" s="136">
        <v>71000</v>
      </c>
      <c r="Y176" s="141"/>
      <c r="Z176" s="136">
        <v>71000</v>
      </c>
      <c r="AA176" s="141"/>
      <c r="AB176" s="136">
        <v>68250</v>
      </c>
      <c r="AC176" s="141"/>
      <c r="AD176" s="136">
        <v>69625</v>
      </c>
      <c r="AE176" s="141"/>
      <c r="AF176" s="136">
        <v>69625</v>
      </c>
      <c r="AG176" s="141"/>
      <c r="AH176" s="136">
        <v>69625</v>
      </c>
    </row>
    <row r="177" spans="2:34" ht="15.75" x14ac:dyDescent="0.25">
      <c r="B177" s="214" t="s">
        <v>60</v>
      </c>
      <c r="C177" s="215"/>
      <c r="D177" s="84"/>
      <c r="E177" s="135"/>
      <c r="F177" s="136"/>
      <c r="G177" s="148"/>
      <c r="H177" s="33"/>
      <c r="I177" s="148"/>
      <c r="J177" s="134"/>
      <c r="K177" s="148"/>
      <c r="L177" s="134"/>
      <c r="M177" s="148"/>
      <c r="N177" s="134"/>
      <c r="O177" s="148"/>
      <c r="P177" s="134"/>
      <c r="Q177" s="148"/>
      <c r="R177" s="134"/>
      <c r="S177" s="148"/>
      <c r="T177" s="169">
        <v>2129.0300000000002</v>
      </c>
      <c r="U177" s="148"/>
      <c r="V177" s="169" t="s">
        <v>84</v>
      </c>
      <c r="W177" s="148"/>
      <c r="X177" s="169" t="s">
        <v>84</v>
      </c>
      <c r="Y177" s="148"/>
      <c r="Z177" s="169" t="s">
        <v>84</v>
      </c>
      <c r="AA177" s="148"/>
      <c r="AB177" s="169" t="s">
        <v>84</v>
      </c>
      <c r="AC177" s="148"/>
      <c r="AD177" s="169">
        <v>1571.43</v>
      </c>
      <c r="AE177" s="148"/>
      <c r="AF177" s="169"/>
      <c r="AG177" s="148"/>
      <c r="AH177" s="169"/>
    </row>
    <row r="178" spans="2:34" ht="15.75" x14ac:dyDescent="0.25">
      <c r="B178" s="214" t="s">
        <v>20</v>
      </c>
      <c r="C178" s="215"/>
      <c r="D178" s="84"/>
      <c r="E178" s="135"/>
      <c r="F178" s="136">
        <v>25000</v>
      </c>
      <c r="G178" s="141"/>
      <c r="H178" s="84">
        <v>25000</v>
      </c>
      <c r="I178" s="141"/>
      <c r="J178" s="136">
        <v>25000</v>
      </c>
      <c r="K178" s="141"/>
      <c r="L178" s="136">
        <v>25000</v>
      </c>
      <c r="M178" s="141"/>
      <c r="N178" s="136">
        <v>25000</v>
      </c>
      <c r="O178" s="141"/>
      <c r="P178" s="136">
        <v>25000</v>
      </c>
      <c r="Q178" s="141"/>
      <c r="R178" s="136">
        <v>25000</v>
      </c>
      <c r="S178" s="141"/>
      <c r="T178" s="136">
        <v>25000</v>
      </c>
      <c r="U178" s="141"/>
      <c r="V178" s="136">
        <v>25000</v>
      </c>
      <c r="W178" s="141"/>
      <c r="X178" s="136">
        <v>25000</v>
      </c>
      <c r="Y178" s="141"/>
      <c r="Z178" s="136">
        <v>25000</v>
      </c>
      <c r="AA178" s="141"/>
      <c r="AB178" s="136">
        <v>25000</v>
      </c>
      <c r="AC178" s="141"/>
      <c r="AD178" s="136">
        <v>25000</v>
      </c>
      <c r="AE178" s="141"/>
      <c r="AF178" s="136">
        <v>25000</v>
      </c>
      <c r="AG178" s="141"/>
      <c r="AH178" s="136">
        <v>25000</v>
      </c>
    </row>
    <row r="179" spans="2:34" ht="15.75" x14ac:dyDescent="0.25">
      <c r="B179" s="214" t="s">
        <v>22</v>
      </c>
      <c r="C179" s="215"/>
      <c r="D179" s="84"/>
      <c r="E179" s="135"/>
      <c r="F179" s="136">
        <v>75000</v>
      </c>
      <c r="G179" s="141"/>
      <c r="H179" s="84">
        <v>75000</v>
      </c>
      <c r="I179" s="141"/>
      <c r="J179" s="136">
        <v>75000</v>
      </c>
      <c r="K179" s="141"/>
      <c r="L179" s="136">
        <v>75000</v>
      </c>
      <c r="M179" s="141"/>
      <c r="N179" s="136">
        <v>75000</v>
      </c>
      <c r="O179" s="141"/>
      <c r="P179" s="136">
        <v>75000</v>
      </c>
      <c r="Q179" s="141"/>
      <c r="R179" s="136">
        <v>75000</v>
      </c>
      <c r="S179" s="141"/>
      <c r="T179" s="136">
        <v>75000</v>
      </c>
      <c r="U179" s="141"/>
      <c r="V179" s="136">
        <v>75000</v>
      </c>
      <c r="W179" s="141"/>
      <c r="X179" s="136">
        <v>75000</v>
      </c>
      <c r="Y179" s="141"/>
      <c r="Z179" s="136">
        <v>75000</v>
      </c>
      <c r="AA179" s="141"/>
      <c r="AB179" s="136">
        <v>75000</v>
      </c>
      <c r="AC179" s="141"/>
      <c r="AD179" s="136">
        <v>75000</v>
      </c>
      <c r="AE179" s="141"/>
      <c r="AF179" s="136">
        <v>75000</v>
      </c>
      <c r="AG179" s="141"/>
      <c r="AH179" s="136">
        <v>75000</v>
      </c>
    </row>
    <row r="180" spans="2:34" ht="15.75" x14ac:dyDescent="0.25">
      <c r="B180" s="214" t="s">
        <v>21</v>
      </c>
      <c r="C180" s="215"/>
      <c r="D180" s="84"/>
      <c r="E180" s="135"/>
      <c r="F180" s="136"/>
      <c r="G180" s="148"/>
      <c r="H180" s="33"/>
      <c r="I180" s="148"/>
      <c r="J180" s="134"/>
      <c r="K180" s="148"/>
      <c r="L180" s="134"/>
      <c r="M180" s="148"/>
      <c r="N180" s="134"/>
      <c r="O180" s="148"/>
      <c r="P180" s="134"/>
      <c r="Q180" s="148"/>
      <c r="R180" s="134"/>
      <c r="S180" s="148"/>
      <c r="T180" s="161"/>
      <c r="U180" s="148"/>
      <c r="V180" s="161"/>
      <c r="W180" s="148"/>
      <c r="X180" s="161">
        <v>125000</v>
      </c>
      <c r="Y180" s="148"/>
      <c r="Z180" s="161">
        <v>125000</v>
      </c>
      <c r="AA180" s="148"/>
      <c r="AB180" s="162">
        <v>125000</v>
      </c>
      <c r="AC180" s="148"/>
      <c r="AD180" s="162">
        <v>125000</v>
      </c>
      <c r="AE180" s="148"/>
      <c r="AF180" s="162">
        <v>125000</v>
      </c>
      <c r="AG180" s="148"/>
      <c r="AH180" s="162">
        <v>125000</v>
      </c>
    </row>
    <row r="181" spans="2:34" ht="15.75" x14ac:dyDescent="0.25">
      <c r="B181" s="214" t="s">
        <v>24</v>
      </c>
      <c r="C181" s="215"/>
      <c r="D181" s="84"/>
      <c r="E181" s="135"/>
      <c r="F181" s="136">
        <v>13900</v>
      </c>
      <c r="G181" s="141"/>
      <c r="H181" s="84">
        <v>13900</v>
      </c>
      <c r="I181" s="141"/>
      <c r="J181" s="136">
        <v>13900</v>
      </c>
      <c r="K181" s="141"/>
      <c r="L181" s="136">
        <v>13900</v>
      </c>
      <c r="M181" s="141"/>
      <c r="N181" s="136">
        <v>13900</v>
      </c>
      <c r="O181" s="141"/>
      <c r="P181" s="136">
        <v>13900</v>
      </c>
      <c r="Q181" s="141"/>
      <c r="R181" s="136">
        <v>13900</v>
      </c>
      <c r="S181" s="141"/>
      <c r="T181" s="136">
        <v>13900</v>
      </c>
      <c r="U181" s="141"/>
      <c r="V181" s="136">
        <v>13900</v>
      </c>
      <c r="W181" s="141"/>
      <c r="X181" s="136">
        <v>13900</v>
      </c>
      <c r="Y181" s="141"/>
      <c r="Z181" s="136">
        <v>13900</v>
      </c>
      <c r="AA181" s="141"/>
      <c r="AB181" s="136">
        <v>13900</v>
      </c>
      <c r="AC181" s="141"/>
      <c r="AD181" s="136">
        <v>13900</v>
      </c>
      <c r="AE181" s="141"/>
      <c r="AF181" s="136">
        <v>13900</v>
      </c>
      <c r="AG181" s="141"/>
      <c r="AH181" s="136">
        <v>13900</v>
      </c>
    </row>
    <row r="182" spans="2:34" ht="15.75" x14ac:dyDescent="0.25">
      <c r="B182" s="214" t="s">
        <v>23</v>
      </c>
      <c r="C182" s="215"/>
      <c r="D182" s="84"/>
      <c r="E182" s="135"/>
      <c r="F182" s="136">
        <v>20000</v>
      </c>
      <c r="G182" s="141"/>
      <c r="H182" s="84">
        <v>20000</v>
      </c>
      <c r="I182" s="141"/>
      <c r="J182" s="136">
        <v>20000</v>
      </c>
      <c r="K182" s="141"/>
      <c r="L182" s="136">
        <v>20000</v>
      </c>
      <c r="M182" s="141"/>
      <c r="N182" s="136">
        <v>20000</v>
      </c>
      <c r="O182" s="141"/>
      <c r="P182" s="136">
        <v>20000</v>
      </c>
      <c r="Q182" s="141"/>
      <c r="R182" s="136">
        <v>20000</v>
      </c>
      <c r="S182" s="141"/>
      <c r="T182" s="136">
        <v>20000</v>
      </c>
      <c r="U182" s="141"/>
      <c r="V182" s="136">
        <v>20000</v>
      </c>
      <c r="W182" s="141"/>
      <c r="X182" s="136">
        <v>20000</v>
      </c>
      <c r="Y182" s="141"/>
      <c r="Z182" s="136">
        <v>20000</v>
      </c>
      <c r="AA182" s="141"/>
      <c r="AB182" s="136">
        <v>20000</v>
      </c>
      <c r="AC182" s="141"/>
      <c r="AD182" s="136">
        <v>20000</v>
      </c>
      <c r="AE182" s="141"/>
      <c r="AF182" s="136">
        <v>20000</v>
      </c>
      <c r="AG182" s="141"/>
      <c r="AH182" s="136">
        <v>20000</v>
      </c>
    </row>
    <row r="183" spans="2:34" ht="15.75" x14ac:dyDescent="0.25">
      <c r="B183" s="218" t="s">
        <v>3</v>
      </c>
      <c r="C183" s="219"/>
      <c r="D183" s="121"/>
      <c r="E183" s="139"/>
      <c r="F183" s="140">
        <f>SUM(F169:F182)</f>
        <v>449650</v>
      </c>
      <c r="G183" s="153"/>
      <c r="H183" s="121">
        <f>SUM(H169:H182)</f>
        <v>449650</v>
      </c>
      <c r="I183" s="153"/>
      <c r="J183" s="159">
        <f>SUM(J169:J182)</f>
        <v>449650</v>
      </c>
      <c r="K183" s="153"/>
      <c r="L183" s="140">
        <f>SUM(L169:L182)</f>
        <v>449650</v>
      </c>
      <c r="M183" s="153"/>
      <c r="N183" s="140">
        <f>SUM(N169:N182)</f>
        <v>449650</v>
      </c>
      <c r="O183" s="153"/>
      <c r="P183" s="140">
        <f>SUM(P169:P182)</f>
        <v>449650</v>
      </c>
      <c r="Q183" s="153"/>
      <c r="R183" s="140">
        <f>SUM(R169:R182)</f>
        <v>449650</v>
      </c>
      <c r="S183" s="153"/>
      <c r="T183" s="140">
        <f>SUM(T169:T182)</f>
        <v>460162.09</v>
      </c>
      <c r="U183" s="153"/>
      <c r="V183" s="140">
        <f>SUM(V169:V182)</f>
        <v>451275</v>
      </c>
      <c r="W183" s="153"/>
      <c r="X183" s="140">
        <f>SUM(X169:X182)</f>
        <v>568025</v>
      </c>
      <c r="Y183" s="153"/>
      <c r="Z183" s="140">
        <f>SUM(Z169:Z182)</f>
        <v>568025</v>
      </c>
      <c r="AA183" s="153"/>
      <c r="AB183" s="140">
        <f>SUM(AB169:AB182)</f>
        <v>559775</v>
      </c>
      <c r="AC183" s="153"/>
      <c r="AD183" s="140">
        <f>SUM(AD169:AD182)</f>
        <v>568614.29</v>
      </c>
      <c r="AE183" s="153"/>
      <c r="AF183" s="140">
        <f>SUM(AF169:AF182)</f>
        <v>563900</v>
      </c>
      <c r="AG183" s="153"/>
      <c r="AH183" s="140">
        <f>SUM(AH169:AH182)</f>
        <v>563900</v>
      </c>
    </row>
    <row r="184" spans="2:34" ht="15.75" x14ac:dyDescent="0.25">
      <c r="B184" s="220"/>
      <c r="C184" s="215"/>
      <c r="D184" s="84"/>
      <c r="E184" s="135"/>
      <c r="F184" s="136"/>
      <c r="G184" s="148"/>
      <c r="H184" s="33"/>
      <c r="I184" s="148"/>
      <c r="J184" s="134"/>
      <c r="K184" s="148"/>
      <c r="L184" s="134"/>
      <c r="M184" s="148"/>
      <c r="N184" s="134"/>
      <c r="O184" s="148"/>
      <c r="P184" s="134"/>
      <c r="Q184" s="148"/>
      <c r="R184" s="134"/>
      <c r="S184" s="148"/>
      <c r="T184" s="161"/>
      <c r="U184" s="148"/>
      <c r="V184" s="161"/>
      <c r="W184" s="148"/>
      <c r="X184" s="161"/>
      <c r="Y184" s="148"/>
      <c r="Z184" s="161"/>
      <c r="AA184" s="148"/>
      <c r="AB184" s="161"/>
      <c r="AC184" s="148"/>
      <c r="AD184" s="161"/>
      <c r="AE184" s="148"/>
      <c r="AF184" s="161"/>
      <c r="AG184" s="148"/>
      <c r="AH184" s="161"/>
    </row>
    <row r="185" spans="2:34" ht="15.75" x14ac:dyDescent="0.25">
      <c r="B185" s="221" t="s">
        <v>4</v>
      </c>
      <c r="C185" s="219"/>
      <c r="D185" s="84"/>
      <c r="E185" s="139" t="s">
        <v>30</v>
      </c>
      <c r="F185" s="136"/>
      <c r="G185" s="148"/>
      <c r="H185" s="33"/>
      <c r="I185" s="148"/>
      <c r="J185" s="134"/>
      <c r="K185" s="148"/>
      <c r="L185" s="134"/>
      <c r="M185" s="148"/>
      <c r="N185" s="134"/>
      <c r="O185" s="148"/>
      <c r="P185" s="134"/>
      <c r="Q185" s="148"/>
      <c r="R185" s="134"/>
      <c r="S185" s="148"/>
      <c r="T185" s="161"/>
      <c r="U185" s="148"/>
      <c r="V185" s="161"/>
      <c r="W185" s="148"/>
      <c r="X185" s="161"/>
      <c r="Y185" s="148"/>
      <c r="Z185" s="161"/>
      <c r="AA185" s="148"/>
      <c r="AB185" s="161"/>
      <c r="AC185" s="148"/>
      <c r="AD185" s="161"/>
      <c r="AE185" s="148"/>
      <c r="AF185" s="161"/>
      <c r="AG185" s="148"/>
      <c r="AH185" s="161"/>
    </row>
    <row r="186" spans="2:34" ht="15.75" x14ac:dyDescent="0.25">
      <c r="B186" s="214" t="s">
        <v>5</v>
      </c>
      <c r="C186" s="219"/>
      <c r="D186" s="84"/>
      <c r="E186" s="139"/>
      <c r="F186" s="136"/>
      <c r="G186" s="148"/>
      <c r="H186" s="33"/>
      <c r="I186" s="148"/>
      <c r="J186" s="134"/>
      <c r="K186" s="148"/>
      <c r="L186" s="134"/>
      <c r="M186" s="148"/>
      <c r="N186" s="134">
        <v>17177.23</v>
      </c>
      <c r="O186" s="148"/>
      <c r="P186" s="134">
        <v>17177.23</v>
      </c>
      <c r="Q186" s="148"/>
      <c r="R186" s="134">
        <v>17177.23</v>
      </c>
      <c r="S186" s="148"/>
      <c r="T186" s="229">
        <v>17177.23</v>
      </c>
      <c r="U186" s="148"/>
      <c r="V186" s="229"/>
      <c r="W186" s="148"/>
      <c r="X186" s="229"/>
      <c r="Y186" s="148"/>
      <c r="Z186" s="229"/>
      <c r="AA186" s="148"/>
      <c r="AB186" s="229"/>
      <c r="AC186" s="148"/>
      <c r="AD186" s="229"/>
      <c r="AE186" s="148"/>
      <c r="AF186" s="229"/>
      <c r="AG186" s="148"/>
      <c r="AH186" s="229">
        <v>17177.23</v>
      </c>
    </row>
    <row r="187" spans="2:34" ht="15.75" x14ac:dyDescent="0.25">
      <c r="B187" s="214" t="s">
        <v>25</v>
      </c>
      <c r="C187" s="222"/>
      <c r="D187" s="84"/>
      <c r="E187" s="141"/>
      <c r="F187" s="136"/>
      <c r="G187" s="148"/>
      <c r="H187" s="33"/>
      <c r="I187" s="148"/>
      <c r="J187" s="134"/>
      <c r="K187" s="148"/>
      <c r="L187" s="134"/>
      <c r="M187" s="148"/>
      <c r="N187" s="134"/>
      <c r="O187" s="148"/>
      <c r="P187" s="134"/>
      <c r="Q187" s="148"/>
      <c r="R187" s="134"/>
      <c r="S187" s="148"/>
      <c r="T187" s="226"/>
      <c r="U187" s="148"/>
      <c r="V187" s="226"/>
      <c r="W187" s="148"/>
      <c r="X187" s="226"/>
      <c r="Y187" s="148"/>
      <c r="Z187" s="226"/>
      <c r="AA187" s="148"/>
      <c r="AB187" s="226"/>
      <c r="AC187" s="148"/>
      <c r="AD187" s="226"/>
      <c r="AE187" s="148"/>
      <c r="AF187" s="226"/>
      <c r="AG187" s="148"/>
      <c r="AH187" s="226"/>
    </row>
    <row r="188" spans="2:34" ht="15.75" x14ac:dyDescent="0.25">
      <c r="B188" s="214" t="s">
        <v>6</v>
      </c>
      <c r="C188" s="222"/>
      <c r="D188" s="84"/>
      <c r="E188" s="141">
        <v>0</v>
      </c>
      <c r="F188" s="136"/>
      <c r="G188" s="148"/>
      <c r="H188" s="33"/>
      <c r="I188" s="148"/>
      <c r="J188" s="134"/>
      <c r="K188" s="148"/>
      <c r="L188" s="134"/>
      <c r="M188" s="148"/>
      <c r="N188" s="134"/>
      <c r="O188" s="148"/>
      <c r="P188" s="134"/>
      <c r="Q188" s="148"/>
      <c r="R188" s="134"/>
      <c r="S188" s="148"/>
      <c r="T188" s="226"/>
      <c r="U188" s="148"/>
      <c r="V188" s="226"/>
      <c r="W188" s="148"/>
      <c r="X188" s="226"/>
      <c r="Y188" s="148"/>
      <c r="Z188" s="226"/>
      <c r="AA188" s="148"/>
      <c r="AB188" s="226"/>
      <c r="AC188" s="148"/>
      <c r="AD188" s="226"/>
      <c r="AE188" s="148"/>
      <c r="AF188" s="226"/>
      <c r="AG188" s="148"/>
      <c r="AH188" s="226"/>
    </row>
    <row r="189" spans="2:34" ht="15.75" x14ac:dyDescent="0.25">
      <c r="B189" s="214" t="s">
        <v>7</v>
      </c>
      <c r="C189" s="113"/>
      <c r="D189" s="84"/>
      <c r="E189" s="141">
        <v>0</v>
      </c>
      <c r="F189" s="136"/>
      <c r="G189" s="148"/>
      <c r="H189" s="33"/>
      <c r="I189" s="148"/>
      <c r="J189" s="134"/>
      <c r="K189" s="148"/>
      <c r="L189" s="134"/>
      <c r="M189" s="148"/>
      <c r="N189" s="134"/>
      <c r="O189" s="148"/>
      <c r="P189" s="134"/>
      <c r="Q189" s="148"/>
      <c r="R189" s="134"/>
      <c r="S189" s="148"/>
      <c r="T189" s="226"/>
      <c r="U189" s="148"/>
      <c r="V189" s="226"/>
      <c r="W189" s="148"/>
      <c r="X189" s="226"/>
      <c r="Y189" s="148"/>
      <c r="Z189" s="226"/>
      <c r="AA189" s="148"/>
      <c r="AB189" s="226"/>
      <c r="AC189" s="148"/>
      <c r="AD189" s="226"/>
      <c r="AE189" s="148"/>
      <c r="AF189" s="226"/>
      <c r="AG189" s="148"/>
      <c r="AH189" s="226"/>
    </row>
    <row r="190" spans="2:34" ht="15.75" x14ac:dyDescent="0.25">
      <c r="B190" s="214"/>
      <c r="C190" s="215"/>
      <c r="D190" s="115"/>
      <c r="E190" s="142"/>
      <c r="F190" s="143">
        <f>+F183+F189</f>
        <v>449650</v>
      </c>
      <c r="G190" s="151"/>
      <c r="H190" s="115">
        <f>+H183+H189</f>
        <v>449650</v>
      </c>
      <c r="I190" s="141"/>
      <c r="J190" s="136">
        <f>+J183+J189</f>
        <v>449650</v>
      </c>
      <c r="K190" s="151"/>
      <c r="L190" s="143">
        <f>+L183+L189</f>
        <v>449650</v>
      </c>
      <c r="M190" s="151"/>
      <c r="N190" s="143">
        <f>+N183+N186+N187+N188+N189</f>
        <v>466827.23</v>
      </c>
      <c r="O190" s="151"/>
      <c r="P190" s="143">
        <f>+P183+P186+P187+P188+P189</f>
        <v>466827.23</v>
      </c>
      <c r="Q190" s="151"/>
      <c r="R190" s="143">
        <f>+R183+R186+R187+R188+R189</f>
        <v>466827.23</v>
      </c>
      <c r="S190" s="151"/>
      <c r="T190" s="143">
        <f>+T183+T186+T187+T188+T189</f>
        <v>477339.32</v>
      </c>
      <c r="U190" s="151"/>
      <c r="V190" s="143">
        <f>+V183+V186+V187+V188+V189</f>
        <v>451275</v>
      </c>
      <c r="W190" s="151"/>
      <c r="X190" s="143">
        <f>+X183+X186+X187+X188+X189</f>
        <v>568025</v>
      </c>
      <c r="Y190" s="151"/>
      <c r="Z190" s="143">
        <f>+Z183+Z186+Z187+Z188+Z189</f>
        <v>568025</v>
      </c>
      <c r="AA190" s="151"/>
      <c r="AB190" s="143">
        <f>+AB183+AB186+AB187+AB188+AB189</f>
        <v>559775</v>
      </c>
      <c r="AC190" s="151"/>
      <c r="AD190" s="143">
        <f>+AD183+AD186+AD187+AD188+AD189</f>
        <v>568614.29</v>
      </c>
      <c r="AE190" s="151"/>
      <c r="AF190" s="143">
        <f>+AF183+AF186+AF187+AF188+AF189</f>
        <v>563900</v>
      </c>
      <c r="AG190" s="151"/>
      <c r="AH190" s="143">
        <f>+AH183+AH186+AH187+AH188+AH189</f>
        <v>581077.23</v>
      </c>
    </row>
    <row r="191" spans="2:34" ht="15.75" x14ac:dyDescent="0.25">
      <c r="B191" s="221" t="s">
        <v>34</v>
      </c>
      <c r="C191" s="219"/>
      <c r="D191" s="84"/>
      <c r="E191" s="139"/>
      <c r="F191" s="136"/>
      <c r="G191" s="148"/>
      <c r="H191" s="33"/>
      <c r="I191" s="148"/>
      <c r="J191" s="134"/>
      <c r="K191" s="148"/>
      <c r="L191" s="134"/>
      <c r="M191" s="148"/>
      <c r="N191" s="134"/>
      <c r="O191" s="148"/>
      <c r="P191" s="134"/>
      <c r="Q191" s="148"/>
      <c r="R191" s="134"/>
      <c r="S191" s="148"/>
      <c r="T191" s="226"/>
      <c r="U191" s="148"/>
      <c r="V191" s="226"/>
      <c r="W191" s="148"/>
      <c r="X191" s="226"/>
      <c r="Y191" s="148"/>
      <c r="Z191" s="226"/>
      <c r="AA191" s="148"/>
      <c r="AB191" s="226"/>
      <c r="AC191" s="148"/>
      <c r="AD191" s="226"/>
      <c r="AE191" s="148"/>
      <c r="AF191" s="226"/>
      <c r="AG191" s="148"/>
      <c r="AH191" s="226"/>
    </row>
    <row r="192" spans="2:34" ht="15.75" x14ac:dyDescent="0.25">
      <c r="B192" s="214" t="s">
        <v>9</v>
      </c>
      <c r="C192" s="223"/>
      <c r="D192" s="84"/>
      <c r="E192" s="144">
        <v>350</v>
      </c>
      <c r="F192" s="145"/>
      <c r="G192" s="144">
        <v>350</v>
      </c>
      <c r="H192" s="131"/>
      <c r="I192" s="144">
        <v>350</v>
      </c>
      <c r="J192" s="145"/>
      <c r="K192" s="144">
        <v>350</v>
      </c>
      <c r="L192" s="145"/>
      <c r="M192" s="144">
        <v>350</v>
      </c>
      <c r="N192" s="145"/>
      <c r="O192" s="144">
        <v>350</v>
      </c>
      <c r="P192" s="145"/>
      <c r="Q192" s="144">
        <v>350</v>
      </c>
      <c r="R192" s="145"/>
      <c r="S192" s="144">
        <v>350</v>
      </c>
      <c r="T192" s="227"/>
      <c r="U192" s="144">
        <v>350</v>
      </c>
      <c r="V192" s="227"/>
      <c r="W192" s="144">
        <v>350</v>
      </c>
      <c r="X192" s="227"/>
      <c r="Y192" s="144">
        <v>350</v>
      </c>
      <c r="Z192" s="227"/>
      <c r="AA192" s="144">
        <v>350</v>
      </c>
      <c r="AB192" s="227"/>
      <c r="AC192" s="144">
        <v>350</v>
      </c>
      <c r="AD192" s="227"/>
      <c r="AE192" s="144">
        <v>350</v>
      </c>
      <c r="AF192" s="227"/>
      <c r="AG192" s="144">
        <v>350</v>
      </c>
      <c r="AH192" s="227"/>
    </row>
    <row r="193" spans="2:34" ht="17.25" x14ac:dyDescent="0.3">
      <c r="B193" s="216" t="s">
        <v>92</v>
      </c>
      <c r="C193" s="223"/>
      <c r="D193" s="84"/>
      <c r="E193" s="144">
        <f>F169*0.1</f>
        <v>14475</v>
      </c>
      <c r="F193" s="145"/>
      <c r="G193" s="144">
        <f>H169*0.1</f>
        <v>14475</v>
      </c>
      <c r="H193" s="131"/>
      <c r="I193" s="144">
        <f>J169*0.1</f>
        <v>14475</v>
      </c>
      <c r="J193" s="145"/>
      <c r="K193" s="144">
        <f>L169*0.1</f>
        <v>14475</v>
      </c>
      <c r="L193" s="145"/>
      <c r="M193" s="144">
        <f>N169*0.1</f>
        <v>14475</v>
      </c>
      <c r="N193" s="145"/>
      <c r="O193" s="144">
        <f>P169*0.1</f>
        <v>14475</v>
      </c>
      <c r="P193" s="145"/>
      <c r="Q193" s="144">
        <f>R169*0.1</f>
        <v>14475</v>
      </c>
      <c r="R193" s="145"/>
      <c r="S193" s="144">
        <f>T169*10/100+425.81</f>
        <v>15175.81</v>
      </c>
      <c r="T193" s="227"/>
      <c r="U193" s="144">
        <v>14750</v>
      </c>
      <c r="V193" s="227"/>
      <c r="W193" s="144">
        <v>14200</v>
      </c>
      <c r="X193" s="227"/>
      <c r="Y193" s="144">
        <v>14200</v>
      </c>
      <c r="Z193" s="227"/>
      <c r="AA193" s="144">
        <v>13650</v>
      </c>
      <c r="AB193" s="227"/>
      <c r="AC193" s="144">
        <v>14239.28</v>
      </c>
      <c r="AD193" s="227"/>
      <c r="AE193" s="144">
        <v>13925</v>
      </c>
      <c r="AF193" s="227"/>
      <c r="AG193" s="144">
        <v>13925</v>
      </c>
      <c r="AH193" s="227"/>
    </row>
    <row r="194" spans="2:34" ht="17.25" x14ac:dyDescent="0.3">
      <c r="B194" s="216"/>
      <c r="C194" s="113"/>
      <c r="D194" s="117"/>
      <c r="E194" s="141"/>
      <c r="F194" s="146">
        <f>-E192-E193-E194</f>
        <v>-14825</v>
      </c>
      <c r="G194" s="154"/>
      <c r="H194" s="117">
        <f>-G192-G193-G194</f>
        <v>-14825</v>
      </c>
      <c r="I194" s="141"/>
      <c r="J194" s="136">
        <f>-I192-I193-I194</f>
        <v>-14825</v>
      </c>
      <c r="K194" s="154"/>
      <c r="L194" s="146">
        <f>-K192-K193-K194</f>
        <v>-14825</v>
      </c>
      <c r="M194" s="154"/>
      <c r="N194" s="146">
        <f>-M192-M193-M194</f>
        <v>-14825</v>
      </c>
      <c r="O194" s="154"/>
      <c r="P194" s="146">
        <f>-O192-O193-O194</f>
        <v>-14825</v>
      </c>
      <c r="Q194" s="154"/>
      <c r="R194" s="146">
        <f>-Q192-Q193-Q194</f>
        <v>-14825</v>
      </c>
      <c r="S194" s="154"/>
      <c r="T194" s="146">
        <f>-S192-S193-S194</f>
        <v>-15525.81</v>
      </c>
      <c r="U194" s="154"/>
      <c r="V194" s="146">
        <f>-U192-U193-U194</f>
        <v>-15100</v>
      </c>
      <c r="W194" s="154"/>
      <c r="X194" s="146">
        <f>-W192-W193-W194</f>
        <v>-14550</v>
      </c>
      <c r="Y194" s="154"/>
      <c r="Z194" s="146">
        <f>-Y192-Y193-Y194</f>
        <v>-14550</v>
      </c>
      <c r="AA194" s="154"/>
      <c r="AB194" s="146">
        <f>-AA192-AA193-AA194</f>
        <v>-14000</v>
      </c>
      <c r="AC194" s="154"/>
      <c r="AD194" s="146">
        <f>-AC192-AC193-AC194</f>
        <v>-14589.28</v>
      </c>
      <c r="AE194" s="154"/>
      <c r="AF194" s="146">
        <f>-AE192-AE193-AE194</f>
        <v>-14275</v>
      </c>
      <c r="AG194" s="154"/>
      <c r="AH194" s="146">
        <f>-AG192-AG193-AG194</f>
        <v>-14275</v>
      </c>
    </row>
    <row r="195" spans="2:34" ht="16.5" thickBot="1" x14ac:dyDescent="0.3">
      <c r="B195" s="214" t="s">
        <v>11</v>
      </c>
      <c r="C195" s="215"/>
      <c r="D195" s="124"/>
      <c r="E195" s="142"/>
      <c r="F195" s="147">
        <f>+F190+F194</f>
        <v>434825</v>
      </c>
      <c r="G195" s="155"/>
      <c r="H195" s="124">
        <f>+H190+H194</f>
        <v>434825</v>
      </c>
      <c r="I195" s="141"/>
      <c r="J195" s="136">
        <f>+J190+J194</f>
        <v>434825</v>
      </c>
      <c r="K195" s="155"/>
      <c r="L195" s="147">
        <f>+L190+L194</f>
        <v>434825</v>
      </c>
      <c r="M195" s="155"/>
      <c r="N195" s="147">
        <f>+N190+N194</f>
        <v>452002.23</v>
      </c>
      <c r="O195" s="155"/>
      <c r="P195" s="147">
        <f>+P190+P194</f>
        <v>452002.23</v>
      </c>
      <c r="Q195" s="155"/>
      <c r="R195" s="147">
        <f>+R190+R194</f>
        <v>452002.23</v>
      </c>
      <c r="S195" s="155"/>
      <c r="T195" s="228">
        <f>+T190+T194</f>
        <v>461813.51</v>
      </c>
      <c r="U195" s="155"/>
      <c r="V195" s="228">
        <f>+V190+V194</f>
        <v>436175</v>
      </c>
      <c r="W195" s="155"/>
      <c r="X195" s="228">
        <f>+X190+X194</f>
        <v>553475</v>
      </c>
      <c r="Y195" s="155"/>
      <c r="Z195" s="228">
        <f>+Z190+Z194</f>
        <v>553475</v>
      </c>
      <c r="AA195" s="155"/>
      <c r="AB195" s="228">
        <f>+AB190+AB194</f>
        <v>545775</v>
      </c>
      <c r="AC195" s="155"/>
      <c r="AD195" s="228">
        <f>+AD190+AD194</f>
        <v>554025.01</v>
      </c>
      <c r="AE195" s="155"/>
      <c r="AF195" s="228">
        <f>+AF190+AF194</f>
        <v>549625</v>
      </c>
      <c r="AG195" s="155"/>
      <c r="AH195" s="228">
        <f>+AH190+AH194</f>
        <v>566802.23</v>
      </c>
    </row>
    <row r="196" spans="2:34" ht="15.75" x14ac:dyDescent="0.25">
      <c r="B196" s="214" t="s">
        <v>154</v>
      </c>
      <c r="C196" s="215"/>
      <c r="D196" s="125" t="s">
        <v>84</v>
      </c>
      <c r="E196" s="148"/>
      <c r="F196" s="149">
        <f>F195*6/100</f>
        <v>26089.5</v>
      </c>
      <c r="G196" s="156"/>
      <c r="H196" s="158">
        <f t="shared" ref="H196" si="25">H195*6/100</f>
        <v>26089.5</v>
      </c>
      <c r="I196" s="156"/>
      <c r="J196" s="149">
        <f t="shared" ref="J196" si="26">J195*6/100</f>
        <v>26089.5</v>
      </c>
      <c r="K196" s="156"/>
      <c r="L196" s="149">
        <f t="shared" ref="L196" si="27">L195*6/100</f>
        <v>26089.5</v>
      </c>
      <c r="M196" s="156"/>
      <c r="N196" s="149">
        <f t="shared" ref="N196" si="28">N195*6/100</f>
        <v>27120.1338</v>
      </c>
      <c r="O196" s="156"/>
      <c r="P196" s="149">
        <f t="shared" ref="P196" si="29">P195*6/100</f>
        <v>27120.1338</v>
      </c>
      <c r="Q196" s="156"/>
      <c r="R196" s="149">
        <f t="shared" ref="R196" si="30">R195*6/100</f>
        <v>27120.1338</v>
      </c>
      <c r="S196" s="156"/>
      <c r="T196" s="230">
        <f t="shared" ref="T196" si="31">T195*6/100</f>
        <v>27708.810600000001</v>
      </c>
      <c r="U196" s="156"/>
      <c r="V196" s="230">
        <f t="shared" ref="V196" si="32">V195*6/100</f>
        <v>26170.5</v>
      </c>
      <c r="W196" s="156"/>
      <c r="X196" s="230">
        <f>X195*12/100</f>
        <v>66417</v>
      </c>
      <c r="Y196" s="156"/>
      <c r="Z196" s="230">
        <f>Z195*12/100</f>
        <v>66417</v>
      </c>
      <c r="AA196" s="156"/>
      <c r="AB196" s="230">
        <f>AB195*12/100</f>
        <v>65493</v>
      </c>
      <c r="AC196" s="156"/>
      <c r="AD196" s="230">
        <f>AD195*12/100</f>
        <v>66483.001199999999</v>
      </c>
      <c r="AE196" s="156"/>
      <c r="AF196" s="230">
        <f>AF195*12/100</f>
        <v>65955</v>
      </c>
      <c r="AG196" s="156"/>
      <c r="AH196" s="230">
        <f>AH195*12/100</f>
        <v>68016.267599999992</v>
      </c>
    </row>
    <row r="197" spans="2:34" ht="15.75" x14ac:dyDescent="0.25">
      <c r="B197" s="214" t="s">
        <v>13</v>
      </c>
      <c r="C197" s="219"/>
      <c r="D197" s="126" t="s">
        <v>84</v>
      </c>
      <c r="E197" s="148"/>
      <c r="F197" s="134">
        <v>-15000</v>
      </c>
      <c r="G197" s="148"/>
      <c r="H197" s="33">
        <v>-15000</v>
      </c>
      <c r="I197" s="148"/>
      <c r="J197" s="134">
        <v>-15000</v>
      </c>
      <c r="K197" s="148"/>
      <c r="L197" s="134">
        <v>-15000</v>
      </c>
      <c r="M197" s="148"/>
      <c r="N197" s="134">
        <v>-15000</v>
      </c>
      <c r="O197" s="148"/>
      <c r="P197" s="134">
        <v>-15000</v>
      </c>
      <c r="Q197" s="148"/>
      <c r="R197" s="134">
        <v>-15000</v>
      </c>
      <c r="S197" s="148"/>
      <c r="T197" s="229">
        <v>-15000</v>
      </c>
      <c r="U197" s="148"/>
      <c r="V197" s="229">
        <v>-15000</v>
      </c>
      <c r="W197" s="148"/>
      <c r="X197" s="229">
        <v>-45000</v>
      </c>
      <c r="Y197" s="148"/>
      <c r="Z197" s="229">
        <v>-45000</v>
      </c>
      <c r="AA197" s="148"/>
      <c r="AB197" s="229">
        <v>-45000</v>
      </c>
      <c r="AC197" s="148"/>
      <c r="AD197" s="229">
        <v>-45000</v>
      </c>
      <c r="AE197" s="148"/>
      <c r="AF197" s="229">
        <v>-45000</v>
      </c>
      <c r="AG197" s="148"/>
      <c r="AH197" s="229">
        <v>-45000</v>
      </c>
    </row>
    <row r="198" spans="2:34" ht="16.5" thickBot="1" x14ac:dyDescent="0.3">
      <c r="B198" s="271" t="s">
        <v>131</v>
      </c>
      <c r="C198" s="274"/>
      <c r="D198" s="307"/>
      <c r="E198" s="274"/>
      <c r="F198" s="274"/>
      <c r="G198" s="274"/>
      <c r="H198" s="274"/>
      <c r="I198" s="274" t="s">
        <v>108</v>
      </c>
      <c r="J198" s="231" t="e">
        <f>#REF!-#REF!</f>
        <v>#REF!</v>
      </c>
      <c r="K198" s="231" t="e">
        <f>#REF!-#REF!</f>
        <v>#REF!</v>
      </c>
      <c r="L198" s="231" t="e">
        <f>#REF!-#REF!</f>
        <v>#REF!</v>
      </c>
      <c r="M198" s="231" t="e">
        <f>#REF!-#REF!</f>
        <v>#REF!</v>
      </c>
      <c r="N198" s="231" t="e">
        <f>#REF!-#REF!</f>
        <v>#REF!</v>
      </c>
      <c r="O198" s="231" t="e">
        <f>#REF!-#REF!</f>
        <v>#REF!</v>
      </c>
      <c r="P198" s="231" t="e">
        <f>#REF!-#REF!</f>
        <v>#REF!</v>
      </c>
      <c r="Q198" s="231" t="e">
        <f>#REF!-#REF!</f>
        <v>#REF!</v>
      </c>
      <c r="R198" s="231" t="e">
        <f>#REF!-#REF!</f>
        <v>#REF!</v>
      </c>
      <c r="S198" s="274"/>
      <c r="T198" s="274"/>
      <c r="U198" s="150"/>
      <c r="V198" s="308" t="e">
        <f>#REF!+#REF!</f>
        <v>#REF!</v>
      </c>
      <c r="W198" s="150"/>
      <c r="X198" s="267">
        <f>X196+X197</f>
        <v>21417</v>
      </c>
      <c r="Y198" s="150"/>
      <c r="Z198" s="267">
        <f>Z196+Z197</f>
        <v>21417</v>
      </c>
      <c r="AA198" s="150"/>
      <c r="AB198" s="267">
        <f>AB196+AB197</f>
        <v>20493</v>
      </c>
      <c r="AC198" s="150"/>
      <c r="AD198" s="267">
        <f>AD196+AD197</f>
        <v>21483.001199999999</v>
      </c>
      <c r="AE198" s="150"/>
      <c r="AF198" s="267">
        <f>AF196+AF197</f>
        <v>20955</v>
      </c>
      <c r="AG198" s="150"/>
      <c r="AH198" s="267">
        <f>AH196+AH197</f>
        <v>23016.267599999992</v>
      </c>
    </row>
    <row r="199" spans="2:34" ht="15.75" thickTop="1" x14ac:dyDescent="0.25"/>
  </sheetData>
  <mergeCells count="19">
    <mergeCell ref="AI129:AJ129"/>
    <mergeCell ref="AG168:AH168"/>
    <mergeCell ref="AG129:AH129"/>
    <mergeCell ref="AE168:AF168"/>
    <mergeCell ref="G50:H50"/>
    <mergeCell ref="AC129:AD129"/>
    <mergeCell ref="W168:X168"/>
    <mergeCell ref="Y168:Z168"/>
    <mergeCell ref="AA168:AB168"/>
    <mergeCell ref="AE129:AF129"/>
    <mergeCell ref="AC168:AD168"/>
    <mergeCell ref="AA129:AB129"/>
    <mergeCell ref="AA90:AB90"/>
    <mergeCell ref="W11:X11"/>
    <mergeCell ref="I50:J50"/>
    <mergeCell ref="W90:X90"/>
    <mergeCell ref="Y90:Z90"/>
    <mergeCell ref="W129:X129"/>
    <mergeCell ref="Y129:Z1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AF132"/>
  <sheetViews>
    <sheetView topLeftCell="A74" zoomScale="82" zoomScaleNormal="82" workbookViewId="0">
      <selection activeCell="AC99" sqref="AC99:AD99"/>
    </sheetView>
  </sheetViews>
  <sheetFormatPr defaultRowHeight="15" x14ac:dyDescent="0.25"/>
  <cols>
    <col min="1" max="1" width="4.85546875" customWidth="1"/>
    <col min="2" max="2" width="48.28515625" customWidth="1"/>
    <col min="3" max="3" width="4.85546875" hidden="1" customWidth="1"/>
    <col min="4" max="4" width="13" style="22" hidden="1" customWidth="1"/>
    <col min="5" max="5" width="12.42578125" hidden="1" customWidth="1"/>
    <col min="6" max="6" width="13.85546875" hidden="1" customWidth="1"/>
    <col min="7" max="7" width="12" hidden="1" customWidth="1"/>
    <col min="8" max="8" width="13.140625" hidden="1" customWidth="1"/>
    <col min="9" max="9" width="14.5703125" hidden="1" customWidth="1"/>
    <col min="10" max="10" width="13.5703125" hidden="1" customWidth="1"/>
    <col min="11" max="11" width="12.140625" hidden="1" customWidth="1"/>
    <col min="12" max="12" width="13.85546875" hidden="1" customWidth="1"/>
    <col min="13" max="13" width="13" hidden="1" customWidth="1"/>
    <col min="14" max="14" width="23.5703125" hidden="1" customWidth="1"/>
    <col min="15" max="15" width="15" hidden="1" customWidth="1"/>
    <col min="16" max="16" width="14.28515625" hidden="1" customWidth="1"/>
    <col min="17" max="17" width="12.28515625" hidden="1" customWidth="1"/>
    <col min="18" max="18" width="13.42578125" hidden="1" customWidth="1"/>
    <col min="19" max="19" width="0.140625" hidden="1" customWidth="1"/>
    <col min="20" max="20" width="13.42578125" hidden="1" customWidth="1"/>
    <col min="21" max="21" width="12" hidden="1" customWidth="1"/>
    <col min="22" max="22" width="16.5703125" hidden="1" customWidth="1"/>
    <col min="23" max="23" width="12.85546875" hidden="1" customWidth="1"/>
    <col min="24" max="24" width="14" hidden="1" customWidth="1"/>
    <col min="25" max="25" width="12" hidden="1" customWidth="1"/>
    <col min="26" max="26" width="13.42578125" hidden="1" customWidth="1"/>
    <col min="27" max="27" width="16.28515625" customWidth="1"/>
    <col min="28" max="28" width="13" customWidth="1"/>
    <col min="29" max="29" width="12.140625" customWidth="1"/>
    <col min="30" max="30" width="13.28515625" customWidth="1"/>
    <col min="31" max="31" width="12.28515625" customWidth="1"/>
    <col min="32" max="32" width="14.42578125" customWidth="1"/>
  </cols>
  <sheetData>
    <row r="3" spans="2:32" ht="15.75" x14ac:dyDescent="0.25">
      <c r="B3" s="239" t="s">
        <v>56</v>
      </c>
      <c r="C3" s="239"/>
      <c r="D3" s="19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2:32" ht="15.75" x14ac:dyDescent="0.25">
      <c r="B4" s="239" t="s">
        <v>39</v>
      </c>
      <c r="C4" s="239"/>
      <c r="D4" s="19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2:32" ht="15.75" x14ac:dyDescent="0.25">
      <c r="B5" s="19"/>
      <c r="C5" s="19"/>
      <c r="D5" s="19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2:32" ht="15.75" x14ac:dyDescent="0.25">
      <c r="B6" s="240" t="s">
        <v>0</v>
      </c>
      <c r="C6" s="19"/>
      <c r="D6" s="19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2:32" ht="17.25" x14ac:dyDescent="0.3">
      <c r="B7" s="30"/>
      <c r="C7" s="49" t="s">
        <v>98</v>
      </c>
      <c r="D7" s="49"/>
      <c r="E7" s="49" t="s">
        <v>99</v>
      </c>
      <c r="F7" s="49"/>
      <c r="G7" s="49" t="s">
        <v>100</v>
      </c>
      <c r="H7" s="49"/>
      <c r="I7" s="49" t="s">
        <v>101</v>
      </c>
      <c r="J7" s="49"/>
      <c r="K7" s="49" t="s">
        <v>102</v>
      </c>
      <c r="L7" s="49"/>
      <c r="M7" s="412" t="s">
        <v>103</v>
      </c>
      <c r="N7" s="412"/>
      <c r="O7" s="412" t="s">
        <v>104</v>
      </c>
      <c r="P7" s="412"/>
      <c r="Q7" s="412" t="s">
        <v>105</v>
      </c>
      <c r="R7" s="412"/>
      <c r="S7" s="412" t="s">
        <v>146</v>
      </c>
      <c r="T7" s="412"/>
      <c r="U7" s="412" t="s">
        <v>149</v>
      </c>
      <c r="V7" s="412"/>
      <c r="W7" s="413" t="s">
        <v>156</v>
      </c>
      <c r="X7" s="413"/>
      <c r="Y7" s="413" t="s">
        <v>159</v>
      </c>
      <c r="Z7" s="413"/>
      <c r="AA7" s="413" t="s">
        <v>162</v>
      </c>
      <c r="AB7" s="413"/>
      <c r="AC7" s="413" t="s">
        <v>163</v>
      </c>
      <c r="AD7" s="413"/>
      <c r="AE7" s="413" t="s">
        <v>165</v>
      </c>
      <c r="AF7" s="413"/>
    </row>
    <row r="8" spans="2:32" ht="17.25" x14ac:dyDescent="0.3">
      <c r="B8" s="204" t="s">
        <v>1</v>
      </c>
      <c r="C8" s="241"/>
      <c r="D8" s="242">
        <v>104700</v>
      </c>
      <c r="E8" s="243"/>
      <c r="F8" s="242">
        <v>104700</v>
      </c>
      <c r="G8" s="244"/>
      <c r="H8" s="242">
        <v>104700</v>
      </c>
      <c r="I8" s="243"/>
      <c r="J8" s="245">
        <v>104700</v>
      </c>
      <c r="K8" s="241"/>
      <c r="L8" s="245">
        <v>104700</v>
      </c>
      <c r="M8" s="241"/>
      <c r="N8" s="245">
        <v>104700</v>
      </c>
      <c r="O8" s="241"/>
      <c r="P8" s="245">
        <v>104700</v>
      </c>
      <c r="Q8" s="241"/>
      <c r="R8" s="245">
        <v>104700</v>
      </c>
      <c r="S8" s="241"/>
      <c r="T8" s="245">
        <v>104700</v>
      </c>
      <c r="U8" s="241"/>
      <c r="V8" s="245">
        <v>104700</v>
      </c>
      <c r="W8" s="241"/>
      <c r="X8" s="245">
        <v>104700</v>
      </c>
      <c r="Y8" s="241"/>
      <c r="Z8" s="245">
        <v>107050</v>
      </c>
      <c r="AA8" s="241"/>
      <c r="AB8" s="245">
        <v>107050</v>
      </c>
      <c r="AC8" s="241"/>
      <c r="AD8" s="245">
        <v>107050</v>
      </c>
      <c r="AE8" s="241"/>
      <c r="AF8" s="245">
        <v>107050</v>
      </c>
    </row>
    <row r="9" spans="2:32" ht="17.25" x14ac:dyDescent="0.3">
      <c r="B9" s="205" t="s">
        <v>61</v>
      </c>
      <c r="C9" s="246"/>
      <c r="D9" s="181"/>
      <c r="E9" s="247"/>
      <c r="F9" s="248"/>
      <c r="G9" s="246"/>
      <c r="H9" s="181"/>
      <c r="I9" s="246"/>
      <c r="J9" s="248"/>
      <c r="K9" s="246"/>
      <c r="L9" s="248"/>
      <c r="M9" s="246"/>
      <c r="N9" s="248"/>
      <c r="O9" s="246"/>
      <c r="P9" s="248"/>
      <c r="Q9" s="246"/>
      <c r="R9" s="248"/>
      <c r="S9" s="246"/>
      <c r="T9" s="248"/>
      <c r="U9" s="246"/>
      <c r="V9" s="248"/>
      <c r="W9" s="246"/>
      <c r="X9" s="248"/>
      <c r="Y9" s="246"/>
      <c r="Z9" s="248">
        <v>4624.1899999999996</v>
      </c>
      <c r="AA9" s="246"/>
      <c r="AB9" s="248"/>
      <c r="AC9" s="246"/>
      <c r="AD9" s="248"/>
      <c r="AE9" s="246"/>
      <c r="AF9" s="248"/>
    </row>
    <row r="10" spans="2:32" ht="15.75" x14ac:dyDescent="0.25">
      <c r="B10" s="206" t="s">
        <v>57</v>
      </c>
      <c r="C10" s="237"/>
      <c r="D10" s="181">
        <v>2500</v>
      </c>
      <c r="E10" s="163"/>
      <c r="F10" s="162">
        <v>2500</v>
      </c>
      <c r="G10" s="173"/>
      <c r="H10" s="249">
        <v>2500</v>
      </c>
      <c r="I10" s="173"/>
      <c r="J10" s="162">
        <v>2500</v>
      </c>
      <c r="K10" s="173"/>
      <c r="L10" s="162">
        <v>2500</v>
      </c>
      <c r="M10" s="173"/>
      <c r="N10" s="162">
        <v>2500</v>
      </c>
      <c r="O10" s="173"/>
      <c r="P10" s="162">
        <v>2500</v>
      </c>
      <c r="Q10" s="173"/>
      <c r="R10" s="162">
        <v>2500</v>
      </c>
      <c r="S10" s="173"/>
      <c r="T10" s="162">
        <v>2500</v>
      </c>
      <c r="U10" s="173"/>
      <c r="V10" s="162">
        <v>2500</v>
      </c>
      <c r="W10" s="173"/>
      <c r="X10" s="162">
        <v>2500</v>
      </c>
      <c r="Y10" s="173"/>
      <c r="Z10" s="162">
        <v>2500</v>
      </c>
      <c r="AA10" s="173"/>
      <c r="AB10" s="162">
        <v>2500</v>
      </c>
      <c r="AC10" s="173"/>
      <c r="AD10" s="162">
        <v>2500</v>
      </c>
      <c r="AE10" s="173"/>
      <c r="AF10" s="162">
        <v>2500</v>
      </c>
    </row>
    <row r="11" spans="2:32" ht="17.25" x14ac:dyDescent="0.3">
      <c r="B11" s="205" t="s">
        <v>2</v>
      </c>
      <c r="C11" s="246"/>
      <c r="D11" s="181">
        <v>7800</v>
      </c>
      <c r="E11" s="247"/>
      <c r="F11" s="248">
        <v>7800</v>
      </c>
      <c r="G11" s="246"/>
      <c r="H11" s="181">
        <v>7800</v>
      </c>
      <c r="I11" s="246"/>
      <c r="J11" s="248">
        <v>7800</v>
      </c>
      <c r="K11" s="246"/>
      <c r="L11" s="248">
        <v>7800</v>
      </c>
      <c r="M11" s="246"/>
      <c r="N11" s="248">
        <v>7800</v>
      </c>
      <c r="O11" s="246"/>
      <c r="P11" s="248">
        <v>7800</v>
      </c>
      <c r="Q11" s="246"/>
      <c r="R11" s="248">
        <v>7800</v>
      </c>
      <c r="S11" s="246"/>
      <c r="T11" s="248">
        <v>7800</v>
      </c>
      <c r="U11" s="246"/>
      <c r="V11" s="248">
        <v>7800</v>
      </c>
      <c r="W11" s="246"/>
      <c r="X11" s="248">
        <v>7800</v>
      </c>
      <c r="Y11" s="246"/>
      <c r="Z11" s="248">
        <v>7800</v>
      </c>
      <c r="AA11" s="246"/>
      <c r="AB11" s="248">
        <v>7800</v>
      </c>
      <c r="AC11" s="246"/>
      <c r="AD11" s="248">
        <v>7800</v>
      </c>
      <c r="AE11" s="246"/>
      <c r="AF11" s="248">
        <v>7800</v>
      </c>
    </row>
    <row r="12" spans="2:32" ht="17.25" x14ac:dyDescent="0.3">
      <c r="B12" s="205" t="s">
        <v>69</v>
      </c>
      <c r="C12" s="202"/>
      <c r="D12" s="181">
        <v>2500</v>
      </c>
      <c r="E12" s="247"/>
      <c r="F12" s="248">
        <v>2500</v>
      </c>
      <c r="G12" s="246"/>
      <c r="H12" s="181">
        <v>2500</v>
      </c>
      <c r="I12" s="246"/>
      <c r="J12" s="248">
        <v>2500</v>
      </c>
      <c r="K12" s="246"/>
      <c r="L12" s="248">
        <v>2500</v>
      </c>
      <c r="M12" s="246"/>
      <c r="N12" s="248">
        <v>2500</v>
      </c>
      <c r="O12" s="246"/>
      <c r="P12" s="248"/>
      <c r="Q12" s="246"/>
      <c r="R12" s="248"/>
      <c r="S12" s="246"/>
      <c r="T12" s="248"/>
      <c r="U12" s="246"/>
      <c r="V12" s="248"/>
      <c r="W12" s="246"/>
      <c r="X12" s="248"/>
      <c r="Y12" s="246"/>
      <c r="Z12" s="248"/>
      <c r="AA12" s="246"/>
      <c r="AB12" s="248"/>
      <c r="AC12" s="246"/>
      <c r="AD12" s="248"/>
      <c r="AE12" s="246"/>
      <c r="AF12" s="248"/>
    </row>
    <row r="13" spans="2:32" ht="17.25" x14ac:dyDescent="0.3">
      <c r="B13" s="205" t="s">
        <v>17</v>
      </c>
      <c r="C13" s="246"/>
      <c r="D13" s="181">
        <v>30825</v>
      </c>
      <c r="E13" s="247"/>
      <c r="F13" s="248">
        <v>30825</v>
      </c>
      <c r="G13" s="246"/>
      <c r="H13" s="181">
        <v>30825</v>
      </c>
      <c r="I13" s="246"/>
      <c r="J13" s="248">
        <v>30825</v>
      </c>
      <c r="K13" s="246"/>
      <c r="L13" s="248">
        <v>30825</v>
      </c>
      <c r="M13" s="246"/>
      <c r="N13" s="248">
        <v>30825</v>
      </c>
      <c r="O13" s="246"/>
      <c r="P13" s="248">
        <v>30825</v>
      </c>
      <c r="Q13" s="246"/>
      <c r="R13" s="248">
        <v>30825</v>
      </c>
      <c r="S13" s="246"/>
      <c r="T13" s="248">
        <v>30825</v>
      </c>
      <c r="U13" s="246"/>
      <c r="V13" s="248">
        <v>30825</v>
      </c>
      <c r="W13" s="246"/>
      <c r="X13" s="248">
        <v>30825</v>
      </c>
      <c r="Y13" s="246"/>
      <c r="Z13" s="248">
        <v>30825</v>
      </c>
      <c r="AA13" s="246"/>
      <c r="AB13" s="248">
        <v>30825</v>
      </c>
      <c r="AC13" s="246"/>
      <c r="AD13" s="248">
        <v>30825</v>
      </c>
      <c r="AE13" s="246"/>
      <c r="AF13" s="248">
        <v>30825</v>
      </c>
    </row>
    <row r="14" spans="2:32" ht="17.25" x14ac:dyDescent="0.3">
      <c r="B14" s="205" t="s">
        <v>18</v>
      </c>
      <c r="C14" s="246"/>
      <c r="D14" s="181"/>
      <c r="E14" s="163"/>
      <c r="F14" s="162"/>
      <c r="G14" s="173"/>
      <c r="H14" s="181"/>
      <c r="I14" s="173"/>
      <c r="J14" s="162"/>
      <c r="K14" s="173"/>
      <c r="L14" s="162"/>
      <c r="M14" s="173"/>
      <c r="N14" s="162"/>
      <c r="O14" s="173"/>
      <c r="P14" s="162"/>
      <c r="Q14" s="173"/>
      <c r="R14" s="162"/>
      <c r="S14" s="173"/>
      <c r="T14" s="162"/>
      <c r="U14" s="173"/>
      <c r="V14" s="162"/>
      <c r="W14" s="173"/>
      <c r="X14" s="162"/>
      <c r="Y14" s="173"/>
      <c r="Z14" s="162"/>
      <c r="AA14" s="173"/>
      <c r="AB14" s="162"/>
      <c r="AC14" s="173"/>
      <c r="AD14" s="162"/>
      <c r="AE14" s="173"/>
      <c r="AF14" s="162"/>
    </row>
    <row r="15" spans="2:32" ht="17.25" x14ac:dyDescent="0.3">
      <c r="B15" s="205" t="s">
        <v>19</v>
      </c>
      <c r="C15" s="246"/>
      <c r="D15" s="248">
        <v>52350</v>
      </c>
      <c r="E15" s="247"/>
      <c r="F15" s="248">
        <v>52350</v>
      </c>
      <c r="G15" s="246"/>
      <c r="H15" s="181">
        <v>52350</v>
      </c>
      <c r="I15" s="246"/>
      <c r="J15" s="248">
        <v>52350</v>
      </c>
      <c r="K15" s="246"/>
      <c r="L15" s="248">
        <v>52350</v>
      </c>
      <c r="M15" s="246"/>
      <c r="N15" s="248">
        <v>52350</v>
      </c>
      <c r="O15" s="246"/>
      <c r="P15" s="248">
        <v>52350</v>
      </c>
      <c r="Q15" s="246"/>
      <c r="R15" s="248">
        <v>52350</v>
      </c>
      <c r="S15" s="246"/>
      <c r="T15" s="248">
        <v>52350</v>
      </c>
      <c r="U15" s="246"/>
      <c r="V15" s="248">
        <v>52350</v>
      </c>
      <c r="W15" s="246"/>
      <c r="X15" s="248">
        <v>52350</v>
      </c>
      <c r="Y15" s="246"/>
      <c r="Z15" s="248">
        <v>53525</v>
      </c>
      <c r="AA15" s="246"/>
      <c r="AB15" s="248">
        <v>53525</v>
      </c>
      <c r="AC15" s="246"/>
      <c r="AD15" s="248">
        <v>53525</v>
      </c>
      <c r="AE15" s="246"/>
      <c r="AF15" s="248">
        <v>53525</v>
      </c>
    </row>
    <row r="16" spans="2:32" ht="17.25" x14ac:dyDescent="0.3">
      <c r="B16" s="205" t="s">
        <v>60</v>
      </c>
      <c r="C16" s="246"/>
      <c r="D16" s="248"/>
      <c r="E16" s="247"/>
      <c r="F16" s="248"/>
      <c r="G16" s="246"/>
      <c r="H16" s="181"/>
      <c r="I16" s="246"/>
      <c r="J16" s="248"/>
      <c r="K16" s="246"/>
      <c r="L16" s="248"/>
      <c r="M16" s="246"/>
      <c r="N16" s="248"/>
      <c r="O16" s="246"/>
      <c r="P16" s="248"/>
      <c r="Q16" s="246"/>
      <c r="R16" s="248"/>
      <c r="S16" s="246"/>
      <c r="T16" s="248"/>
      <c r="U16" s="246"/>
      <c r="V16" s="248"/>
      <c r="W16" s="246"/>
      <c r="X16" s="248"/>
      <c r="Y16" s="246"/>
      <c r="Z16" s="248">
        <v>2312.1</v>
      </c>
      <c r="AA16" s="246"/>
      <c r="AB16" s="248"/>
      <c r="AC16" s="246"/>
      <c r="AD16" s="248"/>
      <c r="AE16" s="246"/>
      <c r="AF16" s="248"/>
    </row>
    <row r="17" spans="2:32" ht="17.25" x14ac:dyDescent="0.3">
      <c r="B17" s="205" t="s">
        <v>21</v>
      </c>
      <c r="C17" s="237"/>
      <c r="D17" s="162">
        <v>100000</v>
      </c>
      <c r="E17" s="163"/>
      <c r="F17" s="162">
        <v>100000</v>
      </c>
      <c r="G17" s="173"/>
      <c r="H17" s="181">
        <v>100000</v>
      </c>
      <c r="I17" s="173"/>
      <c r="J17" s="162">
        <v>100000</v>
      </c>
      <c r="K17" s="173"/>
      <c r="L17" s="162">
        <v>100000</v>
      </c>
      <c r="M17" s="173"/>
      <c r="N17" s="162">
        <v>100000</v>
      </c>
      <c r="O17" s="173"/>
      <c r="P17" s="162">
        <v>100000</v>
      </c>
      <c r="Q17" s="173"/>
      <c r="R17" s="162">
        <v>100000</v>
      </c>
      <c r="S17" s="173"/>
      <c r="T17" s="162">
        <v>100000</v>
      </c>
      <c r="U17" s="173"/>
      <c r="V17" s="162">
        <v>100000</v>
      </c>
      <c r="W17" s="173"/>
      <c r="X17" s="162">
        <v>100000</v>
      </c>
      <c r="Y17" s="173"/>
      <c r="Z17" s="162">
        <v>100000</v>
      </c>
      <c r="AA17" s="173"/>
      <c r="AB17" s="162">
        <v>100000</v>
      </c>
      <c r="AC17" s="173"/>
      <c r="AD17" s="162">
        <v>100000</v>
      </c>
      <c r="AE17" s="173"/>
      <c r="AF17" s="162">
        <v>100000</v>
      </c>
    </row>
    <row r="18" spans="2:32" ht="17.25" x14ac:dyDescent="0.3">
      <c r="B18" s="205" t="s">
        <v>20</v>
      </c>
      <c r="C18" s="246"/>
      <c r="D18" s="248">
        <v>25000</v>
      </c>
      <c r="E18" s="247"/>
      <c r="F18" s="248">
        <v>25000</v>
      </c>
      <c r="G18" s="246"/>
      <c r="H18" s="181">
        <v>25000</v>
      </c>
      <c r="I18" s="246"/>
      <c r="J18" s="248">
        <v>25000</v>
      </c>
      <c r="K18" s="246"/>
      <c r="L18" s="248">
        <v>25000</v>
      </c>
      <c r="M18" s="246"/>
      <c r="N18" s="248">
        <v>25000</v>
      </c>
      <c r="O18" s="246"/>
      <c r="P18" s="248">
        <v>25000</v>
      </c>
      <c r="Q18" s="246"/>
      <c r="R18" s="248">
        <v>25000</v>
      </c>
      <c r="S18" s="246"/>
      <c r="T18" s="248">
        <v>25000</v>
      </c>
      <c r="U18" s="246"/>
      <c r="V18" s="248">
        <v>25000</v>
      </c>
      <c r="W18" s="246"/>
      <c r="X18" s="248">
        <v>25000</v>
      </c>
      <c r="Y18" s="246"/>
      <c r="Z18" s="248">
        <v>25000</v>
      </c>
      <c r="AA18" s="246"/>
      <c r="AB18" s="248">
        <v>25000</v>
      </c>
      <c r="AC18" s="246"/>
      <c r="AD18" s="248">
        <v>25000</v>
      </c>
      <c r="AE18" s="246"/>
      <c r="AF18" s="248">
        <v>25000</v>
      </c>
    </row>
    <row r="19" spans="2:32" ht="17.25" x14ac:dyDescent="0.3">
      <c r="B19" s="205" t="s">
        <v>22</v>
      </c>
      <c r="C19" s="246"/>
      <c r="D19" s="248">
        <v>55000</v>
      </c>
      <c r="E19" s="247"/>
      <c r="F19" s="248">
        <v>55000</v>
      </c>
      <c r="G19" s="246"/>
      <c r="H19" s="181">
        <v>55000</v>
      </c>
      <c r="I19" s="246"/>
      <c r="J19" s="248">
        <v>55000</v>
      </c>
      <c r="K19" s="246"/>
      <c r="L19" s="248">
        <v>55000</v>
      </c>
      <c r="M19" s="246"/>
      <c r="N19" s="248">
        <v>55000</v>
      </c>
      <c r="O19" s="246"/>
      <c r="P19" s="248">
        <v>55000</v>
      </c>
      <c r="Q19" s="246"/>
      <c r="R19" s="248">
        <v>55000</v>
      </c>
      <c r="S19" s="246"/>
      <c r="T19" s="248">
        <v>55000</v>
      </c>
      <c r="U19" s="246"/>
      <c r="V19" s="248">
        <v>55000</v>
      </c>
      <c r="W19" s="246"/>
      <c r="X19" s="248">
        <v>55000</v>
      </c>
      <c r="Y19" s="246"/>
      <c r="Z19" s="248">
        <v>55000</v>
      </c>
      <c r="AA19" s="246"/>
      <c r="AB19" s="248">
        <v>55000</v>
      </c>
      <c r="AC19" s="246"/>
      <c r="AD19" s="248">
        <v>55000</v>
      </c>
      <c r="AE19" s="246"/>
      <c r="AF19" s="248">
        <v>55000</v>
      </c>
    </row>
    <row r="20" spans="2:32" ht="17.25" x14ac:dyDescent="0.3">
      <c r="B20" s="205" t="s">
        <v>24</v>
      </c>
      <c r="C20" s="237"/>
      <c r="D20" s="162">
        <v>11500</v>
      </c>
      <c r="E20" s="163"/>
      <c r="F20" s="162">
        <v>11500</v>
      </c>
      <c r="G20" s="163"/>
      <c r="H20" s="249">
        <v>11500</v>
      </c>
      <c r="I20" s="173"/>
      <c r="J20" s="162">
        <v>11500</v>
      </c>
      <c r="K20" s="173"/>
      <c r="L20" s="162">
        <v>11500</v>
      </c>
      <c r="M20" s="173"/>
      <c r="N20" s="162">
        <v>11500</v>
      </c>
      <c r="O20" s="173"/>
      <c r="P20" s="162">
        <v>11500</v>
      </c>
      <c r="Q20" s="173"/>
      <c r="R20" s="162">
        <v>11500</v>
      </c>
      <c r="S20" s="173"/>
      <c r="T20" s="162">
        <v>11500</v>
      </c>
      <c r="U20" s="173"/>
      <c r="V20" s="162">
        <v>11500</v>
      </c>
      <c r="W20" s="173"/>
      <c r="X20" s="162">
        <v>11500</v>
      </c>
      <c r="Y20" s="173"/>
      <c r="Z20" s="162">
        <v>11500</v>
      </c>
      <c r="AA20" s="173"/>
      <c r="AB20" s="162">
        <v>11500</v>
      </c>
      <c r="AC20" s="173"/>
      <c r="AD20" s="162">
        <v>11500</v>
      </c>
      <c r="AE20" s="173"/>
      <c r="AF20" s="162">
        <v>11500</v>
      </c>
    </row>
    <row r="21" spans="2:32" ht="17.25" x14ac:dyDescent="0.3">
      <c r="B21" s="205" t="s">
        <v>23</v>
      </c>
      <c r="C21" s="246"/>
      <c r="D21" s="248">
        <v>20000</v>
      </c>
      <c r="E21" s="247"/>
      <c r="F21" s="248">
        <v>20000</v>
      </c>
      <c r="G21" s="246"/>
      <c r="H21" s="181">
        <v>20000</v>
      </c>
      <c r="I21" s="246"/>
      <c r="J21" s="248">
        <v>20000</v>
      </c>
      <c r="K21" s="246"/>
      <c r="L21" s="248">
        <v>20000</v>
      </c>
      <c r="M21" s="246"/>
      <c r="N21" s="248">
        <v>20000</v>
      </c>
      <c r="O21" s="246"/>
      <c r="P21" s="248">
        <v>20000</v>
      </c>
      <c r="Q21" s="246"/>
      <c r="R21" s="248">
        <v>20000</v>
      </c>
      <c r="S21" s="246"/>
      <c r="T21" s="248">
        <v>20000</v>
      </c>
      <c r="U21" s="246"/>
      <c r="V21" s="248">
        <v>20000</v>
      </c>
      <c r="W21" s="246"/>
      <c r="X21" s="248">
        <v>20000</v>
      </c>
      <c r="Y21" s="246"/>
      <c r="Z21" s="248">
        <v>20000</v>
      </c>
      <c r="AA21" s="246"/>
      <c r="AB21" s="248">
        <v>20000</v>
      </c>
      <c r="AC21" s="246"/>
      <c r="AD21" s="248">
        <v>20000</v>
      </c>
      <c r="AE21" s="246"/>
      <c r="AF21" s="248">
        <v>20000</v>
      </c>
    </row>
    <row r="22" spans="2:32" ht="17.25" x14ac:dyDescent="0.3">
      <c r="B22" s="207" t="s">
        <v>3</v>
      </c>
      <c r="C22" s="246"/>
      <c r="D22" s="250">
        <f>SUM(D8:D21)</f>
        <v>412175</v>
      </c>
      <c r="E22" s="251"/>
      <c r="F22" s="250">
        <f>SUM(F8:F21)</f>
        <v>412175</v>
      </c>
      <c r="G22" s="252"/>
      <c r="H22" s="250">
        <f>SUM(H8:H21)</f>
        <v>412175</v>
      </c>
      <c r="I22" s="252"/>
      <c r="J22" s="250">
        <f>SUM(J8:J21)</f>
        <v>412175</v>
      </c>
      <c r="K22" s="252"/>
      <c r="L22" s="250">
        <f>SUM(L8:L21)</f>
        <v>412175</v>
      </c>
      <c r="M22" s="252"/>
      <c r="N22" s="250">
        <f>SUM(N8:N21)</f>
        <v>412175</v>
      </c>
      <c r="O22" s="252"/>
      <c r="P22" s="250">
        <f>SUM(P8:P21)</f>
        <v>409675</v>
      </c>
      <c r="Q22" s="252"/>
      <c r="R22" s="250">
        <f>SUM(R8:R21)</f>
        <v>409675</v>
      </c>
      <c r="S22" s="252"/>
      <c r="T22" s="250">
        <f>SUM(T8:T21)</f>
        <v>409675</v>
      </c>
      <c r="U22" s="252"/>
      <c r="V22" s="250">
        <f>SUM(V8:V21)</f>
        <v>409675</v>
      </c>
      <c r="W22" s="252"/>
      <c r="X22" s="250">
        <f>SUM(X8:X21)</f>
        <v>409675</v>
      </c>
      <c r="Y22" s="252"/>
      <c r="Z22" s="250">
        <f>SUM(Z8:Z21)</f>
        <v>420136.29000000004</v>
      </c>
      <c r="AA22" s="252"/>
      <c r="AB22" s="250">
        <f>SUM(AB8:AB21)</f>
        <v>413200</v>
      </c>
      <c r="AC22" s="252"/>
      <c r="AD22" s="250">
        <f>SUM(AD8:AD21)</f>
        <v>413200</v>
      </c>
      <c r="AE22" s="252"/>
      <c r="AF22" s="250">
        <f>SUM(AF8:AF21)</f>
        <v>413200</v>
      </c>
    </row>
    <row r="23" spans="2:32" ht="17.25" x14ac:dyDescent="0.3">
      <c r="B23" s="205"/>
      <c r="C23" s="252"/>
      <c r="D23" s="161"/>
      <c r="E23" s="171"/>
      <c r="F23" s="161"/>
      <c r="G23" s="164"/>
      <c r="H23" s="161"/>
      <c r="I23" s="164"/>
      <c r="J23" s="161"/>
      <c r="K23" s="164"/>
      <c r="L23" s="161"/>
      <c r="M23" s="164"/>
      <c r="N23" s="161"/>
      <c r="O23" s="164"/>
      <c r="P23" s="161"/>
      <c r="Q23" s="164"/>
      <c r="R23" s="161"/>
      <c r="S23" s="164"/>
      <c r="T23" s="161"/>
      <c r="U23" s="164"/>
      <c r="V23" s="161"/>
      <c r="W23" s="164"/>
      <c r="X23" s="161"/>
      <c r="Y23" s="164"/>
      <c r="Z23" s="161"/>
      <c r="AA23" s="164"/>
      <c r="AB23" s="161"/>
      <c r="AC23" s="164"/>
      <c r="AD23" s="161"/>
      <c r="AE23" s="164"/>
      <c r="AF23" s="161"/>
    </row>
    <row r="24" spans="2:32" ht="17.25" x14ac:dyDescent="0.3">
      <c r="B24" s="208" t="s">
        <v>4</v>
      </c>
      <c r="C24" s="237"/>
      <c r="D24" s="161"/>
      <c r="E24" s="171"/>
      <c r="F24" s="161"/>
      <c r="G24" s="164"/>
      <c r="H24" s="161"/>
      <c r="I24" s="164"/>
      <c r="J24" s="161"/>
      <c r="K24" s="164"/>
      <c r="L24" s="161"/>
      <c r="M24" s="164"/>
      <c r="N24" s="161"/>
      <c r="O24" s="164"/>
      <c r="P24" s="161"/>
      <c r="Q24" s="164"/>
      <c r="R24" s="161"/>
      <c r="S24" s="164"/>
      <c r="T24" s="161"/>
      <c r="U24" s="164"/>
      <c r="V24" s="161"/>
      <c r="W24" s="164"/>
      <c r="X24" s="161"/>
      <c r="Y24" s="164"/>
      <c r="Z24" s="161"/>
      <c r="AA24" s="164"/>
      <c r="AB24" s="161"/>
      <c r="AC24" s="164"/>
      <c r="AD24" s="161"/>
      <c r="AE24" s="164"/>
      <c r="AF24" s="161"/>
    </row>
    <row r="25" spans="2:32" ht="17.25" x14ac:dyDescent="0.3">
      <c r="B25" s="205" t="s">
        <v>25</v>
      </c>
      <c r="C25" s="237"/>
      <c r="D25" s="161"/>
      <c r="E25" s="171"/>
      <c r="F25" s="161"/>
      <c r="G25" s="164"/>
      <c r="H25" s="161"/>
      <c r="I25" s="164"/>
      <c r="J25" s="161"/>
      <c r="K25" s="164"/>
      <c r="L25" s="161"/>
      <c r="M25" s="164"/>
      <c r="N25" s="161"/>
      <c r="O25" s="164"/>
      <c r="P25" s="161"/>
      <c r="Q25" s="164"/>
      <c r="R25" s="161"/>
      <c r="S25" s="164"/>
      <c r="T25" s="161"/>
      <c r="U25" s="164"/>
      <c r="V25" s="161"/>
      <c r="W25" s="164"/>
      <c r="X25" s="161"/>
      <c r="Y25" s="164"/>
      <c r="Z25" s="161"/>
      <c r="AA25" s="164"/>
      <c r="AB25" s="161"/>
      <c r="AC25" s="164"/>
      <c r="AD25" s="161"/>
      <c r="AE25" s="164"/>
      <c r="AF25" s="161"/>
    </row>
    <row r="26" spans="2:32" ht="15.75" x14ac:dyDescent="0.25">
      <c r="B26" s="236" t="s">
        <v>5</v>
      </c>
      <c r="C26" s="237"/>
      <c r="D26" s="161"/>
      <c r="E26" s="171"/>
      <c r="F26" s="161"/>
      <c r="G26" s="164"/>
      <c r="H26" s="161"/>
      <c r="I26" s="164"/>
      <c r="J26" s="161"/>
      <c r="K26" s="164"/>
      <c r="L26" s="161"/>
      <c r="M26" s="164"/>
      <c r="N26" s="161"/>
      <c r="O26" s="164"/>
      <c r="P26" s="161"/>
      <c r="Q26" s="164"/>
      <c r="R26" s="161"/>
      <c r="S26" s="164"/>
      <c r="T26" s="161"/>
      <c r="U26" s="164"/>
      <c r="V26" s="161"/>
      <c r="W26" s="164"/>
      <c r="X26" s="161"/>
      <c r="Y26" s="164"/>
      <c r="Z26" s="161"/>
      <c r="AA26" s="164"/>
      <c r="AB26" s="161"/>
      <c r="AC26" s="164"/>
      <c r="AD26" s="161"/>
      <c r="AE26" s="164"/>
      <c r="AF26" s="161">
        <v>17177.23</v>
      </c>
    </row>
    <row r="27" spans="2:32" ht="17.25" x14ac:dyDescent="0.3">
      <c r="B27" s="205" t="s">
        <v>6</v>
      </c>
      <c r="C27" s="237"/>
      <c r="D27" s="161"/>
      <c r="E27" s="171"/>
      <c r="F27" s="161"/>
      <c r="G27" s="164"/>
      <c r="H27" s="161"/>
      <c r="I27" s="164"/>
      <c r="J27" s="161"/>
      <c r="K27" s="164"/>
      <c r="L27" s="161"/>
      <c r="M27" s="164"/>
      <c r="N27" s="161"/>
      <c r="O27" s="164"/>
      <c r="P27" s="161"/>
      <c r="Q27" s="164"/>
      <c r="R27" s="161"/>
      <c r="S27" s="164"/>
      <c r="T27" s="161"/>
      <c r="U27" s="164"/>
      <c r="V27" s="161"/>
      <c r="W27" s="164"/>
      <c r="X27" s="161"/>
      <c r="Y27" s="164"/>
      <c r="Z27" s="161"/>
      <c r="AA27" s="164"/>
      <c r="AB27" s="161"/>
      <c r="AC27" s="164"/>
      <c r="AD27" s="161"/>
      <c r="AE27" s="164"/>
      <c r="AF27" s="161"/>
    </row>
    <row r="28" spans="2:32" ht="17.25" x14ac:dyDescent="0.3">
      <c r="B28" s="205" t="s">
        <v>7</v>
      </c>
      <c r="C28" s="237"/>
      <c r="D28" s="161"/>
      <c r="E28" s="171"/>
      <c r="F28" s="161"/>
      <c r="G28" s="164"/>
      <c r="H28" s="161"/>
      <c r="I28" s="164"/>
      <c r="J28" s="161"/>
      <c r="K28" s="164"/>
      <c r="L28" s="161"/>
      <c r="M28" s="164"/>
      <c r="N28" s="161"/>
      <c r="O28" s="164"/>
      <c r="P28" s="161"/>
      <c r="Q28" s="164"/>
      <c r="R28" s="161"/>
      <c r="S28" s="164"/>
      <c r="T28" s="161"/>
      <c r="U28" s="164"/>
      <c r="V28" s="161"/>
      <c r="W28" s="164"/>
      <c r="X28" s="161"/>
      <c r="Y28" s="164"/>
      <c r="Z28" s="161"/>
      <c r="AA28" s="164"/>
      <c r="AB28" s="161"/>
      <c r="AC28" s="164"/>
      <c r="AD28" s="161"/>
      <c r="AE28" s="164"/>
      <c r="AF28" s="161"/>
    </row>
    <row r="29" spans="2:32" ht="17.25" x14ac:dyDescent="0.3">
      <c r="B29" s="205"/>
      <c r="C29" s="237"/>
      <c r="D29" s="161"/>
      <c r="E29" s="171"/>
      <c r="F29" s="161"/>
      <c r="G29" s="164"/>
      <c r="H29" s="161"/>
      <c r="I29" s="164"/>
      <c r="J29" s="161"/>
      <c r="K29" s="164"/>
      <c r="L29" s="161"/>
      <c r="M29" s="164"/>
      <c r="N29" s="161"/>
      <c r="O29" s="164"/>
      <c r="P29" s="161"/>
      <c r="Q29" s="164"/>
      <c r="R29" s="161"/>
      <c r="S29" s="164"/>
      <c r="T29" s="161"/>
      <c r="U29" s="164"/>
      <c r="V29" s="161"/>
      <c r="W29" s="164"/>
      <c r="X29" s="161"/>
      <c r="Y29" s="164"/>
      <c r="Z29" s="161"/>
      <c r="AA29" s="164"/>
      <c r="AB29" s="161"/>
      <c r="AC29" s="164"/>
      <c r="AD29" s="161"/>
      <c r="AE29" s="164"/>
      <c r="AF29" s="161"/>
    </row>
    <row r="30" spans="2:32" ht="15.75" x14ac:dyDescent="0.25">
      <c r="B30" s="206"/>
      <c r="C30" s="241"/>
      <c r="D30" s="243">
        <f>+D22+D25+D26+D27+D28</f>
        <v>412175</v>
      </c>
      <c r="E30" s="241"/>
      <c r="F30" s="243">
        <f t="shared" ref="F30" si="0">+F22+F25+F26+F27+F28</f>
        <v>412175</v>
      </c>
      <c r="G30" s="241"/>
      <c r="H30" s="243">
        <f t="shared" ref="H30" si="1">+H22+H25+H26+H27+H28</f>
        <v>412175</v>
      </c>
      <c r="I30" s="241"/>
      <c r="J30" s="243">
        <f t="shared" ref="J30" si="2">+J22+J25+J26+J27+J28</f>
        <v>412175</v>
      </c>
      <c r="K30" s="241"/>
      <c r="L30" s="243">
        <f t="shared" ref="L30" si="3">+L22+L25+L26+L27+L28</f>
        <v>412175</v>
      </c>
      <c r="M30" s="241"/>
      <c r="N30" s="245">
        <f t="shared" ref="N30" si="4">+N22+N25+N26+N27+N28</f>
        <v>412175</v>
      </c>
      <c r="O30" s="241"/>
      <c r="P30" s="245">
        <f t="shared" ref="P30:R30" si="5">+P22+P25+P26+P27+P28</f>
        <v>409675</v>
      </c>
      <c r="Q30" s="241"/>
      <c r="R30" s="245">
        <f t="shared" si="5"/>
        <v>409675</v>
      </c>
      <c r="S30" s="241"/>
      <c r="T30" s="245">
        <f t="shared" ref="T30:V30" si="6">+T22+T25+T26+T27+T28</f>
        <v>409675</v>
      </c>
      <c r="U30" s="241"/>
      <c r="V30" s="245">
        <f t="shared" si="6"/>
        <v>409675</v>
      </c>
      <c r="W30" s="241"/>
      <c r="X30" s="245">
        <f t="shared" ref="X30" si="7">+X22+X25+X26+X27+X28</f>
        <v>409675</v>
      </c>
      <c r="Y30" s="241"/>
      <c r="Z30" s="245">
        <f t="shared" ref="Z30" si="8">+Z22+Z25+Z26+Z27+Z28</f>
        <v>420136.29000000004</v>
      </c>
      <c r="AA30" s="241"/>
      <c r="AB30" s="245">
        <f t="shared" ref="AB30:AD30" si="9">+AB22+AB25+AB26+AB27+AB28</f>
        <v>413200</v>
      </c>
      <c r="AC30" s="241"/>
      <c r="AD30" s="245">
        <f t="shared" si="9"/>
        <v>413200</v>
      </c>
      <c r="AE30" s="241"/>
      <c r="AF30" s="245">
        <f t="shared" ref="AF30" si="10">+AF22+AF25+AF26+AF27+AF28</f>
        <v>430377.23</v>
      </c>
    </row>
    <row r="31" spans="2:32" ht="17.25" x14ac:dyDescent="0.3">
      <c r="B31" s="208" t="s">
        <v>34</v>
      </c>
      <c r="C31" s="246"/>
      <c r="D31" s="248"/>
      <c r="E31" s="247"/>
      <c r="F31" s="248"/>
      <c r="G31" s="246"/>
      <c r="H31" s="248"/>
      <c r="I31" s="246"/>
      <c r="J31" s="248"/>
      <c r="K31" s="246"/>
      <c r="L31" s="248"/>
      <c r="M31" s="246"/>
      <c r="N31" s="248"/>
      <c r="O31" s="246"/>
      <c r="P31" s="248"/>
      <c r="Q31" s="246"/>
      <c r="R31" s="248"/>
      <c r="S31" s="246"/>
      <c r="T31" s="248"/>
      <c r="U31" s="246"/>
      <c r="V31" s="248"/>
      <c r="W31" s="246"/>
      <c r="X31" s="248"/>
      <c r="Y31" s="246"/>
      <c r="Z31" s="248"/>
      <c r="AA31" s="246"/>
      <c r="AB31" s="248"/>
      <c r="AC31" s="246"/>
      <c r="AD31" s="248"/>
      <c r="AE31" s="246"/>
      <c r="AF31" s="248"/>
    </row>
    <row r="32" spans="2:32" ht="17.25" x14ac:dyDescent="0.3">
      <c r="B32" s="205" t="s">
        <v>9</v>
      </c>
      <c r="C32" s="253">
        <v>350</v>
      </c>
      <c r="D32" s="254"/>
      <c r="E32" s="255">
        <v>350</v>
      </c>
      <c r="F32" s="254"/>
      <c r="G32" s="253">
        <v>350</v>
      </c>
      <c r="H32" s="254"/>
      <c r="I32" s="253">
        <v>350</v>
      </c>
      <c r="J32" s="254"/>
      <c r="K32" s="253">
        <v>350</v>
      </c>
      <c r="L32" s="254"/>
      <c r="M32" s="253">
        <v>350</v>
      </c>
      <c r="N32" s="254"/>
      <c r="O32" s="253">
        <v>350</v>
      </c>
      <c r="P32" s="254"/>
      <c r="Q32" s="253">
        <v>350</v>
      </c>
      <c r="R32" s="254"/>
      <c r="S32" s="253">
        <v>350</v>
      </c>
      <c r="T32" s="254"/>
      <c r="U32" s="253">
        <v>350</v>
      </c>
      <c r="V32" s="254"/>
      <c r="W32" s="253">
        <v>350</v>
      </c>
      <c r="X32" s="254"/>
      <c r="Y32" s="253">
        <v>350</v>
      </c>
      <c r="Z32" s="254"/>
      <c r="AA32" s="253">
        <v>350</v>
      </c>
      <c r="AB32" s="254"/>
      <c r="AC32" s="253">
        <v>350</v>
      </c>
      <c r="AD32" s="254"/>
      <c r="AE32" s="253">
        <v>350</v>
      </c>
      <c r="AF32" s="254"/>
    </row>
    <row r="33" spans="2:32" ht="17.25" x14ac:dyDescent="0.3">
      <c r="B33" s="205" t="s">
        <v>92</v>
      </c>
      <c r="C33" s="166"/>
      <c r="D33" s="165"/>
      <c r="E33" s="172"/>
      <c r="F33" s="165"/>
      <c r="G33" s="172"/>
      <c r="H33" s="165"/>
      <c r="I33" s="172"/>
      <c r="J33" s="165"/>
      <c r="K33" s="172"/>
      <c r="L33" s="165"/>
      <c r="M33" s="166"/>
      <c r="N33" s="165"/>
      <c r="O33" s="166"/>
      <c r="P33" s="165"/>
      <c r="Q33" s="166"/>
      <c r="R33" s="165"/>
      <c r="S33" s="166"/>
      <c r="T33" s="165"/>
      <c r="U33" s="166"/>
      <c r="V33" s="165"/>
      <c r="W33" s="166"/>
      <c r="X33" s="165"/>
      <c r="Y33" s="166"/>
      <c r="Z33" s="165"/>
      <c r="AA33" s="166"/>
      <c r="AB33" s="165"/>
      <c r="AC33" s="166"/>
      <c r="AD33" s="165"/>
      <c r="AE33" s="166"/>
      <c r="AF33" s="165"/>
    </row>
    <row r="34" spans="2:32" ht="15.75" x14ac:dyDescent="0.25">
      <c r="B34" s="236"/>
      <c r="C34" s="166"/>
      <c r="D34" s="165"/>
      <c r="E34" s="172"/>
      <c r="F34" s="165"/>
      <c r="G34" s="172"/>
      <c r="H34" s="165"/>
      <c r="I34" s="172"/>
      <c r="J34" s="165"/>
      <c r="K34" s="172"/>
      <c r="L34" s="165"/>
      <c r="M34" s="166"/>
      <c r="N34" s="165"/>
      <c r="O34" s="166"/>
      <c r="P34" s="165"/>
      <c r="Q34" s="166"/>
      <c r="R34" s="165"/>
      <c r="S34" s="166"/>
      <c r="T34" s="165"/>
      <c r="U34" s="166"/>
      <c r="V34" s="165"/>
      <c r="W34" s="166"/>
      <c r="X34" s="165"/>
      <c r="Y34" s="166"/>
      <c r="Z34" s="165"/>
      <c r="AA34" s="166"/>
      <c r="AB34" s="165"/>
      <c r="AC34" s="166"/>
      <c r="AD34" s="165"/>
      <c r="AE34" s="166"/>
      <c r="AF34" s="165"/>
    </row>
    <row r="35" spans="2:32" ht="15.75" x14ac:dyDescent="0.25">
      <c r="B35" s="206"/>
      <c r="C35" s="246"/>
      <c r="D35" s="248">
        <f>-C32-C33-C34</f>
        <v>-350</v>
      </c>
      <c r="E35" s="256"/>
      <c r="F35" s="257">
        <f>-E32-E33</f>
        <v>-350</v>
      </c>
      <c r="G35" s="256"/>
      <c r="H35" s="257">
        <f>-G32-G33</f>
        <v>-350</v>
      </c>
      <c r="I35" s="256"/>
      <c r="J35" s="257">
        <f>-I32-I33</f>
        <v>-350</v>
      </c>
      <c r="K35" s="256"/>
      <c r="L35" s="257">
        <f>-K32-K33</f>
        <v>-350</v>
      </c>
      <c r="M35" s="246"/>
      <c r="N35" s="248">
        <f>-M32-M33</f>
        <v>-350</v>
      </c>
      <c r="O35" s="246"/>
      <c r="P35" s="248">
        <f>-O32-O33-O34</f>
        <v>-350</v>
      </c>
      <c r="Q35" s="246"/>
      <c r="R35" s="248">
        <f>-Q32-Q33-Q34</f>
        <v>-350</v>
      </c>
      <c r="S35" s="246"/>
      <c r="T35" s="248">
        <f>-S32-S33-S34</f>
        <v>-350</v>
      </c>
      <c r="U35" s="246"/>
      <c r="V35" s="248">
        <f>-U32-U33-U34</f>
        <v>-350</v>
      </c>
      <c r="W35" s="246"/>
      <c r="X35" s="248">
        <f>-W32-W33-W34</f>
        <v>-350</v>
      </c>
      <c r="Y35" s="246"/>
      <c r="Z35" s="248">
        <f>-Y32-Y33-Y34</f>
        <v>-350</v>
      </c>
      <c r="AA35" s="246"/>
      <c r="AB35" s="248">
        <f>-AA32-AA33-AA34</f>
        <v>-350</v>
      </c>
      <c r="AC35" s="246"/>
      <c r="AD35" s="248">
        <f>-AC32-AC33-AC34</f>
        <v>-350</v>
      </c>
      <c r="AE35" s="246"/>
      <c r="AF35" s="248">
        <f>-AE32-AE33-AE34</f>
        <v>-350</v>
      </c>
    </row>
    <row r="36" spans="2:32" ht="18" thickBot="1" x14ac:dyDescent="0.35">
      <c r="B36" s="205" t="s">
        <v>11</v>
      </c>
      <c r="C36" s="258"/>
      <c r="D36" s="259">
        <f>+D30+D35</f>
        <v>411825</v>
      </c>
      <c r="E36" s="260"/>
      <c r="F36" s="259">
        <f>+F30+F35</f>
        <v>411825</v>
      </c>
      <c r="G36" s="258"/>
      <c r="H36" s="261">
        <f>+H30+H35</f>
        <v>411825</v>
      </c>
      <c r="I36" s="258"/>
      <c r="J36" s="261">
        <f>+J30+J35</f>
        <v>411825</v>
      </c>
      <c r="K36" s="258"/>
      <c r="L36" s="262">
        <f>+L30+L35</f>
        <v>411825</v>
      </c>
      <c r="M36" s="241"/>
      <c r="N36" s="245">
        <f>+N30+N35</f>
        <v>411825</v>
      </c>
      <c r="O36" s="241"/>
      <c r="P36" s="245">
        <f>+P30+P35</f>
        <v>409325</v>
      </c>
      <c r="Q36" s="241"/>
      <c r="R36" s="245">
        <f>+R30+R35</f>
        <v>409325</v>
      </c>
      <c r="S36" s="241"/>
      <c r="T36" s="245">
        <f>+T30+T35</f>
        <v>409325</v>
      </c>
      <c r="U36" s="241"/>
      <c r="V36" s="245">
        <f>+V30+V35</f>
        <v>409325</v>
      </c>
      <c r="W36" s="241"/>
      <c r="X36" s="245">
        <f>+X30+X35</f>
        <v>409325</v>
      </c>
      <c r="Y36" s="241"/>
      <c r="Z36" s="245">
        <f>+Z30+Z35</f>
        <v>419786.29000000004</v>
      </c>
      <c r="AA36" s="241"/>
      <c r="AB36" s="245">
        <f>+AB30+AB35</f>
        <v>412850</v>
      </c>
      <c r="AC36" s="241"/>
      <c r="AD36" s="245">
        <f>+AD30+AD35</f>
        <v>412850</v>
      </c>
      <c r="AE36" s="241"/>
      <c r="AF36" s="245">
        <f>+AF30+AF35</f>
        <v>430027.23</v>
      </c>
    </row>
    <row r="37" spans="2:32" ht="17.25" x14ac:dyDescent="0.3">
      <c r="B37" s="205" t="s">
        <v>93</v>
      </c>
      <c r="C37" s="238"/>
      <c r="D37" s="165">
        <f t="shared" ref="D37" si="11">D36*6/100</f>
        <v>24709.5</v>
      </c>
      <c r="E37" s="172"/>
      <c r="F37" s="165">
        <f>F36*6/100</f>
        <v>24709.5</v>
      </c>
      <c r="G37" s="166"/>
      <c r="H37" s="165">
        <f>H36*6/100</f>
        <v>24709.5</v>
      </c>
      <c r="I37" s="166"/>
      <c r="J37" s="165">
        <f t="shared" ref="J37" si="12">J36*6/100</f>
        <v>24709.5</v>
      </c>
      <c r="K37" s="166"/>
      <c r="L37" s="165">
        <f t="shared" ref="L37" si="13">L36*6/100</f>
        <v>24709.5</v>
      </c>
      <c r="M37" s="166"/>
      <c r="N37" s="165">
        <f t="shared" ref="N37" si="14">N36*6/100</f>
        <v>24709.5</v>
      </c>
      <c r="O37" s="166"/>
      <c r="P37" s="165">
        <f t="shared" ref="P37:R37" si="15">P36*6/100</f>
        <v>24559.5</v>
      </c>
      <c r="Q37" s="166"/>
      <c r="R37" s="165">
        <f t="shared" si="15"/>
        <v>24559.5</v>
      </c>
      <c r="S37" s="166"/>
      <c r="T37" s="165">
        <f t="shared" ref="T37:V37" si="16">T36*6/100</f>
        <v>24559.5</v>
      </c>
      <c r="U37" s="166"/>
      <c r="V37" s="165">
        <f t="shared" si="16"/>
        <v>24559.5</v>
      </c>
      <c r="W37" s="166"/>
      <c r="X37" s="165">
        <f t="shared" ref="X37" si="17">X36*6/100</f>
        <v>24559.5</v>
      </c>
      <c r="Y37" s="166"/>
      <c r="Z37" s="165">
        <f t="shared" ref="Z37" si="18">Z36*6/100</f>
        <v>25187.1774</v>
      </c>
      <c r="AA37" s="166"/>
      <c r="AB37" s="165">
        <f t="shared" ref="AB37:AD37" si="19">AB36*6/100</f>
        <v>24771</v>
      </c>
      <c r="AC37" s="166"/>
      <c r="AD37" s="165">
        <f t="shared" si="19"/>
        <v>24771</v>
      </c>
      <c r="AE37" s="166"/>
      <c r="AF37" s="165">
        <f t="shared" ref="AF37" si="20">AF36*6/100</f>
        <v>25801.6338</v>
      </c>
    </row>
    <row r="38" spans="2:32" ht="17.25" x14ac:dyDescent="0.3">
      <c r="B38" s="205" t="s">
        <v>13</v>
      </c>
      <c r="C38" s="237"/>
      <c r="D38" s="161">
        <v>-15000</v>
      </c>
      <c r="E38" s="171"/>
      <c r="F38" s="161">
        <v>-15000</v>
      </c>
      <c r="G38" s="164"/>
      <c r="H38" s="161">
        <v>-15000</v>
      </c>
      <c r="I38" s="164"/>
      <c r="J38" s="161">
        <v>-15000</v>
      </c>
      <c r="K38" s="164"/>
      <c r="L38" s="161">
        <v>-15000</v>
      </c>
      <c r="M38" s="164"/>
      <c r="N38" s="161">
        <v>-15000</v>
      </c>
      <c r="O38" s="164"/>
      <c r="P38" s="161">
        <v>-15000</v>
      </c>
      <c r="Q38" s="164"/>
      <c r="R38" s="161">
        <v>-15000</v>
      </c>
      <c r="S38" s="164"/>
      <c r="T38" s="161">
        <v>-15000</v>
      </c>
      <c r="U38" s="164"/>
      <c r="V38" s="161">
        <v>-15000</v>
      </c>
      <c r="W38" s="164"/>
      <c r="X38" s="161">
        <v>-15000</v>
      </c>
      <c r="Y38" s="164"/>
      <c r="Z38" s="161">
        <v>-15000</v>
      </c>
      <c r="AA38" s="164"/>
      <c r="AB38" s="161">
        <v>-15000</v>
      </c>
      <c r="AC38" s="164"/>
      <c r="AD38" s="161">
        <v>-15000</v>
      </c>
      <c r="AE38" s="164"/>
      <c r="AF38" s="161">
        <v>-15000</v>
      </c>
    </row>
    <row r="39" spans="2:32" ht="16.5" thickBot="1" x14ac:dyDescent="0.3">
      <c r="B39" s="210" t="s">
        <v>123</v>
      </c>
      <c r="C39" s="312"/>
      <c r="D39" s="191">
        <f t="shared" ref="D39" si="21">D37+D38</f>
        <v>9709.5</v>
      </c>
      <c r="E39" s="174"/>
      <c r="F39" s="191">
        <f t="shared" ref="F39" si="22">F37+F38</f>
        <v>9709.5</v>
      </c>
      <c r="G39" s="168"/>
      <c r="H39" s="167">
        <f t="shared" ref="H39" si="23">H37+H38</f>
        <v>9709.5</v>
      </c>
      <c r="I39" s="168"/>
      <c r="J39" s="167">
        <f t="shared" ref="J39" si="24">J37+J38</f>
        <v>9709.5</v>
      </c>
      <c r="K39" s="168"/>
      <c r="L39" s="167">
        <f t="shared" ref="L39" si="25">L37+L38</f>
        <v>9709.5</v>
      </c>
      <c r="M39" s="168"/>
      <c r="N39" s="167">
        <f t="shared" ref="N39" si="26">N37+N38</f>
        <v>9709.5</v>
      </c>
      <c r="O39" s="168"/>
      <c r="P39" s="167">
        <f t="shared" ref="P39:R39" si="27">P37+P38</f>
        <v>9559.5</v>
      </c>
      <c r="Q39" s="168"/>
      <c r="R39" s="167">
        <f t="shared" si="27"/>
        <v>9559.5</v>
      </c>
      <c r="S39" s="168"/>
      <c r="T39" s="177">
        <f t="shared" ref="T39:V39" si="28">T37+T38</f>
        <v>9559.5</v>
      </c>
      <c r="U39" s="168"/>
      <c r="V39" s="177">
        <f t="shared" si="28"/>
        <v>9559.5</v>
      </c>
      <c r="W39" s="168"/>
      <c r="X39" s="177">
        <f t="shared" ref="X39" si="29">X37+X38</f>
        <v>9559.5</v>
      </c>
      <c r="Y39" s="168"/>
      <c r="Z39" s="177">
        <f t="shared" ref="Z39" si="30">Z37+Z38</f>
        <v>10187.1774</v>
      </c>
      <c r="AA39" s="168"/>
      <c r="AB39" s="177">
        <f t="shared" ref="AB39:AD39" si="31">AB37+AB38</f>
        <v>9771</v>
      </c>
      <c r="AC39" s="168"/>
      <c r="AD39" s="177">
        <f t="shared" si="31"/>
        <v>9771</v>
      </c>
      <c r="AE39" s="168"/>
      <c r="AF39" s="177">
        <f t="shared" ref="AF39" si="32">AF37+AF38</f>
        <v>10801.6338</v>
      </c>
    </row>
    <row r="40" spans="2:32" ht="17.25" thickTop="1" thickBot="1" x14ac:dyDescent="0.3">
      <c r="B40" s="214" t="s">
        <v>132</v>
      </c>
      <c r="C40" s="33"/>
      <c r="D40" s="192">
        <v>9710</v>
      </c>
      <c r="E40" s="168"/>
      <c r="F40" s="192">
        <v>9710</v>
      </c>
      <c r="G40" s="168"/>
      <c r="H40" s="192">
        <v>9710</v>
      </c>
      <c r="I40" s="168"/>
      <c r="J40" s="192">
        <v>9710</v>
      </c>
      <c r="K40" s="168"/>
      <c r="L40" s="295">
        <v>9710</v>
      </c>
      <c r="M40" s="165"/>
      <c r="N40" s="192">
        <v>9710</v>
      </c>
      <c r="O40" s="165"/>
      <c r="P40" s="193">
        <v>-5055.5</v>
      </c>
      <c r="Q40" s="165"/>
      <c r="R40" s="193" t="s">
        <v>84</v>
      </c>
      <c r="S40" s="165"/>
      <c r="T40" s="193" t="s">
        <v>84</v>
      </c>
      <c r="U40" s="165"/>
      <c r="V40" s="193" t="s">
        <v>84</v>
      </c>
      <c r="W40" s="165"/>
      <c r="X40" s="193" t="s">
        <v>84</v>
      </c>
    </row>
    <row r="41" spans="2:32" ht="18.75" thickTop="1" thickBot="1" x14ac:dyDescent="0.35">
      <c r="B41" s="271" t="s">
        <v>131</v>
      </c>
      <c r="C41" s="274"/>
      <c r="D41" s="92">
        <v>9730.5</v>
      </c>
      <c r="E41" s="289"/>
      <c r="F41" s="92">
        <v>9730.5</v>
      </c>
      <c r="G41" s="289"/>
      <c r="H41" s="92">
        <v>9730.5</v>
      </c>
      <c r="I41" s="289"/>
      <c r="J41" s="92">
        <v>9730.5</v>
      </c>
      <c r="K41" s="289"/>
      <c r="L41" s="92">
        <v>9730.5</v>
      </c>
      <c r="M41" s="289"/>
      <c r="N41" s="92">
        <v>-4950</v>
      </c>
      <c r="O41" s="290"/>
      <c r="P41" s="267">
        <f>P39+P40</f>
        <v>4504</v>
      </c>
      <c r="Q41" s="290"/>
      <c r="R41" s="177">
        <f>R39</f>
        <v>9559.5</v>
      </c>
      <c r="S41" s="290"/>
      <c r="T41" s="177">
        <f>T39</f>
        <v>9559.5</v>
      </c>
      <c r="U41" s="290"/>
      <c r="V41" s="177">
        <f>V39</f>
        <v>9559.5</v>
      </c>
      <c r="W41" s="290"/>
      <c r="X41" s="177">
        <f>X39</f>
        <v>9559.5</v>
      </c>
    </row>
    <row r="42" spans="2:32" ht="18" thickTop="1" x14ac:dyDescent="0.3">
      <c r="B42" s="30"/>
      <c r="C42" s="30"/>
      <c r="D42" s="31">
        <f>D40-D41</f>
        <v>-20.5</v>
      </c>
      <c r="E42" s="31"/>
      <c r="F42" s="31">
        <f t="shared" ref="F42" si="33">F40-F41</f>
        <v>-20.5</v>
      </c>
      <c r="G42" s="31"/>
      <c r="H42" s="31">
        <f t="shared" ref="H42" si="34">H40-H41</f>
        <v>-20.5</v>
      </c>
      <c r="I42" s="31"/>
      <c r="J42" s="31">
        <f t="shared" ref="J42" si="35">J40-J41</f>
        <v>-20.5</v>
      </c>
      <c r="K42" s="31"/>
      <c r="L42" s="31">
        <f t="shared" ref="L42" si="36">L40-L41</f>
        <v>-20.5</v>
      </c>
      <c r="M42" s="31">
        <f>D42+F42+H42+J42+L42</f>
        <v>-102.5</v>
      </c>
      <c r="N42" s="176">
        <f>N41+M42-3</f>
        <v>-5055.5</v>
      </c>
      <c r="O42" s="37"/>
      <c r="P42" s="287"/>
    </row>
    <row r="51" spans="2:16" ht="15.75" x14ac:dyDescent="0.25">
      <c r="B51" s="1" t="s">
        <v>40</v>
      </c>
      <c r="C51" s="1"/>
      <c r="D51" s="20"/>
    </row>
    <row r="52" spans="2:16" ht="15.75" x14ac:dyDescent="0.25">
      <c r="B52" s="1" t="s">
        <v>39</v>
      </c>
      <c r="C52" s="1"/>
      <c r="D52" s="20"/>
    </row>
    <row r="53" spans="2:16" ht="15.75" x14ac:dyDescent="0.25">
      <c r="B53" s="2"/>
      <c r="C53" s="2"/>
      <c r="D53" s="20"/>
    </row>
    <row r="54" spans="2:16" ht="15.75" x14ac:dyDescent="0.25">
      <c r="B54" s="3"/>
      <c r="C54" s="2"/>
      <c r="D54" s="20"/>
    </row>
    <row r="55" spans="2:16" ht="17.25" x14ac:dyDescent="0.3">
      <c r="B55" s="86" t="s">
        <v>0</v>
      </c>
      <c r="C55" s="28"/>
      <c r="D55" s="28"/>
      <c r="E55" s="28"/>
      <c r="F55" s="19"/>
      <c r="G55" s="19"/>
      <c r="H55" s="19"/>
      <c r="I55" s="19"/>
      <c r="J55" s="19"/>
      <c r="K55" s="19"/>
      <c r="L55" s="19"/>
      <c r="M55" s="19"/>
      <c r="N55" s="19"/>
    </row>
    <row r="56" spans="2:16" ht="17.25" x14ac:dyDescent="0.3">
      <c r="B56" s="30"/>
      <c r="C56" s="49" t="s">
        <v>98</v>
      </c>
      <c r="D56" s="49"/>
      <c r="E56" s="49" t="s">
        <v>99</v>
      </c>
      <c r="F56" s="49"/>
      <c r="G56" s="49" t="s">
        <v>100</v>
      </c>
      <c r="H56" s="49"/>
      <c r="I56" s="49" t="s">
        <v>101</v>
      </c>
      <c r="J56" s="49"/>
      <c r="K56" s="49" t="s">
        <v>102</v>
      </c>
      <c r="L56" s="49"/>
      <c r="M56" s="412" t="s">
        <v>103</v>
      </c>
      <c r="N56" s="412"/>
    </row>
    <row r="57" spans="2:16" ht="26.25" x14ac:dyDescent="0.4">
      <c r="B57" s="204" t="s">
        <v>1</v>
      </c>
      <c r="C57" s="151"/>
      <c r="D57" s="179">
        <v>100000</v>
      </c>
      <c r="E57" s="115"/>
      <c r="F57" s="179">
        <v>100000</v>
      </c>
      <c r="G57" s="186"/>
      <c r="H57" s="179">
        <v>100000</v>
      </c>
      <c r="I57" s="115"/>
      <c r="J57" s="143">
        <v>100000</v>
      </c>
      <c r="K57" s="151"/>
      <c r="L57" s="143">
        <v>100000</v>
      </c>
      <c r="M57" s="151"/>
      <c r="N57" s="143">
        <v>100000</v>
      </c>
      <c r="O57" s="264" t="s">
        <v>127</v>
      </c>
      <c r="P57" s="265"/>
    </row>
    <row r="58" spans="2:16" ht="17.25" x14ac:dyDescent="0.3">
      <c r="B58" s="205" t="s">
        <v>61</v>
      </c>
      <c r="C58" s="141"/>
      <c r="D58" s="180"/>
      <c r="E58" s="84"/>
      <c r="F58" s="136"/>
      <c r="G58" s="141"/>
      <c r="H58" s="180"/>
      <c r="I58" s="141"/>
      <c r="J58" s="136"/>
      <c r="K58" s="141"/>
      <c r="L58" s="136"/>
      <c r="M58" s="141"/>
      <c r="N58" s="136"/>
    </row>
    <row r="59" spans="2:16" ht="23.25" x14ac:dyDescent="0.35">
      <c r="B59" s="206" t="s">
        <v>57</v>
      </c>
      <c r="C59" s="148"/>
      <c r="D59" s="180"/>
      <c r="E59" s="21"/>
      <c r="F59" s="169"/>
      <c r="G59" s="170"/>
      <c r="H59" s="32"/>
      <c r="I59" s="170"/>
      <c r="J59" s="169"/>
      <c r="K59" s="170"/>
      <c r="L59" s="169"/>
      <c r="M59" s="170"/>
      <c r="N59" s="169"/>
      <c r="O59" s="263"/>
    </row>
    <row r="60" spans="2:16" ht="17.25" x14ac:dyDescent="0.3">
      <c r="B60" s="205" t="s">
        <v>2</v>
      </c>
      <c r="C60" s="141"/>
      <c r="D60" s="180">
        <v>7800</v>
      </c>
      <c r="E60" s="84"/>
      <c r="F60" s="136">
        <v>7800</v>
      </c>
      <c r="G60" s="141"/>
      <c r="H60" s="180">
        <v>7800</v>
      </c>
      <c r="I60" s="141"/>
      <c r="J60" s="136">
        <v>7800</v>
      </c>
      <c r="K60" s="141"/>
      <c r="L60" s="136">
        <v>7800</v>
      </c>
      <c r="M60" s="141"/>
      <c r="N60" s="136">
        <v>7800</v>
      </c>
    </row>
    <row r="61" spans="2:16" ht="17.25" x14ac:dyDescent="0.3">
      <c r="B61" s="205" t="s">
        <v>69</v>
      </c>
      <c r="C61" s="152"/>
      <c r="D61" s="180">
        <v>2500</v>
      </c>
      <c r="E61" s="84"/>
      <c r="F61" s="136">
        <v>2500</v>
      </c>
      <c r="G61" s="141"/>
      <c r="H61" s="180">
        <v>2500</v>
      </c>
      <c r="I61" s="141"/>
      <c r="J61" s="136">
        <v>2500</v>
      </c>
      <c r="K61" s="141"/>
      <c r="L61" s="136">
        <v>2500</v>
      </c>
      <c r="M61" s="141"/>
      <c r="N61" s="136">
        <v>2500</v>
      </c>
    </row>
    <row r="62" spans="2:16" ht="17.25" x14ac:dyDescent="0.3">
      <c r="B62" s="205" t="s">
        <v>17</v>
      </c>
      <c r="C62" s="141"/>
      <c r="D62" s="180">
        <v>30825</v>
      </c>
      <c r="E62" s="84"/>
      <c r="F62" s="136">
        <v>30825</v>
      </c>
      <c r="G62" s="141"/>
      <c r="H62" s="180">
        <v>30825</v>
      </c>
      <c r="I62" s="141"/>
      <c r="J62" s="136">
        <v>30825</v>
      </c>
      <c r="K62" s="141"/>
      <c r="L62" s="136">
        <v>30825</v>
      </c>
      <c r="M62" s="141"/>
      <c r="N62" s="136">
        <v>30825</v>
      </c>
    </row>
    <row r="63" spans="2:16" ht="17.25" x14ac:dyDescent="0.3">
      <c r="B63" s="205" t="s">
        <v>18</v>
      </c>
      <c r="C63" s="141"/>
      <c r="D63" s="181"/>
      <c r="E63" s="163"/>
      <c r="F63" s="162"/>
      <c r="G63" s="173"/>
      <c r="H63" s="181"/>
      <c r="I63" s="173"/>
      <c r="J63" s="162"/>
      <c r="K63" s="173"/>
      <c r="L63" s="162"/>
      <c r="M63" s="173"/>
      <c r="N63" s="162"/>
    </row>
    <row r="64" spans="2:16" ht="17.25" x14ac:dyDescent="0.3">
      <c r="B64" s="205" t="s">
        <v>19</v>
      </c>
      <c r="C64" s="141"/>
      <c r="D64" s="136">
        <v>50000</v>
      </c>
      <c r="E64" s="84"/>
      <c r="F64" s="136">
        <v>50000</v>
      </c>
      <c r="G64" s="141"/>
      <c r="H64" s="180">
        <v>50000</v>
      </c>
      <c r="I64" s="141"/>
      <c r="J64" s="136">
        <v>50000</v>
      </c>
      <c r="K64" s="141"/>
      <c r="L64" s="136">
        <v>50000</v>
      </c>
      <c r="M64" s="141"/>
      <c r="N64" s="136">
        <v>50000</v>
      </c>
    </row>
    <row r="65" spans="2:14" ht="17.25" x14ac:dyDescent="0.3">
      <c r="B65" s="205" t="s">
        <v>60</v>
      </c>
      <c r="C65" s="141"/>
      <c r="D65" s="136"/>
      <c r="E65" s="84"/>
      <c r="F65" s="136"/>
      <c r="G65" s="141"/>
      <c r="H65" s="180"/>
      <c r="I65" s="141"/>
      <c r="J65" s="136"/>
      <c r="K65" s="141"/>
      <c r="L65" s="136"/>
      <c r="M65" s="141"/>
      <c r="N65" s="136"/>
    </row>
    <row r="66" spans="2:14" ht="17.25" x14ac:dyDescent="0.3">
      <c r="B66" s="205" t="s">
        <v>21</v>
      </c>
      <c r="C66" s="148"/>
      <c r="D66" s="169">
        <v>100000</v>
      </c>
      <c r="E66" s="21"/>
      <c r="F66" s="169">
        <v>100000</v>
      </c>
      <c r="G66" s="170"/>
      <c r="H66" s="180">
        <v>100000</v>
      </c>
      <c r="I66" s="170"/>
      <c r="J66" s="169">
        <v>100000</v>
      </c>
      <c r="K66" s="170"/>
      <c r="L66" s="169">
        <v>100000</v>
      </c>
      <c r="M66" s="170"/>
      <c r="N66" s="169">
        <v>100000</v>
      </c>
    </row>
    <row r="67" spans="2:14" ht="17.25" x14ac:dyDescent="0.3">
      <c r="B67" s="205" t="s">
        <v>20</v>
      </c>
      <c r="C67" s="141"/>
      <c r="D67" s="136">
        <v>25000</v>
      </c>
      <c r="E67" s="84"/>
      <c r="F67" s="136">
        <v>25000</v>
      </c>
      <c r="G67" s="141"/>
      <c r="H67" s="180">
        <v>25000</v>
      </c>
      <c r="I67" s="141"/>
      <c r="J67" s="136">
        <v>25000</v>
      </c>
      <c r="K67" s="141"/>
      <c r="L67" s="136">
        <v>25000</v>
      </c>
      <c r="M67" s="141"/>
      <c r="N67" s="136">
        <v>25000</v>
      </c>
    </row>
    <row r="68" spans="2:14" ht="17.25" x14ac:dyDescent="0.3">
      <c r="B68" s="205" t="s">
        <v>22</v>
      </c>
      <c r="C68" s="141"/>
      <c r="D68" s="136">
        <v>55000</v>
      </c>
      <c r="E68" s="84"/>
      <c r="F68" s="136">
        <v>55000</v>
      </c>
      <c r="G68" s="141"/>
      <c r="H68" s="180">
        <v>55000</v>
      </c>
      <c r="I68" s="141"/>
      <c r="J68" s="136">
        <v>55000</v>
      </c>
      <c r="K68" s="141"/>
      <c r="L68" s="136">
        <v>55000</v>
      </c>
      <c r="M68" s="141"/>
      <c r="N68" s="136">
        <v>55000</v>
      </c>
    </row>
    <row r="69" spans="2:14" ht="17.25" x14ac:dyDescent="0.3">
      <c r="B69" s="205" t="s">
        <v>24</v>
      </c>
      <c r="C69" s="148"/>
      <c r="D69" s="169">
        <v>11500</v>
      </c>
      <c r="E69" s="21"/>
      <c r="F69" s="169">
        <v>11500</v>
      </c>
      <c r="G69" s="21"/>
      <c r="H69" s="32">
        <v>11500</v>
      </c>
      <c r="I69" s="170"/>
      <c r="J69" s="169">
        <v>11500</v>
      </c>
      <c r="K69" s="170"/>
      <c r="L69" s="169">
        <v>11500</v>
      </c>
      <c r="M69" s="170"/>
      <c r="N69" s="169">
        <v>11500</v>
      </c>
    </row>
    <row r="70" spans="2:14" ht="17.25" x14ac:dyDescent="0.3">
      <c r="B70" s="205" t="s">
        <v>23</v>
      </c>
      <c r="C70" s="141"/>
      <c r="D70" s="136">
        <v>20000</v>
      </c>
      <c r="E70" s="84"/>
      <c r="F70" s="136">
        <v>20000</v>
      </c>
      <c r="G70" s="141"/>
      <c r="H70" s="180">
        <v>20000</v>
      </c>
      <c r="I70" s="141"/>
      <c r="J70" s="136">
        <v>20000</v>
      </c>
      <c r="K70" s="141"/>
      <c r="L70" s="136">
        <v>20000</v>
      </c>
      <c r="M70" s="141"/>
      <c r="N70" s="136">
        <v>20000</v>
      </c>
    </row>
    <row r="71" spans="2:14" ht="17.25" x14ac:dyDescent="0.3">
      <c r="B71" s="207" t="s">
        <v>3</v>
      </c>
      <c r="C71" s="141"/>
      <c r="D71" s="140">
        <f>SUM(D57:D70)</f>
        <v>402625</v>
      </c>
      <c r="E71" s="110"/>
      <c r="F71" s="140">
        <f>SUM(F57:F70)</f>
        <v>402625</v>
      </c>
      <c r="G71" s="153"/>
      <c r="H71" s="140">
        <f>SUM(H57:H70)</f>
        <v>402625</v>
      </c>
      <c r="I71" s="153"/>
      <c r="J71" s="140">
        <f>SUM(J57:J70)</f>
        <v>402625</v>
      </c>
      <c r="K71" s="153"/>
      <c r="L71" s="140">
        <f>SUM(L57:L70)</f>
        <v>402625</v>
      </c>
      <c r="M71" s="153"/>
      <c r="N71" s="140">
        <f>SUM(N57:N70)</f>
        <v>402625</v>
      </c>
    </row>
    <row r="72" spans="2:14" ht="17.25" x14ac:dyDescent="0.3">
      <c r="B72" s="205"/>
      <c r="C72" s="153"/>
      <c r="D72" s="161"/>
      <c r="E72" s="171"/>
      <c r="F72" s="161"/>
      <c r="G72" s="164"/>
      <c r="H72" s="161"/>
      <c r="I72" s="164"/>
      <c r="J72" s="161"/>
      <c r="K72" s="164"/>
      <c r="L72" s="161"/>
      <c r="M72" s="164"/>
      <c r="N72" s="161"/>
    </row>
    <row r="73" spans="2:14" ht="17.25" x14ac:dyDescent="0.3">
      <c r="B73" s="208" t="s">
        <v>4</v>
      </c>
      <c r="C73" s="148"/>
      <c r="D73" s="161"/>
      <c r="E73" s="171"/>
      <c r="F73" s="161"/>
      <c r="G73" s="164"/>
      <c r="H73" s="161"/>
      <c r="I73" s="164"/>
      <c r="J73" s="161"/>
      <c r="K73" s="164"/>
      <c r="L73" s="161"/>
      <c r="M73" s="164"/>
      <c r="N73" s="161"/>
    </row>
    <row r="74" spans="2:14" ht="17.25" x14ac:dyDescent="0.3">
      <c r="B74" s="205" t="s">
        <v>25</v>
      </c>
      <c r="C74" s="148"/>
      <c r="D74" s="161"/>
      <c r="E74" s="171"/>
      <c r="F74" s="161"/>
      <c r="G74" s="164"/>
      <c r="H74" s="161"/>
      <c r="I74" s="164"/>
      <c r="J74" s="161"/>
      <c r="K74" s="164"/>
      <c r="L74" s="161"/>
      <c r="M74" s="164"/>
      <c r="N74" s="161"/>
    </row>
    <row r="75" spans="2:14" ht="15.75" x14ac:dyDescent="0.25">
      <c r="B75" s="209" t="s">
        <v>5</v>
      </c>
      <c r="C75" s="148"/>
      <c r="D75" s="161"/>
      <c r="E75" s="171"/>
      <c r="F75" s="161"/>
      <c r="G75" s="164"/>
      <c r="H75" s="161">
        <v>17177.23</v>
      </c>
      <c r="I75" s="164"/>
      <c r="J75" s="161">
        <v>17177.23</v>
      </c>
      <c r="K75" s="164"/>
      <c r="L75" s="161">
        <v>17177.23</v>
      </c>
      <c r="M75" s="164"/>
      <c r="N75" s="161">
        <v>17177.23</v>
      </c>
    </row>
    <row r="76" spans="2:14" ht="17.25" x14ac:dyDescent="0.3">
      <c r="B76" s="205" t="s">
        <v>6</v>
      </c>
      <c r="C76" s="148"/>
      <c r="D76" s="161"/>
      <c r="E76" s="171"/>
      <c r="F76" s="161"/>
      <c r="G76" s="164"/>
      <c r="H76" s="161"/>
      <c r="I76" s="164"/>
      <c r="J76" s="161"/>
      <c r="K76" s="164"/>
      <c r="L76" s="161"/>
      <c r="M76" s="164"/>
      <c r="N76" s="161"/>
    </row>
    <row r="77" spans="2:14" ht="17.25" x14ac:dyDescent="0.3">
      <c r="B77" s="205" t="s">
        <v>7</v>
      </c>
      <c r="C77" s="148"/>
      <c r="D77" s="161"/>
      <c r="E77" s="171"/>
      <c r="F77" s="161"/>
      <c r="G77" s="164"/>
      <c r="H77" s="161"/>
      <c r="I77" s="164"/>
      <c r="J77" s="161"/>
      <c r="K77" s="164"/>
      <c r="L77" s="161"/>
      <c r="M77" s="164"/>
      <c r="N77" s="161"/>
    </row>
    <row r="78" spans="2:14" ht="17.25" x14ac:dyDescent="0.3">
      <c r="B78" s="205"/>
      <c r="C78" s="148"/>
      <c r="D78" s="161"/>
      <c r="E78" s="171"/>
      <c r="F78" s="161"/>
      <c r="G78" s="164"/>
      <c r="H78" s="161"/>
      <c r="I78" s="164"/>
      <c r="J78" s="161"/>
      <c r="K78" s="164"/>
      <c r="L78" s="161"/>
      <c r="M78" s="164"/>
      <c r="N78" s="161"/>
    </row>
    <row r="79" spans="2:14" ht="15.75" x14ac:dyDescent="0.25">
      <c r="B79" s="206"/>
      <c r="C79" s="151"/>
      <c r="D79" s="115">
        <f>+D71+D74+D75+D76+D77</f>
        <v>402625</v>
      </c>
      <c r="E79" s="151"/>
      <c r="F79" s="115">
        <f t="shared" ref="F79" si="37">+F71+F74+F75+F76+F77</f>
        <v>402625</v>
      </c>
      <c r="G79" s="151"/>
      <c r="H79" s="115">
        <f t="shared" ref="H79" si="38">+H71+H74+H75+H76+H77</f>
        <v>419802.23</v>
      </c>
      <c r="I79" s="151"/>
      <c r="J79" s="115">
        <f t="shared" ref="J79" si="39">+J71+J74+J75+J76+J77</f>
        <v>419802.23</v>
      </c>
      <c r="K79" s="151"/>
      <c r="L79" s="115">
        <f t="shared" ref="L79" si="40">+L71+L74+L75+L76+L77</f>
        <v>419802.23</v>
      </c>
      <c r="M79" s="151"/>
      <c r="N79" s="143">
        <f t="shared" ref="N79" si="41">+N71+N74+N75+N76+N77</f>
        <v>419802.23</v>
      </c>
    </row>
    <row r="80" spans="2:14" ht="17.25" x14ac:dyDescent="0.3">
      <c r="B80" s="208" t="s">
        <v>34</v>
      </c>
      <c r="C80" s="141"/>
      <c r="D80" s="136"/>
      <c r="E80" s="84"/>
      <c r="F80" s="136"/>
      <c r="G80" s="141"/>
      <c r="H80" s="136"/>
      <c r="I80" s="141"/>
      <c r="J80" s="136"/>
      <c r="K80" s="141"/>
      <c r="L80" s="136"/>
      <c r="M80" s="141"/>
      <c r="N80" s="136"/>
    </row>
    <row r="81" spans="2:16" ht="17.25" x14ac:dyDescent="0.3">
      <c r="B81" s="205" t="s">
        <v>9</v>
      </c>
      <c r="C81" s="144"/>
      <c r="D81" s="145"/>
      <c r="E81" s="131"/>
      <c r="F81" s="145"/>
      <c r="G81" s="144"/>
      <c r="H81" s="145"/>
      <c r="I81" s="144"/>
      <c r="J81" s="145"/>
      <c r="K81" s="144"/>
      <c r="L81" s="145"/>
      <c r="M81" s="144"/>
      <c r="N81" s="145"/>
    </row>
    <row r="82" spans="2:16" ht="17.25" x14ac:dyDescent="0.3">
      <c r="B82" s="205" t="s">
        <v>124</v>
      </c>
      <c r="C82" s="166">
        <f>D57*12.5/100</f>
        <v>12500</v>
      </c>
      <c r="D82" s="165"/>
      <c r="E82" s="172">
        <f>F57*12.5/100</f>
        <v>12500</v>
      </c>
      <c r="F82" s="165"/>
      <c r="G82" s="172">
        <f>H57*12.5/100</f>
        <v>12500</v>
      </c>
      <c r="H82" s="165"/>
      <c r="I82" s="172">
        <f>J57*12.5/100</f>
        <v>12500</v>
      </c>
      <c r="J82" s="165"/>
      <c r="K82" s="172">
        <f>L57*12.5/100</f>
        <v>12500</v>
      </c>
      <c r="L82" s="165"/>
      <c r="M82" s="166">
        <f>N57*12.5/100</f>
        <v>12500</v>
      </c>
      <c r="N82" s="165"/>
    </row>
    <row r="83" spans="2:16" ht="15.75" x14ac:dyDescent="0.25">
      <c r="B83" s="206"/>
      <c r="C83" s="141"/>
      <c r="D83" s="136">
        <f>-C81-C82</f>
        <v>-12500</v>
      </c>
      <c r="E83" s="117"/>
      <c r="F83" s="146">
        <f>-E81-E82</f>
        <v>-12500</v>
      </c>
      <c r="G83" s="117"/>
      <c r="H83" s="146">
        <f>-G81-G82</f>
        <v>-12500</v>
      </c>
      <c r="I83" s="117"/>
      <c r="J83" s="146">
        <f t="shared" ref="J83" si="42">-I81-I82</f>
        <v>-12500</v>
      </c>
      <c r="K83" s="117"/>
      <c r="L83" s="146">
        <f t="shared" ref="L83" si="43">-K81-K82</f>
        <v>-12500</v>
      </c>
      <c r="M83" s="141"/>
      <c r="N83" s="136">
        <f t="shared" ref="N83" si="44">-M81-M82</f>
        <v>-12500</v>
      </c>
    </row>
    <row r="84" spans="2:16" ht="18" thickBot="1" x14ac:dyDescent="0.35">
      <c r="B84" s="205" t="s">
        <v>11</v>
      </c>
      <c r="C84" s="155"/>
      <c r="D84" s="147">
        <f>+D79+D83</f>
        <v>390125</v>
      </c>
      <c r="E84" s="124"/>
      <c r="F84" s="147">
        <f>+F79+F83</f>
        <v>390125</v>
      </c>
      <c r="G84" s="155"/>
      <c r="H84" s="188">
        <f>+H79+H83</f>
        <v>407302.23</v>
      </c>
      <c r="I84" s="155"/>
      <c r="J84" s="188">
        <f>+J79+J83</f>
        <v>407302.23</v>
      </c>
      <c r="K84" s="155"/>
      <c r="L84" s="196">
        <f>+L79+L83</f>
        <v>407302.23</v>
      </c>
      <c r="M84" s="151"/>
      <c r="N84" s="143">
        <f>+N79+N83</f>
        <v>407302.23</v>
      </c>
    </row>
    <row r="85" spans="2:16" ht="17.25" x14ac:dyDescent="0.3">
      <c r="B85" s="205" t="s">
        <v>109</v>
      </c>
      <c r="C85" s="156"/>
      <c r="D85" s="165">
        <f t="shared" ref="D85" si="45">D84*6/100</f>
        <v>23407.5</v>
      </c>
      <c r="E85" s="172"/>
      <c r="F85" s="165">
        <f>F84*6/100</f>
        <v>23407.5</v>
      </c>
      <c r="G85" s="166"/>
      <c r="H85" s="165">
        <f>H84*6/100</f>
        <v>24438.1338</v>
      </c>
      <c r="I85" s="166"/>
      <c r="J85" s="165">
        <f t="shared" ref="J85" si="46">J84*6/100</f>
        <v>24438.1338</v>
      </c>
      <c r="K85" s="166"/>
      <c r="L85" s="165">
        <f t="shared" ref="L85" si="47">L84*6/100</f>
        <v>24438.1338</v>
      </c>
      <c r="M85" s="166"/>
      <c r="N85" s="165">
        <f t="shared" ref="N85" si="48">N84*6/100</f>
        <v>24438.1338</v>
      </c>
    </row>
    <row r="86" spans="2:16" ht="17.25" x14ac:dyDescent="0.3">
      <c r="B86" s="205" t="s">
        <v>13</v>
      </c>
      <c r="C86" s="148"/>
      <c r="D86" s="161">
        <v>-15000</v>
      </c>
      <c r="E86" s="171"/>
      <c r="F86" s="161">
        <v>-15000</v>
      </c>
      <c r="G86" s="164"/>
      <c r="H86" s="161">
        <v>-15000</v>
      </c>
      <c r="I86" s="164"/>
      <c r="J86" s="161">
        <v>-15000</v>
      </c>
      <c r="K86" s="164"/>
      <c r="L86" s="161">
        <v>-15000</v>
      </c>
      <c r="M86" s="164"/>
      <c r="N86" s="161">
        <v>-15000</v>
      </c>
    </row>
    <row r="87" spans="2:16" ht="15.75" x14ac:dyDescent="0.25">
      <c r="B87" s="210" t="s">
        <v>123</v>
      </c>
      <c r="C87" s="156"/>
      <c r="D87" s="189">
        <f t="shared" ref="D87" si="49">D85+D86</f>
        <v>8407.5</v>
      </c>
      <c r="E87" s="172"/>
      <c r="F87" s="189">
        <f t="shared" ref="F87" si="50">F85+F86</f>
        <v>8407.5</v>
      </c>
      <c r="G87" s="168"/>
      <c r="H87" s="167">
        <f t="shared" ref="H87" si="51">H85+H86</f>
        <v>9438.1337999999996</v>
      </c>
      <c r="I87" s="168"/>
      <c r="J87" s="167">
        <f t="shared" ref="J87" si="52">J85+J86</f>
        <v>9438.1337999999996</v>
      </c>
      <c r="K87" s="168"/>
      <c r="L87" s="167">
        <f t="shared" ref="L87" si="53">L85+L86</f>
        <v>9438.1337999999996</v>
      </c>
      <c r="M87" s="166"/>
      <c r="N87" s="193">
        <f t="shared" ref="N87" si="54">N85+N86</f>
        <v>9438.1337999999996</v>
      </c>
    </row>
    <row r="88" spans="2:16" ht="16.5" thickBot="1" x14ac:dyDescent="0.3">
      <c r="B88" s="19"/>
      <c r="C88" s="190"/>
      <c r="D88" s="177">
        <v>8408</v>
      </c>
      <c r="E88" s="187"/>
      <c r="F88" s="177">
        <v>8408</v>
      </c>
      <c r="G88" s="187"/>
      <c r="H88" s="177">
        <v>9438</v>
      </c>
      <c r="I88" s="187"/>
      <c r="J88" s="177">
        <v>9438</v>
      </c>
      <c r="K88" s="187"/>
      <c r="L88" s="185">
        <v>9438</v>
      </c>
      <c r="M88" s="203"/>
      <c r="N88" s="177">
        <v>9438</v>
      </c>
    </row>
    <row r="89" spans="2:16" ht="18" thickTop="1" x14ac:dyDescent="0.3">
      <c r="B89" s="30"/>
      <c r="C89" s="30"/>
      <c r="D89" s="31">
        <v>9157.5</v>
      </c>
      <c r="E89" s="30"/>
      <c r="F89" s="31">
        <v>9157.5</v>
      </c>
      <c r="G89" s="30"/>
      <c r="H89" s="31">
        <v>9157.5</v>
      </c>
      <c r="I89" s="30"/>
      <c r="J89" s="31">
        <v>9157.5</v>
      </c>
      <c r="K89" s="30"/>
      <c r="L89" s="31">
        <v>9157.5</v>
      </c>
      <c r="M89" s="30"/>
      <c r="N89" s="31"/>
    </row>
    <row r="90" spans="2:16" ht="17.25" x14ac:dyDescent="0.3">
      <c r="B90" s="30"/>
      <c r="C90" s="30"/>
      <c r="D90" s="31">
        <f>D88-D89</f>
        <v>-749.5</v>
      </c>
      <c r="E90" s="31"/>
      <c r="F90" s="31">
        <f t="shared" ref="F90" si="55">F88-F89</f>
        <v>-749.5</v>
      </c>
      <c r="G90" s="31"/>
      <c r="H90" s="31">
        <f t="shared" ref="H90" si="56">H88-H89</f>
        <v>280.5</v>
      </c>
      <c r="I90" s="31"/>
      <c r="J90" s="31">
        <f t="shared" ref="J90" si="57">J88-J89</f>
        <v>280.5</v>
      </c>
      <c r="K90" s="31"/>
      <c r="L90" s="31">
        <f t="shared" ref="L90" si="58">L88-L89</f>
        <v>280.5</v>
      </c>
      <c r="M90" s="31">
        <f>D90+F90+H90+J90+L90</f>
        <v>-657.5</v>
      </c>
      <c r="N90" s="19"/>
    </row>
    <row r="94" spans="2:16" ht="17.25" x14ac:dyDescent="0.3">
      <c r="B94" s="85" t="s">
        <v>33</v>
      </c>
      <c r="C94" s="85"/>
      <c r="D94" s="28"/>
      <c r="E94" s="28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2:16" ht="17.25" x14ac:dyDescent="0.3">
      <c r="B95" s="1" t="s">
        <v>128</v>
      </c>
      <c r="C95" s="1"/>
      <c r="D95" s="20"/>
      <c r="E95" s="28"/>
      <c r="F95" s="23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2:16" ht="17.25" x14ac:dyDescent="0.3">
      <c r="B96" s="28"/>
      <c r="C96" s="28"/>
      <c r="D96" s="28"/>
      <c r="E96" s="28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2:32" ht="17.25" x14ac:dyDescent="0.3">
      <c r="B97" s="86" t="s">
        <v>0</v>
      </c>
      <c r="C97" s="28"/>
      <c r="D97" s="28"/>
      <c r="E97" s="28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2:32" ht="17.25" x14ac:dyDescent="0.3">
      <c r="B98" s="87"/>
      <c r="C98" s="88"/>
      <c r="D98" s="87"/>
      <c r="E98" s="88"/>
      <c r="F98" s="19"/>
      <c r="G98" s="19"/>
      <c r="H98" s="19"/>
      <c r="I98" s="19"/>
      <c r="J98" s="19"/>
      <c r="K98" s="19" t="s">
        <v>30</v>
      </c>
      <c r="L98" s="19"/>
      <c r="M98" s="19"/>
      <c r="N98" s="19"/>
      <c r="O98" s="19"/>
      <c r="P98" s="19"/>
    </row>
    <row r="99" spans="2:32" ht="17.25" x14ac:dyDescent="0.3">
      <c r="B99" s="30"/>
      <c r="C99" s="30"/>
      <c r="D99" s="30"/>
      <c r="E99" s="49" t="s">
        <v>98</v>
      </c>
      <c r="F99" s="49"/>
      <c r="G99" s="49" t="s">
        <v>99</v>
      </c>
      <c r="H99" s="49"/>
      <c r="I99" s="49" t="s">
        <v>100</v>
      </c>
      <c r="J99" s="49"/>
      <c r="K99" s="49" t="s">
        <v>101</v>
      </c>
      <c r="L99" s="49"/>
      <c r="M99" s="412" t="s">
        <v>102</v>
      </c>
      <c r="N99" s="412"/>
      <c r="O99" s="412" t="s">
        <v>103</v>
      </c>
      <c r="P99" s="412"/>
      <c r="Q99" s="412" t="s">
        <v>105</v>
      </c>
      <c r="R99" s="412"/>
      <c r="S99" s="412" t="s">
        <v>146</v>
      </c>
      <c r="T99" s="412"/>
      <c r="U99" s="412" t="s">
        <v>149</v>
      </c>
      <c r="V99" s="412"/>
      <c r="W99" s="413" t="s">
        <v>156</v>
      </c>
      <c r="X99" s="413"/>
      <c r="Y99" s="413" t="s">
        <v>159</v>
      </c>
      <c r="Z99" s="413"/>
      <c r="AA99" s="413" t="s">
        <v>162</v>
      </c>
      <c r="AB99" s="413"/>
      <c r="AC99" s="413" t="s">
        <v>163</v>
      </c>
      <c r="AD99" s="413"/>
      <c r="AE99" s="413" t="s">
        <v>165</v>
      </c>
      <c r="AF99" s="413"/>
    </row>
    <row r="100" spans="2:32" ht="17.25" x14ac:dyDescent="0.3">
      <c r="B100" s="211" t="s">
        <v>1</v>
      </c>
      <c r="C100" s="30"/>
      <c r="D100" s="31"/>
      <c r="E100" s="151"/>
      <c r="F100" s="179">
        <v>102350</v>
      </c>
      <c r="G100" s="115"/>
      <c r="H100" s="143">
        <v>102350</v>
      </c>
      <c r="I100" s="151"/>
      <c r="J100" s="179">
        <v>102350</v>
      </c>
      <c r="K100" s="151"/>
      <c r="L100" s="143">
        <v>102350</v>
      </c>
      <c r="M100" s="151"/>
      <c r="N100" s="143">
        <v>102350</v>
      </c>
      <c r="O100" s="151"/>
      <c r="P100" s="143">
        <v>102350</v>
      </c>
      <c r="Q100" s="151"/>
      <c r="R100" s="143">
        <v>102350</v>
      </c>
      <c r="S100" s="151"/>
      <c r="T100" s="143">
        <v>102350</v>
      </c>
      <c r="U100" s="151"/>
      <c r="V100" s="143">
        <v>104700</v>
      </c>
      <c r="W100" s="151"/>
      <c r="X100" s="143">
        <v>104700</v>
      </c>
      <c r="Y100" s="151"/>
      <c r="Z100" s="143">
        <v>104700</v>
      </c>
      <c r="AA100" s="151"/>
      <c r="AB100" s="143">
        <v>104700</v>
      </c>
      <c r="AC100" s="151"/>
      <c r="AD100" s="143">
        <v>104700</v>
      </c>
      <c r="AE100" s="390"/>
      <c r="AF100" s="391">
        <v>104700</v>
      </c>
    </row>
    <row r="101" spans="2:32" ht="17.25" x14ac:dyDescent="0.3">
      <c r="B101" s="207" t="s">
        <v>61</v>
      </c>
      <c r="C101" s="30"/>
      <c r="D101" s="31"/>
      <c r="E101" s="141"/>
      <c r="F101" s="180"/>
      <c r="G101" s="84"/>
      <c r="H101" s="136"/>
      <c r="I101" s="141"/>
      <c r="J101" s="180"/>
      <c r="K101" s="141"/>
      <c r="L101" s="136"/>
      <c r="M101" s="141"/>
      <c r="N101" s="136"/>
      <c r="O101" s="141"/>
      <c r="P101" s="136"/>
      <c r="Q101" s="141"/>
      <c r="R101" s="136"/>
      <c r="S101" s="141"/>
      <c r="T101" s="136"/>
      <c r="U101" s="141"/>
      <c r="V101" s="136">
        <v>17738.71</v>
      </c>
      <c r="W101" s="141"/>
      <c r="X101" s="136"/>
      <c r="Y101" s="141"/>
      <c r="Z101" s="136"/>
      <c r="AA101" s="141"/>
      <c r="AB101" s="136"/>
      <c r="AC101" s="141"/>
      <c r="AD101" s="136"/>
      <c r="AE101" s="392"/>
      <c r="AF101" s="393"/>
    </row>
    <row r="102" spans="2:32" ht="17.25" x14ac:dyDescent="0.3">
      <c r="B102" s="205" t="s">
        <v>69</v>
      </c>
      <c r="C102" s="30"/>
      <c r="D102" s="31"/>
      <c r="E102" s="152"/>
      <c r="F102" s="180">
        <v>2500</v>
      </c>
      <c r="G102" s="84"/>
      <c r="H102" s="136">
        <v>2500</v>
      </c>
      <c r="I102" s="141"/>
      <c r="J102" s="180">
        <v>2500</v>
      </c>
      <c r="K102" s="141"/>
      <c r="L102" s="136">
        <v>2500</v>
      </c>
      <c r="M102" s="141"/>
      <c r="N102" s="136">
        <v>2500</v>
      </c>
      <c r="O102" s="141"/>
      <c r="P102" s="136">
        <v>2500</v>
      </c>
      <c r="Q102" s="141"/>
      <c r="R102" s="136"/>
      <c r="S102" s="141"/>
      <c r="T102" s="136"/>
      <c r="U102" s="141"/>
      <c r="V102" s="136"/>
      <c r="W102" s="141"/>
      <c r="X102" s="136"/>
      <c r="Y102" s="141"/>
      <c r="Z102" s="136"/>
      <c r="AA102" s="141"/>
      <c r="AB102" s="136"/>
      <c r="AC102" s="141"/>
      <c r="AD102" s="136"/>
      <c r="AE102" s="392"/>
      <c r="AF102" s="393"/>
    </row>
    <row r="103" spans="2:32" ht="17.25" x14ac:dyDescent="0.3">
      <c r="B103" s="205" t="s">
        <v>2</v>
      </c>
      <c r="C103" s="30"/>
      <c r="D103" s="31"/>
      <c r="E103" s="141"/>
      <c r="F103" s="180">
        <v>7800</v>
      </c>
      <c r="G103" s="84"/>
      <c r="H103" s="136">
        <v>7800</v>
      </c>
      <c r="I103" s="141"/>
      <c r="J103" s="180">
        <v>7800</v>
      </c>
      <c r="K103" s="141"/>
      <c r="L103" s="136">
        <v>7800</v>
      </c>
      <c r="M103" s="141"/>
      <c r="N103" s="136">
        <v>7800</v>
      </c>
      <c r="O103" s="141"/>
      <c r="P103" s="136">
        <v>7800</v>
      </c>
      <c r="Q103" s="141"/>
      <c r="R103" s="136">
        <v>7800</v>
      </c>
      <c r="S103" s="141"/>
      <c r="T103" s="136">
        <v>7800</v>
      </c>
      <c r="U103" s="141"/>
      <c r="V103" s="136">
        <v>7800</v>
      </c>
      <c r="W103" s="141"/>
      <c r="X103" s="136">
        <v>7800</v>
      </c>
      <c r="Y103" s="141"/>
      <c r="Z103" s="136">
        <v>7800</v>
      </c>
      <c r="AA103" s="141"/>
      <c r="AB103" s="136">
        <v>7800</v>
      </c>
      <c r="AC103" s="141"/>
      <c r="AD103" s="136">
        <v>7800</v>
      </c>
      <c r="AE103" s="392"/>
      <c r="AF103" s="393">
        <v>7800</v>
      </c>
    </row>
    <row r="104" spans="2:32" ht="17.25" x14ac:dyDescent="0.3">
      <c r="B104" s="205" t="s">
        <v>17</v>
      </c>
      <c r="C104" s="30"/>
      <c r="D104" s="31"/>
      <c r="E104" s="141"/>
      <c r="F104" s="180">
        <v>30825</v>
      </c>
      <c r="G104" s="84"/>
      <c r="H104" s="136">
        <v>30825</v>
      </c>
      <c r="I104" s="141"/>
      <c r="J104" s="180">
        <v>30825</v>
      </c>
      <c r="K104" s="141"/>
      <c r="L104" s="136">
        <v>30825</v>
      </c>
      <c r="M104" s="141"/>
      <c r="N104" s="136">
        <v>30825</v>
      </c>
      <c r="O104" s="141"/>
      <c r="P104" s="136">
        <v>30825</v>
      </c>
      <c r="Q104" s="141"/>
      <c r="R104" s="136">
        <v>30825</v>
      </c>
      <c r="S104" s="141"/>
      <c r="T104" s="136">
        <v>30825</v>
      </c>
      <c r="U104" s="141"/>
      <c r="V104" s="136">
        <v>30825</v>
      </c>
      <c r="W104" s="141"/>
      <c r="X104" s="136">
        <v>30825</v>
      </c>
      <c r="Y104" s="141"/>
      <c r="Z104" s="136">
        <v>30825</v>
      </c>
      <c r="AA104" s="141"/>
      <c r="AB104" s="136">
        <v>30825</v>
      </c>
      <c r="AC104" s="141"/>
      <c r="AD104" s="136">
        <v>30825</v>
      </c>
      <c r="AE104" s="392"/>
      <c r="AF104" s="393">
        <v>30825</v>
      </c>
    </row>
    <row r="105" spans="2:32" ht="17.25" x14ac:dyDescent="0.3">
      <c r="B105" s="205" t="s">
        <v>19</v>
      </c>
      <c r="C105" s="30"/>
      <c r="D105" s="31"/>
      <c r="E105" s="19"/>
      <c r="F105" s="176">
        <f>F100/2</f>
        <v>51175</v>
      </c>
      <c r="G105" s="176"/>
      <c r="H105" s="176">
        <f>H100/2</f>
        <v>51175</v>
      </c>
      <c r="I105" s="176"/>
      <c r="J105" s="176">
        <f>J100/2</f>
        <v>51175</v>
      </c>
      <c r="K105" s="176"/>
      <c r="L105" s="176">
        <f>L100/2</f>
        <v>51175</v>
      </c>
      <c r="M105" s="166"/>
      <c r="N105" s="176">
        <f>N100/2</f>
        <v>51175</v>
      </c>
      <c r="O105" s="166"/>
      <c r="P105" s="165">
        <f>P100/2</f>
        <v>51175</v>
      </c>
      <c r="Q105" s="166"/>
      <c r="R105" s="165">
        <f>R100/2</f>
        <v>51175</v>
      </c>
      <c r="S105" s="166"/>
      <c r="T105" s="165">
        <f>T100/2</f>
        <v>51175</v>
      </c>
      <c r="U105" s="166"/>
      <c r="V105" s="165">
        <f>V100/2</f>
        <v>52350</v>
      </c>
      <c r="W105" s="166"/>
      <c r="X105" s="165">
        <f>X100/2</f>
        <v>52350</v>
      </c>
      <c r="Y105" s="166"/>
      <c r="Z105" s="165">
        <f>Z100/2</f>
        <v>52350</v>
      </c>
      <c r="AA105" s="166"/>
      <c r="AB105" s="165">
        <f>AB100/2</f>
        <v>52350</v>
      </c>
      <c r="AC105" s="166"/>
      <c r="AD105" s="165">
        <f>AD100/2</f>
        <v>52350</v>
      </c>
      <c r="AE105" s="394"/>
      <c r="AF105" s="395">
        <f>AF100/2</f>
        <v>52350</v>
      </c>
    </row>
    <row r="106" spans="2:32" ht="17.25" x14ac:dyDescent="0.3">
      <c r="B106" s="205" t="s">
        <v>60</v>
      </c>
      <c r="C106" s="30"/>
      <c r="D106" s="31"/>
      <c r="E106" s="141"/>
      <c r="F106" s="181"/>
      <c r="G106" s="163"/>
      <c r="H106" s="162"/>
      <c r="I106" s="173"/>
      <c r="J106" s="181"/>
      <c r="K106" s="173"/>
      <c r="L106" s="162"/>
      <c r="M106" s="173"/>
      <c r="N106" s="162"/>
      <c r="O106" s="173"/>
      <c r="P106" s="162"/>
      <c r="Q106" s="173"/>
      <c r="R106" s="162"/>
      <c r="S106" s="173"/>
      <c r="T106" s="162"/>
      <c r="U106" s="173"/>
      <c r="V106" s="162">
        <v>8869.35</v>
      </c>
      <c r="W106" s="173"/>
      <c r="X106" s="162"/>
      <c r="Y106" s="173"/>
      <c r="Z106" s="162"/>
      <c r="AA106" s="173"/>
      <c r="AB106" s="162"/>
      <c r="AC106" s="173"/>
      <c r="AD106" s="162"/>
      <c r="AE106" s="396"/>
      <c r="AF106" s="397"/>
    </row>
    <row r="107" spans="2:32" ht="17.25" x14ac:dyDescent="0.3">
      <c r="B107" s="205" t="s">
        <v>20</v>
      </c>
      <c r="C107" s="30"/>
      <c r="D107" s="31"/>
      <c r="E107" s="141"/>
      <c r="F107" s="136">
        <v>25000</v>
      </c>
      <c r="G107" s="84"/>
      <c r="H107" s="136">
        <v>25000</v>
      </c>
      <c r="I107" s="141"/>
      <c r="J107" s="180">
        <v>25000</v>
      </c>
      <c r="K107" s="141"/>
      <c r="L107" s="136">
        <v>25000</v>
      </c>
      <c r="M107" s="141"/>
      <c r="N107" s="136">
        <v>25000</v>
      </c>
      <c r="O107" s="141"/>
      <c r="P107" s="136">
        <v>25000</v>
      </c>
      <c r="Q107" s="141"/>
      <c r="R107" s="136">
        <v>25000</v>
      </c>
      <c r="S107" s="141"/>
      <c r="T107" s="136">
        <v>25000</v>
      </c>
      <c r="U107" s="141"/>
      <c r="V107" s="136">
        <v>25000</v>
      </c>
      <c r="W107" s="141"/>
      <c r="X107" s="136">
        <v>25000</v>
      </c>
      <c r="Y107" s="141"/>
      <c r="Z107" s="136">
        <v>25000</v>
      </c>
      <c r="AA107" s="141"/>
      <c r="AB107" s="136">
        <v>25000</v>
      </c>
      <c r="AC107" s="141"/>
      <c r="AD107" s="136">
        <v>25000</v>
      </c>
      <c r="AE107" s="392"/>
      <c r="AF107" s="393">
        <v>25000</v>
      </c>
    </row>
    <row r="108" spans="2:32" ht="17.25" x14ac:dyDescent="0.3">
      <c r="B108" s="205" t="s">
        <v>22</v>
      </c>
      <c r="C108" s="30"/>
      <c r="D108" s="31"/>
      <c r="E108" s="141"/>
      <c r="F108" s="136">
        <v>55000</v>
      </c>
      <c r="G108" s="84"/>
      <c r="H108" s="136">
        <v>55000</v>
      </c>
      <c r="I108" s="141"/>
      <c r="J108" s="180">
        <v>55000</v>
      </c>
      <c r="K108" s="141"/>
      <c r="L108" s="136">
        <v>55000</v>
      </c>
      <c r="M108" s="141"/>
      <c r="N108" s="136">
        <v>55000</v>
      </c>
      <c r="O108" s="141"/>
      <c r="P108" s="136">
        <v>55000</v>
      </c>
      <c r="Q108" s="141"/>
      <c r="R108" s="136">
        <v>55000</v>
      </c>
      <c r="S108" s="141"/>
      <c r="T108" s="136">
        <v>55000</v>
      </c>
      <c r="U108" s="141"/>
      <c r="V108" s="136">
        <v>55000</v>
      </c>
      <c r="W108" s="141"/>
      <c r="X108" s="136">
        <v>55000</v>
      </c>
      <c r="Y108" s="141"/>
      <c r="Z108" s="136">
        <v>55000</v>
      </c>
      <c r="AA108" s="141"/>
      <c r="AB108" s="136">
        <v>55000</v>
      </c>
      <c r="AC108" s="141"/>
      <c r="AD108" s="136">
        <v>55000</v>
      </c>
      <c r="AE108" s="392"/>
      <c r="AF108" s="393">
        <v>55000</v>
      </c>
    </row>
    <row r="109" spans="2:32" ht="17.25" x14ac:dyDescent="0.3">
      <c r="B109" s="205" t="s">
        <v>24</v>
      </c>
      <c r="C109" s="30"/>
      <c r="D109" s="31"/>
      <c r="E109" s="148"/>
      <c r="F109" s="169">
        <v>11500</v>
      </c>
      <c r="G109" s="21"/>
      <c r="H109" s="169">
        <v>11500</v>
      </c>
      <c r="I109" s="21"/>
      <c r="J109" s="32">
        <v>11500</v>
      </c>
      <c r="K109" s="170"/>
      <c r="L109" s="169">
        <v>11500</v>
      </c>
      <c r="M109" s="170"/>
      <c r="N109" s="169">
        <v>11500</v>
      </c>
      <c r="O109" s="170"/>
      <c r="P109" s="169">
        <v>11500</v>
      </c>
      <c r="Q109" s="170"/>
      <c r="R109" s="169">
        <v>11500</v>
      </c>
      <c r="S109" s="170"/>
      <c r="T109" s="169">
        <v>11500</v>
      </c>
      <c r="U109" s="170"/>
      <c r="V109" s="169">
        <v>11500</v>
      </c>
      <c r="W109" s="170"/>
      <c r="X109" s="169">
        <v>11500</v>
      </c>
      <c r="Y109" s="170"/>
      <c r="Z109" s="169">
        <v>11500</v>
      </c>
      <c r="AA109" s="170"/>
      <c r="AB109" s="169">
        <v>11500</v>
      </c>
      <c r="AC109" s="170"/>
      <c r="AD109" s="169">
        <v>11500</v>
      </c>
      <c r="AE109" s="398"/>
      <c r="AF109" s="399">
        <v>11500</v>
      </c>
    </row>
    <row r="110" spans="2:32" ht="17.25" x14ac:dyDescent="0.3">
      <c r="B110" s="205" t="s">
        <v>23</v>
      </c>
      <c r="C110" s="30"/>
      <c r="D110" s="31"/>
      <c r="E110" s="141"/>
      <c r="F110" s="136">
        <v>20000</v>
      </c>
      <c r="G110" s="84"/>
      <c r="H110" s="136">
        <v>20000</v>
      </c>
      <c r="I110" s="141"/>
      <c r="J110" s="180">
        <v>20000</v>
      </c>
      <c r="K110" s="141"/>
      <c r="L110" s="136">
        <v>20000</v>
      </c>
      <c r="M110" s="141"/>
      <c r="N110" s="136">
        <v>20000</v>
      </c>
      <c r="O110" s="141"/>
      <c r="P110" s="136">
        <v>20000</v>
      </c>
      <c r="Q110" s="141"/>
      <c r="R110" s="136">
        <v>20000</v>
      </c>
      <c r="S110" s="141"/>
      <c r="T110" s="136">
        <v>20000</v>
      </c>
      <c r="U110" s="141"/>
      <c r="V110" s="136">
        <v>20000</v>
      </c>
      <c r="W110" s="141"/>
      <c r="X110" s="136">
        <v>20000</v>
      </c>
      <c r="Y110" s="141"/>
      <c r="Z110" s="136">
        <v>20000</v>
      </c>
      <c r="AA110" s="141"/>
      <c r="AB110" s="136">
        <v>20000</v>
      </c>
      <c r="AC110" s="141"/>
      <c r="AD110" s="136">
        <v>20000</v>
      </c>
      <c r="AE110" s="392"/>
      <c r="AF110" s="393">
        <v>20000</v>
      </c>
    </row>
    <row r="111" spans="2:32" ht="17.25" x14ac:dyDescent="0.3">
      <c r="B111" s="207" t="s">
        <v>3</v>
      </c>
      <c r="C111" s="29"/>
      <c r="D111" s="182"/>
      <c r="E111" s="84"/>
      <c r="F111" s="140">
        <f>SUM(F100:F110)</f>
        <v>306150</v>
      </c>
      <c r="G111" s="110"/>
      <c r="H111" s="140">
        <f>SUM(H100:H110)</f>
        <v>306150</v>
      </c>
      <c r="I111" s="153"/>
      <c r="J111" s="140">
        <f>SUM(J100:J110)</f>
        <v>306150</v>
      </c>
      <c r="K111" s="153"/>
      <c r="L111" s="140">
        <f>SUM(L100:L110)</f>
        <v>306150</v>
      </c>
      <c r="M111" s="153"/>
      <c r="N111" s="140">
        <f>SUM(N100:N110)</f>
        <v>306150</v>
      </c>
      <c r="O111" s="153"/>
      <c r="P111" s="140">
        <f>SUM(P100:P110)</f>
        <v>306150</v>
      </c>
      <c r="Q111" s="153"/>
      <c r="R111" s="140">
        <f>SUM(R100:R110)</f>
        <v>303650</v>
      </c>
      <c r="S111" s="153"/>
      <c r="T111" s="140">
        <f>SUM(T100:T110)</f>
        <v>303650</v>
      </c>
      <c r="U111" s="153"/>
      <c r="V111" s="140">
        <f>SUM(V100:V110)</f>
        <v>333783.06</v>
      </c>
      <c r="W111" s="153"/>
      <c r="X111" s="140">
        <f>SUM(X100:X110)</f>
        <v>307175</v>
      </c>
      <c r="Y111" s="153"/>
      <c r="Z111" s="140">
        <f>SUM(Z100:Z110)</f>
        <v>307175</v>
      </c>
      <c r="AA111" s="153"/>
      <c r="AB111" s="140">
        <f>SUM(AB100:AB110)</f>
        <v>307175</v>
      </c>
      <c r="AC111" s="153"/>
      <c r="AD111" s="140">
        <f>SUM(AD100:AD110)</f>
        <v>307175</v>
      </c>
      <c r="AE111" s="400"/>
      <c r="AF111" s="401">
        <f>SUM(AF100:AF110)</f>
        <v>307175</v>
      </c>
    </row>
    <row r="112" spans="2:32" ht="17.25" x14ac:dyDescent="0.3">
      <c r="B112" s="205"/>
      <c r="C112" s="30"/>
      <c r="D112" s="175"/>
      <c r="E112" s="19"/>
      <c r="F112" s="161"/>
      <c r="G112" s="19"/>
      <c r="H112" s="161"/>
      <c r="I112" s="19"/>
      <c r="J112" s="161"/>
      <c r="K112" s="19"/>
      <c r="L112" s="161"/>
      <c r="M112" s="164"/>
      <c r="N112" s="161"/>
      <c r="O112" s="19"/>
      <c r="P112" s="161"/>
      <c r="Q112" s="19"/>
      <c r="R112" s="161"/>
      <c r="S112" s="19"/>
      <c r="T112" s="161"/>
      <c r="U112" s="19"/>
      <c r="V112" s="161"/>
      <c r="W112" s="19"/>
      <c r="X112" s="161"/>
      <c r="Y112" s="19"/>
      <c r="Z112" s="161"/>
      <c r="AA112" s="19"/>
      <c r="AB112" s="161"/>
      <c r="AC112" s="19"/>
      <c r="AD112" s="161"/>
      <c r="AE112" s="402"/>
      <c r="AF112" s="226"/>
    </row>
    <row r="113" spans="2:32" ht="17.25" x14ac:dyDescent="0.3">
      <c r="B113" s="208" t="s">
        <v>4</v>
      </c>
      <c r="C113" s="29"/>
      <c r="D113" s="175"/>
      <c r="E113" s="19"/>
      <c r="F113" s="161"/>
      <c r="G113" s="19"/>
      <c r="H113" s="161"/>
      <c r="I113" s="19"/>
      <c r="J113" s="161"/>
      <c r="K113" s="19"/>
      <c r="L113" s="161"/>
      <c r="M113" s="164"/>
      <c r="N113" s="161"/>
      <c r="O113" s="19"/>
      <c r="P113" s="161"/>
      <c r="Q113" s="19"/>
      <c r="R113" s="161"/>
      <c r="S113" s="19"/>
      <c r="T113" s="161"/>
      <c r="U113" s="19"/>
      <c r="V113" s="161"/>
      <c r="W113" s="19"/>
      <c r="X113" s="161"/>
      <c r="Y113" s="19"/>
      <c r="Z113" s="161"/>
      <c r="AA113" s="19"/>
      <c r="AB113" s="161"/>
      <c r="AC113" s="19"/>
      <c r="AD113" s="161"/>
      <c r="AE113" s="402"/>
      <c r="AF113" s="226"/>
    </row>
    <row r="114" spans="2:32" ht="17.25" x14ac:dyDescent="0.3">
      <c r="B114" s="209" t="s">
        <v>5</v>
      </c>
      <c r="C114" s="31"/>
      <c r="D114" s="175"/>
      <c r="E114" s="33"/>
      <c r="F114" s="161"/>
      <c r="G114" s="171"/>
      <c r="H114" s="161"/>
      <c r="I114" s="171"/>
      <c r="J114" s="162"/>
      <c r="K114" s="171"/>
      <c r="L114" s="162"/>
      <c r="M114" s="164"/>
      <c r="N114" s="162"/>
      <c r="O114" s="171"/>
      <c r="P114" s="162"/>
      <c r="Q114" s="171"/>
      <c r="R114" s="162"/>
      <c r="S114" s="171"/>
      <c r="T114" s="162"/>
      <c r="U114" s="171"/>
      <c r="V114" s="162"/>
      <c r="W114" s="171"/>
      <c r="X114" s="162"/>
      <c r="Y114" s="171"/>
      <c r="Z114" s="162"/>
      <c r="AA114" s="171"/>
      <c r="AB114" s="162"/>
      <c r="AC114" s="171"/>
      <c r="AD114" s="162"/>
      <c r="AE114" s="403"/>
      <c r="AF114" s="397"/>
    </row>
    <row r="115" spans="2:32" ht="17.25" x14ac:dyDescent="0.3">
      <c r="B115" s="205" t="s">
        <v>25</v>
      </c>
      <c r="C115" s="31"/>
      <c r="D115" s="175"/>
      <c r="E115" s="33"/>
      <c r="F115" s="162">
        <v>20000</v>
      </c>
      <c r="G115" s="171"/>
      <c r="H115" s="162">
        <v>20000</v>
      </c>
      <c r="I115" s="171"/>
      <c r="J115" s="162">
        <v>20000</v>
      </c>
      <c r="K115" s="171"/>
      <c r="L115" s="162">
        <v>20000</v>
      </c>
      <c r="M115" s="164"/>
      <c r="N115" s="162">
        <v>20000</v>
      </c>
      <c r="O115" s="171"/>
      <c r="P115" s="162">
        <v>20000</v>
      </c>
      <c r="Q115" s="171"/>
      <c r="R115" s="162">
        <v>20000</v>
      </c>
      <c r="S115" s="171"/>
      <c r="T115" s="162">
        <v>20000</v>
      </c>
      <c r="U115" s="171"/>
      <c r="V115" s="162">
        <v>20000</v>
      </c>
      <c r="W115" s="171"/>
      <c r="X115" s="162">
        <v>20000</v>
      </c>
      <c r="Y115" s="171"/>
      <c r="Z115" s="162">
        <v>20000</v>
      </c>
      <c r="AA115" s="171"/>
      <c r="AB115" s="162">
        <v>20000</v>
      </c>
      <c r="AC115" s="171"/>
      <c r="AD115" s="162">
        <v>20000</v>
      </c>
      <c r="AE115" s="403"/>
      <c r="AF115" s="397">
        <v>20000</v>
      </c>
    </row>
    <row r="116" spans="2:32" ht="17.25" x14ac:dyDescent="0.3">
      <c r="B116" s="205" t="s">
        <v>6</v>
      </c>
      <c r="C116" s="96"/>
      <c r="D116" s="175"/>
      <c r="E116" s="33"/>
      <c r="F116" s="161"/>
      <c r="G116" s="171"/>
      <c r="H116" s="161"/>
      <c r="I116" s="171"/>
      <c r="J116" s="161"/>
      <c r="K116" s="171"/>
      <c r="L116" s="161"/>
      <c r="M116" s="164"/>
      <c r="N116" s="161"/>
      <c r="O116" s="171"/>
      <c r="P116" s="161"/>
      <c r="Q116" s="171"/>
      <c r="R116" s="161"/>
      <c r="S116" s="171"/>
      <c r="T116" s="161"/>
      <c r="U116" s="171"/>
      <c r="V116" s="162">
        <v>65000</v>
      </c>
      <c r="W116" s="171"/>
      <c r="X116" s="162">
        <v>65000</v>
      </c>
      <c r="Y116" s="171"/>
      <c r="Z116" s="162">
        <v>65000</v>
      </c>
      <c r="AA116" s="171"/>
      <c r="AB116" s="162">
        <v>65000</v>
      </c>
      <c r="AC116" s="171"/>
      <c r="AD116" s="162">
        <v>65000</v>
      </c>
      <c r="AE116" s="403"/>
      <c r="AF116" s="397">
        <v>65000</v>
      </c>
    </row>
    <row r="117" spans="2:32" ht="17.25" x14ac:dyDescent="0.3">
      <c r="B117" s="205" t="s">
        <v>7</v>
      </c>
      <c r="C117" s="96"/>
      <c r="D117" s="175"/>
      <c r="E117" s="33"/>
      <c r="F117" s="161"/>
      <c r="G117" s="171"/>
      <c r="H117" s="161"/>
      <c r="I117" s="171"/>
      <c r="J117" s="161"/>
      <c r="K117" s="171"/>
      <c r="L117" s="161"/>
      <c r="M117" s="164"/>
      <c r="N117" s="161"/>
      <c r="O117" s="171"/>
      <c r="P117" s="161"/>
      <c r="Q117" s="171"/>
      <c r="R117" s="161"/>
      <c r="S117" s="171"/>
      <c r="T117" s="161"/>
      <c r="U117" s="171"/>
      <c r="V117" s="161"/>
      <c r="W117" s="171"/>
      <c r="X117" s="161"/>
      <c r="Y117" s="171"/>
      <c r="Z117" s="161"/>
      <c r="AA117" s="171"/>
      <c r="AB117" s="161"/>
      <c r="AC117" s="171"/>
      <c r="AD117" s="161"/>
      <c r="AE117" s="403"/>
      <c r="AF117" s="226"/>
    </row>
    <row r="118" spans="2:32" ht="17.25" x14ac:dyDescent="0.3">
      <c r="B118" s="206"/>
      <c r="C118" s="31"/>
      <c r="D118" s="183"/>
      <c r="E118" s="31"/>
      <c r="F118" s="183"/>
      <c r="G118" s="31"/>
      <c r="H118" s="183"/>
      <c r="I118" s="31"/>
      <c r="J118" s="183"/>
      <c r="K118" s="31"/>
      <c r="L118" s="183"/>
      <c r="M118" s="202"/>
      <c r="N118" s="183"/>
      <c r="O118" s="31"/>
      <c r="P118" s="183"/>
      <c r="Q118" s="31"/>
      <c r="R118" s="183"/>
      <c r="S118" s="31"/>
      <c r="T118" s="183"/>
      <c r="U118" s="31"/>
      <c r="V118" s="183"/>
      <c r="W118" s="31"/>
      <c r="X118" s="183"/>
      <c r="Y118" s="31"/>
      <c r="Z118" s="183"/>
      <c r="AA118" s="31"/>
      <c r="AB118" s="183"/>
      <c r="AC118" s="31"/>
      <c r="AD118" s="183"/>
      <c r="AE118" s="404"/>
      <c r="AF118" s="405"/>
    </row>
    <row r="119" spans="2:32" ht="17.25" x14ac:dyDescent="0.3">
      <c r="B119" s="205"/>
      <c r="C119" s="89"/>
      <c r="D119" s="90"/>
      <c r="E119" s="151"/>
      <c r="F119" s="115">
        <f>+F111+F114+F115+F116+F117</f>
        <v>326150</v>
      </c>
      <c r="G119" s="151"/>
      <c r="H119" s="115">
        <f t="shared" ref="H119:R119" si="59">+H111+H114+H115+H116+H117</f>
        <v>326150</v>
      </c>
      <c r="I119" s="151"/>
      <c r="J119" s="115">
        <f t="shared" si="59"/>
        <v>326150</v>
      </c>
      <c r="K119" s="151"/>
      <c r="L119" s="115">
        <f t="shared" si="59"/>
        <v>326150</v>
      </c>
      <c r="M119" s="151"/>
      <c r="N119" s="115">
        <f t="shared" si="59"/>
        <v>326150</v>
      </c>
      <c r="O119" s="151"/>
      <c r="P119" s="115">
        <f t="shared" si="59"/>
        <v>326150</v>
      </c>
      <c r="Q119" s="151"/>
      <c r="R119" s="143">
        <f t="shared" si="59"/>
        <v>323650</v>
      </c>
      <c r="S119" s="151"/>
      <c r="T119" s="143">
        <f t="shared" ref="T119" si="60">+T111+T114+T115+T116+T117</f>
        <v>323650</v>
      </c>
      <c r="U119" s="151"/>
      <c r="V119" s="143">
        <f t="shared" ref="V119:X119" si="61">+V111+V114+V115+V116+V117</f>
        <v>418783.06</v>
      </c>
      <c r="W119" s="151"/>
      <c r="X119" s="143">
        <f t="shared" si="61"/>
        <v>392175</v>
      </c>
      <c r="Y119" s="151"/>
      <c r="Z119" s="143">
        <f t="shared" ref="Z119" si="62">+Z111+Z114+Z115+Z116+Z117</f>
        <v>392175</v>
      </c>
      <c r="AA119" s="151"/>
      <c r="AB119" s="143">
        <f t="shared" ref="AB119:AD119" si="63">+AB111+AB114+AB115+AB116+AB117</f>
        <v>392175</v>
      </c>
      <c r="AC119" s="151"/>
      <c r="AD119" s="143">
        <f t="shared" si="63"/>
        <v>392175</v>
      </c>
      <c r="AE119" s="390"/>
      <c r="AF119" s="391">
        <f t="shared" ref="AF119" si="64">+AF111+AF114+AF115+AF116+AF117</f>
        <v>392175</v>
      </c>
    </row>
    <row r="120" spans="2:32" ht="17.25" x14ac:dyDescent="0.3">
      <c r="B120" s="208" t="s">
        <v>34</v>
      </c>
      <c r="C120" s="29"/>
      <c r="D120" s="31"/>
      <c r="E120" s="141"/>
      <c r="F120" s="136"/>
      <c r="G120" s="84"/>
      <c r="H120" s="136"/>
      <c r="I120" s="141"/>
      <c r="J120" s="136"/>
      <c r="K120" s="141"/>
      <c r="L120" s="136"/>
      <c r="M120" s="141"/>
      <c r="N120" s="136"/>
      <c r="O120" s="141"/>
      <c r="P120" s="136"/>
      <c r="Q120" s="141"/>
      <c r="R120" s="136"/>
      <c r="S120" s="141"/>
      <c r="T120" s="136"/>
      <c r="U120" s="141"/>
      <c r="V120" s="136"/>
      <c r="W120" s="141"/>
      <c r="X120" s="136"/>
      <c r="Y120" s="141"/>
      <c r="Z120" s="136"/>
      <c r="AA120" s="141"/>
      <c r="AB120" s="136"/>
      <c r="AC120" s="141"/>
      <c r="AD120" s="136"/>
      <c r="AE120" s="392"/>
      <c r="AF120" s="393"/>
    </row>
    <row r="121" spans="2:32" ht="17.25" x14ac:dyDescent="0.3">
      <c r="B121" s="205" t="s">
        <v>9</v>
      </c>
      <c r="C121" s="91"/>
      <c r="D121" s="31"/>
      <c r="E121" s="144">
        <v>350</v>
      </c>
      <c r="F121" s="145"/>
      <c r="G121" s="131">
        <v>350</v>
      </c>
      <c r="H121" s="145"/>
      <c r="I121" s="144">
        <v>350</v>
      </c>
      <c r="J121" s="145"/>
      <c r="K121" s="144">
        <v>350</v>
      </c>
      <c r="L121" s="145"/>
      <c r="M121" s="144">
        <v>350</v>
      </c>
      <c r="N121" s="145"/>
      <c r="O121" s="144">
        <v>350</v>
      </c>
      <c r="P121" s="145"/>
      <c r="Q121" s="144">
        <v>350</v>
      </c>
      <c r="R121" s="145"/>
      <c r="S121" s="144">
        <v>350</v>
      </c>
      <c r="T121" s="145"/>
      <c r="U121" s="144">
        <v>350</v>
      </c>
      <c r="V121" s="145"/>
      <c r="W121" s="144">
        <v>350</v>
      </c>
      <c r="X121" s="145"/>
      <c r="Y121" s="144">
        <v>350</v>
      </c>
      <c r="Z121" s="145"/>
      <c r="AA121" s="144">
        <v>350</v>
      </c>
      <c r="AB121" s="145"/>
      <c r="AC121" s="144">
        <v>350</v>
      </c>
      <c r="AD121" s="145"/>
      <c r="AE121" s="406">
        <v>350</v>
      </c>
      <c r="AF121" s="227"/>
    </row>
    <row r="122" spans="2:32" ht="17.25" x14ac:dyDescent="0.3">
      <c r="B122" s="205" t="s">
        <v>92</v>
      </c>
      <c r="C122" s="31"/>
      <c r="D122" s="31"/>
      <c r="E122" s="166">
        <f>F100*10/100</f>
        <v>10235</v>
      </c>
      <c r="F122" s="165"/>
      <c r="G122" s="172">
        <f>H100*10/100+10235</f>
        <v>20470</v>
      </c>
      <c r="H122" s="165"/>
      <c r="I122" s="172">
        <f>J100*10/100+12623.17</f>
        <v>22858.17</v>
      </c>
      <c r="J122" s="165"/>
      <c r="K122" s="172">
        <f>L100*10/100</f>
        <v>10235</v>
      </c>
      <c r="L122" s="165"/>
      <c r="M122" s="166">
        <f>N100*10/100</f>
        <v>10235</v>
      </c>
      <c r="N122" s="165"/>
      <c r="O122" s="172">
        <f>P100*10/100</f>
        <v>10235</v>
      </c>
      <c r="P122" s="165"/>
      <c r="Q122" s="172">
        <f>R100*10/100</f>
        <v>10235</v>
      </c>
      <c r="R122" s="165"/>
      <c r="S122" s="172">
        <f>T100*10/100</f>
        <v>10235</v>
      </c>
      <c r="T122" s="165"/>
      <c r="U122" s="172">
        <f>V100*10/100+1773.87</f>
        <v>12243.869999999999</v>
      </c>
      <c r="V122" s="165"/>
      <c r="W122" s="172">
        <v>10470</v>
      </c>
      <c r="X122" s="165"/>
      <c r="Y122" s="172">
        <v>10470</v>
      </c>
      <c r="Z122" s="165"/>
      <c r="AA122" s="172">
        <v>10470</v>
      </c>
      <c r="AB122" s="165"/>
      <c r="AC122" s="172">
        <v>10470</v>
      </c>
      <c r="AD122" s="165"/>
      <c r="AE122" s="41">
        <v>10470</v>
      </c>
      <c r="AF122" s="395"/>
    </row>
    <row r="123" spans="2:32" ht="18" thickBot="1" x14ac:dyDescent="0.35">
      <c r="B123" s="206"/>
      <c r="C123" s="128"/>
      <c r="D123" s="92"/>
      <c r="E123" s="141"/>
      <c r="F123" s="136">
        <f>-E121-E122</f>
        <v>-10585</v>
      </c>
      <c r="G123" s="117"/>
      <c r="H123" s="146">
        <f>-G121-G122</f>
        <v>-20820</v>
      </c>
      <c r="I123" s="84">
        <f>-H121-H122</f>
        <v>0</v>
      </c>
      <c r="J123" s="146">
        <f>-I121-I122</f>
        <v>-23208.17</v>
      </c>
      <c r="K123" s="84">
        <f>-J121-J122</f>
        <v>0</v>
      </c>
      <c r="L123" s="146">
        <f>-K121-K122</f>
        <v>-10585</v>
      </c>
      <c r="M123" s="141"/>
      <c r="N123" s="146">
        <f>-M121-M122</f>
        <v>-10585</v>
      </c>
      <c r="O123" s="184"/>
      <c r="P123" s="188">
        <f>-O121-O122</f>
        <v>-10585</v>
      </c>
      <c r="Q123" s="184"/>
      <c r="R123" s="188">
        <f>-Q121-Q122</f>
        <v>-10585</v>
      </c>
      <c r="S123" s="184"/>
      <c r="T123" s="188">
        <f>-S121-S122</f>
        <v>-10585</v>
      </c>
      <c r="U123" s="184"/>
      <c r="V123" s="188">
        <f>-U121-U122</f>
        <v>-12593.869999999999</v>
      </c>
      <c r="W123" s="184"/>
      <c r="X123" s="188">
        <f>-W121-W122</f>
        <v>-10820</v>
      </c>
      <c r="Y123" s="184"/>
      <c r="Z123" s="188">
        <f>-Y121-Y122</f>
        <v>-10820</v>
      </c>
      <c r="AA123" s="184"/>
      <c r="AB123" s="188">
        <f>-AA121-AA122</f>
        <v>-10820</v>
      </c>
      <c r="AC123" s="184"/>
      <c r="AD123" s="188">
        <f>-AC121-AC122</f>
        <v>-10820</v>
      </c>
      <c r="AE123" s="407"/>
      <c r="AF123" s="408">
        <f>-AE121-AE122</f>
        <v>-10820</v>
      </c>
    </row>
    <row r="124" spans="2:32" ht="18" thickBot="1" x14ac:dyDescent="0.35">
      <c r="B124" s="205" t="s">
        <v>11</v>
      </c>
      <c r="C124" s="89"/>
      <c r="D124" s="93"/>
      <c r="E124" s="155"/>
      <c r="F124" s="147">
        <f>+F119+F123</f>
        <v>315565</v>
      </c>
      <c r="G124" s="124"/>
      <c r="H124" s="147">
        <f>+H119+H123</f>
        <v>305330</v>
      </c>
      <c r="I124" s="184"/>
      <c r="J124" s="147">
        <f>+J119+J123</f>
        <v>302941.83</v>
      </c>
      <c r="K124" s="184"/>
      <c r="L124" s="147">
        <f>+L119+L123</f>
        <v>315565</v>
      </c>
      <c r="M124" s="184"/>
      <c r="N124" s="147">
        <f>+N119+N123</f>
        <v>315565</v>
      </c>
      <c r="O124" s="141"/>
      <c r="P124" s="136">
        <f>+P119+P123</f>
        <v>315565</v>
      </c>
      <c r="Q124" s="141"/>
      <c r="R124" s="136">
        <f>+R119+R123</f>
        <v>313065</v>
      </c>
      <c r="S124" s="141"/>
      <c r="T124" s="136">
        <f>+T119+T123</f>
        <v>313065</v>
      </c>
      <c r="U124" s="141"/>
      <c r="V124" s="136">
        <f>+V119+V123</f>
        <v>406189.19</v>
      </c>
      <c r="W124" s="141"/>
      <c r="X124" s="136">
        <f>+X119+X123</f>
        <v>381355</v>
      </c>
      <c r="Y124" s="141"/>
      <c r="Z124" s="136">
        <f>+Z119+Z123</f>
        <v>381355</v>
      </c>
      <c r="AA124" s="141"/>
      <c r="AB124" s="136">
        <f>+AB119+AB123</f>
        <v>381355</v>
      </c>
      <c r="AC124" s="141"/>
      <c r="AD124" s="136">
        <f>+AD119+AD123</f>
        <v>381355</v>
      </c>
      <c r="AE124" s="392"/>
      <c r="AF124" s="393">
        <f>+AF119+AF123</f>
        <v>381355</v>
      </c>
    </row>
    <row r="125" spans="2:32" ht="18" thickTop="1" x14ac:dyDescent="0.3">
      <c r="B125" s="205" t="s">
        <v>93</v>
      </c>
      <c r="C125" s="108"/>
      <c r="D125" s="31"/>
      <c r="E125" s="156"/>
      <c r="F125" s="165">
        <f>F124*6/100</f>
        <v>18933.900000000001</v>
      </c>
      <c r="G125" s="172"/>
      <c r="H125" s="165">
        <f>H124*6/100</f>
        <v>18319.8</v>
      </c>
      <c r="I125" s="166"/>
      <c r="J125" s="165">
        <f>J124*6/100</f>
        <v>18176.5098</v>
      </c>
      <c r="K125" s="166"/>
      <c r="L125" s="165">
        <f>L124*6/100</f>
        <v>18933.900000000001</v>
      </c>
      <c r="M125" s="166"/>
      <c r="N125" s="172">
        <f>N124*6/100</f>
        <v>18933.900000000001</v>
      </c>
      <c r="O125" s="172"/>
      <c r="P125" s="165">
        <f>P124*6/100</f>
        <v>18933.900000000001</v>
      </c>
      <c r="Q125" s="172"/>
      <c r="R125" s="165">
        <f>R124*6/100</f>
        <v>18783.900000000001</v>
      </c>
      <c r="S125" s="172"/>
      <c r="T125" s="165">
        <f>T124*6/100</f>
        <v>18783.900000000001</v>
      </c>
      <c r="U125" s="172"/>
      <c r="V125" s="165">
        <f>V124*6/100</f>
        <v>24371.3514</v>
      </c>
      <c r="W125" s="172"/>
      <c r="X125" s="165">
        <f>X124*6/100</f>
        <v>22881.3</v>
      </c>
      <c r="Y125" s="172"/>
      <c r="Z125" s="165">
        <f>Z124*6/100</f>
        <v>22881.3</v>
      </c>
      <c r="AA125" s="172"/>
      <c r="AB125" s="165">
        <f>AB124*6/100</f>
        <v>22881.3</v>
      </c>
      <c r="AC125" s="172"/>
      <c r="AD125" s="165">
        <f>AD124*6/100</f>
        <v>22881.3</v>
      </c>
      <c r="AE125" s="41"/>
      <c r="AF125" s="395">
        <f>AF124*6/100</f>
        <v>22881.3</v>
      </c>
    </row>
    <row r="126" spans="2:32" ht="17.25" x14ac:dyDescent="0.3">
      <c r="B126" s="205" t="s">
        <v>13</v>
      </c>
      <c r="C126" s="108"/>
      <c r="D126" s="31"/>
      <c r="E126" s="148"/>
      <c r="F126" s="161">
        <v>-15000</v>
      </c>
      <c r="G126" s="171"/>
      <c r="H126" s="161">
        <v>-15000</v>
      </c>
      <c r="I126" s="164"/>
      <c r="J126" s="161">
        <v>-15000</v>
      </c>
      <c r="K126" s="164"/>
      <c r="L126" s="161">
        <v>-15000</v>
      </c>
      <c r="M126" s="164"/>
      <c r="N126" s="161">
        <v>-15000</v>
      </c>
      <c r="O126" s="164"/>
      <c r="P126" s="161">
        <v>-15000</v>
      </c>
      <c r="Q126" s="164"/>
      <c r="R126" s="161">
        <v>-15000</v>
      </c>
      <c r="S126" s="164"/>
      <c r="T126" s="161">
        <v>-15000</v>
      </c>
      <c r="U126" s="164"/>
      <c r="V126" s="161">
        <v>-15000</v>
      </c>
      <c r="W126" s="164"/>
      <c r="X126" s="161">
        <v>-15000</v>
      </c>
      <c r="Y126" s="164"/>
      <c r="Z126" s="161">
        <v>-15000</v>
      </c>
      <c r="AA126" s="164"/>
      <c r="AB126" s="161">
        <v>-15000</v>
      </c>
      <c r="AC126" s="164"/>
      <c r="AD126" s="161">
        <v>-15000</v>
      </c>
      <c r="AE126" s="409"/>
      <c r="AF126" s="226">
        <v>-15000</v>
      </c>
    </row>
    <row r="127" spans="2:32" ht="18" thickBot="1" x14ac:dyDescent="0.35">
      <c r="B127" s="206" t="s">
        <v>123</v>
      </c>
      <c r="C127" s="108"/>
      <c r="D127" s="31"/>
      <c r="E127" s="157"/>
      <c r="F127" s="177">
        <f>F125+F126</f>
        <v>3933.9000000000015</v>
      </c>
      <c r="G127" s="174"/>
      <c r="H127" s="177">
        <f>H125+H126</f>
        <v>3319.7999999999993</v>
      </c>
      <c r="I127" s="168"/>
      <c r="J127" s="167">
        <f>J125+J126</f>
        <v>3176.5097999999998</v>
      </c>
      <c r="K127" s="168"/>
      <c r="L127" s="167">
        <f>L125+L126</f>
        <v>3933.9000000000015</v>
      </c>
      <c r="M127" s="168"/>
      <c r="N127" s="167">
        <f>N125+N126</f>
        <v>3933.9000000000015</v>
      </c>
      <c r="O127" s="168"/>
      <c r="P127" s="167">
        <f>P125+P126</f>
        <v>3933.9000000000015</v>
      </c>
      <c r="Q127" s="168"/>
      <c r="R127" s="193">
        <f>R125+R126</f>
        <v>3783.9000000000015</v>
      </c>
      <c r="S127" s="168"/>
      <c r="T127" s="193">
        <f>T125+T126</f>
        <v>3783.9000000000015</v>
      </c>
      <c r="U127" s="168"/>
      <c r="V127" s="193">
        <f>V125+V126</f>
        <v>9371.3513999999996</v>
      </c>
      <c r="W127" s="168"/>
      <c r="X127" s="193">
        <f>X125+X126</f>
        <v>7881.2999999999993</v>
      </c>
      <c r="Y127" s="168"/>
      <c r="Z127" s="193">
        <f>Z125+Z126</f>
        <v>7881.2999999999993</v>
      </c>
      <c r="AA127" s="168"/>
      <c r="AB127" s="193">
        <f>AB125+AB126</f>
        <v>7881.2999999999993</v>
      </c>
      <c r="AC127" s="168"/>
      <c r="AD127" s="193">
        <f>AD125+AD126</f>
        <v>7881.2999999999993</v>
      </c>
      <c r="AE127" s="410"/>
      <c r="AF127" s="279">
        <f>AF125+AF126</f>
        <v>7881.2999999999993</v>
      </c>
    </row>
    <row r="128" spans="2:32" ht="18.75" thickTop="1" thickBot="1" x14ac:dyDescent="0.35">
      <c r="B128" s="309"/>
      <c r="C128" s="310"/>
      <c r="D128" s="92"/>
      <c r="E128" s="231" t="s">
        <v>110</v>
      </c>
      <c r="F128" s="311">
        <v>3934</v>
      </c>
      <c r="G128" s="174"/>
      <c r="H128" s="311">
        <v>3320</v>
      </c>
      <c r="I128" s="174"/>
      <c r="J128" s="311">
        <v>3177</v>
      </c>
      <c r="K128" s="174"/>
      <c r="L128" s="311">
        <v>3934</v>
      </c>
      <c r="M128" s="174"/>
      <c r="N128" s="299">
        <v>3934</v>
      </c>
      <c r="O128" s="174"/>
      <c r="P128" s="301">
        <v>3934</v>
      </c>
      <c r="Q128" s="187"/>
      <c r="R128" s="191">
        <v>3784</v>
      </c>
      <c r="S128" s="187"/>
      <c r="T128" s="177">
        <v>3784</v>
      </c>
      <c r="U128" s="187"/>
      <c r="V128" s="177">
        <v>9371</v>
      </c>
      <c r="W128" s="187"/>
      <c r="X128" s="177">
        <v>7881</v>
      </c>
      <c r="Y128" s="187"/>
      <c r="Z128" s="177">
        <v>7881</v>
      </c>
      <c r="AA128" s="187"/>
      <c r="AB128" s="177">
        <v>7881</v>
      </c>
      <c r="AC128" s="187"/>
      <c r="AD128" s="177">
        <v>7881</v>
      </c>
      <c r="AE128" s="411"/>
      <c r="AF128" s="267">
        <v>7881</v>
      </c>
    </row>
    <row r="129" spans="2:18" ht="18" thickTop="1" x14ac:dyDescent="0.3">
      <c r="B129" s="209" t="s">
        <v>132</v>
      </c>
      <c r="C129" s="18"/>
      <c r="D129" s="31"/>
      <c r="E129" s="30" t="s">
        <v>111</v>
      </c>
      <c r="F129" s="31">
        <v>3369</v>
      </c>
      <c r="G129" s="30"/>
      <c r="H129" s="31">
        <v>3369</v>
      </c>
      <c r="I129" s="30"/>
      <c r="J129" s="31">
        <v>3369</v>
      </c>
      <c r="K129" s="30"/>
      <c r="L129" s="31">
        <v>3369</v>
      </c>
      <c r="M129" s="30"/>
      <c r="N129" s="31">
        <v>3369</v>
      </c>
      <c r="O129" s="30"/>
      <c r="P129" s="31"/>
      <c r="Q129" s="148"/>
      <c r="R129" s="266" t="s">
        <v>84</v>
      </c>
    </row>
    <row r="130" spans="2:18" ht="18" thickBot="1" x14ac:dyDescent="0.35">
      <c r="B130" s="288" t="s">
        <v>131</v>
      </c>
      <c r="C130" s="18"/>
      <c r="D130" s="31"/>
      <c r="E130" s="30" t="s">
        <v>108</v>
      </c>
      <c r="F130" s="31">
        <f>F128-F129</f>
        <v>565</v>
      </c>
      <c r="G130" s="31">
        <f>G127-G129</f>
        <v>0</v>
      </c>
      <c r="H130" s="31">
        <f>H128-H129</f>
        <v>-49</v>
      </c>
      <c r="I130" s="31">
        <f>I127-I129</f>
        <v>0</v>
      </c>
      <c r="J130" s="31">
        <f>J128-J129</f>
        <v>-192</v>
      </c>
      <c r="K130" s="31">
        <f>K127-K129</f>
        <v>0</v>
      </c>
      <c r="L130" s="31">
        <f>L128-L129</f>
        <v>565</v>
      </c>
      <c r="M130" s="31">
        <f>M127-M129</f>
        <v>0</v>
      </c>
      <c r="N130" s="31">
        <f>N128-N129</f>
        <v>565</v>
      </c>
      <c r="O130" s="176">
        <f>+F130+H130+J130+L130+N130</f>
        <v>1454</v>
      </c>
      <c r="P130" s="19"/>
      <c r="Q130" s="150"/>
      <c r="R130" s="177" t="s">
        <v>84</v>
      </c>
    </row>
    <row r="131" spans="2:18" ht="15.75" thickTop="1" x14ac:dyDescent="0.25">
      <c r="O131">
        <f>500*6+150*9</f>
        <v>4350</v>
      </c>
    </row>
    <row r="132" spans="2:18" x14ac:dyDescent="0.25">
      <c r="O132" s="132">
        <f>O130-O131</f>
        <v>-2896</v>
      </c>
    </row>
  </sheetData>
  <mergeCells count="21">
    <mergeCell ref="AE7:AF7"/>
    <mergeCell ref="AE99:AF99"/>
    <mergeCell ref="Y99:Z99"/>
    <mergeCell ref="AC7:AD7"/>
    <mergeCell ref="AC99:AD99"/>
    <mergeCell ref="AA7:AB7"/>
    <mergeCell ref="AA99:AB99"/>
    <mergeCell ref="Y7:Z7"/>
    <mergeCell ref="Q99:R99"/>
    <mergeCell ref="M56:N56"/>
    <mergeCell ref="M7:N7"/>
    <mergeCell ref="M99:N99"/>
    <mergeCell ref="O99:P99"/>
    <mergeCell ref="O7:P7"/>
    <mergeCell ref="Q7:R7"/>
    <mergeCell ref="W7:X7"/>
    <mergeCell ref="W99:X99"/>
    <mergeCell ref="U99:V99"/>
    <mergeCell ref="S7:T7"/>
    <mergeCell ref="S99:T99"/>
    <mergeCell ref="U7:V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G79"/>
  <sheetViews>
    <sheetView topLeftCell="A34" workbookViewId="0">
      <selection activeCell="D89" sqref="D89"/>
    </sheetView>
  </sheetViews>
  <sheetFormatPr defaultRowHeight="15" x14ac:dyDescent="0.25"/>
  <cols>
    <col min="1" max="1" width="4.85546875" customWidth="1"/>
    <col min="2" max="2" width="34.140625" customWidth="1"/>
    <col min="3" max="3" width="15.28515625" customWidth="1"/>
    <col min="4" max="4" width="16.28515625" style="22" customWidth="1"/>
    <col min="9" max="9" width="42.7109375" customWidth="1"/>
    <col min="10" max="10" width="16.28515625" customWidth="1"/>
  </cols>
  <sheetData>
    <row r="3" spans="2:5" ht="15.75" x14ac:dyDescent="0.25">
      <c r="B3" s="101" t="s">
        <v>37</v>
      </c>
      <c r="C3" s="101"/>
      <c r="D3" s="102"/>
      <c r="E3" s="111"/>
    </row>
    <row r="4" spans="2:5" ht="15.75" x14ac:dyDescent="0.25">
      <c r="B4" s="101" t="s">
        <v>38</v>
      </c>
      <c r="C4" s="101"/>
      <c r="D4" s="102"/>
      <c r="E4" s="111"/>
    </row>
    <row r="5" spans="2:5" ht="15.75" x14ac:dyDescent="0.25">
      <c r="B5" s="103"/>
      <c r="C5" s="103"/>
      <c r="D5" s="102"/>
      <c r="E5" s="111"/>
    </row>
    <row r="6" spans="2:5" ht="15.75" x14ac:dyDescent="0.25">
      <c r="B6" s="104" t="s">
        <v>0</v>
      </c>
      <c r="C6" s="103"/>
      <c r="D6" s="102"/>
      <c r="E6" s="111"/>
    </row>
    <row r="7" spans="2:5" ht="15.75" x14ac:dyDescent="0.25">
      <c r="B7" s="105"/>
      <c r="C7" s="106"/>
      <c r="D7" s="107" t="s">
        <v>88</v>
      </c>
      <c r="E7" s="111"/>
    </row>
    <row r="8" spans="2:5" ht="15.75" x14ac:dyDescent="0.25">
      <c r="B8" s="108"/>
      <c r="C8" s="108"/>
      <c r="D8" s="109"/>
      <c r="E8" s="111"/>
    </row>
    <row r="9" spans="2:5" ht="15.75" x14ac:dyDescent="0.25">
      <c r="B9" s="18" t="s">
        <v>1</v>
      </c>
      <c r="C9" s="108"/>
      <c r="D9" s="84">
        <v>112500</v>
      </c>
      <c r="E9" s="111"/>
    </row>
    <row r="10" spans="2:5" ht="15.75" x14ac:dyDescent="0.25">
      <c r="B10" s="108" t="s">
        <v>2</v>
      </c>
      <c r="C10" s="108"/>
      <c r="D10" s="84">
        <v>7800</v>
      </c>
      <c r="E10" s="111"/>
    </row>
    <row r="11" spans="2:5" ht="17.25" x14ac:dyDescent="0.3">
      <c r="B11" s="30" t="s">
        <v>69</v>
      </c>
      <c r="C11" s="30"/>
      <c r="D11" s="31">
        <v>2500</v>
      </c>
      <c r="E11" s="111"/>
    </row>
    <row r="12" spans="2:5" ht="15.75" x14ac:dyDescent="0.25">
      <c r="B12" s="108" t="s">
        <v>17</v>
      </c>
      <c r="C12" s="108"/>
      <c r="D12" s="84">
        <v>30825</v>
      </c>
      <c r="E12" s="111"/>
    </row>
    <row r="13" spans="2:5" ht="15.75" x14ac:dyDescent="0.25">
      <c r="B13" s="108" t="s">
        <v>19</v>
      </c>
      <c r="C13" s="108"/>
      <c r="D13" s="84">
        <v>56250</v>
      </c>
      <c r="E13" s="111"/>
    </row>
    <row r="14" spans="2:5" ht="15.75" x14ac:dyDescent="0.25">
      <c r="B14" s="108" t="s">
        <v>54</v>
      </c>
      <c r="C14" s="108"/>
      <c r="D14" s="84">
        <v>0</v>
      </c>
      <c r="E14" s="111"/>
    </row>
    <row r="15" spans="2:5" ht="15.75" x14ac:dyDescent="0.25">
      <c r="B15" s="108" t="s">
        <v>53</v>
      </c>
      <c r="C15" s="108"/>
      <c r="D15" s="84">
        <v>40000</v>
      </c>
      <c r="E15" s="111"/>
    </row>
    <row r="16" spans="2:5" ht="15.75" x14ac:dyDescent="0.25">
      <c r="B16" s="108" t="s">
        <v>20</v>
      </c>
      <c r="C16" s="108"/>
      <c r="D16" s="84">
        <v>25000</v>
      </c>
      <c r="E16" s="111"/>
    </row>
    <row r="17" spans="2:5" ht="15.75" x14ac:dyDescent="0.25">
      <c r="B17" s="108" t="s">
        <v>21</v>
      </c>
      <c r="C17" s="108"/>
      <c r="D17" s="84">
        <v>100000</v>
      </c>
      <c r="E17" s="111"/>
    </row>
    <row r="18" spans="2:5" ht="15.75" x14ac:dyDescent="0.25">
      <c r="B18" s="108" t="s">
        <v>22</v>
      </c>
      <c r="C18" s="108"/>
      <c r="D18" s="84">
        <v>65000</v>
      </c>
      <c r="E18" s="111"/>
    </row>
    <row r="19" spans="2:5" ht="15.75" x14ac:dyDescent="0.25">
      <c r="B19" s="108" t="s">
        <v>24</v>
      </c>
      <c r="C19" s="108"/>
      <c r="D19" s="84">
        <v>11500</v>
      </c>
      <c r="E19" s="111"/>
    </row>
    <row r="20" spans="2:5" ht="15.75" x14ac:dyDescent="0.25">
      <c r="B20" s="108" t="s">
        <v>23</v>
      </c>
      <c r="C20" s="108"/>
      <c r="D20" s="84">
        <v>20000</v>
      </c>
      <c r="E20" s="111"/>
    </row>
    <row r="21" spans="2:5" ht="15.75" x14ac:dyDescent="0.25">
      <c r="B21" s="18" t="s">
        <v>3</v>
      </c>
      <c r="C21" s="18"/>
      <c r="D21" s="121">
        <f>SUM(D9:D20)</f>
        <v>471375</v>
      </c>
      <c r="E21" s="111"/>
    </row>
    <row r="22" spans="2:5" ht="15.75" x14ac:dyDescent="0.25">
      <c r="B22" s="111"/>
      <c r="C22" s="108"/>
      <c r="D22" s="84"/>
      <c r="E22" s="111"/>
    </row>
    <row r="23" spans="2:5" ht="15.75" x14ac:dyDescent="0.25">
      <c r="B23" s="112" t="s">
        <v>4</v>
      </c>
      <c r="C23" s="18" t="s">
        <v>30</v>
      </c>
      <c r="D23" s="84"/>
      <c r="E23" s="111"/>
    </row>
    <row r="24" spans="2:5" ht="15.75" x14ac:dyDescent="0.25">
      <c r="B24" s="108" t="s">
        <v>25</v>
      </c>
      <c r="C24" s="113">
        <v>0</v>
      </c>
      <c r="D24" s="84"/>
      <c r="E24" s="111"/>
    </row>
    <row r="25" spans="2:5" ht="15.75" x14ac:dyDescent="0.25">
      <c r="B25" s="108" t="s">
        <v>6</v>
      </c>
      <c r="C25" s="122"/>
      <c r="D25" s="84"/>
      <c r="E25" s="111"/>
    </row>
    <row r="26" spans="2:5" ht="15.75" x14ac:dyDescent="0.25">
      <c r="B26" s="108" t="s">
        <v>7</v>
      </c>
      <c r="C26" s="113">
        <v>0</v>
      </c>
      <c r="D26" s="84">
        <f>+C24+C25+C26</f>
        <v>0</v>
      </c>
      <c r="E26" s="111"/>
    </row>
    <row r="27" spans="2:5" ht="15.75" x14ac:dyDescent="0.25">
      <c r="B27" s="108"/>
      <c r="C27" s="114"/>
      <c r="D27" s="115">
        <f>+D21+D24+D25+D26</f>
        <v>471375</v>
      </c>
      <c r="E27" s="111"/>
    </row>
    <row r="28" spans="2:5" ht="15.75" x14ac:dyDescent="0.25">
      <c r="B28" s="112" t="s">
        <v>34</v>
      </c>
      <c r="C28" s="18"/>
      <c r="D28" s="84"/>
      <c r="E28" s="111"/>
    </row>
    <row r="29" spans="2:5" ht="15.75" x14ac:dyDescent="0.25">
      <c r="B29" s="108" t="s">
        <v>9</v>
      </c>
      <c r="C29" s="116">
        <v>350</v>
      </c>
      <c r="D29" s="84"/>
      <c r="E29" s="111"/>
    </row>
    <row r="30" spans="2:5" ht="15.75" x14ac:dyDescent="0.25">
      <c r="B30" s="108" t="s">
        <v>10</v>
      </c>
      <c r="C30" s="113">
        <v>0</v>
      </c>
      <c r="D30" s="117">
        <v>-350</v>
      </c>
      <c r="E30" s="111"/>
    </row>
    <row r="31" spans="2:5" ht="16.5" thickBot="1" x14ac:dyDescent="0.3">
      <c r="B31" s="108" t="s">
        <v>11</v>
      </c>
      <c r="C31" s="114"/>
      <c r="D31" s="118">
        <f>D27+D30</f>
        <v>471025</v>
      </c>
      <c r="E31" s="111"/>
    </row>
    <row r="32" spans="2:5" ht="16.5" thickTop="1" x14ac:dyDescent="0.25">
      <c r="B32" s="108"/>
      <c r="C32" s="108"/>
      <c r="D32" s="84"/>
      <c r="E32" s="111"/>
    </row>
    <row r="33" spans="2:7" ht="15.75" x14ac:dyDescent="0.25">
      <c r="B33" s="108" t="s">
        <v>90</v>
      </c>
      <c r="C33" s="108"/>
      <c r="D33" s="84">
        <f>D31/100*24</f>
        <v>113046</v>
      </c>
      <c r="E33" s="111"/>
    </row>
    <row r="34" spans="2:7" ht="15.75" x14ac:dyDescent="0.25">
      <c r="B34" s="108" t="s">
        <v>13</v>
      </c>
      <c r="C34" s="108"/>
      <c r="D34" s="117">
        <v>-54000</v>
      </c>
      <c r="E34" s="111"/>
    </row>
    <row r="35" spans="2:7" ht="16.5" thickBot="1" x14ac:dyDescent="0.3">
      <c r="B35" s="18" t="s">
        <v>89</v>
      </c>
      <c r="C35" s="18"/>
      <c r="D35" s="119">
        <f>D33+D34</f>
        <v>59046</v>
      </c>
      <c r="E35" s="111"/>
      <c r="G35" t="s">
        <v>30</v>
      </c>
    </row>
    <row r="36" spans="2:7" ht="15.75" thickTop="1" x14ac:dyDescent="0.25">
      <c r="B36" s="111"/>
      <c r="C36" s="111"/>
      <c r="D36" s="120"/>
      <c r="E36" s="111"/>
    </row>
    <row r="37" spans="2:7" ht="17.25" x14ac:dyDescent="0.3">
      <c r="B37" s="29"/>
      <c r="C37" s="29"/>
      <c r="D37" s="94"/>
      <c r="E37" s="28"/>
    </row>
    <row r="38" spans="2:7" ht="17.25" x14ac:dyDescent="0.3">
      <c r="B38" s="29"/>
      <c r="C38" s="29"/>
      <c r="D38" s="94"/>
      <c r="E38" s="28"/>
    </row>
    <row r="39" spans="2:7" ht="17.25" x14ac:dyDescent="0.3">
      <c r="B39" s="29"/>
      <c r="C39" s="29"/>
      <c r="D39" s="94"/>
      <c r="E39" s="28"/>
    </row>
    <row r="40" spans="2:7" x14ac:dyDescent="0.25">
      <c r="B40" s="111"/>
      <c r="C40" s="111"/>
      <c r="D40" s="120"/>
      <c r="E40" s="111"/>
    </row>
    <row r="41" spans="2:7" x14ac:dyDescent="0.25">
      <c r="B41" s="111"/>
      <c r="C41" s="111"/>
      <c r="D41" s="120"/>
      <c r="E41" s="111"/>
    </row>
    <row r="42" spans="2:7" x14ac:dyDescent="0.25">
      <c r="B42" s="111"/>
      <c r="C42" s="111"/>
      <c r="D42" s="120"/>
      <c r="E42" s="111"/>
    </row>
    <row r="43" spans="2:7" x14ac:dyDescent="0.25">
      <c r="B43" s="111"/>
      <c r="C43" s="111"/>
      <c r="D43" s="120"/>
      <c r="E43" s="111"/>
    </row>
    <row r="44" spans="2:7" x14ac:dyDescent="0.25">
      <c r="B44" s="111"/>
      <c r="C44" s="111"/>
      <c r="D44" s="120"/>
      <c r="E44" s="111"/>
    </row>
    <row r="45" spans="2:7" x14ac:dyDescent="0.25">
      <c r="B45" s="111"/>
      <c r="C45" s="111"/>
      <c r="D45" s="120"/>
      <c r="E45" s="111"/>
    </row>
    <row r="46" spans="2:7" ht="15.75" x14ac:dyDescent="0.25">
      <c r="B46" s="101" t="s">
        <v>55</v>
      </c>
      <c r="C46" s="101"/>
      <c r="D46" s="102"/>
      <c r="E46" s="111"/>
    </row>
    <row r="47" spans="2:7" ht="15.75" x14ac:dyDescent="0.25">
      <c r="B47" s="101" t="s">
        <v>38</v>
      </c>
      <c r="C47" s="101"/>
      <c r="D47" s="102"/>
      <c r="E47" s="111"/>
    </row>
    <row r="48" spans="2:7" ht="15.75" x14ac:dyDescent="0.25">
      <c r="B48" s="103"/>
      <c r="C48" s="103"/>
      <c r="D48" s="102"/>
      <c r="E48" s="111"/>
    </row>
    <row r="49" spans="2:5" ht="15.75" x14ac:dyDescent="0.25">
      <c r="B49" s="104" t="s">
        <v>0</v>
      </c>
      <c r="C49" s="103"/>
      <c r="D49" s="102"/>
      <c r="E49" s="111"/>
    </row>
    <row r="50" spans="2:5" ht="15.75" x14ac:dyDescent="0.25">
      <c r="B50" s="105"/>
      <c r="C50" s="106"/>
      <c r="D50" s="107" t="s">
        <v>87</v>
      </c>
      <c r="E50" s="111"/>
    </row>
    <row r="51" spans="2:5" ht="15.75" x14ac:dyDescent="0.25">
      <c r="B51" s="108"/>
      <c r="C51" s="108"/>
      <c r="D51" s="109"/>
      <c r="E51" s="111"/>
    </row>
    <row r="52" spans="2:5" ht="15.75" x14ac:dyDescent="0.25">
      <c r="B52" s="18" t="s">
        <v>1</v>
      </c>
      <c r="C52" s="108"/>
      <c r="D52" s="84">
        <v>100000</v>
      </c>
      <c r="E52" s="111"/>
    </row>
    <row r="53" spans="2:5" ht="15.75" x14ac:dyDescent="0.25">
      <c r="B53" s="108" t="s">
        <v>2</v>
      </c>
      <c r="C53" s="108"/>
      <c r="D53" s="84">
        <v>7800</v>
      </c>
      <c r="E53" s="111"/>
    </row>
    <row r="54" spans="2:5" ht="15.75" x14ac:dyDescent="0.25">
      <c r="B54" s="108" t="s">
        <v>17</v>
      </c>
      <c r="C54" s="108"/>
      <c r="D54" s="84">
        <v>30825</v>
      </c>
      <c r="E54" s="111"/>
    </row>
    <row r="55" spans="2:5" ht="17.25" x14ac:dyDescent="0.3">
      <c r="B55" s="30" t="s">
        <v>69</v>
      </c>
      <c r="C55" s="30"/>
      <c r="D55" s="31">
        <v>2500</v>
      </c>
      <c r="E55" s="111"/>
    </row>
    <row r="56" spans="2:5" ht="15.75" x14ac:dyDescent="0.25">
      <c r="B56" s="108" t="s">
        <v>19</v>
      </c>
      <c r="C56" s="108"/>
      <c r="D56" s="84">
        <v>50000</v>
      </c>
      <c r="E56" s="111"/>
    </row>
    <row r="57" spans="2:5" ht="15.75" x14ac:dyDescent="0.25">
      <c r="B57" s="108" t="s">
        <v>20</v>
      </c>
      <c r="C57" s="108"/>
      <c r="D57" s="84">
        <v>25000</v>
      </c>
      <c r="E57" s="111"/>
    </row>
    <row r="58" spans="2:5" ht="15.75" x14ac:dyDescent="0.25">
      <c r="B58" s="108" t="s">
        <v>21</v>
      </c>
      <c r="C58" s="108"/>
      <c r="D58" s="84">
        <v>100000</v>
      </c>
      <c r="E58" s="111"/>
    </row>
    <row r="59" spans="2:5" ht="15.75" x14ac:dyDescent="0.25">
      <c r="B59" s="108" t="s">
        <v>22</v>
      </c>
      <c r="C59" s="108"/>
      <c r="D59" s="84">
        <v>55000</v>
      </c>
      <c r="E59" s="111"/>
    </row>
    <row r="60" spans="2:5" ht="15.75" x14ac:dyDescent="0.25">
      <c r="B60" s="108" t="s">
        <v>24</v>
      </c>
      <c r="C60" s="108"/>
      <c r="D60" s="84">
        <v>11500</v>
      </c>
      <c r="E60" s="111"/>
    </row>
    <row r="61" spans="2:5" ht="15.75" x14ac:dyDescent="0.25">
      <c r="B61" s="108" t="s">
        <v>23</v>
      </c>
      <c r="C61" s="108"/>
      <c r="D61" s="84">
        <v>20000</v>
      </c>
      <c r="E61" s="111"/>
    </row>
    <row r="62" spans="2:5" ht="15.75" x14ac:dyDescent="0.25">
      <c r="B62" s="18" t="s">
        <v>3</v>
      </c>
      <c r="C62" s="18"/>
      <c r="D62" s="121">
        <f>SUM(D52:D61)</f>
        <v>402625</v>
      </c>
      <c r="E62" s="111"/>
    </row>
    <row r="63" spans="2:5" ht="15.75" x14ac:dyDescent="0.25">
      <c r="B63" s="111"/>
      <c r="C63" s="108"/>
      <c r="D63" s="84"/>
      <c r="E63" s="111"/>
    </row>
    <row r="64" spans="2:5" ht="15.75" x14ac:dyDescent="0.25">
      <c r="B64" s="112" t="s">
        <v>4</v>
      </c>
      <c r="C64" s="18" t="s">
        <v>30</v>
      </c>
      <c r="D64" s="84"/>
      <c r="E64" s="111"/>
    </row>
    <row r="65" spans="2:5" ht="15.75" x14ac:dyDescent="0.25">
      <c r="B65" s="108"/>
      <c r="C65" s="113">
        <v>0</v>
      </c>
      <c r="D65" s="84"/>
      <c r="E65" s="111"/>
    </row>
    <row r="66" spans="2:5" ht="15.75" x14ac:dyDescent="0.25">
      <c r="B66" s="108" t="s">
        <v>25</v>
      </c>
      <c r="C66" s="113">
        <v>0</v>
      </c>
      <c r="D66" s="84" t="s">
        <v>30</v>
      </c>
      <c r="E66" s="111"/>
    </row>
    <row r="67" spans="2:5" ht="15.75" x14ac:dyDescent="0.25">
      <c r="B67" s="108" t="s">
        <v>6</v>
      </c>
      <c r="C67" s="122"/>
      <c r="D67" s="84"/>
      <c r="E67" s="111"/>
    </row>
    <row r="68" spans="2:5" ht="15.75" x14ac:dyDescent="0.25">
      <c r="B68" s="108" t="s">
        <v>7</v>
      </c>
      <c r="C68" s="113">
        <v>0</v>
      </c>
      <c r="D68" s="84">
        <f>C65+C66+C67+C68</f>
        <v>0</v>
      </c>
      <c r="E68" s="111"/>
    </row>
    <row r="69" spans="2:5" ht="15.75" x14ac:dyDescent="0.25">
      <c r="B69" s="108"/>
      <c r="C69" s="114"/>
      <c r="D69" s="115">
        <f>+D62+D65</f>
        <v>402625</v>
      </c>
      <c r="E69" s="111"/>
    </row>
    <row r="70" spans="2:5" ht="15.75" x14ac:dyDescent="0.25">
      <c r="B70" s="112" t="s">
        <v>34</v>
      </c>
      <c r="C70" s="18"/>
      <c r="D70" s="84" t="s">
        <v>62</v>
      </c>
      <c r="E70" s="111"/>
    </row>
    <row r="71" spans="2:5" ht="15.75" x14ac:dyDescent="0.25">
      <c r="B71" s="108" t="s">
        <v>9</v>
      </c>
      <c r="C71" s="116">
        <v>350</v>
      </c>
      <c r="D71" s="84"/>
      <c r="E71" s="111"/>
    </row>
    <row r="72" spans="2:5" ht="15.75" x14ac:dyDescent="0.25">
      <c r="B72" s="108" t="s">
        <v>10</v>
      </c>
      <c r="C72" s="113">
        <v>0</v>
      </c>
      <c r="D72" s="117">
        <v>-350</v>
      </c>
      <c r="E72" s="111"/>
    </row>
    <row r="73" spans="2:5" ht="16.5" thickBot="1" x14ac:dyDescent="0.3">
      <c r="B73" s="108" t="s">
        <v>11</v>
      </c>
      <c r="C73" s="114"/>
      <c r="D73" s="118">
        <f>D69+D72</f>
        <v>402275</v>
      </c>
      <c r="E73" s="111"/>
    </row>
    <row r="74" spans="2:5" ht="16.5" thickTop="1" x14ac:dyDescent="0.25">
      <c r="B74" s="108"/>
      <c r="C74" s="108"/>
      <c r="D74" s="84"/>
      <c r="E74" s="111"/>
    </row>
    <row r="75" spans="2:5" ht="15.75" x14ac:dyDescent="0.25">
      <c r="B75" s="108" t="s">
        <v>90</v>
      </c>
      <c r="C75" s="108"/>
      <c r="D75" s="84">
        <f>D73/100*24</f>
        <v>96546</v>
      </c>
      <c r="E75" s="111"/>
    </row>
    <row r="76" spans="2:5" ht="15.75" x14ac:dyDescent="0.25">
      <c r="B76" s="108" t="s">
        <v>13</v>
      </c>
      <c r="C76" s="108"/>
      <c r="D76" s="117">
        <v>-54000</v>
      </c>
      <c r="E76" s="111"/>
    </row>
    <row r="77" spans="2:5" ht="16.5" thickBot="1" x14ac:dyDescent="0.3">
      <c r="B77" s="18" t="s">
        <v>89</v>
      </c>
      <c r="C77" s="18"/>
      <c r="D77" s="118">
        <f>D75+D76</f>
        <v>42546</v>
      </c>
      <c r="E77" s="111"/>
    </row>
    <row r="78" spans="2:5" ht="16.5" thickTop="1" x14ac:dyDescent="0.25">
      <c r="B78" s="111"/>
      <c r="C78" s="95"/>
      <c r="D78" s="123"/>
      <c r="E78" s="111"/>
    </row>
    <row r="79" spans="2:5" ht="15.75" x14ac:dyDescent="0.25">
      <c r="B79" s="108" t="s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7"/>
  <sheetViews>
    <sheetView topLeftCell="A16" workbookViewId="0">
      <selection activeCell="O29" sqref="O29"/>
    </sheetView>
  </sheetViews>
  <sheetFormatPr defaultRowHeight="15" x14ac:dyDescent="0.25"/>
  <cols>
    <col min="1" max="1" width="1.7109375" customWidth="1"/>
    <col min="2" max="2" width="34" customWidth="1"/>
    <col min="3" max="3" width="10.85546875" hidden="1" customWidth="1"/>
    <col min="4" max="4" width="11.28515625" hidden="1" customWidth="1"/>
    <col min="5" max="5" width="7.140625" hidden="1" customWidth="1"/>
    <col min="6" max="6" width="10.7109375" hidden="1" customWidth="1"/>
    <col min="7" max="7" width="8.42578125" hidden="1" customWidth="1"/>
    <col min="8" max="8" width="12.140625" hidden="1" customWidth="1"/>
    <col min="9" max="9" width="6.7109375" hidden="1" customWidth="1"/>
    <col min="10" max="10" width="13.7109375" hidden="1" customWidth="1"/>
    <col min="11" max="11" width="9.7109375" hidden="1" customWidth="1"/>
    <col min="12" max="12" width="14.140625" hidden="1" customWidth="1"/>
    <col min="13" max="13" width="11" customWidth="1"/>
    <col min="14" max="14" width="10.85546875" customWidth="1"/>
    <col min="15" max="15" width="9.42578125" customWidth="1"/>
    <col min="16" max="16" width="10.85546875" customWidth="1"/>
    <col min="17" max="17" width="9" customWidth="1"/>
    <col min="18" max="18" width="11" customWidth="1"/>
    <col min="19" max="19" width="8.85546875" customWidth="1"/>
    <col min="20" max="20" width="11" customWidth="1"/>
    <col min="21" max="21" width="8.7109375" customWidth="1"/>
    <col min="22" max="22" width="11.5703125" customWidth="1"/>
  </cols>
  <sheetData>
    <row r="1" spans="2:6" ht="15.75" x14ac:dyDescent="0.25">
      <c r="B1" s="1" t="s">
        <v>32</v>
      </c>
      <c r="C1" s="1"/>
      <c r="D1" s="2"/>
    </row>
    <row r="2" spans="2:6" ht="15.75" x14ac:dyDescent="0.25">
      <c r="B2" s="1" t="s">
        <v>26</v>
      </c>
      <c r="C2" s="1"/>
      <c r="D2" s="2"/>
    </row>
    <row r="3" spans="2:6" ht="15.75" x14ac:dyDescent="0.25">
      <c r="B3" s="2"/>
      <c r="C3" s="2"/>
      <c r="D3" s="2"/>
    </row>
    <row r="4" spans="2:6" ht="15.75" x14ac:dyDescent="0.25">
      <c r="B4" s="3" t="s">
        <v>0</v>
      </c>
      <c r="C4" s="2"/>
      <c r="D4" s="2"/>
    </row>
    <row r="5" spans="2:6" ht="15.75" x14ac:dyDescent="0.25">
      <c r="B5" s="4"/>
      <c r="C5" s="5"/>
      <c r="D5" s="4" t="s">
        <v>43</v>
      </c>
      <c r="E5" s="4" t="s">
        <v>44</v>
      </c>
      <c r="F5" s="4" t="s">
        <v>42</v>
      </c>
    </row>
    <row r="6" spans="2:6" ht="15.75" x14ac:dyDescent="0.25">
      <c r="B6" s="6"/>
      <c r="C6" s="6"/>
      <c r="D6" s="6"/>
      <c r="E6" s="6"/>
      <c r="F6" s="6"/>
    </row>
    <row r="7" spans="2:6" ht="15.75" x14ac:dyDescent="0.25">
      <c r="B7" s="7" t="s">
        <v>1</v>
      </c>
      <c r="C7" s="6"/>
      <c r="D7" s="8">
        <v>86410</v>
      </c>
      <c r="E7" s="8">
        <v>88040</v>
      </c>
      <c r="F7" s="8">
        <v>88040</v>
      </c>
    </row>
    <row r="8" spans="2:6" ht="15.75" x14ac:dyDescent="0.25">
      <c r="B8" s="6" t="s">
        <v>14</v>
      </c>
      <c r="C8" s="6"/>
      <c r="D8" s="8">
        <v>0</v>
      </c>
      <c r="E8" s="8">
        <v>3154.83</v>
      </c>
      <c r="F8" s="8">
        <v>0</v>
      </c>
    </row>
    <row r="9" spans="2:6" ht="15.75" x14ac:dyDescent="0.25">
      <c r="B9" s="6" t="s">
        <v>2</v>
      </c>
      <c r="C9" s="6"/>
      <c r="D9" s="8">
        <v>7800</v>
      </c>
      <c r="E9" s="8">
        <v>7800</v>
      </c>
      <c r="F9" s="8">
        <v>7800</v>
      </c>
    </row>
    <row r="10" spans="2:6" ht="15.75" x14ac:dyDescent="0.25">
      <c r="B10" s="6" t="s">
        <v>15</v>
      </c>
      <c r="C10" s="6"/>
      <c r="D10" s="8">
        <v>0</v>
      </c>
      <c r="E10" s="8">
        <v>0</v>
      </c>
      <c r="F10" s="8">
        <v>0</v>
      </c>
    </row>
    <row r="11" spans="2:6" ht="15.75" x14ac:dyDescent="0.25">
      <c r="B11" s="6" t="s">
        <v>16</v>
      </c>
      <c r="C11" s="6"/>
      <c r="D11" s="8">
        <v>0</v>
      </c>
      <c r="E11" s="8">
        <v>0</v>
      </c>
      <c r="F11" s="8">
        <v>0</v>
      </c>
    </row>
    <row r="12" spans="2:6" ht="15.75" x14ac:dyDescent="0.25">
      <c r="B12" s="6" t="s">
        <v>17</v>
      </c>
      <c r="C12" s="6"/>
      <c r="D12" s="8">
        <v>30825</v>
      </c>
      <c r="E12" s="8">
        <v>30825</v>
      </c>
      <c r="F12" s="8">
        <v>30825</v>
      </c>
    </row>
    <row r="13" spans="2:6" ht="15.75" x14ac:dyDescent="0.25">
      <c r="B13" s="6" t="s">
        <v>35</v>
      </c>
      <c r="C13" s="6"/>
      <c r="D13" s="8"/>
      <c r="E13" s="8"/>
      <c r="F13" s="8">
        <v>57000</v>
      </c>
    </row>
    <row r="14" spans="2:6" ht="15.75" x14ac:dyDescent="0.25">
      <c r="B14" s="6" t="s">
        <v>18</v>
      </c>
      <c r="C14" s="6"/>
      <c r="D14" s="8"/>
      <c r="E14" s="8"/>
      <c r="F14" s="8">
        <v>30000</v>
      </c>
    </row>
    <row r="15" spans="2:6" ht="15.75" x14ac:dyDescent="0.25">
      <c r="B15" s="6" t="s">
        <v>45</v>
      </c>
      <c r="C15" s="6"/>
      <c r="D15" s="8"/>
      <c r="E15" s="8">
        <v>1577.41</v>
      </c>
      <c r="F15" s="8"/>
    </row>
    <row r="16" spans="2:6" ht="15.75" x14ac:dyDescent="0.25">
      <c r="B16" s="6" t="s">
        <v>19</v>
      </c>
      <c r="C16" s="6"/>
      <c r="D16" s="8">
        <v>43205</v>
      </c>
      <c r="E16" s="8">
        <v>44020</v>
      </c>
      <c r="F16" s="8">
        <v>44020</v>
      </c>
    </row>
    <row r="17" spans="2:6" ht="15.75" x14ac:dyDescent="0.25">
      <c r="B17" s="6" t="s">
        <v>20</v>
      </c>
      <c r="C17" s="6"/>
      <c r="D17" s="8">
        <v>25000</v>
      </c>
      <c r="E17" s="8">
        <v>25000</v>
      </c>
      <c r="F17" s="8">
        <v>25000</v>
      </c>
    </row>
    <row r="18" spans="2:6" ht="15.75" x14ac:dyDescent="0.25">
      <c r="B18" s="6" t="s">
        <v>21</v>
      </c>
      <c r="C18" s="6"/>
      <c r="D18" s="8">
        <v>100000</v>
      </c>
      <c r="E18" s="8">
        <v>100000</v>
      </c>
      <c r="F18" s="8">
        <v>100000</v>
      </c>
    </row>
    <row r="19" spans="2:6" ht="15.75" x14ac:dyDescent="0.25">
      <c r="B19" s="6" t="s">
        <v>22</v>
      </c>
      <c r="C19" s="6"/>
      <c r="D19" s="8">
        <v>55000</v>
      </c>
      <c r="E19" s="8">
        <v>55000</v>
      </c>
      <c r="F19" s="8">
        <v>55000</v>
      </c>
    </row>
    <row r="20" spans="2:6" ht="15.75" x14ac:dyDescent="0.25">
      <c r="B20" s="6" t="s">
        <v>24</v>
      </c>
      <c r="C20" s="6"/>
      <c r="D20" s="8">
        <v>11500</v>
      </c>
      <c r="E20" s="8">
        <v>11500</v>
      </c>
      <c r="F20" s="8">
        <v>11500</v>
      </c>
    </row>
    <row r="21" spans="2:6" ht="15.75" x14ac:dyDescent="0.25">
      <c r="B21" s="6" t="s">
        <v>23</v>
      </c>
      <c r="C21" s="6"/>
      <c r="D21" s="8">
        <v>20000</v>
      </c>
      <c r="E21" s="8">
        <v>20000</v>
      </c>
      <c r="F21" s="8">
        <v>20000</v>
      </c>
    </row>
    <row r="22" spans="2:6" ht="15.75" x14ac:dyDescent="0.25">
      <c r="B22" s="7" t="s">
        <v>3</v>
      </c>
      <c r="C22" s="7"/>
      <c r="D22" s="9">
        <f>SUM(D7:D21)</f>
        <v>379740</v>
      </c>
      <c r="E22" s="9">
        <f>SUM(E7:E21)</f>
        <v>386917.24</v>
      </c>
      <c r="F22" s="9">
        <f>SUM(F7:F21)</f>
        <v>469185</v>
      </c>
    </row>
    <row r="23" spans="2:6" ht="15.75" x14ac:dyDescent="0.25">
      <c r="C23" s="6"/>
      <c r="D23" s="8"/>
      <c r="E23" s="8"/>
      <c r="F23" s="8"/>
    </row>
    <row r="24" spans="2:6" ht="15.75" x14ac:dyDescent="0.25">
      <c r="B24" s="10" t="s">
        <v>4</v>
      </c>
      <c r="C24" s="7"/>
      <c r="D24" s="8"/>
      <c r="E24" s="8"/>
      <c r="F24" s="8"/>
    </row>
    <row r="25" spans="2:6" ht="15.75" x14ac:dyDescent="0.25">
      <c r="B25" s="6" t="s">
        <v>5</v>
      </c>
      <c r="C25" s="8">
        <v>0</v>
      </c>
      <c r="D25" s="8"/>
      <c r="E25" s="8"/>
      <c r="F25" s="8"/>
    </row>
    <row r="26" spans="2:6" ht="15.75" x14ac:dyDescent="0.25">
      <c r="B26" s="6" t="s">
        <v>25</v>
      </c>
      <c r="C26" s="8">
        <v>0</v>
      </c>
      <c r="D26" s="8"/>
      <c r="E26" s="8"/>
      <c r="F26" s="8"/>
    </row>
    <row r="27" spans="2:6" ht="15.75" x14ac:dyDescent="0.25">
      <c r="B27" s="6" t="s">
        <v>6</v>
      </c>
      <c r="C27" s="11"/>
      <c r="D27" s="8"/>
      <c r="E27" s="8"/>
      <c r="F27" s="8"/>
    </row>
    <row r="28" spans="2:6" ht="15.75" x14ac:dyDescent="0.25">
      <c r="B28" s="6" t="s">
        <v>7</v>
      </c>
      <c r="C28" s="8">
        <v>0</v>
      </c>
      <c r="D28" s="8">
        <f>C25+C26+C27+C28</f>
        <v>0</v>
      </c>
      <c r="E28" s="8">
        <v>-350</v>
      </c>
      <c r="F28" s="8">
        <f>E25+E26+E27+E28</f>
        <v>-350</v>
      </c>
    </row>
    <row r="29" spans="2:6" ht="15.75" x14ac:dyDescent="0.25">
      <c r="B29" s="6"/>
      <c r="C29" s="12"/>
      <c r="D29" s="13">
        <f>D22+D28</f>
        <v>379740</v>
      </c>
      <c r="E29" s="13">
        <f>E22+E28</f>
        <v>386567.24</v>
      </c>
      <c r="F29" s="13">
        <f>F22+F28</f>
        <v>468835</v>
      </c>
    </row>
    <row r="30" spans="2:6" ht="15.75" x14ac:dyDescent="0.25">
      <c r="B30" s="10" t="s">
        <v>8</v>
      </c>
      <c r="C30" s="7"/>
      <c r="D30" s="8"/>
      <c r="E30" s="8"/>
      <c r="F30" s="8"/>
    </row>
    <row r="31" spans="2:6" ht="15.75" x14ac:dyDescent="0.25">
      <c r="B31" s="6" t="s">
        <v>9</v>
      </c>
      <c r="C31" s="14"/>
      <c r="D31" s="8"/>
      <c r="E31" s="8"/>
      <c r="F31" s="8"/>
    </row>
    <row r="32" spans="2:6" ht="15.75" x14ac:dyDescent="0.25">
      <c r="B32" s="6" t="s">
        <v>10</v>
      </c>
      <c r="C32" s="8">
        <v>0</v>
      </c>
      <c r="D32" s="15"/>
      <c r="E32" s="15"/>
      <c r="F32" s="15"/>
    </row>
    <row r="33" spans="2:22" ht="16.5" thickBot="1" x14ac:dyDescent="0.3">
      <c r="B33" s="6" t="s">
        <v>11</v>
      </c>
      <c r="C33" s="12"/>
      <c r="D33" s="16">
        <f>D29+D32</f>
        <v>379740</v>
      </c>
      <c r="E33" s="16">
        <f>E29+E32</f>
        <v>386567.24</v>
      </c>
      <c r="F33" s="16">
        <f>F29+F32</f>
        <v>468835</v>
      </c>
    </row>
    <row r="34" spans="2:22" ht="16.5" thickTop="1" x14ac:dyDescent="0.25">
      <c r="B34" s="6"/>
      <c r="C34" s="6"/>
      <c r="D34" s="8"/>
      <c r="E34" s="8"/>
      <c r="F34" s="8"/>
    </row>
    <row r="35" spans="2:22" ht="15.75" x14ac:dyDescent="0.25">
      <c r="B35" s="6" t="s">
        <v>12</v>
      </c>
      <c r="C35" s="6"/>
      <c r="D35" s="8">
        <f>D33/100*24</f>
        <v>91137.600000000006</v>
      </c>
      <c r="E35" s="8">
        <f>E33/100*24</f>
        <v>92776.137600000002</v>
      </c>
      <c r="F35" s="8">
        <f>F33/100*24</f>
        <v>112520.40000000001</v>
      </c>
    </row>
    <row r="36" spans="2:22" ht="15.75" x14ac:dyDescent="0.25">
      <c r="B36" s="6" t="s">
        <v>13</v>
      </c>
      <c r="C36" s="6"/>
      <c r="D36" s="15">
        <v>54000</v>
      </c>
      <c r="E36" s="15">
        <v>54000</v>
      </c>
      <c r="F36" s="15">
        <v>54000</v>
      </c>
    </row>
    <row r="37" spans="2:22" ht="16.5" thickBot="1" x14ac:dyDescent="0.3">
      <c r="B37" s="7" t="s">
        <v>41</v>
      </c>
      <c r="C37" s="7"/>
      <c r="D37" s="17">
        <f>D35-D36</f>
        <v>37137.600000000006</v>
      </c>
      <c r="E37" s="17">
        <f>E35-E36</f>
        <v>38776.137600000002</v>
      </c>
      <c r="F37" s="17">
        <f>F35-F36</f>
        <v>58520.400000000009</v>
      </c>
    </row>
    <row r="38" spans="2:22" ht="15.75" thickTop="1" x14ac:dyDescent="0.25"/>
    <row r="41" spans="2:22" x14ac:dyDescent="0.25">
      <c r="B41" s="320" t="s">
        <v>91</v>
      </c>
      <c r="C41" s="320"/>
      <c r="D41" s="321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</row>
    <row r="42" spans="2:22" x14ac:dyDescent="0.25">
      <c r="B42" s="320" t="s">
        <v>49</v>
      </c>
      <c r="C42" s="320"/>
      <c r="D42" s="321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</row>
    <row r="43" spans="2:22" x14ac:dyDescent="0.25">
      <c r="B43" s="321"/>
      <c r="C43" s="321"/>
      <c r="D43" s="321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</row>
    <row r="44" spans="2:22" x14ac:dyDescent="0.25">
      <c r="B44" s="323" t="s">
        <v>0</v>
      </c>
      <c r="C44" s="321"/>
      <c r="D44" s="321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</row>
    <row r="45" spans="2:22" x14ac:dyDescent="0.25">
      <c r="B45" s="324"/>
      <c r="C45" s="415" t="s">
        <v>98</v>
      </c>
      <c r="D45" s="415"/>
      <c r="E45" s="415" t="s">
        <v>99</v>
      </c>
      <c r="F45" s="415"/>
      <c r="G45" s="415" t="s">
        <v>100</v>
      </c>
      <c r="H45" s="415"/>
      <c r="I45" s="416" t="s">
        <v>101</v>
      </c>
      <c r="J45" s="416"/>
      <c r="K45" s="416" t="s">
        <v>157</v>
      </c>
      <c r="L45" s="416"/>
      <c r="M45" s="416" t="s">
        <v>103</v>
      </c>
      <c r="N45" s="416"/>
      <c r="O45" s="416" t="s">
        <v>142</v>
      </c>
      <c r="P45" s="416"/>
      <c r="Q45" s="415" t="s">
        <v>105</v>
      </c>
      <c r="R45" s="415"/>
      <c r="S45" s="415" t="s">
        <v>146</v>
      </c>
      <c r="T45" s="415"/>
      <c r="U45" s="415" t="s">
        <v>149</v>
      </c>
      <c r="V45" s="415"/>
    </row>
    <row r="46" spans="2:22" x14ac:dyDescent="0.25">
      <c r="B46" s="325" t="s">
        <v>1</v>
      </c>
      <c r="C46" s="326"/>
      <c r="D46" s="327">
        <v>81520</v>
      </c>
      <c r="E46" s="328"/>
      <c r="F46" s="329">
        <v>81520</v>
      </c>
      <c r="G46" s="326"/>
      <c r="H46" s="327">
        <v>81520</v>
      </c>
      <c r="I46" s="326"/>
      <c r="J46" s="327">
        <v>81520</v>
      </c>
      <c r="K46" s="326"/>
      <c r="L46" s="327">
        <v>81520</v>
      </c>
      <c r="M46" s="326"/>
      <c r="N46" s="327">
        <v>81520</v>
      </c>
      <c r="O46" s="326"/>
      <c r="P46" s="329">
        <v>81520</v>
      </c>
      <c r="Q46" s="326"/>
      <c r="R46" s="329">
        <v>81520</v>
      </c>
      <c r="S46" s="326"/>
      <c r="T46" s="329">
        <v>81520</v>
      </c>
      <c r="U46" s="326"/>
      <c r="V46" s="329">
        <v>83150</v>
      </c>
    </row>
    <row r="47" spans="2:22" x14ac:dyDescent="0.25">
      <c r="B47" s="330" t="s">
        <v>61</v>
      </c>
      <c r="C47" s="331"/>
      <c r="D47" s="332"/>
      <c r="E47" s="333"/>
      <c r="F47" s="334"/>
      <c r="G47" s="331"/>
      <c r="H47" s="332"/>
      <c r="I47" s="331"/>
      <c r="J47" s="332"/>
      <c r="K47" s="331"/>
      <c r="L47" s="332"/>
      <c r="M47" s="331"/>
      <c r="N47" s="332"/>
      <c r="O47" s="331"/>
      <c r="P47" s="334"/>
      <c r="Q47" s="331"/>
      <c r="R47" s="334"/>
      <c r="S47" s="331"/>
      <c r="T47" s="334"/>
      <c r="U47" s="331"/>
      <c r="V47" s="334">
        <v>6520</v>
      </c>
    </row>
    <row r="48" spans="2:22" x14ac:dyDescent="0.25">
      <c r="B48" s="335" t="s">
        <v>57</v>
      </c>
      <c r="C48" s="336"/>
      <c r="D48" s="332"/>
      <c r="E48" s="337"/>
      <c r="F48" s="338"/>
      <c r="G48" s="339"/>
      <c r="H48" s="340"/>
      <c r="I48" s="339"/>
      <c r="J48" s="340"/>
      <c r="K48" s="339"/>
      <c r="L48" s="340"/>
      <c r="M48" s="339"/>
      <c r="N48" s="340"/>
      <c r="O48" s="339"/>
      <c r="P48" s="338"/>
      <c r="Q48" s="339"/>
      <c r="R48" s="338"/>
      <c r="S48" s="339"/>
      <c r="T48" s="338"/>
      <c r="U48" s="339"/>
      <c r="V48" s="338"/>
    </row>
    <row r="49" spans="2:22" x14ac:dyDescent="0.25">
      <c r="B49" s="330" t="s">
        <v>2</v>
      </c>
      <c r="C49" s="331"/>
      <c r="D49" s="332">
        <v>7800</v>
      </c>
      <c r="E49" s="333"/>
      <c r="F49" s="334">
        <v>7800</v>
      </c>
      <c r="G49" s="331"/>
      <c r="H49" s="332">
        <v>7800</v>
      </c>
      <c r="I49" s="331"/>
      <c r="J49" s="332">
        <v>7800</v>
      </c>
      <c r="K49" s="331"/>
      <c r="L49" s="332">
        <v>7800</v>
      </c>
      <c r="M49" s="331"/>
      <c r="N49" s="332">
        <v>7800</v>
      </c>
      <c r="O49" s="331"/>
      <c r="P49" s="334">
        <v>7800</v>
      </c>
      <c r="Q49" s="331"/>
      <c r="R49" s="334">
        <v>7800</v>
      </c>
      <c r="S49" s="331"/>
      <c r="T49" s="334">
        <v>7800</v>
      </c>
      <c r="U49" s="331"/>
      <c r="V49" s="334">
        <v>7800</v>
      </c>
    </row>
    <row r="50" spans="2:22" x14ac:dyDescent="0.25">
      <c r="B50" s="330" t="s">
        <v>69</v>
      </c>
      <c r="C50" s="331"/>
      <c r="D50" s="332">
        <v>2500</v>
      </c>
      <c r="E50" s="333"/>
      <c r="F50" s="334">
        <v>2500</v>
      </c>
      <c r="G50" s="331"/>
      <c r="H50" s="332">
        <v>2500</v>
      </c>
      <c r="I50" s="331"/>
      <c r="J50" s="332">
        <v>2500</v>
      </c>
      <c r="K50" s="331"/>
      <c r="L50" s="332">
        <v>2500</v>
      </c>
      <c r="M50" s="331"/>
      <c r="N50" s="332">
        <v>2500</v>
      </c>
      <c r="O50" s="331"/>
      <c r="P50" s="334"/>
      <c r="Q50" s="331"/>
      <c r="R50" s="334"/>
      <c r="S50" s="331"/>
      <c r="T50" s="334"/>
      <c r="U50" s="331"/>
      <c r="V50" s="334"/>
    </row>
    <row r="51" spans="2:22" x14ac:dyDescent="0.25">
      <c r="B51" s="330" t="s">
        <v>17</v>
      </c>
      <c r="C51" s="331"/>
      <c r="D51" s="332">
        <v>30825</v>
      </c>
      <c r="E51" s="333"/>
      <c r="F51" s="334">
        <v>30825</v>
      </c>
      <c r="G51" s="331"/>
      <c r="H51" s="332">
        <v>30825</v>
      </c>
      <c r="I51" s="331"/>
      <c r="J51" s="332">
        <v>30825</v>
      </c>
      <c r="K51" s="331"/>
      <c r="L51" s="332">
        <v>30825</v>
      </c>
      <c r="M51" s="331"/>
      <c r="N51" s="332">
        <v>30825</v>
      </c>
      <c r="O51" s="331"/>
      <c r="P51" s="334">
        <v>30825</v>
      </c>
      <c r="Q51" s="331"/>
      <c r="R51" s="334">
        <v>30825</v>
      </c>
      <c r="S51" s="331"/>
      <c r="T51" s="334">
        <v>30825</v>
      </c>
      <c r="U51" s="331"/>
      <c r="V51" s="334">
        <v>30825</v>
      </c>
    </row>
    <row r="52" spans="2:22" x14ac:dyDescent="0.25">
      <c r="B52" s="330" t="s">
        <v>18</v>
      </c>
      <c r="C52" s="331"/>
      <c r="D52" s="341">
        <v>30000</v>
      </c>
      <c r="E52" s="342"/>
      <c r="F52" s="343">
        <v>30000</v>
      </c>
      <c r="G52" s="344"/>
      <c r="H52" s="341">
        <v>30000</v>
      </c>
      <c r="I52" s="344"/>
      <c r="J52" s="341">
        <v>30000</v>
      </c>
      <c r="K52" s="344"/>
      <c r="L52" s="341">
        <v>30000</v>
      </c>
      <c r="M52" s="344"/>
      <c r="N52" s="341">
        <v>30000</v>
      </c>
      <c r="O52" s="344"/>
      <c r="P52" s="343">
        <v>30000</v>
      </c>
      <c r="Q52" s="344"/>
      <c r="R52" s="343">
        <v>30000</v>
      </c>
      <c r="S52" s="344"/>
      <c r="T52" s="343">
        <v>30000</v>
      </c>
      <c r="U52" s="344"/>
      <c r="V52" s="343">
        <v>30000</v>
      </c>
    </row>
    <row r="53" spans="2:22" x14ac:dyDescent="0.25">
      <c r="B53" s="330" t="s">
        <v>19</v>
      </c>
      <c r="C53" s="331"/>
      <c r="D53" s="334">
        <v>40760</v>
      </c>
      <c r="E53" s="333"/>
      <c r="F53" s="334">
        <v>40760</v>
      </c>
      <c r="G53" s="331"/>
      <c r="H53" s="332">
        <v>40760</v>
      </c>
      <c r="I53" s="331"/>
      <c r="J53" s="332">
        <v>40760</v>
      </c>
      <c r="K53" s="331"/>
      <c r="L53" s="332">
        <v>40760</v>
      </c>
      <c r="M53" s="331"/>
      <c r="N53" s="332">
        <v>40760</v>
      </c>
      <c r="O53" s="331"/>
      <c r="P53" s="334">
        <v>40760</v>
      </c>
      <c r="Q53" s="331"/>
      <c r="R53" s="334">
        <v>40760</v>
      </c>
      <c r="S53" s="331"/>
      <c r="T53" s="334">
        <v>40760</v>
      </c>
      <c r="U53" s="331"/>
      <c r="V53" s="334">
        <v>41575</v>
      </c>
    </row>
    <row r="54" spans="2:22" x14ac:dyDescent="0.25">
      <c r="B54" s="330" t="s">
        <v>60</v>
      </c>
      <c r="C54" s="331"/>
      <c r="D54" s="334"/>
      <c r="E54" s="333"/>
      <c r="F54" s="334"/>
      <c r="G54" s="331"/>
      <c r="H54" s="332"/>
      <c r="I54" s="331"/>
      <c r="J54" s="332"/>
      <c r="K54" s="331"/>
      <c r="L54" s="332"/>
      <c r="M54" s="331"/>
      <c r="N54" s="332"/>
      <c r="O54" s="331"/>
      <c r="P54" s="334"/>
      <c r="Q54" s="331"/>
      <c r="R54" s="334"/>
      <c r="S54" s="331"/>
      <c r="T54" s="334"/>
      <c r="U54" s="331"/>
      <c r="V54" s="334">
        <v>3260</v>
      </c>
    </row>
    <row r="55" spans="2:22" x14ac:dyDescent="0.25">
      <c r="B55" s="330" t="s">
        <v>21</v>
      </c>
      <c r="C55" s="336"/>
      <c r="D55" s="338">
        <v>100000</v>
      </c>
      <c r="E55" s="337"/>
      <c r="F55" s="338">
        <v>100000</v>
      </c>
      <c r="G55" s="339"/>
      <c r="H55" s="332">
        <v>100000</v>
      </c>
      <c r="I55" s="339"/>
      <c r="J55" s="332">
        <v>100000</v>
      </c>
      <c r="K55" s="339"/>
      <c r="L55" s="332">
        <v>100000</v>
      </c>
      <c r="M55" s="339"/>
      <c r="N55" s="332">
        <v>100000</v>
      </c>
      <c r="O55" s="339"/>
      <c r="P55" s="338">
        <v>100000</v>
      </c>
      <c r="Q55" s="339"/>
      <c r="R55" s="338">
        <v>100000</v>
      </c>
      <c r="S55" s="339"/>
      <c r="T55" s="338">
        <v>100000</v>
      </c>
      <c r="U55" s="339"/>
      <c r="V55" s="338">
        <v>100000</v>
      </c>
    </row>
    <row r="56" spans="2:22" x14ac:dyDescent="0.25">
      <c r="B56" s="330" t="s">
        <v>20</v>
      </c>
      <c r="C56" s="331"/>
      <c r="D56" s="334">
        <v>25000</v>
      </c>
      <c r="E56" s="333"/>
      <c r="F56" s="334">
        <v>25000</v>
      </c>
      <c r="G56" s="331"/>
      <c r="H56" s="332">
        <v>25000</v>
      </c>
      <c r="I56" s="331"/>
      <c r="J56" s="332">
        <v>25000</v>
      </c>
      <c r="K56" s="331"/>
      <c r="L56" s="332">
        <v>25000</v>
      </c>
      <c r="M56" s="331"/>
      <c r="N56" s="332">
        <v>25000</v>
      </c>
      <c r="O56" s="331"/>
      <c r="P56" s="334">
        <v>25000</v>
      </c>
      <c r="Q56" s="331"/>
      <c r="R56" s="334">
        <v>25000</v>
      </c>
      <c r="S56" s="331"/>
      <c r="T56" s="334">
        <v>25000</v>
      </c>
      <c r="U56" s="331"/>
      <c r="V56" s="334">
        <v>25000</v>
      </c>
    </row>
    <row r="57" spans="2:22" x14ac:dyDescent="0.25">
      <c r="B57" s="330" t="s">
        <v>22</v>
      </c>
      <c r="C57" s="331"/>
      <c r="D57" s="334">
        <v>55000</v>
      </c>
      <c r="E57" s="333"/>
      <c r="F57" s="334">
        <v>55000</v>
      </c>
      <c r="G57" s="331"/>
      <c r="H57" s="332">
        <v>55000</v>
      </c>
      <c r="I57" s="331"/>
      <c r="J57" s="332">
        <v>55000</v>
      </c>
      <c r="K57" s="331"/>
      <c r="L57" s="332">
        <v>55000</v>
      </c>
      <c r="M57" s="331"/>
      <c r="N57" s="332">
        <v>55000</v>
      </c>
      <c r="O57" s="331"/>
      <c r="P57" s="334">
        <v>55000</v>
      </c>
      <c r="Q57" s="331"/>
      <c r="R57" s="334">
        <v>55000</v>
      </c>
      <c r="S57" s="331"/>
      <c r="T57" s="334">
        <v>55000</v>
      </c>
      <c r="U57" s="331"/>
      <c r="V57" s="334">
        <v>55000</v>
      </c>
    </row>
    <row r="58" spans="2:22" x14ac:dyDescent="0.25">
      <c r="B58" s="330" t="s">
        <v>24</v>
      </c>
      <c r="C58" s="336"/>
      <c r="D58" s="338">
        <v>11500</v>
      </c>
      <c r="E58" s="337"/>
      <c r="F58" s="338">
        <v>11500</v>
      </c>
      <c r="G58" s="337"/>
      <c r="H58" s="340">
        <v>11500</v>
      </c>
      <c r="I58" s="337"/>
      <c r="J58" s="340">
        <v>11500</v>
      </c>
      <c r="K58" s="337"/>
      <c r="L58" s="340">
        <v>11500</v>
      </c>
      <c r="M58" s="337"/>
      <c r="N58" s="340">
        <v>11500</v>
      </c>
      <c r="O58" s="339"/>
      <c r="P58" s="338">
        <v>11500</v>
      </c>
      <c r="Q58" s="339"/>
      <c r="R58" s="338">
        <v>11500</v>
      </c>
      <c r="S58" s="339"/>
      <c r="T58" s="338">
        <v>11500</v>
      </c>
      <c r="U58" s="339"/>
      <c r="V58" s="338">
        <v>11500</v>
      </c>
    </row>
    <row r="59" spans="2:22" x14ac:dyDescent="0.25">
      <c r="B59" s="330" t="s">
        <v>23</v>
      </c>
      <c r="C59" s="331"/>
      <c r="D59" s="334">
        <v>20000</v>
      </c>
      <c r="E59" s="333"/>
      <c r="F59" s="334">
        <v>20000</v>
      </c>
      <c r="G59" s="331"/>
      <c r="H59" s="332">
        <v>20000</v>
      </c>
      <c r="I59" s="331"/>
      <c r="J59" s="332">
        <v>20000</v>
      </c>
      <c r="K59" s="331"/>
      <c r="L59" s="332">
        <v>20000</v>
      </c>
      <c r="M59" s="331"/>
      <c r="N59" s="332">
        <v>20000</v>
      </c>
      <c r="O59" s="331"/>
      <c r="P59" s="334">
        <v>20000</v>
      </c>
      <c r="Q59" s="331"/>
      <c r="R59" s="334">
        <v>20000</v>
      </c>
      <c r="S59" s="331"/>
      <c r="T59" s="334">
        <v>20000</v>
      </c>
      <c r="U59" s="331"/>
      <c r="V59" s="334">
        <v>20000</v>
      </c>
    </row>
    <row r="60" spans="2:22" x14ac:dyDescent="0.25">
      <c r="B60" s="345" t="s">
        <v>3</v>
      </c>
      <c r="C60" s="331"/>
      <c r="D60" s="346">
        <f>SUM(D46:D59)</f>
        <v>404905</v>
      </c>
      <c r="E60" s="347"/>
      <c r="F60" s="346">
        <f>SUM(F46:F59)</f>
        <v>404905</v>
      </c>
      <c r="G60" s="348"/>
      <c r="H60" s="346">
        <f>SUM(H46:H59)</f>
        <v>404905</v>
      </c>
      <c r="I60" s="348"/>
      <c r="J60" s="346">
        <f>SUM(J46:J59)</f>
        <v>404905</v>
      </c>
      <c r="K60" s="348"/>
      <c r="L60" s="346">
        <f>SUM(L46:L59)</f>
        <v>404905</v>
      </c>
      <c r="M60" s="348"/>
      <c r="N60" s="346">
        <f>SUM(N46:N59)</f>
        <v>404905</v>
      </c>
      <c r="O60" s="348"/>
      <c r="P60" s="346">
        <f>SUM(P46:P59)</f>
        <v>402405</v>
      </c>
      <c r="Q60" s="348"/>
      <c r="R60" s="346">
        <f>SUM(R46:R59)</f>
        <v>402405</v>
      </c>
      <c r="S60" s="348"/>
      <c r="T60" s="346">
        <f>SUM(T46:T59)</f>
        <v>402405</v>
      </c>
      <c r="U60" s="348"/>
      <c r="V60" s="346">
        <f>SUM(V46:V59)</f>
        <v>414630</v>
      </c>
    </row>
    <row r="61" spans="2:22" x14ac:dyDescent="0.25">
      <c r="B61" s="351" t="s">
        <v>4</v>
      </c>
      <c r="C61" s="336"/>
      <c r="D61" s="349"/>
      <c r="E61" s="350"/>
      <c r="F61" s="349"/>
      <c r="G61" s="336"/>
      <c r="H61" s="349"/>
      <c r="I61" s="336"/>
      <c r="J61" s="349"/>
      <c r="K61" s="336"/>
      <c r="L61" s="349"/>
      <c r="M61" s="336"/>
      <c r="N61" s="349"/>
      <c r="O61" s="336"/>
      <c r="P61" s="349"/>
      <c r="Q61" s="336"/>
      <c r="R61" s="349"/>
      <c r="S61" s="336"/>
      <c r="T61" s="349"/>
      <c r="U61" s="336"/>
      <c r="V61" s="349"/>
    </row>
    <row r="62" spans="2:22" x14ac:dyDescent="0.25">
      <c r="B62" s="330" t="s">
        <v>25</v>
      </c>
      <c r="C62" s="336"/>
      <c r="D62" s="349"/>
      <c r="E62" s="350"/>
      <c r="F62" s="349"/>
      <c r="G62" s="336"/>
      <c r="H62" s="349"/>
      <c r="I62" s="336"/>
      <c r="J62" s="349"/>
      <c r="K62" s="336"/>
      <c r="L62" s="349"/>
      <c r="M62" s="336"/>
      <c r="N62" s="349"/>
      <c r="O62" s="336"/>
      <c r="P62" s="349"/>
      <c r="Q62" s="336"/>
      <c r="R62" s="349"/>
      <c r="S62" s="336"/>
      <c r="T62" s="349"/>
      <c r="U62" s="336"/>
      <c r="V62" s="349"/>
    </row>
    <row r="63" spans="2:22" x14ac:dyDescent="0.25">
      <c r="B63" s="352" t="s">
        <v>5</v>
      </c>
      <c r="C63" s="336"/>
      <c r="D63" s="349"/>
      <c r="E63" s="350"/>
      <c r="F63" s="349"/>
      <c r="G63" s="336"/>
      <c r="H63" s="349"/>
      <c r="I63" s="336"/>
      <c r="J63" s="349"/>
      <c r="K63" s="336"/>
      <c r="L63" s="349"/>
      <c r="M63" s="336"/>
      <c r="N63" s="349">
        <v>17177.23</v>
      </c>
      <c r="O63" s="349"/>
      <c r="P63" s="349"/>
      <c r="Q63" s="349"/>
      <c r="R63" s="349"/>
      <c r="S63" s="336"/>
      <c r="T63" s="349"/>
      <c r="U63" s="336"/>
      <c r="V63" s="349"/>
    </row>
    <row r="64" spans="2:22" x14ac:dyDescent="0.25">
      <c r="B64" s="330" t="s">
        <v>6</v>
      </c>
      <c r="C64" s="336"/>
      <c r="D64" s="349"/>
      <c r="E64" s="350"/>
      <c r="F64" s="349"/>
      <c r="G64" s="336"/>
      <c r="H64" s="349"/>
      <c r="I64" s="336"/>
      <c r="J64" s="349"/>
      <c r="K64" s="336"/>
      <c r="L64" s="349"/>
      <c r="M64" s="336"/>
      <c r="N64" s="349"/>
      <c r="O64" s="336"/>
      <c r="P64" s="349"/>
      <c r="Q64" s="336"/>
      <c r="R64" s="349"/>
      <c r="S64" s="336"/>
      <c r="T64" s="349"/>
      <c r="U64" s="336"/>
      <c r="V64" s="349"/>
    </row>
    <row r="65" spans="2:22" x14ac:dyDescent="0.25">
      <c r="B65" s="330" t="s">
        <v>7</v>
      </c>
      <c r="C65" s="336"/>
      <c r="D65" s="349"/>
      <c r="E65" s="350"/>
      <c r="F65" s="349"/>
      <c r="G65" s="336"/>
      <c r="H65" s="349"/>
      <c r="I65" s="336"/>
      <c r="J65" s="349"/>
      <c r="K65" s="336"/>
      <c r="L65" s="349"/>
      <c r="M65" s="336"/>
      <c r="N65" s="349"/>
      <c r="O65" s="336"/>
      <c r="P65" s="349"/>
      <c r="Q65" s="336"/>
      <c r="R65" s="349"/>
      <c r="S65" s="336"/>
      <c r="T65" s="349"/>
      <c r="U65" s="336"/>
      <c r="V65" s="349"/>
    </row>
    <row r="66" spans="2:22" x14ac:dyDescent="0.25">
      <c r="B66" s="335"/>
      <c r="C66" s="326"/>
      <c r="D66" s="329">
        <f>+D60+D62+D63+D64+D65</f>
        <v>404905</v>
      </c>
      <c r="E66" s="328"/>
      <c r="F66" s="329">
        <f>+F60+F62+F63+F64+F65</f>
        <v>404905</v>
      </c>
      <c r="G66" s="326"/>
      <c r="H66" s="329">
        <f>+H60+H62+H63+H64+H65</f>
        <v>404905</v>
      </c>
      <c r="I66" s="326"/>
      <c r="J66" s="329">
        <f>+J60+J62+J63+J64+J65</f>
        <v>404905</v>
      </c>
      <c r="K66" s="326"/>
      <c r="L66" s="329">
        <f>+L60+L62+L63+L64+L65</f>
        <v>404905</v>
      </c>
      <c r="M66" s="326"/>
      <c r="N66" s="329">
        <f>+N60+N62+N63+N64+N65</f>
        <v>422082.23</v>
      </c>
      <c r="O66" s="326"/>
      <c r="P66" s="329">
        <f>P60+P63</f>
        <v>402405</v>
      </c>
      <c r="Q66" s="326"/>
      <c r="R66" s="329">
        <f>R60+R63+R64+R65</f>
        <v>402405</v>
      </c>
      <c r="S66" s="326"/>
      <c r="T66" s="329">
        <f>T60+T63+T64+T65</f>
        <v>402405</v>
      </c>
      <c r="U66" s="326"/>
      <c r="V66" s="329">
        <f>V60+V63+V64+V65</f>
        <v>414630</v>
      </c>
    </row>
    <row r="67" spans="2:22" x14ac:dyDescent="0.25">
      <c r="B67" s="351" t="s">
        <v>34</v>
      </c>
      <c r="C67" s="331"/>
      <c r="D67" s="334"/>
      <c r="E67" s="333"/>
      <c r="F67" s="334"/>
      <c r="G67" s="331"/>
      <c r="H67" s="334"/>
      <c r="I67" s="331"/>
      <c r="J67" s="334"/>
      <c r="K67" s="331"/>
      <c r="L67" s="334"/>
      <c r="M67" s="331"/>
      <c r="N67" s="334"/>
      <c r="O67" s="331"/>
      <c r="P67" s="334"/>
      <c r="Q67" s="331"/>
      <c r="R67" s="334"/>
      <c r="S67" s="331"/>
      <c r="T67" s="334"/>
      <c r="U67" s="331"/>
      <c r="V67" s="334"/>
    </row>
    <row r="68" spans="2:22" x14ac:dyDescent="0.25">
      <c r="B68" s="330" t="s">
        <v>9</v>
      </c>
      <c r="C68" s="353"/>
      <c r="D68" s="354"/>
      <c r="E68" s="355"/>
      <c r="F68" s="354"/>
      <c r="G68" s="353"/>
      <c r="H68" s="354"/>
      <c r="I68" s="353"/>
      <c r="J68" s="354"/>
      <c r="K68" s="353"/>
      <c r="L68" s="354"/>
      <c r="M68" s="353">
        <v>350</v>
      </c>
      <c r="N68" s="354"/>
      <c r="O68" s="353">
        <v>350</v>
      </c>
      <c r="P68" s="354"/>
      <c r="Q68" s="353">
        <v>350</v>
      </c>
      <c r="R68" s="354"/>
      <c r="S68" s="353">
        <v>350</v>
      </c>
      <c r="T68" s="354"/>
      <c r="U68" s="353">
        <v>350</v>
      </c>
      <c r="V68" s="354"/>
    </row>
    <row r="69" spans="2:22" x14ac:dyDescent="0.25">
      <c r="B69" s="330" t="s">
        <v>92</v>
      </c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>
        <v>8152</v>
      </c>
      <c r="N69" s="356"/>
      <c r="O69" s="356">
        <f>P46*10/100</f>
        <v>8152</v>
      </c>
      <c r="P69" s="357"/>
      <c r="Q69" s="356">
        <f>R46*10/100</f>
        <v>8152</v>
      </c>
      <c r="R69" s="357"/>
      <c r="S69" s="356">
        <f>T46*10/100</f>
        <v>8152</v>
      </c>
      <c r="T69" s="357"/>
      <c r="U69" s="356">
        <f>V46*10/100+652</f>
        <v>8967</v>
      </c>
      <c r="V69" s="357"/>
    </row>
    <row r="70" spans="2:22" x14ac:dyDescent="0.25">
      <c r="B70" s="335"/>
      <c r="C70" s="331"/>
      <c r="D70" s="334">
        <f>-C68-C69</f>
        <v>0</v>
      </c>
      <c r="E70" s="358"/>
      <c r="F70" s="359">
        <f>-E68-E69</f>
        <v>0</v>
      </c>
      <c r="G70" s="359"/>
      <c r="H70" s="359">
        <f>-G68-G69</f>
        <v>0</v>
      </c>
      <c r="I70" s="359"/>
      <c r="J70" s="359">
        <f>-I68-I69</f>
        <v>0</v>
      </c>
      <c r="K70" s="359"/>
      <c r="L70" s="359">
        <f>-K68-K69</f>
        <v>0</v>
      </c>
      <c r="M70" s="359"/>
      <c r="N70" s="359">
        <f>-M68-M69</f>
        <v>-8502</v>
      </c>
      <c r="O70" s="331"/>
      <c r="P70" s="359">
        <f t="shared" ref="P70" si="0">-O68-O69</f>
        <v>-8502</v>
      </c>
      <c r="Q70" s="331"/>
      <c r="R70" s="359">
        <f t="shared" ref="R70" si="1">-Q68-Q69</f>
        <v>-8502</v>
      </c>
      <c r="S70" s="331"/>
      <c r="T70" s="359">
        <f t="shared" ref="T70" si="2">-S68-S69</f>
        <v>-8502</v>
      </c>
      <c r="U70" s="331"/>
      <c r="V70" s="359">
        <f t="shared" ref="V70" si="3">-U68-U69</f>
        <v>-9317</v>
      </c>
    </row>
    <row r="71" spans="2:22" ht="15.75" thickBot="1" x14ac:dyDescent="0.3">
      <c r="B71" s="330" t="s">
        <v>11</v>
      </c>
      <c r="C71" s="360"/>
      <c r="D71" s="361">
        <f>+D66+D70</f>
        <v>404905</v>
      </c>
      <c r="E71" s="362"/>
      <c r="F71" s="361">
        <f>+F66+F70</f>
        <v>404905</v>
      </c>
      <c r="G71" s="360"/>
      <c r="H71" s="361">
        <f>+H66+H70</f>
        <v>404905</v>
      </c>
      <c r="I71" s="360"/>
      <c r="J71" s="361">
        <f>+J66+J70</f>
        <v>404905</v>
      </c>
      <c r="K71" s="360"/>
      <c r="L71" s="361">
        <f>+L66+L70</f>
        <v>404905</v>
      </c>
      <c r="M71" s="360"/>
      <c r="N71" s="361">
        <f>+N66+N70</f>
        <v>413580.23</v>
      </c>
      <c r="O71" s="331"/>
      <c r="P71" s="334">
        <f>+P66+P70</f>
        <v>393903</v>
      </c>
      <c r="Q71" s="331"/>
      <c r="R71" s="334">
        <f>+R66+R70</f>
        <v>393903</v>
      </c>
      <c r="S71" s="331"/>
      <c r="T71" s="334">
        <f>+T66+T70</f>
        <v>393903</v>
      </c>
      <c r="U71" s="331"/>
      <c r="V71" s="334">
        <f>+V66+V70</f>
        <v>405313</v>
      </c>
    </row>
    <row r="72" spans="2:22" x14ac:dyDescent="0.25">
      <c r="B72" s="330" t="s">
        <v>121</v>
      </c>
      <c r="C72" s="356"/>
      <c r="D72" s="357">
        <f t="shared" ref="D72" si="4">D71*6/100</f>
        <v>24294.3</v>
      </c>
      <c r="E72" s="363"/>
      <c r="F72" s="357">
        <f t="shared" ref="F72" si="5">F71*6/100</f>
        <v>24294.3</v>
      </c>
      <c r="G72" s="356"/>
      <c r="H72" s="357">
        <f>H71*6/100</f>
        <v>24294.3</v>
      </c>
      <c r="I72" s="356"/>
      <c r="J72" s="357">
        <f>J71*6/100</f>
        <v>24294.3</v>
      </c>
      <c r="K72" s="356"/>
      <c r="L72" s="357">
        <f>L71*6/100</f>
        <v>24294.3</v>
      </c>
      <c r="M72" s="356"/>
      <c r="N72" s="357">
        <f>N71*6/100</f>
        <v>24814.8138</v>
      </c>
      <c r="O72" s="356"/>
      <c r="P72" s="357">
        <f t="shared" ref="P72" si="6">P71*6/100</f>
        <v>23634.18</v>
      </c>
      <c r="Q72" s="356"/>
      <c r="R72" s="357">
        <f t="shared" ref="R72:T72" si="7">R71*6/100</f>
        <v>23634.18</v>
      </c>
      <c r="S72" s="356"/>
      <c r="T72" s="357">
        <f t="shared" si="7"/>
        <v>23634.18</v>
      </c>
      <c r="U72" s="356"/>
      <c r="V72" s="357">
        <f t="shared" ref="V72" si="8">V71*6/100</f>
        <v>24318.78</v>
      </c>
    </row>
    <row r="73" spans="2:22" x14ac:dyDescent="0.25">
      <c r="B73" s="330" t="s">
        <v>13</v>
      </c>
      <c r="C73" s="336"/>
      <c r="D73" s="349">
        <v>-15000</v>
      </c>
      <c r="E73" s="350"/>
      <c r="F73" s="349">
        <v>-15000</v>
      </c>
      <c r="G73" s="336"/>
      <c r="H73" s="349">
        <v>-15000</v>
      </c>
      <c r="I73" s="336"/>
      <c r="J73" s="349">
        <v>-15000</v>
      </c>
      <c r="K73" s="336"/>
      <c r="L73" s="349">
        <v>-15000</v>
      </c>
      <c r="M73" s="336"/>
      <c r="N73" s="349">
        <v>-15000</v>
      </c>
      <c r="O73" s="336"/>
      <c r="P73" s="349">
        <v>-15000</v>
      </c>
      <c r="Q73" s="336"/>
      <c r="R73" s="349">
        <v>-15000</v>
      </c>
      <c r="S73" s="336"/>
      <c r="T73" s="349">
        <v>-15000</v>
      </c>
      <c r="U73" s="336"/>
      <c r="V73" s="349">
        <v>-15000</v>
      </c>
    </row>
    <row r="74" spans="2:22" ht="15.75" thickBot="1" x14ac:dyDescent="0.3">
      <c r="B74" s="335" t="s">
        <v>123</v>
      </c>
      <c r="C74" s="364"/>
      <c r="D74" s="365">
        <v>9295.5</v>
      </c>
      <c r="E74" s="366"/>
      <c r="F74" s="365">
        <v>9295.5</v>
      </c>
      <c r="G74" s="364"/>
      <c r="H74" s="375">
        <v>9295.5</v>
      </c>
      <c r="I74" s="364"/>
      <c r="J74" s="375">
        <v>9295.5</v>
      </c>
      <c r="K74" s="364"/>
      <c r="L74" s="375">
        <v>9295.5</v>
      </c>
      <c r="M74" s="364"/>
      <c r="N74" s="367">
        <f>N72+N73</f>
        <v>9814.8137999999999</v>
      </c>
      <c r="O74" s="364"/>
      <c r="P74" s="367">
        <f>P72+P73</f>
        <v>8634.18</v>
      </c>
      <c r="Q74" s="364"/>
      <c r="R74" s="368">
        <f t="shared" ref="R74:T74" si="9">R72+R73</f>
        <v>8634.18</v>
      </c>
      <c r="S74" s="364"/>
      <c r="T74" s="368">
        <f t="shared" si="9"/>
        <v>8634.18</v>
      </c>
      <c r="U74" s="364"/>
      <c r="V74" s="368">
        <f t="shared" ref="V74" si="10">V72+V73</f>
        <v>9318.7799999999988</v>
      </c>
    </row>
    <row r="75" spans="2:22" ht="18" customHeight="1" thickTop="1" x14ac:dyDescent="0.25">
      <c r="B75" s="335" t="s">
        <v>129</v>
      </c>
      <c r="C75" s="363"/>
      <c r="D75" s="369"/>
      <c r="E75" s="363"/>
      <c r="F75" s="369"/>
      <c r="G75" s="363"/>
      <c r="H75" s="369"/>
      <c r="I75" s="369"/>
      <c r="J75" s="369"/>
      <c r="K75" s="369"/>
      <c r="L75" s="369"/>
      <c r="M75" s="369"/>
      <c r="N75" s="369" t="s">
        <v>84</v>
      </c>
      <c r="O75" s="363"/>
      <c r="P75" s="377">
        <v>-4414.5</v>
      </c>
      <c r="Q75" s="363"/>
      <c r="R75" s="370" t="s">
        <v>84</v>
      </c>
      <c r="S75" s="363"/>
      <c r="T75" s="370" t="s">
        <v>84</v>
      </c>
      <c r="U75" s="363"/>
      <c r="V75" s="370" t="s">
        <v>84</v>
      </c>
    </row>
    <row r="76" spans="2:22" ht="15.75" thickBot="1" x14ac:dyDescent="0.3">
      <c r="B76" s="371" t="s">
        <v>130</v>
      </c>
      <c r="C76" s="324"/>
      <c r="D76" s="372"/>
      <c r="E76" s="324"/>
      <c r="F76" s="372"/>
      <c r="G76" s="324"/>
      <c r="H76" s="372"/>
      <c r="I76" s="372"/>
      <c r="J76" s="372"/>
      <c r="K76" s="372"/>
      <c r="L76" s="372"/>
      <c r="M76" s="372"/>
      <c r="N76" s="376">
        <v>9815</v>
      </c>
      <c r="O76" s="322"/>
      <c r="P76" s="378">
        <f>P74+P75</f>
        <v>4219.68</v>
      </c>
      <c r="Q76" s="373"/>
      <c r="R76" s="374">
        <f>8634</f>
        <v>8634</v>
      </c>
      <c r="S76" s="373"/>
      <c r="T76" s="374">
        <f>8634</f>
        <v>8634</v>
      </c>
      <c r="U76" s="373"/>
      <c r="V76" s="374">
        <v>9319</v>
      </c>
    </row>
    <row r="77" spans="2:22" ht="15.75" thickTop="1" x14ac:dyDescent="0.25"/>
  </sheetData>
  <mergeCells count="10">
    <mergeCell ref="S45:T45"/>
    <mergeCell ref="U45:V45"/>
    <mergeCell ref="I45:J45"/>
    <mergeCell ref="K45:L45"/>
    <mergeCell ref="M45:N45"/>
    <mergeCell ref="C45:D45"/>
    <mergeCell ref="E45:F45"/>
    <mergeCell ref="G45:H45"/>
    <mergeCell ref="O45:P45"/>
    <mergeCell ref="Q45:R45"/>
  </mergeCells>
  <pageMargins left="0.02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topLeftCell="F7" workbookViewId="0">
      <selection activeCell="M34" sqref="I34:M34"/>
    </sheetView>
  </sheetViews>
  <sheetFormatPr defaultRowHeight="15" x14ac:dyDescent="0.25"/>
  <cols>
    <col min="1" max="1" width="32.140625" customWidth="1"/>
    <col min="2" max="2" width="16.140625" customWidth="1"/>
    <col min="3" max="3" width="18.28515625" customWidth="1"/>
    <col min="4" max="4" width="12.85546875" customWidth="1"/>
    <col min="5" max="5" width="8.5703125" customWidth="1"/>
    <col min="6" max="6" width="14.42578125" customWidth="1"/>
    <col min="7" max="7" width="25.5703125" customWidth="1"/>
    <col min="8" max="8" width="13.7109375" customWidth="1"/>
    <col min="9" max="9" width="11.5703125" customWidth="1"/>
    <col min="10" max="10" width="12.140625" customWidth="1"/>
    <col min="11" max="11" width="11.85546875" customWidth="1"/>
    <col min="12" max="12" width="11.140625" customWidth="1"/>
    <col min="13" max="13" width="11.85546875" customWidth="1"/>
    <col min="14" max="14" width="12" customWidth="1"/>
    <col min="15" max="15" width="11.5703125" customWidth="1"/>
    <col min="16" max="16" width="14.140625" customWidth="1"/>
    <col min="17" max="17" width="11.85546875" customWidth="1"/>
    <col min="18" max="18" width="12.7109375" customWidth="1"/>
  </cols>
  <sheetData>
    <row r="1" spans="1:15" x14ac:dyDescent="0.25">
      <c r="G1" s="57"/>
      <c r="H1" s="419">
        <v>2018</v>
      </c>
      <c r="I1" s="419"/>
      <c r="J1" s="419"/>
      <c r="K1" s="419"/>
      <c r="L1" s="419">
        <v>2019</v>
      </c>
      <c r="M1" s="419"/>
      <c r="N1" s="419"/>
      <c r="O1" s="419"/>
    </row>
    <row r="2" spans="1:15" x14ac:dyDescent="0.25">
      <c r="A2" s="42" t="s">
        <v>46</v>
      </c>
      <c r="B2" s="35"/>
      <c r="C2" s="37"/>
      <c r="D2" s="37"/>
      <c r="E2" s="37"/>
      <c r="F2" s="37"/>
      <c r="G2" s="58" t="s">
        <v>0</v>
      </c>
      <c r="H2" s="419" t="s">
        <v>72</v>
      </c>
      <c r="I2" s="419"/>
      <c r="J2" s="419" t="s">
        <v>73</v>
      </c>
      <c r="K2" s="419"/>
      <c r="L2" s="419" t="s">
        <v>74</v>
      </c>
      <c r="M2" s="419"/>
      <c r="N2" s="420" t="s">
        <v>75</v>
      </c>
      <c r="O2" s="420"/>
    </row>
    <row r="3" spans="1:15" x14ac:dyDescent="0.25">
      <c r="A3" s="35" t="s">
        <v>49</v>
      </c>
      <c r="B3" s="35"/>
      <c r="C3" s="37"/>
      <c r="D3" s="37"/>
      <c r="E3" s="37"/>
      <c r="F3" s="37"/>
      <c r="G3" s="59"/>
      <c r="H3" s="60" t="s">
        <v>70</v>
      </c>
      <c r="I3" s="60" t="s">
        <v>71</v>
      </c>
      <c r="J3" s="60" t="s">
        <v>70</v>
      </c>
      <c r="K3" s="60" t="s">
        <v>71</v>
      </c>
      <c r="L3" s="60" t="s">
        <v>70</v>
      </c>
      <c r="M3" s="60" t="s">
        <v>71</v>
      </c>
      <c r="N3" s="60" t="s">
        <v>70</v>
      </c>
      <c r="O3" s="60" t="s">
        <v>71</v>
      </c>
    </row>
    <row r="4" spans="1:15" x14ac:dyDescent="0.25">
      <c r="A4" s="37"/>
      <c r="B4" s="37"/>
      <c r="C4" s="37"/>
      <c r="D4" s="37"/>
      <c r="E4" s="37"/>
      <c r="F4" s="37"/>
      <c r="G4" s="61" t="s">
        <v>1</v>
      </c>
      <c r="H4" s="62">
        <v>84780</v>
      </c>
      <c r="I4" s="62">
        <v>84780</v>
      </c>
      <c r="J4" s="62">
        <v>84780</v>
      </c>
      <c r="K4" s="62">
        <v>84780</v>
      </c>
      <c r="L4" s="62">
        <v>84780</v>
      </c>
      <c r="M4" s="62">
        <v>84780</v>
      </c>
      <c r="N4" s="62">
        <v>84780</v>
      </c>
      <c r="O4" s="62">
        <v>84780</v>
      </c>
    </row>
    <row r="5" spans="1:15" x14ac:dyDescent="0.25">
      <c r="A5" s="43" t="s">
        <v>0</v>
      </c>
      <c r="B5" s="37"/>
      <c r="C5" s="37"/>
      <c r="D5" s="37"/>
      <c r="E5" s="37"/>
      <c r="F5" s="37"/>
      <c r="G5" s="63" t="s">
        <v>2</v>
      </c>
      <c r="H5" s="62">
        <v>7800</v>
      </c>
      <c r="I5" s="62">
        <v>7800</v>
      </c>
      <c r="J5" s="62">
        <v>7800</v>
      </c>
      <c r="K5" s="62">
        <v>7800</v>
      </c>
      <c r="L5" s="62">
        <v>7800</v>
      </c>
      <c r="M5" s="62">
        <v>7800</v>
      </c>
      <c r="N5" s="62">
        <v>7800</v>
      </c>
      <c r="O5" s="62">
        <v>7800</v>
      </c>
    </row>
    <row r="6" spans="1:15" x14ac:dyDescent="0.25">
      <c r="A6" s="44"/>
      <c r="B6" s="45"/>
      <c r="C6" s="44" t="s">
        <v>65</v>
      </c>
      <c r="D6" s="44"/>
      <c r="E6" s="37"/>
      <c r="F6" s="37"/>
      <c r="G6" s="64" t="s">
        <v>69</v>
      </c>
      <c r="H6" s="62"/>
      <c r="I6" s="57"/>
      <c r="J6" s="57"/>
      <c r="K6" s="57"/>
      <c r="L6" s="57"/>
      <c r="M6" s="57"/>
      <c r="N6" s="57"/>
      <c r="O6" s="57"/>
    </row>
    <row r="7" spans="1:15" x14ac:dyDescent="0.25">
      <c r="A7" s="46" t="s">
        <v>1</v>
      </c>
      <c r="B7" s="39"/>
      <c r="C7" s="36">
        <v>86410</v>
      </c>
      <c r="D7" s="36"/>
      <c r="E7" s="37"/>
      <c r="F7" s="37"/>
      <c r="G7" s="63" t="s">
        <v>17</v>
      </c>
      <c r="H7" s="62">
        <v>34875</v>
      </c>
      <c r="I7" s="62">
        <v>34875</v>
      </c>
      <c r="J7" s="62">
        <v>30375</v>
      </c>
      <c r="K7" s="62">
        <v>30375</v>
      </c>
      <c r="L7" s="62">
        <v>28125</v>
      </c>
      <c r="M7" s="62">
        <v>28125</v>
      </c>
      <c r="N7" s="62">
        <v>27675</v>
      </c>
      <c r="O7" s="62">
        <v>27675</v>
      </c>
    </row>
    <row r="8" spans="1:15" x14ac:dyDescent="0.25">
      <c r="A8" s="39" t="s">
        <v>2</v>
      </c>
      <c r="B8" s="39"/>
      <c r="C8" s="36">
        <v>7800</v>
      </c>
      <c r="D8" s="36"/>
      <c r="E8" s="37"/>
      <c r="F8" s="37"/>
      <c r="G8" s="63" t="s">
        <v>19</v>
      </c>
      <c r="H8" s="62">
        <v>42390</v>
      </c>
      <c r="I8" s="62">
        <v>42390</v>
      </c>
      <c r="J8" s="62">
        <v>42390</v>
      </c>
      <c r="K8" s="62">
        <v>42390</v>
      </c>
      <c r="L8" s="62">
        <v>42390</v>
      </c>
      <c r="M8" s="62">
        <v>42390</v>
      </c>
      <c r="N8" s="62">
        <v>42390</v>
      </c>
      <c r="O8" s="62">
        <v>42390</v>
      </c>
    </row>
    <row r="9" spans="1:15" x14ac:dyDescent="0.25">
      <c r="A9" s="47" t="s">
        <v>69</v>
      </c>
      <c r="B9" s="47"/>
      <c r="C9" s="38">
        <v>2500</v>
      </c>
      <c r="D9" s="38"/>
      <c r="E9" s="37"/>
      <c r="F9" s="37"/>
      <c r="G9" s="63" t="s">
        <v>20</v>
      </c>
      <c r="H9" s="62">
        <v>25000</v>
      </c>
      <c r="I9" s="62">
        <v>25000</v>
      </c>
      <c r="J9" s="62">
        <v>25000</v>
      </c>
      <c r="K9" s="62">
        <v>25000</v>
      </c>
      <c r="L9" s="62">
        <v>25000</v>
      </c>
      <c r="M9" s="62">
        <v>25000</v>
      </c>
      <c r="N9" s="62">
        <v>25000</v>
      </c>
      <c r="O9" s="62">
        <v>25000</v>
      </c>
    </row>
    <row r="10" spans="1:15" x14ac:dyDescent="0.25">
      <c r="A10" s="39" t="s">
        <v>17</v>
      </c>
      <c r="B10" s="39"/>
      <c r="C10" s="36">
        <v>31050</v>
      </c>
      <c r="D10" s="36"/>
      <c r="E10" s="37"/>
      <c r="F10" s="37"/>
      <c r="G10" s="63" t="s">
        <v>21</v>
      </c>
      <c r="H10" s="62">
        <v>100000</v>
      </c>
      <c r="I10" s="62">
        <v>100000</v>
      </c>
      <c r="J10" s="62">
        <v>100000</v>
      </c>
      <c r="K10" s="62">
        <v>100000</v>
      </c>
      <c r="L10" s="62">
        <v>100000</v>
      </c>
      <c r="M10" s="62">
        <v>100000</v>
      </c>
      <c r="N10" s="62">
        <v>100000</v>
      </c>
      <c r="O10" s="62">
        <v>100000</v>
      </c>
    </row>
    <row r="11" spans="1:15" x14ac:dyDescent="0.25">
      <c r="A11" s="39" t="s">
        <v>19</v>
      </c>
      <c r="B11" s="39"/>
      <c r="C11" s="36">
        <v>43205</v>
      </c>
      <c r="D11" s="36"/>
      <c r="E11" s="37"/>
      <c r="F11" s="37"/>
      <c r="G11" s="63" t="s">
        <v>22</v>
      </c>
      <c r="H11" s="62">
        <v>55000</v>
      </c>
      <c r="I11" s="62">
        <v>55000</v>
      </c>
      <c r="J11" s="62">
        <v>55000</v>
      </c>
      <c r="K11" s="62">
        <v>55000</v>
      </c>
      <c r="L11" s="62">
        <v>55000</v>
      </c>
      <c r="M11" s="62">
        <v>55000</v>
      </c>
      <c r="N11" s="62">
        <v>55000</v>
      </c>
      <c r="O11" s="62">
        <v>55000</v>
      </c>
    </row>
    <row r="12" spans="1:15" x14ac:dyDescent="0.25">
      <c r="A12" s="39" t="s">
        <v>20</v>
      </c>
      <c r="B12" s="39"/>
      <c r="C12" s="36">
        <v>25000</v>
      </c>
      <c r="D12" s="36"/>
      <c r="E12" s="37"/>
      <c r="F12" s="37"/>
      <c r="G12" s="63" t="s">
        <v>24</v>
      </c>
      <c r="H12" s="62">
        <v>11500</v>
      </c>
      <c r="I12" s="62">
        <v>11500</v>
      </c>
      <c r="J12" s="62">
        <v>11500</v>
      </c>
      <c r="K12" s="62">
        <v>11500</v>
      </c>
      <c r="L12" s="62">
        <v>11500</v>
      </c>
      <c r="M12" s="62">
        <v>11500</v>
      </c>
      <c r="N12" s="62">
        <v>11500</v>
      </c>
      <c r="O12" s="62">
        <v>11500</v>
      </c>
    </row>
    <row r="13" spans="1:15" x14ac:dyDescent="0.25">
      <c r="A13" s="39" t="s">
        <v>21</v>
      </c>
      <c r="B13" s="39"/>
      <c r="C13" s="36">
        <v>100000</v>
      </c>
      <c r="D13" s="36"/>
      <c r="E13" s="37"/>
      <c r="F13" s="37"/>
      <c r="G13" s="63" t="s">
        <v>23</v>
      </c>
      <c r="H13" s="62">
        <v>20000</v>
      </c>
      <c r="I13" s="62">
        <v>20000</v>
      </c>
      <c r="J13" s="62">
        <v>20000</v>
      </c>
      <c r="K13" s="62">
        <v>20000</v>
      </c>
      <c r="L13" s="62">
        <v>20000</v>
      </c>
      <c r="M13" s="62">
        <v>20000</v>
      </c>
      <c r="N13" s="62">
        <v>20000</v>
      </c>
      <c r="O13" s="62">
        <v>20000</v>
      </c>
    </row>
    <row r="14" spans="1:15" x14ac:dyDescent="0.25">
      <c r="A14" s="39" t="s">
        <v>22</v>
      </c>
      <c r="B14" s="39"/>
      <c r="C14" s="36">
        <v>55000</v>
      </c>
      <c r="D14" s="36"/>
      <c r="E14" s="37"/>
      <c r="F14" s="37"/>
      <c r="G14" s="61" t="s">
        <v>3</v>
      </c>
      <c r="H14" s="65">
        <f>SUM(H4:H13)</f>
        <v>381345</v>
      </c>
      <c r="I14" s="65">
        <f t="shared" ref="I14:O14" si="0">SUM(I4:I13)</f>
        <v>381345</v>
      </c>
      <c r="J14" s="65">
        <f t="shared" si="0"/>
        <v>376845</v>
      </c>
      <c r="K14" s="65">
        <f t="shared" si="0"/>
        <v>376845</v>
      </c>
      <c r="L14" s="65">
        <f t="shared" si="0"/>
        <v>374595</v>
      </c>
      <c r="M14" s="65">
        <f t="shared" si="0"/>
        <v>374595</v>
      </c>
      <c r="N14" s="65">
        <f t="shared" si="0"/>
        <v>374145</v>
      </c>
      <c r="O14" s="65">
        <f t="shared" si="0"/>
        <v>374145</v>
      </c>
    </row>
    <row r="15" spans="1:15" x14ac:dyDescent="0.25">
      <c r="A15" s="39" t="s">
        <v>24</v>
      </c>
      <c r="B15" s="39"/>
      <c r="C15" s="36">
        <v>11500</v>
      </c>
      <c r="D15" s="36"/>
      <c r="E15" s="37"/>
      <c r="F15" s="37"/>
      <c r="G15" s="57"/>
      <c r="H15" s="62"/>
      <c r="I15" s="57"/>
      <c r="J15" s="57"/>
      <c r="K15" s="57"/>
      <c r="L15" s="57"/>
      <c r="M15" s="57"/>
      <c r="N15" s="57"/>
      <c r="O15" s="57"/>
    </row>
    <row r="16" spans="1:15" x14ac:dyDescent="0.25">
      <c r="A16" s="39" t="s">
        <v>23</v>
      </c>
      <c r="B16" s="39"/>
      <c r="C16" s="36">
        <v>20000</v>
      </c>
      <c r="D16" s="36"/>
      <c r="E16" s="37"/>
      <c r="F16" s="37"/>
      <c r="G16" s="66" t="s">
        <v>4</v>
      </c>
      <c r="H16" s="62"/>
      <c r="I16" s="57"/>
      <c r="J16" s="57"/>
      <c r="K16" s="57"/>
      <c r="L16" s="57"/>
      <c r="M16" s="57"/>
      <c r="N16" s="57"/>
      <c r="O16" s="57"/>
    </row>
    <row r="17" spans="1:15" x14ac:dyDescent="0.25">
      <c r="A17" s="46" t="s">
        <v>3</v>
      </c>
      <c r="B17" s="46"/>
      <c r="C17" s="48">
        <f>SUM(C7:C16)</f>
        <v>382465</v>
      </c>
      <c r="D17" s="56"/>
      <c r="E17" s="37"/>
      <c r="F17" s="37"/>
      <c r="G17" s="63" t="s">
        <v>58</v>
      </c>
      <c r="H17" s="62">
        <v>0</v>
      </c>
      <c r="I17" s="62">
        <v>0</v>
      </c>
      <c r="J17" s="67">
        <v>0</v>
      </c>
      <c r="K17" s="67">
        <v>0</v>
      </c>
      <c r="L17" s="67">
        <v>0</v>
      </c>
      <c r="M17" s="67">
        <v>0</v>
      </c>
      <c r="N17" s="67">
        <v>37327.699999999997</v>
      </c>
      <c r="O17" s="67">
        <v>0</v>
      </c>
    </row>
    <row r="18" spans="1:15" x14ac:dyDescent="0.25">
      <c r="A18" s="37"/>
      <c r="B18" s="39"/>
      <c r="C18" s="36"/>
      <c r="D18" s="36"/>
      <c r="E18" s="37"/>
      <c r="F18" s="37"/>
      <c r="G18" s="63" t="s">
        <v>25</v>
      </c>
      <c r="H18" s="62"/>
      <c r="I18" s="57"/>
      <c r="J18" s="57"/>
      <c r="K18" s="57"/>
      <c r="L18" s="57"/>
      <c r="M18" s="57"/>
      <c r="N18" s="57"/>
      <c r="O18" s="57"/>
    </row>
    <row r="19" spans="1:15" x14ac:dyDescent="0.25">
      <c r="A19" s="49" t="s">
        <v>4</v>
      </c>
      <c r="B19" s="46" t="s">
        <v>30</v>
      </c>
      <c r="C19" s="36"/>
      <c r="D19" s="36"/>
      <c r="E19" s="37"/>
      <c r="F19" s="37"/>
      <c r="G19" s="68" t="s">
        <v>6</v>
      </c>
      <c r="H19" s="62"/>
      <c r="I19" s="57"/>
      <c r="J19" s="57"/>
      <c r="K19" s="57"/>
      <c r="L19" s="67">
        <v>65000</v>
      </c>
      <c r="M19" s="67">
        <v>65000</v>
      </c>
      <c r="N19" s="67">
        <v>65000</v>
      </c>
      <c r="O19" s="67">
        <v>65000</v>
      </c>
    </row>
    <row r="20" spans="1:15" x14ac:dyDescent="0.25">
      <c r="A20" s="39" t="s">
        <v>58</v>
      </c>
      <c r="B20" s="36"/>
      <c r="C20" s="36">
        <v>18663.849999999999</v>
      </c>
      <c r="D20" s="36"/>
      <c r="E20" s="37"/>
      <c r="F20" s="37"/>
      <c r="G20" s="63" t="s">
        <v>7</v>
      </c>
      <c r="H20" s="62">
        <v>0</v>
      </c>
      <c r="I20" s="63">
        <v>7219.18</v>
      </c>
      <c r="J20" s="67">
        <v>0</v>
      </c>
      <c r="K20" s="67">
        <v>6954.26</v>
      </c>
      <c r="L20" s="67">
        <v>0</v>
      </c>
      <c r="M20" s="67">
        <v>7150.61</v>
      </c>
      <c r="N20" s="57"/>
      <c r="O20" s="67">
        <v>7116.9</v>
      </c>
    </row>
    <row r="21" spans="1:15" x14ac:dyDescent="0.25">
      <c r="A21" s="39" t="s">
        <v>25</v>
      </c>
      <c r="B21" s="36">
        <v>0</v>
      </c>
      <c r="C21" s="36"/>
      <c r="D21" s="36"/>
      <c r="E21" s="37"/>
      <c r="F21" s="37"/>
      <c r="G21" s="63"/>
      <c r="H21" s="62"/>
      <c r="I21" s="69"/>
      <c r="J21" s="69"/>
      <c r="K21" s="69"/>
      <c r="L21" s="69"/>
      <c r="M21" s="69"/>
      <c r="N21" s="69"/>
      <c r="O21" s="69"/>
    </row>
    <row r="22" spans="1:15" x14ac:dyDescent="0.25">
      <c r="A22" s="50" t="s">
        <v>6</v>
      </c>
      <c r="B22" s="51"/>
      <c r="C22" s="36"/>
      <c r="D22" s="36"/>
      <c r="E22" s="37"/>
      <c r="F22" s="37"/>
      <c r="G22" s="66" t="s">
        <v>34</v>
      </c>
      <c r="H22" s="65">
        <f>+H14</f>
        <v>381345</v>
      </c>
      <c r="I22" s="70">
        <f>+I20+I14</f>
        <v>388564.18</v>
      </c>
      <c r="J22" s="70">
        <f>+J14</f>
        <v>376845</v>
      </c>
      <c r="K22" s="70">
        <f>+K14+K20</f>
        <v>383799.26</v>
      </c>
      <c r="L22" s="62">
        <f>+L19+L14</f>
        <v>439595</v>
      </c>
      <c r="M22" s="70">
        <f>+M20+M19+M14</f>
        <v>446745.61</v>
      </c>
      <c r="N22" s="70">
        <f>SUM(N14:N21)</f>
        <v>476472.7</v>
      </c>
      <c r="O22" s="70">
        <f>+O20+O19+O14</f>
        <v>446261.9</v>
      </c>
    </row>
    <row r="23" spans="1:15" x14ac:dyDescent="0.25">
      <c r="A23" s="39" t="s">
        <v>82</v>
      </c>
      <c r="B23" s="36" t="s">
        <v>80</v>
      </c>
      <c r="C23" s="36">
        <v>8844.59</v>
      </c>
      <c r="D23" s="36"/>
      <c r="E23" s="37"/>
      <c r="F23" s="37"/>
      <c r="G23" s="63" t="s">
        <v>9</v>
      </c>
      <c r="H23" s="62"/>
      <c r="I23" s="57"/>
      <c r="J23" s="57"/>
      <c r="K23" s="57"/>
      <c r="L23" s="57"/>
      <c r="M23" s="57"/>
      <c r="N23" s="57"/>
      <c r="O23" s="57"/>
    </row>
    <row r="24" spans="1:15" x14ac:dyDescent="0.25">
      <c r="A24" s="39"/>
      <c r="B24" s="36"/>
      <c r="C24" s="82">
        <f>+C17+C20+C23</f>
        <v>409973.44</v>
      </c>
      <c r="D24" s="36"/>
      <c r="E24" s="37"/>
      <c r="F24" s="37"/>
      <c r="G24" s="63" t="s">
        <v>10</v>
      </c>
      <c r="H24" s="62">
        <v>350</v>
      </c>
      <c r="I24" s="62">
        <v>350</v>
      </c>
      <c r="J24" s="62">
        <v>350</v>
      </c>
      <c r="K24" s="62">
        <v>350</v>
      </c>
      <c r="L24" s="62">
        <v>350</v>
      </c>
      <c r="M24" s="62">
        <v>350</v>
      </c>
      <c r="N24" s="62">
        <v>350</v>
      </c>
      <c r="O24" s="62">
        <v>350</v>
      </c>
    </row>
    <row r="25" spans="1:15" x14ac:dyDescent="0.25">
      <c r="A25" s="49" t="s">
        <v>34</v>
      </c>
      <c r="B25" s="46"/>
      <c r="C25" s="36"/>
      <c r="D25" s="36"/>
      <c r="E25" s="37"/>
      <c r="F25" s="37"/>
      <c r="G25" s="63" t="s">
        <v>11</v>
      </c>
      <c r="H25" s="62"/>
      <c r="I25" s="57"/>
      <c r="J25" s="57"/>
      <c r="K25" s="57"/>
      <c r="L25" s="57"/>
      <c r="M25" s="57"/>
      <c r="N25" s="57"/>
      <c r="O25" s="57"/>
    </row>
    <row r="26" spans="1:15" ht="15.75" thickBot="1" x14ac:dyDescent="0.3">
      <c r="A26" s="39" t="s">
        <v>9</v>
      </c>
      <c r="B26" s="53">
        <v>350</v>
      </c>
      <c r="C26" s="36"/>
      <c r="D26" s="36"/>
      <c r="E26" s="37"/>
      <c r="F26" s="37"/>
      <c r="G26" s="63"/>
      <c r="H26" s="71">
        <f t="shared" ref="H26:O26" si="1">+H22-H24</f>
        <v>380995</v>
      </c>
      <c r="I26" s="72">
        <f t="shared" si="1"/>
        <v>388214.18</v>
      </c>
      <c r="J26" s="72">
        <f t="shared" si="1"/>
        <v>376495</v>
      </c>
      <c r="K26" s="72">
        <f t="shared" si="1"/>
        <v>383449.26</v>
      </c>
      <c r="L26" s="72">
        <f t="shared" si="1"/>
        <v>439245</v>
      </c>
      <c r="M26" s="72">
        <f t="shared" si="1"/>
        <v>446395.61</v>
      </c>
      <c r="N26" s="72">
        <f t="shared" si="1"/>
        <v>476122.7</v>
      </c>
      <c r="O26" s="72">
        <f t="shared" si="1"/>
        <v>445911.9</v>
      </c>
    </row>
    <row r="27" spans="1:15" ht="15.75" thickTop="1" x14ac:dyDescent="0.25">
      <c r="A27" s="39" t="s">
        <v>10</v>
      </c>
      <c r="B27" s="36">
        <v>0</v>
      </c>
      <c r="C27" s="54">
        <v>-350</v>
      </c>
      <c r="D27" s="36"/>
      <c r="E27" s="37"/>
      <c r="F27" s="37"/>
      <c r="H27" s="62"/>
      <c r="I27" s="57"/>
      <c r="J27" s="57"/>
      <c r="K27" s="57"/>
      <c r="L27" s="57"/>
      <c r="M27" s="57"/>
      <c r="N27" s="57"/>
      <c r="O27" s="57"/>
    </row>
    <row r="28" spans="1:15" ht="15.75" thickBot="1" x14ac:dyDescent="0.3">
      <c r="A28" s="39" t="s">
        <v>11</v>
      </c>
      <c r="B28" s="52"/>
      <c r="C28" s="55">
        <f>+C24-B26</f>
        <v>409623.44</v>
      </c>
      <c r="D28" s="36"/>
      <c r="E28" s="37"/>
      <c r="F28" s="37"/>
      <c r="G28" s="63" t="s">
        <v>12</v>
      </c>
      <c r="H28" s="62">
        <f>H26/100*24</f>
        <v>91438.799999999988</v>
      </c>
      <c r="I28" s="62">
        <f t="shared" ref="I28:O28" si="2">I26/100*24</f>
        <v>93171.403200000001</v>
      </c>
      <c r="J28" s="62">
        <f t="shared" si="2"/>
        <v>90358.799999999988</v>
      </c>
      <c r="K28" s="62">
        <f t="shared" si="2"/>
        <v>92027.822400000005</v>
      </c>
      <c r="L28" s="62">
        <f t="shared" si="2"/>
        <v>105418.79999999999</v>
      </c>
      <c r="M28" s="62">
        <f t="shared" si="2"/>
        <v>107134.94639999999</v>
      </c>
      <c r="N28" s="62">
        <f t="shared" si="2"/>
        <v>114269.448</v>
      </c>
      <c r="O28" s="62">
        <f t="shared" si="2"/>
        <v>107018.85600000001</v>
      </c>
    </row>
    <row r="29" spans="1:15" ht="15.75" thickTop="1" x14ac:dyDescent="0.25">
      <c r="A29" s="39"/>
      <c r="B29" s="39"/>
      <c r="C29" s="36"/>
      <c r="D29" s="36"/>
      <c r="G29" s="63" t="s">
        <v>13</v>
      </c>
      <c r="H29" s="73">
        <v>54000</v>
      </c>
      <c r="I29" s="73">
        <v>54000</v>
      </c>
      <c r="J29" s="73">
        <v>54000</v>
      </c>
      <c r="K29" s="73">
        <v>54000</v>
      </c>
      <c r="L29" s="73">
        <v>54000</v>
      </c>
      <c r="M29" s="73">
        <v>54000</v>
      </c>
      <c r="N29" s="73">
        <v>54000</v>
      </c>
      <c r="O29" s="73">
        <v>54000</v>
      </c>
    </row>
    <row r="30" spans="1:15" ht="15.75" thickBot="1" x14ac:dyDescent="0.3">
      <c r="A30" s="39" t="s">
        <v>12</v>
      </c>
      <c r="B30" s="39"/>
      <c r="C30" s="36">
        <f>C28/100*24</f>
        <v>98309.625599999999</v>
      </c>
      <c r="D30" s="36"/>
      <c r="G30" s="61" t="s">
        <v>66</v>
      </c>
      <c r="H30" s="71">
        <f>+H28-H29</f>
        <v>37438.799999999988</v>
      </c>
      <c r="I30" s="72">
        <f>+I28-I29</f>
        <v>39171.403200000001</v>
      </c>
      <c r="J30" s="72">
        <f t="shared" ref="J30:O30" si="3">+J28-J29</f>
        <v>36358.799999999988</v>
      </c>
      <c r="K30" s="72">
        <f t="shared" si="3"/>
        <v>38027.822400000005</v>
      </c>
      <c r="L30" s="72">
        <f t="shared" si="3"/>
        <v>51418.799999999988</v>
      </c>
      <c r="M30" s="72">
        <f t="shared" si="3"/>
        <v>53134.946399999986</v>
      </c>
      <c r="N30" s="72">
        <f t="shared" si="3"/>
        <v>60269.448000000004</v>
      </c>
      <c r="O30" s="72">
        <f t="shared" si="3"/>
        <v>53018.856000000014</v>
      </c>
    </row>
    <row r="31" spans="1:15" ht="15.75" thickTop="1" x14ac:dyDescent="0.25">
      <c r="A31" s="39" t="s">
        <v>13</v>
      </c>
      <c r="B31" s="39"/>
      <c r="C31" s="54">
        <v>-54000</v>
      </c>
      <c r="D31" s="36"/>
      <c r="G31" s="57"/>
      <c r="H31" s="57">
        <v>19022</v>
      </c>
      <c r="I31" s="57">
        <v>19022</v>
      </c>
      <c r="J31" s="57">
        <v>0</v>
      </c>
      <c r="K31" s="57">
        <v>0</v>
      </c>
      <c r="L31" s="57">
        <v>10612.2</v>
      </c>
      <c r="M31" s="57">
        <v>10612.2</v>
      </c>
      <c r="N31" s="57">
        <v>22273.9</v>
      </c>
      <c r="O31" s="57">
        <v>22273.9</v>
      </c>
    </row>
    <row r="32" spans="1:15" ht="15.75" thickBot="1" x14ac:dyDescent="0.3">
      <c r="A32" s="46" t="s">
        <v>66</v>
      </c>
      <c r="B32" s="46"/>
      <c r="C32" s="55">
        <f>C30+C31</f>
        <v>44309.625599999999</v>
      </c>
      <c r="D32" s="36"/>
      <c r="G32" s="61"/>
      <c r="H32" s="72">
        <f>+H30-H31</f>
        <v>18416.799999999988</v>
      </c>
      <c r="I32" s="72">
        <f>+I30-I31</f>
        <v>20149.403200000001</v>
      </c>
      <c r="J32" s="72">
        <f>+J30-J31</f>
        <v>36358.799999999988</v>
      </c>
      <c r="K32" s="72">
        <f>+K30-K31</f>
        <v>38027.822400000005</v>
      </c>
      <c r="L32" s="72">
        <f>+L30+L31</f>
        <v>62030.999999999985</v>
      </c>
      <c r="M32" s="72">
        <f>+M30+M31</f>
        <v>63747.146399999983</v>
      </c>
      <c r="N32" s="72">
        <f>+N30+N31</f>
        <v>82543.347999999998</v>
      </c>
      <c r="O32" s="72">
        <f>+O30+O31</f>
        <v>75292.756000000023</v>
      </c>
    </row>
    <row r="33" spans="1:15" ht="15.75" thickTop="1" x14ac:dyDescent="0.25">
      <c r="A33" s="46"/>
      <c r="B33" s="37"/>
      <c r="C33" s="53"/>
      <c r="D33" s="53"/>
      <c r="G33" s="61" t="s">
        <v>76</v>
      </c>
      <c r="H33" s="417">
        <f>+H32-I32</f>
        <v>-1732.6032000000123</v>
      </c>
      <c r="I33" s="417"/>
      <c r="J33" s="418">
        <f>+J32-K32</f>
        <v>-1669.0224000000162</v>
      </c>
      <c r="K33" s="418"/>
      <c r="L33" s="417">
        <f>+L32-M32</f>
        <v>-1716.1463999999978</v>
      </c>
      <c r="M33" s="417"/>
      <c r="N33" s="417">
        <f>+N32-O32</f>
        <v>7250.5919999999751</v>
      </c>
      <c r="O33" s="417"/>
    </row>
    <row r="34" spans="1:15" x14ac:dyDescent="0.25">
      <c r="A34" s="46"/>
      <c r="B34" s="37"/>
      <c r="C34" s="53"/>
      <c r="D34" s="53"/>
      <c r="G34" s="61"/>
      <c r="H34" s="80"/>
      <c r="I34" s="80"/>
      <c r="J34" s="81"/>
      <c r="K34" s="81"/>
      <c r="L34" s="80"/>
      <c r="M34" s="80"/>
      <c r="N34" s="80"/>
      <c r="O34" s="80"/>
    </row>
    <row r="35" spans="1:15" x14ac:dyDescent="0.25">
      <c r="A35" s="46" t="s">
        <v>63</v>
      </c>
      <c r="B35" s="46"/>
      <c r="C35" s="56"/>
      <c r="F35" s="37"/>
      <c r="G35" s="61" t="s">
        <v>77</v>
      </c>
      <c r="H35" s="57"/>
      <c r="I35" s="74"/>
      <c r="J35" s="75">
        <f>+H32+J32+L32+N32</f>
        <v>199349.94799999997</v>
      </c>
      <c r="K35" s="76"/>
      <c r="L35" s="76"/>
      <c r="M35" s="76"/>
      <c r="N35" s="76"/>
      <c r="O35" s="75"/>
    </row>
    <row r="36" spans="1:15" x14ac:dyDescent="0.25">
      <c r="A36" s="46" t="s">
        <v>64</v>
      </c>
      <c r="B36" s="46"/>
      <c r="C36" s="56"/>
      <c r="F36" s="37"/>
      <c r="G36" s="61" t="s">
        <v>78</v>
      </c>
      <c r="H36" s="57"/>
      <c r="I36" s="74"/>
      <c r="J36" s="75">
        <f>+I32+K32+M32+O32</f>
        <v>197217.12800000003</v>
      </c>
      <c r="K36" s="76"/>
      <c r="L36" s="76"/>
      <c r="M36" s="76"/>
      <c r="N36" s="76"/>
      <c r="O36" s="75"/>
    </row>
    <row r="37" spans="1:15" ht="15.75" thickBot="1" x14ac:dyDescent="0.3">
      <c r="A37" s="46" t="s">
        <v>67</v>
      </c>
      <c r="B37" s="46"/>
      <c r="C37" s="56"/>
      <c r="F37" s="37"/>
      <c r="G37" s="61" t="s">
        <v>79</v>
      </c>
      <c r="H37" s="77"/>
      <c r="I37" s="74"/>
      <c r="J37" s="78">
        <f>+J35-J36</f>
        <v>2132.8199999999488</v>
      </c>
      <c r="K37" s="76"/>
      <c r="L37" s="76"/>
      <c r="M37" s="76"/>
      <c r="N37" s="76"/>
      <c r="O37" s="75"/>
    </row>
    <row r="38" spans="1:15" ht="15.75" thickTop="1" x14ac:dyDescent="0.25">
      <c r="A38" s="83" t="s">
        <v>83</v>
      </c>
      <c r="B38" s="35"/>
    </row>
    <row r="39" spans="1:15" x14ac:dyDescent="0.25">
      <c r="A39" s="35" t="s">
        <v>81</v>
      </c>
      <c r="B39" s="35"/>
    </row>
    <row r="123" spans="18:20" x14ac:dyDescent="0.25">
      <c r="R123" s="33"/>
    </row>
    <row r="124" spans="18:20" x14ac:dyDescent="0.25">
      <c r="R124" s="79"/>
    </row>
    <row r="125" spans="18:20" x14ac:dyDescent="0.25">
      <c r="R125" s="41"/>
      <c r="S125" s="40"/>
      <c r="T125" s="41"/>
    </row>
    <row r="126" spans="18:20" x14ac:dyDescent="0.25">
      <c r="R126" s="41"/>
      <c r="S126" s="40"/>
      <c r="T126" s="41"/>
    </row>
    <row r="127" spans="18:20" x14ac:dyDescent="0.25">
      <c r="R127" s="41"/>
      <c r="S127" s="40"/>
      <c r="T127" s="41"/>
    </row>
  </sheetData>
  <mergeCells count="10">
    <mergeCell ref="H33:I33"/>
    <mergeCell ref="N33:O33"/>
    <mergeCell ref="L33:M33"/>
    <mergeCell ref="J33:K33"/>
    <mergeCell ref="H1:K1"/>
    <mergeCell ref="L1:O1"/>
    <mergeCell ref="H2:I2"/>
    <mergeCell ref="J2:K2"/>
    <mergeCell ref="L2:M2"/>
    <mergeCell ref="N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cmcc</vt:lpstr>
      <vt:lpstr>සිවිල් ඇපිල් කොලඹ</vt:lpstr>
      <vt:lpstr>මාළිගාකන්ද මහේ.</vt:lpstr>
      <vt:lpstr>ගල්කිස්ස මහේ.</vt:lpstr>
      <vt:lpstr>Sheet2</vt:lpstr>
      <vt:lpstr>MRS. G.H.K.N SILVA</vt:lpstr>
      <vt:lpstr>cmcc!Print_Area</vt:lpstr>
      <vt:lpstr>Sheet2!Print_Area</vt:lpstr>
      <vt:lpstr>'ගල්කිස්ස මහේ.'!Print_Area</vt:lpstr>
      <vt:lpstr>'මාළිගාකන්ද මහේ.'!Print_Area</vt:lpstr>
      <vt:lpstr>'සිවිල් ඇපිල් කොලඹ'!Print_Area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</dc:creator>
  <cp:lastModifiedBy>User</cp:lastModifiedBy>
  <cp:lastPrinted>2021-06-16T05:09:20Z</cp:lastPrinted>
  <dcterms:created xsi:type="dcterms:W3CDTF">2018-06-22T04:18:41Z</dcterms:created>
  <dcterms:modified xsi:type="dcterms:W3CDTF">2021-07-19T09:30:27Z</dcterms:modified>
</cp:coreProperties>
</file>