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20" windowWidth="18855" windowHeight="7590" activeTab="1"/>
  </bookViews>
  <sheets>
    <sheet name="cmcc" sheetId="1" r:id="rId1"/>
    <sheet name="සිවිල් ඇපිල් කොලඹ" sheetId="2" r:id="rId2"/>
    <sheet name="මාළිගාකන්ද මහේ." sheetId="3" r:id="rId3"/>
    <sheet name="ගල්කිස්ස මහේ." sheetId="4" r:id="rId4"/>
    <sheet name="Sheet2" sheetId="5" r:id="rId5"/>
    <sheet name="MRS. G.H.K.N SILVA" sheetId="6" r:id="rId6"/>
  </sheets>
  <definedNames>
    <definedName name="_xlnm.Print_Area" localSheetId="0">cmcc!$B$3:$D$524</definedName>
    <definedName name="_xlnm.Print_Area" localSheetId="3">'ගල්කිස්ස මහේ.'!$A$2:$E$79</definedName>
    <definedName name="_xlnm.Print_Area" localSheetId="2">'මාළිගාකන්ද මහේ.'!$A$2:$E$83</definedName>
    <definedName name="_xlnm.Print_Area" localSheetId="1">'සිවිල් ඇපිල් කොලඹ'!$A$5:$D$79</definedName>
  </definedNames>
  <calcPr calcId="144525"/>
</workbook>
</file>

<file path=xl/calcChain.xml><?xml version="1.0" encoding="utf-8"?>
<calcChain xmlns="http://schemas.openxmlformats.org/spreadsheetml/2006/main">
  <c r="D34" i="2" l="1"/>
  <c r="D474" i="1"/>
  <c r="D434" i="1"/>
  <c r="D436" i="1" s="1"/>
  <c r="D437" i="1" s="1"/>
  <c r="D387" i="1"/>
  <c r="D345" i="1"/>
  <c r="D302" i="1"/>
  <c r="D257" i="1"/>
  <c r="D215" i="1"/>
  <c r="C171" i="1"/>
  <c r="D172" i="1" s="1"/>
  <c r="D33" i="1"/>
  <c r="D340" i="1" l="1"/>
  <c r="D426" i="1" l="1"/>
  <c r="D81" i="3" l="1"/>
  <c r="D382" i="1" l="1"/>
  <c r="D167" i="1"/>
  <c r="D26" i="4" l="1"/>
  <c r="D506" i="1" l="1"/>
  <c r="D512" i="1"/>
  <c r="D291" i="1"/>
  <c r="D246" i="1"/>
  <c r="D513" i="1" l="1"/>
  <c r="D517" i="1" s="1"/>
  <c r="D518" i="1" s="1"/>
  <c r="D519" i="1" s="1"/>
  <c r="D521" i="1" s="1"/>
  <c r="D522" i="1" s="1"/>
  <c r="D21" i="4" l="1"/>
  <c r="D27" i="4" s="1"/>
  <c r="D24" i="2"/>
  <c r="C28" i="6" l="1"/>
  <c r="C24" i="6"/>
  <c r="I14" i="6" l="1"/>
  <c r="I22" i="6" s="1"/>
  <c r="I26" i="6" s="1"/>
  <c r="I28" i="6" s="1"/>
  <c r="I30" i="6" s="1"/>
  <c r="I32" i="6" s="1"/>
  <c r="J14" i="6"/>
  <c r="J22" i="6" s="1"/>
  <c r="J26" i="6" s="1"/>
  <c r="J28" i="6" s="1"/>
  <c r="J30" i="6" s="1"/>
  <c r="J32" i="6" s="1"/>
  <c r="K14" i="6"/>
  <c r="K22" i="6" s="1"/>
  <c r="K26" i="6" s="1"/>
  <c r="K28" i="6" s="1"/>
  <c r="K30" i="6" s="1"/>
  <c r="K32" i="6" s="1"/>
  <c r="L14" i="6"/>
  <c r="L22" i="6" s="1"/>
  <c r="L26" i="6" s="1"/>
  <c r="L28" i="6" s="1"/>
  <c r="L30" i="6" s="1"/>
  <c r="L32" i="6" s="1"/>
  <c r="M14" i="6"/>
  <c r="M22" i="6" s="1"/>
  <c r="M26" i="6" s="1"/>
  <c r="M28" i="6" s="1"/>
  <c r="M30" i="6" s="1"/>
  <c r="M32" i="6" s="1"/>
  <c r="N14" i="6"/>
  <c r="N22" i="6" s="1"/>
  <c r="N26" i="6" s="1"/>
  <c r="N28" i="6" s="1"/>
  <c r="N30" i="6" s="1"/>
  <c r="N32" i="6" s="1"/>
  <c r="O14" i="6"/>
  <c r="O22" i="6" s="1"/>
  <c r="O26" i="6" s="1"/>
  <c r="O28" i="6" s="1"/>
  <c r="O30" i="6" s="1"/>
  <c r="O32" i="6" s="1"/>
  <c r="H14" i="6"/>
  <c r="H22" i="6" s="1"/>
  <c r="H26" i="6" s="1"/>
  <c r="H28" i="6" s="1"/>
  <c r="H30" i="6" s="1"/>
  <c r="H32" i="6" s="1"/>
  <c r="C17" i="6"/>
  <c r="H33" i="6" l="1"/>
  <c r="L33" i="6"/>
  <c r="N33" i="6"/>
  <c r="J33" i="6"/>
  <c r="J36" i="6"/>
  <c r="J35" i="6"/>
  <c r="J37" i="6" l="1"/>
  <c r="C30" i="6"/>
  <c r="C32" i="6" s="1"/>
  <c r="D469" i="1"/>
  <c r="D463" i="1"/>
  <c r="D470" i="1" l="1"/>
  <c r="D475" i="1" s="1"/>
  <c r="D476" i="1" s="1"/>
  <c r="D477" i="1" s="1"/>
  <c r="D479" i="1" s="1"/>
  <c r="D480" i="1" s="1"/>
  <c r="D10" i="3"/>
  <c r="D15" i="3"/>
  <c r="D110" i="1" l="1"/>
  <c r="D22" i="1" l="1"/>
  <c r="D29" i="1" s="1"/>
  <c r="D210" i="1" l="1"/>
  <c r="D124" i="1"/>
  <c r="D76" i="3" l="1"/>
  <c r="D419" i="1"/>
  <c r="D28" i="1"/>
  <c r="D34" i="1" l="1"/>
  <c r="D427" i="1"/>
  <c r="D432" i="1" s="1"/>
  <c r="D35" i="1" l="1"/>
  <c r="D36" i="1" s="1"/>
  <c r="D38" i="1" s="1"/>
  <c r="D39" i="1" s="1"/>
  <c r="D375" i="1"/>
  <c r="D383" i="1" s="1"/>
  <c r="D388" i="1" s="1"/>
  <c r="D389" i="1" s="1"/>
  <c r="D390" i="1" s="1"/>
  <c r="D392" i="1" s="1"/>
  <c r="D393" i="1" s="1"/>
  <c r="D32" i="3" l="1"/>
  <c r="F28" i="5" l="1"/>
  <c r="F22" i="5"/>
  <c r="E22" i="5"/>
  <c r="E29" i="5" s="1"/>
  <c r="E33" i="5" s="1"/>
  <c r="E35" i="5" s="1"/>
  <c r="E37" i="5" s="1"/>
  <c r="D28" i="5"/>
  <c r="D22" i="5"/>
  <c r="D68" i="4"/>
  <c r="D62" i="4"/>
  <c r="D69" i="4" s="1"/>
  <c r="D72" i="3"/>
  <c r="D66" i="3"/>
  <c r="D73" i="3" s="1"/>
  <c r="D28" i="3"/>
  <c r="D22" i="3"/>
  <c r="D29" i="3" s="1"/>
  <c r="D335" i="1"/>
  <c r="D341" i="1" s="1"/>
  <c r="D346" i="1" s="1"/>
  <c r="D347" i="1" s="1"/>
  <c r="D348" i="1" s="1"/>
  <c r="D350" i="1" s="1"/>
  <c r="D351" i="1" s="1"/>
  <c r="D78" i="1"/>
  <c r="D72" i="1"/>
  <c r="D297" i="1"/>
  <c r="D298" i="1"/>
  <c r="D303" i="1" s="1"/>
  <c r="D304" i="1" s="1"/>
  <c r="D305" i="1" s="1"/>
  <c r="D307" i="1" s="1"/>
  <c r="D308" i="1" s="1"/>
  <c r="D252" i="1"/>
  <c r="D204" i="1"/>
  <c r="D160" i="1"/>
  <c r="D118" i="1"/>
  <c r="D125" i="1" s="1"/>
  <c r="D168" i="1" l="1"/>
  <c r="D173" i="1" s="1"/>
  <c r="F29" i="5"/>
  <c r="F33" i="5" s="1"/>
  <c r="F35" i="5" s="1"/>
  <c r="F37" i="5" s="1"/>
  <c r="D33" i="3"/>
  <c r="D35" i="3" s="1"/>
  <c r="D37" i="3" s="1"/>
  <c r="D73" i="4"/>
  <c r="D75" i="4" s="1"/>
  <c r="D77" i="4" s="1"/>
  <c r="D31" i="4"/>
  <c r="D33" i="4" s="1"/>
  <c r="D35" i="4" s="1"/>
  <c r="D29" i="5"/>
  <c r="D33" i="5" s="1"/>
  <c r="D35" i="5" s="1"/>
  <c r="D37" i="5" s="1"/>
  <c r="D77" i="3"/>
  <c r="D79" i="3" s="1"/>
  <c r="D253" i="1"/>
  <c r="D258" i="1" s="1"/>
  <c r="D259" i="1" s="1"/>
  <c r="D260" i="1" s="1"/>
  <c r="D262" i="1" s="1"/>
  <c r="D263" i="1" s="1"/>
  <c r="D79" i="1"/>
  <c r="D83" i="1" s="1"/>
  <c r="D84" i="1" s="1"/>
  <c r="D85" i="1" s="1"/>
  <c r="D129" i="1"/>
  <c r="D130" i="1" s="1"/>
  <c r="D131" i="1" s="1"/>
  <c r="D211" i="1"/>
  <c r="D216" i="1" s="1"/>
  <c r="D177" i="1" l="1"/>
  <c r="D178" i="1" s="1"/>
  <c r="D174" i="1"/>
  <c r="D175" i="1" s="1"/>
  <c r="D217" i="1"/>
  <c r="D218" i="1" s="1"/>
  <c r="D220" i="1" s="1"/>
  <c r="D221" i="1" s="1"/>
  <c r="D133" i="1"/>
  <c r="D134" i="1" s="1"/>
  <c r="D87" i="1"/>
  <c r="D88" i="1" s="1"/>
  <c r="D30" i="2"/>
  <c r="D37" i="2" l="1"/>
  <c r="D39" i="2" s="1"/>
  <c r="D40" i="2" s="1"/>
  <c r="D35" i="2"/>
</calcChain>
</file>

<file path=xl/sharedStrings.xml><?xml version="1.0" encoding="utf-8"?>
<sst xmlns="http://schemas.openxmlformats.org/spreadsheetml/2006/main" count="666" uniqueCount="117">
  <si>
    <t>උපයනවිට ගෙවීම් බදු ගණනය කිරීමේ විස්තරය</t>
  </si>
  <si>
    <t>ඒකාබද්ධ වැටුප</t>
  </si>
  <si>
    <t>ජීවන වියදම</t>
  </si>
  <si>
    <t>දළ වැටුප</t>
  </si>
  <si>
    <t>එකතු කිරීම්</t>
  </si>
  <si>
    <t>සුව සම්පත රක්ෂණ දායකත්වය</t>
  </si>
  <si>
    <t>නාමික ගෙවල් කුලී වටිනාකම</t>
  </si>
  <si>
    <t>දේපළ ණය රජයේ පොළී දායකත්වය</t>
  </si>
  <si>
    <t>අඩු නිරීම්</t>
  </si>
  <si>
    <t xml:space="preserve">නිලරථ අධිභාර </t>
  </si>
  <si>
    <t xml:space="preserve">ගෙවල් කුලිය </t>
  </si>
  <si>
    <t>මුළු මාසික  ආදායම</t>
  </si>
  <si>
    <t>උපයනවිට ගෙවීම් බද්ද 24%</t>
  </si>
  <si>
    <t>බදු නිදහස් වටිනාකම</t>
  </si>
  <si>
    <t>හිඟ වැටුප් හා දිමනා ගෙවීම්</t>
  </si>
  <si>
    <t>භාෂා දිමනාව</t>
  </si>
  <si>
    <t>අභියාචන දිමනාව</t>
  </si>
  <si>
    <t>ඉන්ධන දිමනාව</t>
  </si>
  <si>
    <t>ගෙවල් කුලී දිමනාව</t>
  </si>
  <si>
    <t>පෞද්ගලික දිමනාව</t>
  </si>
  <si>
    <t>රියදුරු දිමනාව</t>
  </si>
  <si>
    <t>නිලරථ දිමනාව</t>
  </si>
  <si>
    <t>වෘත්තීය දිමනාව</t>
  </si>
  <si>
    <t>ග්‍රන්ථ දිමනාව</t>
  </si>
  <si>
    <t>දුරකථන දිමනාව</t>
  </si>
  <si>
    <t>නාමික නිලරථ වටිනාකම</t>
  </si>
  <si>
    <t>තනතුර:- මහේස්ත්‍රාත්, ප්‍රධාන මහේස්ත්‍රාත් අධිකරණය, කොළඹ.</t>
  </si>
  <si>
    <t>නම:- ජී.එල්.ප්‍රියන්ත මැතිතුමා.</t>
  </si>
  <si>
    <t>නම:- ඩී.එම්.ඒ.සෙනෙවිරත්න මැතිතුමා.</t>
  </si>
  <si>
    <t>නම:- ඩබ්.යූ.සී.හේරත් මැතිණිය.</t>
  </si>
  <si>
    <t xml:space="preserve"> </t>
  </si>
  <si>
    <t>නම:- වයි.ආර්.බි.නෙළුම්දෙණිය මැතිතුමා.</t>
  </si>
  <si>
    <t>නම:- කේ.සී.ඒ.සමරදිවාකර මැතිතුමා.</t>
  </si>
  <si>
    <t>නම:- බී.ජේ.ටී.එල්.ජයතුංග මැතිණිය.</t>
  </si>
  <si>
    <t>අඩු කිරීම්</t>
  </si>
  <si>
    <t>හිග ගෙවල් කුලී දීමනාව</t>
  </si>
  <si>
    <t>තනතුර:- මහාධිකරණ විනිසුරු, සිවිල් අභියාචනා මහාධිකරණය, කොළඹ.</t>
  </si>
  <si>
    <t>නම:- එම්.එම්.එම්.මිහාල් මැතිතුමා.</t>
  </si>
  <si>
    <t>තනතුර:- මහේස්ත්‍රාත්, මහේස්ත්‍රාත් අධිකරණය, ගල්කිස්ස.</t>
  </si>
  <si>
    <t>තනතුර:- මහේස්ත්‍රාත්, මහේස්ත්‍රාත් අධිකරණය, මාලිගාකන්ද.</t>
  </si>
  <si>
    <t>නම:- ජී.ඒ.ආර්.ආටිගල මැතිනිය,</t>
  </si>
  <si>
    <t>සැප්තැම්බර්  මාසයට අදාල බද්ද</t>
  </si>
  <si>
    <t>2018 අගෝස්තු</t>
  </si>
  <si>
    <t xml:space="preserve">2018 ජුනි </t>
  </si>
  <si>
    <t>2018 ජුලි</t>
  </si>
  <si>
    <t>හිග පෞද්ගලික දීමනාව</t>
  </si>
  <si>
    <t>නම:- ජී.එච්.කේ.එන්. සිල්වා මැතිණිය</t>
  </si>
  <si>
    <t>නම:-කේ.එස්.එල්.ජයරත්න මැතිණිය</t>
  </si>
  <si>
    <t>තනතුර:- ප්‍රධාන මහේස්ත්‍රාත්, ප්‍රධාන මහේස්ත්‍රාත් අධිකරණය, කොළඹ.</t>
  </si>
  <si>
    <t>තනතුර:- අතිරේක මහේස්ත්‍රාත්, ප්‍රධාන මහේස්ත්‍රාත් අධිකරණය, කොළඹ.</t>
  </si>
  <si>
    <t xml:space="preserve">හිග වැටුප් </t>
  </si>
  <si>
    <t>හිග පෞද්ගලික දිමනාව</t>
  </si>
  <si>
    <t>නම:- ටි.ජේ.ප්‍රභාකරන් මැතිතුමා</t>
  </si>
  <si>
    <t xml:space="preserve">නම -ආර්.එම්.එස්.එල්.පී.ඒ. වීරසිංහ මැතිනිය </t>
  </si>
  <si>
    <t>තනතුර - මහේස්ත්‍රාත්, ප්‍රධාන මහේස්ත්‍රාත් අධිකරණය, කොළඹ</t>
  </si>
  <si>
    <t>නම:- සී.පී.කීර්තිසිංහ මැතිතුමා.</t>
  </si>
  <si>
    <t>ගෙවල් කුලී දීමනා</t>
  </si>
  <si>
    <t>හිග ගෙවල් කුලී දීමනා</t>
  </si>
  <si>
    <t>නම:- සී.එච්.ජී.ලියනගේ මැතිතුමා</t>
  </si>
  <si>
    <t>නම:- එස්.ඩබ්.කේ.සේනාධීර මැතිතුමා,</t>
  </si>
  <si>
    <t>භාෂා දීමනාව</t>
  </si>
  <si>
    <t>සුව සම්පත රක්ෂණ දායකත්වය *</t>
  </si>
  <si>
    <t xml:space="preserve">හිග වැටුප </t>
  </si>
  <si>
    <t xml:space="preserve">ගෙවල්කුලී දීමනාව </t>
  </si>
  <si>
    <t xml:space="preserve">                                                                                     </t>
  </si>
  <si>
    <t>හිඟ පෞද්ගලික දිමනාව</t>
  </si>
  <si>
    <t>හිඟ වැටුප</t>
  </si>
  <si>
    <t xml:space="preserve">  </t>
  </si>
  <si>
    <t>* උපයන විට බදු ගණනය කිරීමේදී සුව සම්පත රක්ෂණ ක්‍රමයට රජය විසින්</t>
  </si>
  <si>
    <t>දායක වන රු.74,655.41 ක මුදල ජුනි මස සිට වාරික 04 කින් අයකර  බදු ගණනය</t>
  </si>
  <si>
    <t>හිග වැටුප</t>
  </si>
  <si>
    <t>2019 ජූලි</t>
  </si>
  <si>
    <t>ජූලි මාසයට අදාල බද්ද</t>
  </si>
  <si>
    <t>කර ඇත.  එක් මසකට රු.18,663.85 ක මුදලක් එකතු කර බදු ගණනය කර ඇත.</t>
  </si>
  <si>
    <t>නම:- කේ.ඒ.ඩී.එස්.සී පෙරේරා මැතිණිය</t>
  </si>
  <si>
    <t xml:space="preserve">නාමික ගෙවල් කුලී වටිනාකම </t>
  </si>
  <si>
    <t>අන්තර් දීමනාව</t>
  </si>
  <si>
    <t>අය වූ</t>
  </si>
  <si>
    <t>අය විය යුතු</t>
  </si>
  <si>
    <t>නොවැමිබර්</t>
  </si>
  <si>
    <t>දෙසැමිබර්</t>
  </si>
  <si>
    <t>ජනවාරි</t>
  </si>
  <si>
    <t>පෙබරවාරි</t>
  </si>
  <si>
    <t>වෙනස</t>
  </si>
  <si>
    <t>අය වු එකතුව</t>
  </si>
  <si>
    <t>අය විය යුතු එකතුව</t>
  </si>
  <si>
    <t>දේපළ ණය රජයේ පොළී දායකත්වය වෙනස (2018නොවැමිබර්-2019පෙබරවාරි දක්වා)</t>
  </si>
  <si>
    <t>6711.77+2132.82</t>
  </si>
  <si>
    <t>රජයේ පොළී දායකත්වය එකතු කිරීම.</t>
  </si>
  <si>
    <t>දේපළ ණය රජයේ පොළී දායකත්වය**</t>
  </si>
  <si>
    <t xml:space="preserve">**2018 නොවැම්බර් සිට 2019 පෙබරවාරි  දක්වා මාස 04ක දේපළ ණය සඳහා   </t>
  </si>
  <si>
    <t>-</t>
  </si>
  <si>
    <t>හිග ගෙවල් කුලී දිමනාව</t>
  </si>
  <si>
    <t>නම:- එච්. අයි.කේ.කාහිංගල මැතිණිය</t>
  </si>
  <si>
    <t>තනතුර:- අතිරේක දිසා විනිසුරු, ප්‍රධාන මහේස්ත්‍රාත් අධිකරණය, කොළඹ.</t>
  </si>
  <si>
    <t>හිග නාමික ගෙවල් කුලී වටිනාකම</t>
  </si>
  <si>
    <t>2019  ඔක්තෝබර්</t>
  </si>
  <si>
    <t>2019    ඔක්තෝබර්</t>
  </si>
  <si>
    <t>2019   ඔක්තෝබර්</t>
  </si>
  <si>
    <t xml:space="preserve">  ඔක්තෝබර් මාසයට අදාල බද්ද</t>
  </si>
  <si>
    <t xml:space="preserve">   ඔක්තෝබර් මාසයට අදාල බද්ද</t>
  </si>
  <si>
    <t xml:space="preserve"> ඔක්තෝබර් මාසයට අදාල බද්ද</t>
  </si>
  <si>
    <r>
      <t xml:space="preserve">උපයනවිට ගෙවීම් බද්ද </t>
    </r>
    <r>
      <rPr>
        <sz val="12"/>
        <color theme="1"/>
        <rFont val="Times New Roman"/>
        <family val="1"/>
      </rPr>
      <t>24</t>
    </r>
    <r>
      <rPr>
        <sz val="12"/>
        <color theme="1"/>
        <rFont val="Iskoola Pota"/>
        <family val="2"/>
      </rPr>
      <t>%</t>
    </r>
  </si>
  <si>
    <t>දෙසැම්බර් මාසයට අදාල බද්ද</t>
  </si>
  <si>
    <t>නම:- ප්‍රදීප් මහමුතුගල  මැතිතුමා.</t>
  </si>
  <si>
    <t>ඊලඟ මාස 03 සඳහා අපේක්ෂිත ආදායම</t>
  </si>
  <si>
    <t>උපයනවිට ගෙවීම් බද්ද 12%</t>
  </si>
  <si>
    <t xml:space="preserve"> ජනවාරි මාසයට අදාල උපයන විට ගෙවීම් බද්ද</t>
  </si>
  <si>
    <t>2020  ජනවාරි</t>
  </si>
  <si>
    <t>ගෙවල් කුලිය 10%</t>
  </si>
  <si>
    <t>හිඟ ගෙවල් කුලිය  (2019.10.09 සිට)</t>
  </si>
  <si>
    <t>උපයනවිට ගෙවීම් බද්ද 6%</t>
  </si>
  <si>
    <t>නාමික ගෙවල් කුලී වටිනාකම(2019.07.01 2019.12.31</t>
  </si>
  <si>
    <t xml:space="preserve">දේපළ ණය රජයේ පොළී දායකත්වය </t>
  </si>
  <si>
    <t>දක්වා ගෙවු ගෙවල් කුලිය)(දෙසැම්බර් මස ගෙවා ඇත.)</t>
  </si>
  <si>
    <t>2020 ජනවාරි</t>
  </si>
  <si>
    <t>ගෙවල් කුලිය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</si>
</sst>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Iskoola Pota"/>
      <family val="2"/>
    </font>
    <font>
      <sz val="12"/>
      <color theme="1"/>
      <name val="Iskoola Pota"/>
      <family val="2"/>
    </font>
    <font>
      <u/>
      <sz val="12"/>
      <color theme="1"/>
      <name val="Iskoola Pota"/>
      <family val="2"/>
    </font>
    <font>
      <b/>
      <u/>
      <sz val="12"/>
      <color theme="1"/>
      <name val="Iskoola Pota"/>
      <family val="2"/>
    </font>
    <font>
      <b/>
      <sz val="12"/>
      <color theme="1"/>
      <name val="Iskoola Pota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3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/>
    <xf numFmtId="43" fontId="3" fillId="0" borderId="0" xfId="1" applyFont="1" applyBorder="1"/>
    <xf numFmtId="43" fontId="2" fillId="0" borderId="1" xfId="1" applyFont="1" applyBorder="1"/>
    <xf numFmtId="0" fontId="5" fillId="0" borderId="0" xfId="0" applyFont="1" applyBorder="1"/>
    <xf numFmtId="43" fontId="3" fillId="0" borderId="0" xfId="1" applyFont="1" applyBorder="1" applyAlignment="1">
      <alignment horizontal="center"/>
    </xf>
    <xf numFmtId="0" fontId="3" fillId="0" borderId="1" xfId="0" applyFont="1" applyBorder="1"/>
    <xf numFmtId="43" fontId="3" fillId="0" borderId="1" xfId="1" applyFont="1" applyBorder="1"/>
    <xf numFmtId="2" fontId="3" fillId="0" borderId="0" xfId="0" applyNumberFormat="1" applyFont="1" applyBorder="1"/>
    <xf numFmtId="43" fontId="3" fillId="0" borderId="2" xfId="1" applyFont="1" applyBorder="1"/>
    <xf numFmtId="43" fontId="3" fillId="0" borderId="3" xfId="1" applyFont="1" applyBorder="1"/>
    <xf numFmtId="43" fontId="2" fillId="0" borderId="0" xfId="1" applyFont="1" applyBorder="1"/>
    <xf numFmtId="43" fontId="2" fillId="0" borderId="3" xfId="1" applyFont="1" applyBorder="1"/>
    <xf numFmtId="0" fontId="2" fillId="0" borderId="0" xfId="0" applyFont="1" applyFill="1" applyBorder="1"/>
    <xf numFmtId="43" fontId="0" fillId="0" borderId="0" xfId="1" applyFont="1"/>
    <xf numFmtId="43" fontId="6" fillId="0" borderId="0" xfId="1" applyFont="1" applyBorder="1"/>
    <xf numFmtId="2" fontId="6" fillId="0" borderId="0" xfId="0" applyNumberFormat="1" applyFont="1" applyBorder="1"/>
    <xf numFmtId="0" fontId="7" fillId="0" borderId="0" xfId="0" applyFont="1"/>
    <xf numFmtId="0" fontId="8" fillId="0" borderId="0" xfId="0" applyFont="1"/>
    <xf numFmtId="0" fontId="9" fillId="0" borderId="0" xfId="0" applyFont="1" applyBorder="1" applyAlignment="1">
      <alignment horizontal="center"/>
    </xf>
    <xf numFmtId="43" fontId="8" fillId="0" borderId="0" xfId="1" applyFont="1" applyBorder="1"/>
    <xf numFmtId="43" fontId="10" fillId="0" borderId="1" xfId="1" applyFont="1" applyBorder="1"/>
    <xf numFmtId="43" fontId="8" fillId="0" borderId="1" xfId="1" applyFont="1" applyBorder="1"/>
    <xf numFmtId="43" fontId="8" fillId="0" borderId="2" xfId="1" applyFont="1" applyBorder="1"/>
    <xf numFmtId="43" fontId="8" fillId="0" borderId="3" xfId="1" applyFont="1" applyBorder="1"/>
    <xf numFmtId="0" fontId="11" fillId="0" borderId="0" xfId="0" applyFont="1"/>
    <xf numFmtId="0" fontId="8" fillId="0" borderId="0" xfId="0" applyFont="1" applyBorder="1"/>
    <xf numFmtId="0" fontId="7" fillId="2" borderId="0" xfId="0" applyFont="1" applyFill="1"/>
    <xf numFmtId="0" fontId="12" fillId="0" borderId="0" xfId="0" applyFont="1"/>
    <xf numFmtId="0" fontId="13" fillId="0" borderId="0" xfId="0" applyFont="1" applyBorder="1"/>
    <xf numFmtId="43" fontId="13" fillId="0" borderId="0" xfId="1" applyFont="1" applyBorder="1"/>
    <xf numFmtId="2" fontId="12" fillId="0" borderId="0" xfId="0" applyNumberFormat="1" applyFont="1" applyBorder="1"/>
    <xf numFmtId="0" fontId="12" fillId="0" borderId="0" xfId="0" applyFont="1" applyFill="1"/>
    <xf numFmtId="0" fontId="13" fillId="0" borderId="0" xfId="0" applyFont="1" applyFill="1" applyBorder="1"/>
    <xf numFmtId="0" fontId="12" fillId="0" borderId="0" xfId="0" applyFont="1" applyFill="1" applyBorder="1"/>
    <xf numFmtId="43" fontId="12" fillId="0" borderId="0" xfId="1" applyFont="1" applyFill="1" applyBorder="1"/>
    <xf numFmtId="0" fontId="0" fillId="0" borderId="0" xfId="0" applyBorder="1"/>
    <xf numFmtId="0" fontId="7" fillId="0" borderId="0" xfId="0" applyFont="1" applyAlignment="1">
      <alignment horizontal="left"/>
    </xf>
    <xf numFmtId="0" fontId="16" fillId="0" borderId="0" xfId="0" applyFont="1"/>
    <xf numFmtId="43" fontId="0" fillId="0" borderId="0" xfId="1" applyFont="1" applyBorder="1"/>
    <xf numFmtId="0" fontId="0" fillId="0" borderId="0" xfId="0" applyFont="1"/>
    <xf numFmtId="43" fontId="0" fillId="0" borderId="0" xfId="1" applyFont="1" applyFill="1" applyBorder="1"/>
    <xf numFmtId="0" fontId="0" fillId="0" borderId="0" xfId="0" applyFont="1" applyBorder="1"/>
    <xf numFmtId="43" fontId="16" fillId="0" borderId="0" xfId="0" applyNumberFormat="1" applyFont="1" applyBorder="1"/>
    <xf numFmtId="43" fontId="1" fillId="0" borderId="0" xfId="0" applyNumberFormat="1" applyFont="1" applyBorder="1"/>
    <xf numFmtId="0" fontId="16" fillId="2" borderId="0" xfId="0" applyFont="1" applyFill="1"/>
    <xf numFmtId="0" fontId="17" fillId="0" borderId="0" xfId="0" applyFont="1"/>
    <xf numFmtId="0" fontId="18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0" fillId="0" borderId="0" xfId="0" applyFont="1" applyFill="1" applyBorder="1"/>
    <xf numFmtId="43" fontId="16" fillId="0" borderId="1" xfId="1" applyFont="1" applyBorder="1"/>
    <xf numFmtId="0" fontId="18" fillId="0" borderId="0" xfId="0" applyFont="1" applyBorder="1"/>
    <xf numFmtId="0" fontId="0" fillId="2" borderId="0" xfId="0" applyFont="1" applyFill="1" applyBorder="1"/>
    <xf numFmtId="43" fontId="0" fillId="2" borderId="0" xfId="1" applyFont="1" applyFill="1" applyBorder="1"/>
    <xf numFmtId="0" fontId="0" fillId="0" borderId="1" xfId="0" applyFont="1" applyBorder="1"/>
    <xf numFmtId="2" fontId="0" fillId="0" borderId="0" xfId="0" applyNumberFormat="1" applyFont="1" applyBorder="1"/>
    <xf numFmtId="43" fontId="0" fillId="0" borderId="2" xfId="1" applyFont="1" applyBorder="1"/>
    <xf numFmtId="43" fontId="0" fillId="0" borderId="3" xfId="1" applyFont="1" applyBorder="1"/>
    <xf numFmtId="43" fontId="16" fillId="0" borderId="0" xfId="1" applyFont="1" applyBorder="1"/>
    <xf numFmtId="0" fontId="19" fillId="0" borderId="0" xfId="0" applyFont="1"/>
    <xf numFmtId="0" fontId="21" fillId="0" borderId="0" xfId="0" applyFont="1"/>
    <xf numFmtId="0" fontId="22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Border="1"/>
    <xf numFmtId="43" fontId="19" fillId="0" borderId="0" xfId="1" applyFont="1" applyBorder="1"/>
    <xf numFmtId="0" fontId="19" fillId="0" borderId="0" xfId="0" applyFont="1" applyBorder="1"/>
    <xf numFmtId="0" fontId="19" fillId="0" borderId="0" xfId="0" applyFont="1" applyFill="1" applyBorder="1"/>
    <xf numFmtId="43" fontId="19" fillId="0" borderId="1" xfId="1" applyFont="1" applyBorder="1"/>
    <xf numFmtId="0" fontId="22" fillId="0" borderId="0" xfId="0" applyFont="1" applyBorder="1"/>
    <xf numFmtId="43" fontId="19" fillId="0" borderId="0" xfId="1" applyFont="1" applyFill="1" applyBorder="1"/>
    <xf numFmtId="0" fontId="19" fillId="2" borderId="0" xfId="0" applyFont="1" applyFill="1" applyBorder="1"/>
    <xf numFmtId="0" fontId="19" fillId="0" borderId="2" xfId="0" applyFont="1" applyBorder="1"/>
    <xf numFmtId="43" fontId="19" fillId="0" borderId="0" xfId="0" applyNumberFormat="1" applyFont="1"/>
    <xf numFmtId="43" fontId="19" fillId="0" borderId="3" xfId="1" applyFont="1" applyBorder="1"/>
    <xf numFmtId="43" fontId="19" fillId="0" borderId="3" xfId="0" applyNumberFormat="1" applyFont="1" applyBorder="1"/>
    <xf numFmtId="43" fontId="19" fillId="0" borderId="0" xfId="1" applyFont="1" applyBorder="1" applyAlignment="1">
      <alignment horizontal="right"/>
    </xf>
    <xf numFmtId="2" fontId="19" fillId="0" borderId="0" xfId="0" applyNumberFormat="1" applyFont="1" applyBorder="1"/>
    <xf numFmtId="43" fontId="20" fillId="0" borderId="0" xfId="0" applyNumberFormat="1" applyFont="1" applyBorder="1"/>
    <xf numFmtId="43" fontId="19" fillId="0" borderId="0" xfId="0" applyNumberFormat="1" applyFont="1" applyBorder="1"/>
    <xf numFmtId="0" fontId="20" fillId="0" borderId="0" xfId="0" applyFont="1"/>
    <xf numFmtId="43" fontId="20" fillId="0" borderId="3" xfId="0" applyNumberFormat="1" applyFont="1" applyBorder="1"/>
    <xf numFmtId="43" fontId="0" fillId="0" borderId="0" xfId="0" applyNumberFormat="1" applyFont="1" applyBorder="1" applyAlignment="1"/>
    <xf numFmtId="43" fontId="19" fillId="0" borderId="0" xfId="0" applyNumberFormat="1" applyFont="1" applyBorder="1" applyAlignment="1">
      <alignment horizontal="center"/>
    </xf>
    <xf numFmtId="43" fontId="19" fillId="0" borderId="0" xfId="0" applyNumberFormat="1" applyFont="1" applyBorder="1" applyAlignment="1"/>
    <xf numFmtId="43" fontId="0" fillId="0" borderId="1" xfId="1" applyFont="1" applyBorder="1"/>
    <xf numFmtId="0" fontId="16" fillId="0" borderId="0" xfId="0" applyFont="1" applyFill="1" applyBorder="1"/>
    <xf numFmtId="43" fontId="8" fillId="0" borderId="0" xfId="1" applyFont="1" applyFill="1" applyBorder="1"/>
    <xf numFmtId="0" fontId="13" fillId="0" borderId="0" xfId="0" applyFont="1" applyFill="1"/>
    <xf numFmtId="0" fontId="14" fillId="0" borderId="0" xfId="0" applyFont="1" applyFill="1"/>
    <xf numFmtId="0" fontId="1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2" fillId="0" borderId="0" xfId="0" applyFont="1" applyFill="1" applyAlignment="1">
      <alignment vertical="center"/>
    </xf>
    <xf numFmtId="43" fontId="13" fillId="0" borderId="1" xfId="1" applyFont="1" applyFill="1" applyBorder="1"/>
    <xf numFmtId="0" fontId="15" fillId="0" borderId="0" xfId="0" applyFont="1" applyFill="1" applyBorder="1"/>
    <xf numFmtId="0" fontId="12" fillId="0" borderId="1" xfId="0" applyFont="1" applyFill="1" applyBorder="1"/>
    <xf numFmtId="43" fontId="12" fillId="0" borderId="1" xfId="1" applyFont="1" applyFill="1" applyBorder="1"/>
    <xf numFmtId="2" fontId="12" fillId="0" borderId="0" xfId="0" applyNumberFormat="1" applyFont="1" applyFill="1" applyBorder="1"/>
    <xf numFmtId="43" fontId="12" fillId="0" borderId="2" xfId="1" applyFont="1" applyFill="1" applyBorder="1"/>
    <xf numFmtId="43" fontId="12" fillId="0" borderId="3" xfId="1" applyFont="1" applyFill="1" applyBorder="1"/>
    <xf numFmtId="43" fontId="13" fillId="0" borderId="0" xfId="1" applyFont="1" applyFill="1" applyBorder="1"/>
    <xf numFmtId="0" fontId="7" fillId="0" borderId="0" xfId="0" applyFont="1" applyFill="1"/>
    <xf numFmtId="43" fontId="12" fillId="0" borderId="0" xfId="1" applyFont="1" applyFill="1" applyBorder="1" applyAlignment="1">
      <alignment horizontal="center"/>
    </xf>
    <xf numFmtId="2" fontId="13" fillId="0" borderId="0" xfId="0" applyNumberFormat="1" applyFont="1" applyFill="1" applyBorder="1"/>
    <xf numFmtId="0" fontId="16" fillId="0" borderId="0" xfId="0" applyFont="1" applyFill="1" applyBorder="1" applyAlignment="1">
      <alignment horizontal="left"/>
    </xf>
    <xf numFmtId="43" fontId="16" fillId="0" borderId="0" xfId="1" applyFont="1" applyFill="1" applyBorder="1" applyAlignment="1">
      <alignment horizontal="left"/>
    </xf>
    <xf numFmtId="0" fontId="16" fillId="0" borderId="0" xfId="0" applyFont="1" applyFill="1" applyAlignment="1">
      <alignment horizontal="left"/>
    </xf>
    <xf numFmtId="0" fontId="2" fillId="0" borderId="0" xfId="0" applyFont="1" applyFill="1"/>
    <xf numFmtId="0" fontId="8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0" xfId="0" applyFont="1" applyFill="1" applyBorder="1"/>
    <xf numFmtId="0" fontId="0" fillId="0" borderId="0" xfId="0" applyFill="1"/>
    <xf numFmtId="0" fontId="5" fillId="0" borderId="0" xfId="0" applyFont="1" applyFill="1" applyBorder="1"/>
    <xf numFmtId="43" fontId="3" fillId="0" borderId="0" xfId="1" applyFont="1" applyFill="1" applyBorder="1"/>
    <xf numFmtId="0" fontId="3" fillId="0" borderId="1" xfId="0" applyFont="1" applyFill="1" applyBorder="1"/>
    <xf numFmtId="43" fontId="8" fillId="0" borderId="1" xfId="1" applyFont="1" applyFill="1" applyBorder="1"/>
    <xf numFmtId="2" fontId="3" fillId="0" borderId="0" xfId="0" applyNumberFormat="1" applyFont="1" applyFill="1" applyBorder="1"/>
    <xf numFmtId="43" fontId="8" fillId="0" borderId="2" xfId="1" applyFont="1" applyFill="1" applyBorder="1"/>
    <xf numFmtId="43" fontId="8" fillId="0" borderId="3" xfId="1" applyFont="1" applyFill="1" applyBorder="1"/>
    <xf numFmtId="43" fontId="10" fillId="0" borderId="3" xfId="1" applyFont="1" applyFill="1" applyBorder="1"/>
    <xf numFmtId="0" fontId="11" fillId="0" borderId="0" xfId="0" applyFont="1" applyFill="1"/>
    <xf numFmtId="43" fontId="10" fillId="0" borderId="1" xfId="1" applyFont="1" applyFill="1" applyBorder="1"/>
    <xf numFmtId="43" fontId="3" fillId="0" borderId="0" xfId="1" applyFont="1" applyFill="1" applyBorder="1" applyAlignment="1">
      <alignment horizontal="center"/>
    </xf>
    <xf numFmtId="2" fontId="10" fillId="0" borderId="0" xfId="0" applyNumberFormat="1" applyFont="1" applyFill="1"/>
    <xf numFmtId="43" fontId="13" fillId="0" borderId="3" xfId="1" applyFont="1" applyFill="1" applyBorder="1"/>
    <xf numFmtId="2" fontId="13" fillId="0" borderId="3" xfId="0" applyNumberFormat="1" applyFont="1" applyFill="1" applyBorder="1"/>
    <xf numFmtId="43" fontId="10" fillId="0" borderId="4" xfId="1" applyFont="1" applyFill="1" applyBorder="1"/>
    <xf numFmtId="43" fontId="8" fillId="0" borderId="6" xfId="1" applyFont="1" applyFill="1" applyBorder="1"/>
    <xf numFmtId="43" fontId="23" fillId="0" borderId="3" xfId="0" applyNumberFormat="1" applyFont="1" applyFill="1" applyBorder="1"/>
    <xf numFmtId="0" fontId="7" fillId="0" borderId="0" xfId="0" applyFont="1" applyFill="1" applyBorder="1"/>
    <xf numFmtId="43" fontId="19" fillId="0" borderId="5" xfId="0" applyNumberFormat="1" applyFont="1" applyBorder="1" applyAlignment="1">
      <alignment horizontal="center"/>
    </xf>
    <xf numFmtId="43" fontId="19" fillId="0" borderId="5" xfId="0" applyNumberFormat="1" applyFont="1" applyBorder="1" applyAlignment="1"/>
    <xf numFmtId="0" fontId="20" fillId="0" borderId="0" xfId="0" applyFont="1" applyAlignment="1">
      <alignment horizontal="center"/>
    </xf>
    <xf numFmtId="0" fontId="20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527"/>
  <sheetViews>
    <sheetView topLeftCell="B472" workbookViewId="0">
      <selection activeCell="B424" sqref="B424:B425"/>
    </sheetView>
  </sheetViews>
  <sheetFormatPr defaultRowHeight="15.75" x14ac:dyDescent="0.25"/>
  <cols>
    <col min="1" max="1" width="4.85546875" style="23" customWidth="1"/>
    <col min="2" max="2" width="48.5703125" style="23" customWidth="1"/>
    <col min="3" max="3" width="13.85546875" style="23" customWidth="1"/>
    <col min="4" max="4" width="16" style="23" customWidth="1"/>
    <col min="5" max="5" width="18.28515625" style="23" customWidth="1"/>
    <col min="6" max="8" width="9.140625" style="23"/>
    <col min="9" max="9" width="42.7109375" style="23" customWidth="1"/>
    <col min="10" max="10" width="16.28515625" style="23" customWidth="1"/>
    <col min="11" max="16384" width="9.140625" style="23"/>
  </cols>
  <sheetData>
    <row r="1" spans="1:5" ht="17.25" x14ac:dyDescent="0.3">
      <c r="A1" s="23" t="s">
        <v>30</v>
      </c>
      <c r="B1" s="34"/>
      <c r="C1" s="34"/>
      <c r="D1" s="34"/>
      <c r="E1" s="34"/>
    </row>
    <row r="2" spans="1:5" ht="15.75" customHeight="1" x14ac:dyDescent="0.3">
      <c r="B2" s="34"/>
      <c r="C2" s="34"/>
      <c r="D2" s="34"/>
      <c r="E2" s="34"/>
    </row>
    <row r="3" spans="1:5" ht="15.75" customHeight="1" x14ac:dyDescent="0.3">
      <c r="B3" s="94" t="s">
        <v>47</v>
      </c>
      <c r="C3" s="94"/>
      <c r="D3" s="38"/>
      <c r="E3" s="38"/>
    </row>
    <row r="4" spans="1:5" ht="15.75" customHeight="1" x14ac:dyDescent="0.3">
      <c r="B4" s="94" t="s">
        <v>48</v>
      </c>
      <c r="C4" s="94"/>
      <c r="D4" s="38"/>
      <c r="E4" s="38"/>
    </row>
    <row r="5" spans="1:5" ht="15.75" customHeight="1" x14ac:dyDescent="0.3">
      <c r="B5" s="38"/>
      <c r="C5" s="38"/>
      <c r="D5" s="38"/>
      <c r="E5" s="38"/>
    </row>
    <row r="6" spans="1:5" ht="15.75" customHeight="1" x14ac:dyDescent="0.3">
      <c r="B6" s="95" t="s">
        <v>0</v>
      </c>
      <c r="C6" s="38"/>
      <c r="D6" s="38"/>
      <c r="E6" s="38"/>
    </row>
    <row r="7" spans="1:5" ht="15.75" customHeight="1" x14ac:dyDescent="0.3">
      <c r="B7" s="96"/>
      <c r="C7" s="97"/>
      <c r="D7" s="96" t="s">
        <v>115</v>
      </c>
      <c r="E7" s="38"/>
    </row>
    <row r="8" spans="1:5" ht="15.75" customHeight="1" x14ac:dyDescent="0.3">
      <c r="B8" s="40"/>
      <c r="C8" s="40"/>
      <c r="D8" s="40"/>
      <c r="E8" s="38"/>
    </row>
    <row r="9" spans="1:5" ht="15.75" customHeight="1" x14ac:dyDescent="0.3">
      <c r="B9" s="39" t="s">
        <v>1</v>
      </c>
      <c r="C9" s="40"/>
      <c r="D9" s="41">
        <v>115000</v>
      </c>
      <c r="E9" s="38"/>
    </row>
    <row r="10" spans="1:5" ht="15.75" customHeight="1" x14ac:dyDescent="0.3">
      <c r="B10" s="40" t="s">
        <v>76</v>
      </c>
      <c r="C10" s="40"/>
      <c r="D10" s="41">
        <v>2500</v>
      </c>
      <c r="E10" s="38"/>
    </row>
    <row r="11" spans="1:5" ht="15.75" customHeight="1" x14ac:dyDescent="0.3">
      <c r="B11" s="40" t="s">
        <v>2</v>
      </c>
      <c r="C11" s="40"/>
      <c r="D11" s="41">
        <v>7800</v>
      </c>
      <c r="E11" s="38"/>
    </row>
    <row r="12" spans="1:5" ht="15.75" customHeight="1" x14ac:dyDescent="0.3">
      <c r="B12" s="40" t="s">
        <v>15</v>
      </c>
      <c r="C12" s="40"/>
      <c r="D12" s="41">
        <v>2650</v>
      </c>
      <c r="E12" s="38"/>
    </row>
    <row r="13" spans="1:5" ht="15.75" customHeight="1" x14ac:dyDescent="0.3">
      <c r="B13" s="40" t="s">
        <v>17</v>
      </c>
      <c r="C13" s="40"/>
      <c r="D13" s="41">
        <v>30825</v>
      </c>
      <c r="E13" s="38"/>
    </row>
    <row r="14" spans="1:5" ht="15.75" customHeight="1" x14ac:dyDescent="0.3">
      <c r="B14" s="40" t="s">
        <v>18</v>
      </c>
      <c r="C14" s="40"/>
      <c r="D14" s="41">
        <v>40000</v>
      </c>
      <c r="E14" s="38"/>
    </row>
    <row r="15" spans="1:5" ht="15.75" customHeight="1" x14ac:dyDescent="0.3">
      <c r="B15" s="40" t="s">
        <v>19</v>
      </c>
      <c r="C15" s="40"/>
      <c r="D15" s="41">
        <v>57500</v>
      </c>
      <c r="E15" s="38"/>
    </row>
    <row r="16" spans="1:5" ht="15.75" customHeight="1" x14ac:dyDescent="0.3">
      <c r="B16" s="40" t="s">
        <v>65</v>
      </c>
      <c r="C16" s="40"/>
      <c r="D16" s="41">
        <v>0</v>
      </c>
      <c r="E16" s="38"/>
    </row>
    <row r="17" spans="2:5" ht="15.75" customHeight="1" x14ac:dyDescent="0.3">
      <c r="B17" s="40" t="s">
        <v>20</v>
      </c>
      <c r="C17" s="40"/>
      <c r="D17" s="41">
        <v>25000</v>
      </c>
      <c r="E17" s="38"/>
    </row>
    <row r="18" spans="2:5" ht="15.75" customHeight="1" x14ac:dyDescent="0.3">
      <c r="B18" s="40" t="s">
        <v>21</v>
      </c>
      <c r="C18" s="40"/>
      <c r="D18" s="41">
        <v>100000</v>
      </c>
      <c r="E18" s="38"/>
    </row>
    <row r="19" spans="2:5" ht="15.75" customHeight="1" x14ac:dyDescent="0.3">
      <c r="B19" s="40" t="s">
        <v>22</v>
      </c>
      <c r="C19" s="40"/>
      <c r="D19" s="41">
        <v>65000</v>
      </c>
      <c r="E19" s="38"/>
    </row>
    <row r="20" spans="2:5" ht="15.75" customHeight="1" x14ac:dyDescent="0.3">
      <c r="B20" s="40" t="s">
        <v>24</v>
      </c>
      <c r="C20" s="40"/>
      <c r="D20" s="41">
        <v>11500</v>
      </c>
      <c r="E20" s="38"/>
    </row>
    <row r="21" spans="2:5" ht="15.75" customHeight="1" x14ac:dyDescent="0.3">
      <c r="B21" s="40" t="s">
        <v>23</v>
      </c>
      <c r="C21" s="40"/>
      <c r="D21" s="41">
        <v>20000</v>
      </c>
      <c r="E21" s="38"/>
    </row>
    <row r="22" spans="2:5" ht="15.75" customHeight="1" x14ac:dyDescent="0.3">
      <c r="B22" s="39" t="s">
        <v>3</v>
      </c>
      <c r="C22" s="39"/>
      <c r="D22" s="99">
        <f>SUM(D9:D21)</f>
        <v>477775</v>
      </c>
      <c r="E22" s="38"/>
    </row>
    <row r="23" spans="2:5" ht="15.75" customHeight="1" x14ac:dyDescent="0.3">
      <c r="B23" s="38"/>
      <c r="C23" s="40"/>
      <c r="D23" s="41"/>
      <c r="E23" s="38"/>
    </row>
    <row r="24" spans="2:5" ht="15.75" customHeight="1" x14ac:dyDescent="0.3">
      <c r="B24" s="100" t="s">
        <v>4</v>
      </c>
      <c r="C24" s="39" t="s">
        <v>30</v>
      </c>
      <c r="D24" s="41"/>
      <c r="E24" s="38"/>
    </row>
    <row r="25" spans="2:5" ht="15.75" customHeight="1" x14ac:dyDescent="0.3">
      <c r="B25" s="40"/>
      <c r="C25" s="41"/>
      <c r="D25" s="41"/>
      <c r="E25" s="38"/>
    </row>
    <row r="26" spans="2:5" ht="15.75" customHeight="1" x14ac:dyDescent="0.3">
      <c r="B26" s="40" t="s">
        <v>25</v>
      </c>
      <c r="C26" s="41">
        <v>0</v>
      </c>
      <c r="D26" s="41"/>
      <c r="E26" s="38"/>
    </row>
    <row r="27" spans="2:5" ht="15.75" customHeight="1" x14ac:dyDescent="0.3">
      <c r="B27" s="40" t="s">
        <v>6</v>
      </c>
      <c r="C27" s="41">
        <v>0</v>
      </c>
      <c r="D27" s="41"/>
      <c r="E27" s="38"/>
    </row>
    <row r="28" spans="2:5" ht="15.75" customHeight="1" x14ac:dyDescent="0.3">
      <c r="B28" s="40" t="s">
        <v>7</v>
      </c>
      <c r="C28" s="41">
        <v>0</v>
      </c>
      <c r="D28" s="41">
        <f>C25+C26+C27+C28</f>
        <v>0</v>
      </c>
      <c r="E28" s="38"/>
    </row>
    <row r="29" spans="2:5" ht="15.75" customHeight="1" x14ac:dyDescent="0.3">
      <c r="B29" s="40"/>
      <c r="C29" s="101"/>
      <c r="D29" s="102">
        <f>+D22+D25</f>
        <v>477775</v>
      </c>
      <c r="E29" s="38"/>
    </row>
    <row r="30" spans="2:5" ht="15.75" customHeight="1" x14ac:dyDescent="0.3">
      <c r="B30" s="100" t="s">
        <v>34</v>
      </c>
      <c r="C30" s="39"/>
      <c r="D30" s="41"/>
      <c r="E30" s="38"/>
    </row>
    <row r="31" spans="2:5" ht="15.75" customHeight="1" x14ac:dyDescent="0.3">
      <c r="B31" s="40" t="s">
        <v>9</v>
      </c>
      <c r="C31" s="103">
        <v>350</v>
      </c>
      <c r="D31" s="41"/>
      <c r="E31" s="38"/>
    </row>
    <row r="32" spans="2:5" ht="15.75" customHeight="1" x14ac:dyDescent="0.3">
      <c r="B32" s="40" t="s">
        <v>109</v>
      </c>
      <c r="C32" s="103">
        <v>2000</v>
      </c>
      <c r="D32" s="41"/>
      <c r="E32" s="38"/>
    </row>
    <row r="33" spans="2:5" ht="15.75" customHeight="1" x14ac:dyDescent="0.3">
      <c r="B33" s="40" t="s">
        <v>110</v>
      </c>
      <c r="C33" s="41">
        <v>1483.87</v>
      </c>
      <c r="D33" s="104">
        <f>-C31-C32-C33</f>
        <v>-3833.87</v>
      </c>
      <c r="E33" s="38"/>
    </row>
    <row r="34" spans="2:5" ht="15.75" customHeight="1" thickBot="1" x14ac:dyDescent="0.35">
      <c r="B34" s="40" t="s">
        <v>11</v>
      </c>
      <c r="C34" s="101"/>
      <c r="D34" s="105">
        <f>D29+D33</f>
        <v>473941.13</v>
      </c>
      <c r="E34" s="38"/>
    </row>
    <row r="35" spans="2:5" ht="15.75" customHeight="1" thickTop="1" x14ac:dyDescent="0.3">
      <c r="B35" s="120" t="s">
        <v>105</v>
      </c>
      <c r="C35" s="40"/>
      <c r="D35" s="41">
        <f>D34*3</f>
        <v>1421823.3900000001</v>
      </c>
      <c r="E35" s="38"/>
    </row>
    <row r="36" spans="2:5" ht="15.75" customHeight="1" x14ac:dyDescent="0.3">
      <c r="B36" s="40" t="s">
        <v>111</v>
      </c>
      <c r="C36" s="40"/>
      <c r="D36" s="41">
        <f>D35/100*6</f>
        <v>85309.40340000001</v>
      </c>
      <c r="E36" s="38"/>
    </row>
    <row r="37" spans="2:5" ht="15.75" customHeight="1" x14ac:dyDescent="0.3">
      <c r="B37" s="40" t="s">
        <v>13</v>
      </c>
      <c r="C37" s="40"/>
      <c r="D37" s="41">
        <v>-45000</v>
      </c>
      <c r="E37" s="38"/>
    </row>
    <row r="38" spans="2:5" ht="15.75" customHeight="1" x14ac:dyDescent="0.3">
      <c r="B38" s="40"/>
      <c r="C38" s="40"/>
      <c r="D38" s="41">
        <f>D36+D37</f>
        <v>40309.40340000001</v>
      </c>
      <c r="E38" s="38"/>
    </row>
    <row r="39" spans="2:5" ht="15.75" customHeight="1" thickBot="1" x14ac:dyDescent="0.35">
      <c r="B39" s="39" t="s">
        <v>103</v>
      </c>
      <c r="C39" s="39"/>
      <c r="D39" s="135">
        <f>D38/3</f>
        <v>13436.467800000004</v>
      </c>
      <c r="E39" s="38"/>
    </row>
    <row r="40" spans="2:5" ht="15.75" customHeight="1" thickTop="1" x14ac:dyDescent="0.3">
      <c r="B40" s="39"/>
      <c r="C40" s="39"/>
      <c r="D40" s="106"/>
      <c r="E40" s="38"/>
    </row>
    <row r="41" spans="2:5" ht="15.75" customHeight="1" x14ac:dyDescent="0.3">
      <c r="B41" s="38"/>
      <c r="C41" s="38"/>
      <c r="D41" s="38"/>
      <c r="E41" s="38"/>
    </row>
    <row r="42" spans="2:5" ht="15.75" customHeight="1" x14ac:dyDescent="0.3">
      <c r="B42" s="38"/>
      <c r="C42" s="38"/>
      <c r="D42" s="38"/>
      <c r="E42" s="38"/>
    </row>
    <row r="43" spans="2:5" ht="15.75" customHeight="1" x14ac:dyDescent="0.3">
      <c r="B43" s="38"/>
      <c r="C43" s="38"/>
      <c r="D43" s="38"/>
      <c r="E43" s="38"/>
    </row>
    <row r="44" spans="2:5" ht="15.75" customHeight="1" x14ac:dyDescent="0.3">
      <c r="B44" s="39"/>
      <c r="C44" s="39"/>
      <c r="D44" s="106"/>
      <c r="E44" s="38"/>
    </row>
    <row r="45" spans="2:5" ht="15.75" customHeight="1" x14ac:dyDescent="0.3">
      <c r="B45" s="39"/>
      <c r="C45" s="39"/>
      <c r="D45" s="106"/>
      <c r="E45" s="38"/>
    </row>
    <row r="46" spans="2:5" ht="15.75" customHeight="1" x14ac:dyDescent="0.3">
      <c r="B46" s="39"/>
      <c r="C46" s="39"/>
      <c r="D46" s="106"/>
      <c r="E46" s="38"/>
    </row>
    <row r="47" spans="2:5" ht="15.75" customHeight="1" x14ac:dyDescent="0.3">
      <c r="B47" s="38"/>
      <c r="C47" s="38"/>
      <c r="D47" s="38"/>
      <c r="E47" s="38"/>
    </row>
    <row r="48" spans="2:5" ht="15.75" customHeight="1" x14ac:dyDescent="0.3">
      <c r="B48" s="38"/>
      <c r="C48" s="38"/>
      <c r="D48" s="38"/>
      <c r="E48" s="38"/>
    </row>
    <row r="49" spans="2:11" ht="15.75" customHeight="1" x14ac:dyDescent="0.3">
      <c r="B49" s="38"/>
      <c r="C49" s="38"/>
      <c r="D49" s="38"/>
      <c r="E49" s="38"/>
    </row>
    <row r="50" spans="2:11" ht="15.75" customHeight="1" x14ac:dyDescent="0.3">
      <c r="B50" s="38"/>
      <c r="C50" s="38"/>
      <c r="D50" s="38"/>
      <c r="E50" s="38"/>
    </row>
    <row r="51" spans="2:11" ht="15.75" customHeight="1" x14ac:dyDescent="0.3">
      <c r="B51" s="38"/>
      <c r="C51" s="38"/>
      <c r="D51" s="38"/>
      <c r="E51" s="38"/>
    </row>
    <row r="52" spans="2:11" ht="15.75" customHeight="1" x14ac:dyDescent="0.3">
      <c r="B52" s="38"/>
      <c r="C52" s="38"/>
      <c r="D52" s="38"/>
      <c r="E52" s="38"/>
    </row>
    <row r="53" spans="2:11" ht="15.75" customHeight="1" x14ac:dyDescent="0.3">
      <c r="B53" s="38"/>
      <c r="C53" s="38"/>
      <c r="D53" s="38"/>
      <c r="E53" s="38"/>
    </row>
    <row r="54" spans="2:11" ht="17.25" x14ac:dyDescent="0.3">
      <c r="B54" s="39"/>
      <c r="C54" s="38"/>
      <c r="D54" s="38"/>
      <c r="E54" s="38"/>
    </row>
    <row r="55" spans="2:11" ht="17.25" x14ac:dyDescent="0.3">
      <c r="B55" s="94" t="s">
        <v>33</v>
      </c>
      <c r="C55" s="94"/>
      <c r="D55" s="38"/>
      <c r="E55" s="38"/>
    </row>
    <row r="56" spans="2:11" ht="17.25" x14ac:dyDescent="0.3">
      <c r="B56" s="94" t="s">
        <v>49</v>
      </c>
      <c r="C56" s="94"/>
      <c r="D56" s="38"/>
      <c r="E56" s="38"/>
      <c r="F56" s="33"/>
    </row>
    <row r="57" spans="2:11" ht="17.25" x14ac:dyDescent="0.3">
      <c r="B57" s="38"/>
      <c r="C57" s="38"/>
      <c r="D57" s="38"/>
      <c r="E57" s="38"/>
    </row>
    <row r="58" spans="2:11" ht="17.25" x14ac:dyDescent="0.3">
      <c r="B58" s="95" t="s">
        <v>0</v>
      </c>
      <c r="C58" s="38"/>
      <c r="D58" s="38"/>
      <c r="E58" s="38"/>
    </row>
    <row r="59" spans="2:11" ht="17.25" x14ac:dyDescent="0.3">
      <c r="B59" s="96"/>
      <c r="C59" s="97"/>
      <c r="D59" s="96" t="s">
        <v>115</v>
      </c>
      <c r="E59" s="38"/>
      <c r="K59" s="23" t="s">
        <v>30</v>
      </c>
    </row>
    <row r="60" spans="2:11" ht="10.5" customHeight="1" x14ac:dyDescent="0.3">
      <c r="B60" s="40"/>
      <c r="C60" s="40"/>
      <c r="D60" s="40"/>
      <c r="E60" s="38"/>
    </row>
    <row r="61" spans="2:11" ht="17.25" x14ac:dyDescent="0.3">
      <c r="B61" s="39" t="s">
        <v>1</v>
      </c>
      <c r="C61" s="40"/>
      <c r="D61" s="41">
        <v>102350</v>
      </c>
      <c r="E61" s="38"/>
    </row>
    <row r="62" spans="2:11" ht="17.25" x14ac:dyDescent="0.3">
      <c r="B62" s="39" t="s">
        <v>66</v>
      </c>
      <c r="C62" s="40"/>
      <c r="D62" s="41" t="s">
        <v>91</v>
      </c>
      <c r="E62" s="38"/>
    </row>
    <row r="63" spans="2:11" ht="17.25" x14ac:dyDescent="0.3">
      <c r="B63" s="40" t="s">
        <v>76</v>
      </c>
      <c r="C63" s="40"/>
      <c r="D63" s="41">
        <v>2500</v>
      </c>
      <c r="E63" s="38"/>
    </row>
    <row r="64" spans="2:11" ht="17.25" x14ac:dyDescent="0.3">
      <c r="B64" s="40" t="s">
        <v>2</v>
      </c>
      <c r="C64" s="40"/>
      <c r="D64" s="41">
        <v>7800</v>
      </c>
      <c r="E64" s="38"/>
    </row>
    <row r="65" spans="2:5" ht="17.25" x14ac:dyDescent="0.3">
      <c r="B65" s="40" t="s">
        <v>17</v>
      </c>
      <c r="C65" s="40"/>
      <c r="D65" s="41">
        <v>30825</v>
      </c>
      <c r="E65" s="38"/>
    </row>
    <row r="66" spans="2:5" ht="17.25" x14ac:dyDescent="0.3">
      <c r="B66" s="40" t="s">
        <v>19</v>
      </c>
      <c r="C66" s="40"/>
      <c r="D66" s="41">
        <v>51175</v>
      </c>
      <c r="E66" s="38"/>
    </row>
    <row r="67" spans="2:5" ht="17.25" x14ac:dyDescent="0.3">
      <c r="B67" s="40" t="s">
        <v>65</v>
      </c>
      <c r="C67" s="40"/>
      <c r="D67" s="41" t="s">
        <v>91</v>
      </c>
      <c r="E67" s="38"/>
    </row>
    <row r="68" spans="2:5" ht="17.25" x14ac:dyDescent="0.3">
      <c r="B68" s="40" t="s">
        <v>20</v>
      </c>
      <c r="C68" s="40"/>
      <c r="D68" s="41">
        <v>25000</v>
      </c>
      <c r="E68" s="38"/>
    </row>
    <row r="69" spans="2:5" ht="17.25" x14ac:dyDescent="0.3">
      <c r="B69" s="40" t="s">
        <v>22</v>
      </c>
      <c r="C69" s="40"/>
      <c r="D69" s="41">
        <v>55000</v>
      </c>
      <c r="E69" s="38"/>
    </row>
    <row r="70" spans="2:5" ht="17.25" x14ac:dyDescent="0.3">
      <c r="B70" s="40" t="s">
        <v>24</v>
      </c>
      <c r="C70" s="40"/>
      <c r="D70" s="41">
        <v>11500</v>
      </c>
      <c r="E70" s="38"/>
    </row>
    <row r="71" spans="2:5" ht="17.25" x14ac:dyDescent="0.3">
      <c r="B71" s="40" t="s">
        <v>23</v>
      </c>
      <c r="C71" s="40"/>
      <c r="D71" s="41">
        <v>20000</v>
      </c>
      <c r="E71" s="38"/>
    </row>
    <row r="72" spans="2:5" ht="17.25" x14ac:dyDescent="0.3">
      <c r="B72" s="39" t="s">
        <v>3</v>
      </c>
      <c r="C72" s="39"/>
      <c r="D72" s="99">
        <f>SUM(D61:D71)</f>
        <v>306150</v>
      </c>
      <c r="E72" s="38"/>
    </row>
    <row r="73" spans="2:5" ht="17.25" x14ac:dyDescent="0.3">
      <c r="B73" s="38"/>
      <c r="C73" s="40"/>
      <c r="D73" s="41"/>
      <c r="E73" s="38"/>
    </row>
    <row r="74" spans="2:5" ht="17.25" x14ac:dyDescent="0.3">
      <c r="B74" s="100" t="s">
        <v>4</v>
      </c>
      <c r="C74" s="39"/>
      <c r="D74" s="41"/>
      <c r="E74" s="38"/>
    </row>
    <row r="75" spans="2:5" ht="17.25" x14ac:dyDescent="0.3">
      <c r="B75" s="40"/>
      <c r="C75" s="41"/>
      <c r="D75" s="41"/>
      <c r="E75" s="38"/>
    </row>
    <row r="76" spans="2:5" ht="17.25" x14ac:dyDescent="0.3">
      <c r="B76" s="40" t="s">
        <v>25</v>
      </c>
      <c r="C76" s="41">
        <v>20000</v>
      </c>
      <c r="D76" s="41"/>
      <c r="E76" s="38"/>
    </row>
    <row r="77" spans="2:5" ht="17.25" x14ac:dyDescent="0.3">
      <c r="B77" s="40" t="s">
        <v>6</v>
      </c>
      <c r="C77" s="108"/>
      <c r="D77" s="41"/>
      <c r="E77" s="38"/>
    </row>
    <row r="78" spans="2:5" ht="17.25" x14ac:dyDescent="0.3">
      <c r="B78" s="40" t="s">
        <v>7</v>
      </c>
      <c r="C78" s="41">
        <v>0</v>
      </c>
      <c r="D78" s="41">
        <f>C75+C76+C77+C78</f>
        <v>20000</v>
      </c>
      <c r="E78" s="38"/>
    </row>
    <row r="79" spans="2:5" ht="17.25" x14ac:dyDescent="0.3">
      <c r="B79" s="40"/>
      <c r="C79" s="101"/>
      <c r="D79" s="102">
        <f>D72+D78</f>
        <v>326150</v>
      </c>
      <c r="E79" s="38"/>
    </row>
    <row r="80" spans="2:5" ht="17.25" x14ac:dyDescent="0.3">
      <c r="B80" s="100" t="s">
        <v>34</v>
      </c>
      <c r="C80" s="39"/>
      <c r="D80" s="41"/>
      <c r="E80" s="38"/>
    </row>
    <row r="81" spans="2:5" ht="17.25" x14ac:dyDescent="0.3">
      <c r="B81" s="40" t="s">
        <v>9</v>
      </c>
      <c r="C81" s="103">
        <v>350</v>
      </c>
      <c r="D81" s="41"/>
      <c r="E81" s="38"/>
    </row>
    <row r="82" spans="2:5" ht="17.25" x14ac:dyDescent="0.3">
      <c r="B82" s="40" t="s">
        <v>10</v>
      </c>
      <c r="C82" s="41">
        <v>0</v>
      </c>
      <c r="D82" s="104">
        <v>-350</v>
      </c>
      <c r="E82" s="38"/>
    </row>
    <row r="83" spans="2:5" ht="18" thickBot="1" x14ac:dyDescent="0.35">
      <c r="B83" s="40" t="s">
        <v>11</v>
      </c>
      <c r="C83" s="101"/>
      <c r="D83" s="105">
        <f>D79+D82</f>
        <v>325800</v>
      </c>
      <c r="E83" s="38"/>
    </row>
    <row r="84" spans="2:5" ht="18" thickTop="1" x14ac:dyDescent="0.3">
      <c r="B84" s="120" t="s">
        <v>105</v>
      </c>
      <c r="C84" s="120"/>
      <c r="D84" s="41">
        <f>D83*3</f>
        <v>977400</v>
      </c>
      <c r="E84" s="38"/>
    </row>
    <row r="85" spans="2:5" ht="17.25" x14ac:dyDescent="0.3">
      <c r="B85" s="120" t="s">
        <v>111</v>
      </c>
      <c r="C85" s="120"/>
      <c r="D85" s="41">
        <f>D84*6/100</f>
        <v>58644</v>
      </c>
      <c r="E85" s="38"/>
    </row>
    <row r="86" spans="2:5" ht="17.25" x14ac:dyDescent="0.3">
      <c r="B86" s="120" t="s">
        <v>13</v>
      </c>
      <c r="C86" s="120"/>
      <c r="D86" s="41">
        <v>-45000</v>
      </c>
      <c r="E86" s="38"/>
    </row>
    <row r="87" spans="2:5" ht="17.25" x14ac:dyDescent="0.3">
      <c r="B87" s="19" t="s">
        <v>30</v>
      </c>
      <c r="C87" s="19"/>
      <c r="D87" s="41">
        <f>D85+D86</f>
        <v>13644</v>
      </c>
      <c r="E87" s="38"/>
    </row>
    <row r="88" spans="2:5" ht="18" thickBot="1" x14ac:dyDescent="0.35">
      <c r="B88" s="19" t="s">
        <v>107</v>
      </c>
      <c r="C88" s="122"/>
      <c r="D88" s="135">
        <f>D87/3</f>
        <v>4548</v>
      </c>
      <c r="E88" s="38"/>
    </row>
    <row r="89" spans="2:5" ht="18" thickTop="1" x14ac:dyDescent="0.3">
      <c r="B89" s="39"/>
      <c r="C89" s="39"/>
      <c r="D89" s="106"/>
      <c r="E89" s="38"/>
    </row>
    <row r="90" spans="2:5" ht="17.25" x14ac:dyDescent="0.3">
      <c r="B90" s="39"/>
      <c r="C90" s="39"/>
      <c r="D90" s="106"/>
      <c r="E90" s="38"/>
    </row>
    <row r="91" spans="2:5" ht="17.25" x14ac:dyDescent="0.3">
      <c r="B91" s="39"/>
      <c r="C91" s="39"/>
      <c r="D91" s="106"/>
      <c r="E91" s="38"/>
    </row>
    <row r="92" spans="2:5" ht="17.25" x14ac:dyDescent="0.3">
      <c r="B92" s="39"/>
      <c r="C92" s="39"/>
      <c r="D92" s="106"/>
      <c r="E92" s="38"/>
    </row>
    <row r="93" spans="2:5" ht="17.25" x14ac:dyDescent="0.3">
      <c r="B93" s="39"/>
      <c r="C93" s="39"/>
      <c r="D93" s="106"/>
      <c r="E93" s="38"/>
    </row>
    <row r="94" spans="2:5" ht="17.25" x14ac:dyDescent="0.3">
      <c r="B94" s="39"/>
      <c r="C94" s="39"/>
      <c r="D94" s="106"/>
      <c r="E94" s="38"/>
    </row>
    <row r="95" spans="2:5" ht="17.25" x14ac:dyDescent="0.3">
      <c r="B95" s="39"/>
      <c r="C95" s="39"/>
      <c r="D95" s="106"/>
      <c r="E95" s="38"/>
    </row>
    <row r="96" spans="2:5" ht="17.25" x14ac:dyDescent="0.3">
      <c r="B96" s="39"/>
      <c r="C96" s="39"/>
      <c r="D96" s="106"/>
      <c r="E96" s="38"/>
    </row>
    <row r="97" spans="2:5" ht="17.25" x14ac:dyDescent="0.3">
      <c r="B97" s="39"/>
      <c r="C97" s="39"/>
      <c r="D97" s="106"/>
      <c r="E97" s="38"/>
    </row>
    <row r="98" spans="2:5" ht="17.25" x14ac:dyDescent="0.3">
      <c r="B98" s="39"/>
      <c r="C98" s="39"/>
      <c r="D98" s="106"/>
      <c r="E98" s="38"/>
    </row>
    <row r="99" spans="2:5" ht="17.25" x14ac:dyDescent="0.3">
      <c r="B99" s="94" t="s">
        <v>27</v>
      </c>
      <c r="C99" s="94"/>
      <c r="D99" s="38"/>
      <c r="E99" s="38"/>
    </row>
    <row r="100" spans="2:5" ht="17.25" x14ac:dyDescent="0.3">
      <c r="B100" s="94" t="s">
        <v>49</v>
      </c>
      <c r="C100" s="94"/>
      <c r="D100" s="38"/>
      <c r="E100" s="38"/>
    </row>
    <row r="101" spans="2:5" ht="17.25" x14ac:dyDescent="0.3">
      <c r="B101" s="38"/>
      <c r="C101" s="38"/>
      <c r="D101" s="38"/>
      <c r="E101" s="38"/>
    </row>
    <row r="102" spans="2:5" ht="17.25" x14ac:dyDescent="0.3">
      <c r="B102" s="95" t="s">
        <v>0</v>
      </c>
      <c r="C102" s="38"/>
      <c r="D102" s="38"/>
      <c r="E102" s="38"/>
    </row>
    <row r="103" spans="2:5" ht="17.25" x14ac:dyDescent="0.3">
      <c r="B103" s="96"/>
      <c r="C103" s="97"/>
      <c r="D103" s="96" t="s">
        <v>115</v>
      </c>
      <c r="E103" s="38"/>
    </row>
    <row r="104" spans="2:5" ht="17.25" x14ac:dyDescent="0.3">
      <c r="B104" s="40"/>
      <c r="C104" s="40"/>
      <c r="D104" s="40"/>
      <c r="E104" s="38"/>
    </row>
    <row r="105" spans="2:5" ht="17.25" x14ac:dyDescent="0.3">
      <c r="B105" s="39" t="s">
        <v>1</v>
      </c>
      <c r="C105" s="40"/>
      <c r="D105" s="41">
        <v>104700</v>
      </c>
      <c r="E105" s="38"/>
    </row>
    <row r="106" spans="2:5" ht="17.25" x14ac:dyDescent="0.3">
      <c r="B106" s="40" t="s">
        <v>76</v>
      </c>
      <c r="C106" s="40"/>
      <c r="D106" s="41">
        <v>2500</v>
      </c>
      <c r="E106" s="38"/>
    </row>
    <row r="107" spans="2:5" ht="17.25" x14ac:dyDescent="0.3">
      <c r="B107" s="98" t="s">
        <v>66</v>
      </c>
      <c r="C107" s="40"/>
      <c r="D107" s="41">
        <v>0</v>
      </c>
      <c r="E107" s="38"/>
    </row>
    <row r="108" spans="2:5" ht="17.25" x14ac:dyDescent="0.3">
      <c r="B108" s="40" t="s">
        <v>2</v>
      </c>
      <c r="C108" s="40"/>
      <c r="D108" s="41">
        <v>7800</v>
      </c>
      <c r="E108" s="38"/>
    </row>
    <row r="109" spans="2:5" ht="17.25" x14ac:dyDescent="0.3">
      <c r="B109" s="40" t="s">
        <v>17</v>
      </c>
      <c r="C109" s="40"/>
      <c r="D109" s="41">
        <v>30825</v>
      </c>
      <c r="E109" s="38"/>
    </row>
    <row r="110" spans="2:5" ht="17.25" x14ac:dyDescent="0.3">
      <c r="B110" s="40" t="s">
        <v>18</v>
      </c>
      <c r="C110" s="40"/>
      <c r="D110" s="41">
        <f>-C112</f>
        <v>0</v>
      </c>
      <c r="E110" s="38"/>
    </row>
    <row r="111" spans="2:5" ht="17.25" x14ac:dyDescent="0.3">
      <c r="B111" s="40" t="s">
        <v>19</v>
      </c>
      <c r="C111" s="40"/>
      <c r="D111" s="41">
        <v>52350</v>
      </c>
      <c r="E111" s="38"/>
    </row>
    <row r="112" spans="2:5" ht="17.25" x14ac:dyDescent="0.3">
      <c r="B112" s="40" t="s">
        <v>65</v>
      </c>
      <c r="C112" s="40"/>
      <c r="D112" s="41">
        <v>0</v>
      </c>
      <c r="E112" s="38"/>
    </row>
    <row r="113" spans="2:5" ht="17.25" x14ac:dyDescent="0.3">
      <c r="B113" s="40" t="s">
        <v>20</v>
      </c>
      <c r="C113" s="40"/>
      <c r="D113" s="41">
        <v>25000</v>
      </c>
      <c r="E113" s="38"/>
    </row>
    <row r="114" spans="2:5" ht="17.25" x14ac:dyDescent="0.3">
      <c r="B114" s="40" t="s">
        <v>21</v>
      </c>
      <c r="C114" s="40"/>
      <c r="D114" s="41">
        <v>100000</v>
      </c>
      <c r="E114" s="38"/>
    </row>
    <row r="115" spans="2:5" ht="17.25" x14ac:dyDescent="0.3">
      <c r="B115" s="40" t="s">
        <v>22</v>
      </c>
      <c r="C115" s="40"/>
      <c r="D115" s="41">
        <v>55000</v>
      </c>
      <c r="E115" s="38"/>
    </row>
    <row r="116" spans="2:5" ht="17.25" x14ac:dyDescent="0.3">
      <c r="B116" s="40" t="s">
        <v>24</v>
      </c>
      <c r="C116" s="40"/>
      <c r="D116" s="41">
        <v>11500</v>
      </c>
      <c r="E116" s="38"/>
    </row>
    <row r="117" spans="2:5" ht="17.25" x14ac:dyDescent="0.3">
      <c r="B117" s="40" t="s">
        <v>23</v>
      </c>
      <c r="C117" s="40"/>
      <c r="D117" s="41">
        <v>20000</v>
      </c>
      <c r="E117" s="38"/>
    </row>
    <row r="118" spans="2:5" ht="17.25" x14ac:dyDescent="0.3">
      <c r="B118" s="39" t="s">
        <v>3</v>
      </c>
      <c r="C118" s="39"/>
      <c r="D118" s="99">
        <f>SUM(D105:D117)</f>
        <v>409675</v>
      </c>
      <c r="E118" s="38"/>
    </row>
    <row r="119" spans="2:5" ht="17.25" x14ac:dyDescent="0.3">
      <c r="B119" s="38"/>
      <c r="C119" s="40"/>
      <c r="D119" s="41"/>
      <c r="E119" s="38"/>
    </row>
    <row r="120" spans="2:5" ht="17.25" x14ac:dyDescent="0.3">
      <c r="B120" s="100" t="s">
        <v>4</v>
      </c>
      <c r="C120" s="39"/>
      <c r="D120" s="41"/>
      <c r="E120" s="38"/>
    </row>
    <row r="121" spans="2:5" ht="17.25" x14ac:dyDescent="0.3">
      <c r="B121" s="40"/>
      <c r="C121" s="41"/>
      <c r="D121" s="41"/>
      <c r="E121" s="38"/>
    </row>
    <row r="122" spans="2:5" ht="17.25" x14ac:dyDescent="0.3">
      <c r="B122" s="40" t="s">
        <v>25</v>
      </c>
      <c r="C122" s="41">
        <v>0</v>
      </c>
      <c r="D122" s="41"/>
      <c r="E122" s="38"/>
    </row>
    <row r="123" spans="2:5" ht="17.25" x14ac:dyDescent="0.3">
      <c r="B123" s="40" t="s">
        <v>6</v>
      </c>
      <c r="C123" s="41">
        <v>0</v>
      </c>
      <c r="D123" s="41"/>
      <c r="E123" s="38"/>
    </row>
    <row r="124" spans="2:5" ht="17.25" x14ac:dyDescent="0.3">
      <c r="B124" s="40" t="s">
        <v>7</v>
      </c>
      <c r="C124" s="41">
        <v>7824.86</v>
      </c>
      <c r="D124" s="41">
        <f>SUM(C121:C124)</f>
        <v>7824.86</v>
      </c>
      <c r="E124" s="38"/>
    </row>
    <row r="125" spans="2:5" ht="17.25" x14ac:dyDescent="0.3">
      <c r="B125" s="40"/>
      <c r="C125" s="101"/>
      <c r="D125" s="102">
        <f>+D118+D121+D124</f>
        <v>417499.86</v>
      </c>
      <c r="E125" s="38"/>
    </row>
    <row r="126" spans="2:5" ht="17.25" x14ac:dyDescent="0.3">
      <c r="B126" s="100" t="s">
        <v>34</v>
      </c>
      <c r="C126" s="39"/>
      <c r="D126" s="41"/>
      <c r="E126" s="38"/>
    </row>
    <row r="127" spans="2:5" ht="17.25" x14ac:dyDescent="0.3">
      <c r="B127" s="40" t="s">
        <v>9</v>
      </c>
      <c r="C127" s="103">
        <v>350</v>
      </c>
      <c r="D127" s="41"/>
      <c r="E127" s="38"/>
    </row>
    <row r="128" spans="2:5" ht="17.25" x14ac:dyDescent="0.3">
      <c r="B128" s="40" t="s">
        <v>10</v>
      </c>
      <c r="C128" s="41">
        <v>0</v>
      </c>
      <c r="D128" s="104">
        <v>-350</v>
      </c>
      <c r="E128" s="38"/>
    </row>
    <row r="129" spans="2:5" ht="18" thickBot="1" x14ac:dyDescent="0.35">
      <c r="B129" s="40" t="s">
        <v>11</v>
      </c>
      <c r="C129" s="101"/>
      <c r="D129" s="105">
        <f>D125+D128</f>
        <v>417149.86</v>
      </c>
      <c r="E129" s="38"/>
    </row>
    <row r="130" spans="2:5" ht="18" thickTop="1" x14ac:dyDescent="0.3">
      <c r="B130" s="120" t="s">
        <v>105</v>
      </c>
      <c r="C130" s="40"/>
      <c r="D130" s="41">
        <f>D129*3</f>
        <v>1251449.58</v>
      </c>
      <c r="E130" s="38"/>
    </row>
    <row r="131" spans="2:5" ht="17.25" x14ac:dyDescent="0.3">
      <c r="B131" s="120" t="s">
        <v>111</v>
      </c>
      <c r="C131" s="40"/>
      <c r="D131" s="41">
        <f>D130*6/100</f>
        <v>75086.974800000011</v>
      </c>
      <c r="E131" s="38"/>
    </row>
    <row r="132" spans="2:5" ht="17.25" x14ac:dyDescent="0.3">
      <c r="B132" s="120" t="s">
        <v>13</v>
      </c>
      <c r="C132" s="40"/>
      <c r="D132" s="41">
        <v>-45000</v>
      </c>
      <c r="E132" s="38"/>
    </row>
    <row r="133" spans="2:5" ht="17.25" x14ac:dyDescent="0.3">
      <c r="B133" s="19" t="s">
        <v>30</v>
      </c>
      <c r="C133" s="39"/>
      <c r="D133" s="41">
        <f>D131+D132</f>
        <v>30086.974800000011</v>
      </c>
      <c r="E133" s="38"/>
    </row>
    <row r="134" spans="2:5" ht="18" thickBot="1" x14ac:dyDescent="0.35">
      <c r="B134" s="19" t="s">
        <v>107</v>
      </c>
      <c r="C134" s="39"/>
      <c r="D134" s="135">
        <f>D133/3</f>
        <v>10028.991600000003</v>
      </c>
      <c r="E134" s="38"/>
    </row>
    <row r="135" spans="2:5" ht="18" thickTop="1" x14ac:dyDescent="0.3">
      <c r="B135" s="39"/>
      <c r="C135" s="39"/>
      <c r="D135" s="106"/>
      <c r="E135" s="38"/>
    </row>
    <row r="136" spans="2:5" ht="17.25" x14ac:dyDescent="0.3">
      <c r="B136" s="39"/>
      <c r="C136" s="39"/>
      <c r="D136" s="106"/>
      <c r="E136" s="38"/>
    </row>
    <row r="137" spans="2:5" ht="17.25" x14ac:dyDescent="0.3">
      <c r="B137" s="39"/>
      <c r="C137" s="39"/>
      <c r="D137" s="106"/>
      <c r="E137" s="38"/>
    </row>
    <row r="138" spans="2:5" ht="17.25" x14ac:dyDescent="0.3">
      <c r="B138" s="39"/>
      <c r="C138" s="39"/>
      <c r="D138" s="106"/>
      <c r="E138" s="38"/>
    </row>
    <row r="139" spans="2:5" ht="17.25" x14ac:dyDescent="0.3">
      <c r="B139" s="38"/>
      <c r="C139" s="38"/>
      <c r="D139" s="38"/>
      <c r="E139" s="38"/>
    </row>
    <row r="140" spans="2:5" ht="17.25" x14ac:dyDescent="0.3">
      <c r="B140" s="38"/>
      <c r="C140" s="38"/>
      <c r="D140" s="38"/>
      <c r="E140" s="38"/>
    </row>
    <row r="141" spans="2:5" ht="17.25" x14ac:dyDescent="0.3">
      <c r="B141" s="38"/>
      <c r="C141" s="38"/>
      <c r="D141" s="38"/>
      <c r="E141" s="38"/>
    </row>
    <row r="142" spans="2:5" ht="17.25" x14ac:dyDescent="0.3">
      <c r="B142" s="94" t="s">
        <v>28</v>
      </c>
      <c r="C142" s="94"/>
      <c r="D142" s="38"/>
      <c r="E142" s="38"/>
    </row>
    <row r="143" spans="2:5" ht="17.25" x14ac:dyDescent="0.3">
      <c r="B143" s="94" t="s">
        <v>49</v>
      </c>
      <c r="C143" s="94"/>
      <c r="D143" s="38"/>
      <c r="E143" s="38"/>
    </row>
    <row r="144" spans="2:5" ht="17.25" x14ac:dyDescent="0.3">
      <c r="B144" s="38"/>
      <c r="C144" s="38"/>
      <c r="D144" s="38"/>
      <c r="E144" s="38"/>
    </row>
    <row r="145" spans="2:8" ht="17.25" x14ac:dyDescent="0.3">
      <c r="B145" s="95" t="s">
        <v>0</v>
      </c>
      <c r="C145" s="38"/>
      <c r="D145" s="38"/>
      <c r="E145" s="38"/>
    </row>
    <row r="146" spans="2:8" ht="17.25" x14ac:dyDescent="0.3">
      <c r="B146" s="96"/>
      <c r="C146" s="97"/>
      <c r="D146" s="96" t="s">
        <v>115</v>
      </c>
      <c r="E146" s="38"/>
    </row>
    <row r="147" spans="2:8" ht="17.25" x14ac:dyDescent="0.3">
      <c r="B147" s="40"/>
      <c r="C147" s="40"/>
      <c r="D147" s="40"/>
      <c r="E147" s="38"/>
    </row>
    <row r="148" spans="2:8" ht="17.25" x14ac:dyDescent="0.3">
      <c r="B148" s="39" t="s">
        <v>1</v>
      </c>
      <c r="C148" s="40"/>
      <c r="D148" s="41">
        <v>102350</v>
      </c>
      <c r="E148" s="38"/>
    </row>
    <row r="149" spans="2:8" ht="17.25" x14ac:dyDescent="0.3">
      <c r="B149" s="40" t="s">
        <v>50</v>
      </c>
      <c r="C149" s="40"/>
      <c r="D149" s="108" t="s">
        <v>91</v>
      </c>
      <c r="E149" s="38"/>
    </row>
    <row r="150" spans="2:8" ht="17.25" x14ac:dyDescent="0.3">
      <c r="B150" s="40" t="s">
        <v>2</v>
      </c>
      <c r="C150" s="40"/>
      <c r="D150" s="41">
        <v>7800</v>
      </c>
      <c r="E150" s="38"/>
    </row>
    <row r="151" spans="2:8" ht="17.25" x14ac:dyDescent="0.3">
      <c r="B151" s="40" t="s">
        <v>76</v>
      </c>
      <c r="C151" s="40"/>
      <c r="D151" s="41">
        <v>2500</v>
      </c>
      <c r="E151" s="38"/>
    </row>
    <row r="152" spans="2:8" ht="17.25" x14ac:dyDescent="0.3">
      <c r="B152" s="40" t="s">
        <v>17</v>
      </c>
      <c r="C152" s="40"/>
      <c r="D152" s="41">
        <v>30825</v>
      </c>
      <c r="E152" s="38"/>
    </row>
    <row r="153" spans="2:8" ht="17.25" x14ac:dyDescent="0.3">
      <c r="B153" s="40" t="s">
        <v>19</v>
      </c>
      <c r="C153" s="40"/>
      <c r="D153" s="41">
        <v>51175</v>
      </c>
      <c r="E153" s="38"/>
    </row>
    <row r="154" spans="2:8" ht="17.25" x14ac:dyDescent="0.3">
      <c r="B154" s="40" t="s">
        <v>51</v>
      </c>
      <c r="C154" s="40"/>
      <c r="D154" s="108" t="s">
        <v>91</v>
      </c>
      <c r="E154" s="38"/>
    </row>
    <row r="155" spans="2:8" ht="17.25" x14ac:dyDescent="0.3">
      <c r="B155" s="40" t="s">
        <v>20</v>
      </c>
      <c r="C155" s="40"/>
      <c r="D155" s="41">
        <v>25000</v>
      </c>
      <c r="E155" s="38"/>
      <c r="H155" s="23" t="s">
        <v>30</v>
      </c>
    </row>
    <row r="156" spans="2:8" ht="17.25" x14ac:dyDescent="0.3">
      <c r="B156" s="40" t="s">
        <v>21</v>
      </c>
      <c r="C156" s="40"/>
      <c r="D156" s="41">
        <v>100000</v>
      </c>
      <c r="E156" s="38"/>
    </row>
    <row r="157" spans="2:8" ht="17.25" x14ac:dyDescent="0.3">
      <c r="B157" s="40" t="s">
        <v>22</v>
      </c>
      <c r="C157" s="40"/>
      <c r="D157" s="41">
        <v>55000</v>
      </c>
      <c r="E157" s="38"/>
    </row>
    <row r="158" spans="2:8" ht="17.25" x14ac:dyDescent="0.3">
      <c r="B158" s="40" t="s">
        <v>24</v>
      </c>
      <c r="C158" s="40"/>
      <c r="D158" s="41">
        <v>11500</v>
      </c>
      <c r="E158" s="38"/>
    </row>
    <row r="159" spans="2:8" ht="17.25" x14ac:dyDescent="0.3">
      <c r="B159" s="40" t="s">
        <v>23</v>
      </c>
      <c r="C159" s="40"/>
      <c r="D159" s="41">
        <v>20000</v>
      </c>
      <c r="E159" s="38"/>
    </row>
    <row r="160" spans="2:8" ht="17.25" x14ac:dyDescent="0.3">
      <c r="B160" s="39" t="s">
        <v>3</v>
      </c>
      <c r="C160" s="39"/>
      <c r="D160" s="99">
        <f>SUM(D148:D159)</f>
        <v>406150</v>
      </c>
      <c r="E160" s="38"/>
    </row>
    <row r="161" spans="2:5" ht="17.25" x14ac:dyDescent="0.3">
      <c r="B161" s="38"/>
      <c r="C161" s="40"/>
      <c r="D161" s="41"/>
      <c r="E161" s="38"/>
    </row>
    <row r="162" spans="2:5" ht="17.25" x14ac:dyDescent="0.3">
      <c r="B162" s="100" t="s">
        <v>4</v>
      </c>
      <c r="C162" s="39"/>
      <c r="D162" s="41"/>
      <c r="E162" s="38"/>
    </row>
    <row r="163" spans="2:5" ht="17.25" x14ac:dyDescent="0.3">
      <c r="B163" s="40"/>
      <c r="C163" s="41"/>
      <c r="D163" s="41"/>
      <c r="E163" s="38"/>
    </row>
    <row r="164" spans="2:5" ht="17.25" x14ac:dyDescent="0.3">
      <c r="B164" s="40" t="s">
        <v>25</v>
      </c>
      <c r="C164" s="41"/>
      <c r="D164" s="41"/>
      <c r="E164" s="38"/>
    </row>
    <row r="165" spans="2:5" ht="17.25" x14ac:dyDescent="0.3">
      <c r="B165" s="40" t="s">
        <v>6</v>
      </c>
      <c r="C165" s="108">
        <v>55000</v>
      </c>
      <c r="D165" s="41"/>
      <c r="E165" s="38"/>
    </row>
    <row r="166" spans="2:5" ht="17.25" x14ac:dyDescent="0.3">
      <c r="B166" s="40" t="s">
        <v>95</v>
      </c>
      <c r="C166" s="108" t="s">
        <v>91</v>
      </c>
      <c r="D166" s="41"/>
      <c r="E166" s="38"/>
    </row>
    <row r="167" spans="2:5" ht="17.25" x14ac:dyDescent="0.3">
      <c r="B167" s="40" t="s">
        <v>7</v>
      </c>
      <c r="C167" s="41">
        <v>0</v>
      </c>
      <c r="D167" s="41">
        <f>C165</f>
        <v>55000</v>
      </c>
      <c r="E167" s="38"/>
    </row>
    <row r="168" spans="2:5" ht="17.25" x14ac:dyDescent="0.3">
      <c r="B168" s="40"/>
      <c r="C168" s="101"/>
      <c r="D168" s="102">
        <f>+D163+D167+D160</f>
        <v>461150</v>
      </c>
      <c r="E168" s="38"/>
    </row>
    <row r="169" spans="2:5" ht="17.25" x14ac:dyDescent="0.3">
      <c r="B169" s="100" t="s">
        <v>34</v>
      </c>
      <c r="C169" s="39"/>
      <c r="D169" s="41"/>
      <c r="E169" s="38"/>
    </row>
    <row r="170" spans="2:5" ht="17.25" x14ac:dyDescent="0.3">
      <c r="B170" s="40" t="s">
        <v>9</v>
      </c>
      <c r="C170" s="103">
        <v>350</v>
      </c>
      <c r="D170" s="41"/>
      <c r="E170" s="38"/>
    </row>
    <row r="171" spans="2:5" ht="17.25" x14ac:dyDescent="0.3">
      <c r="B171" s="40" t="s">
        <v>109</v>
      </c>
      <c r="C171" s="41">
        <f>D148*10/100</f>
        <v>10235</v>
      </c>
      <c r="D171" s="41"/>
      <c r="E171" s="38"/>
    </row>
    <row r="172" spans="2:5" ht="17.25" x14ac:dyDescent="0.3">
      <c r="B172" s="40" t="s">
        <v>110</v>
      </c>
      <c r="C172" s="23">
        <v>7315.83</v>
      </c>
      <c r="D172" s="104">
        <f>-C170-C171-C172</f>
        <v>-17900.830000000002</v>
      </c>
      <c r="E172" s="38"/>
    </row>
    <row r="173" spans="2:5" ht="18" thickBot="1" x14ac:dyDescent="0.35">
      <c r="B173" s="40" t="s">
        <v>11</v>
      </c>
      <c r="C173" s="101"/>
      <c r="D173" s="105">
        <f>D168+D172</f>
        <v>443249.17</v>
      </c>
      <c r="E173" s="38"/>
    </row>
    <row r="174" spans="2:5" ht="18" thickTop="1" x14ac:dyDescent="0.3">
      <c r="B174" s="120" t="s">
        <v>105</v>
      </c>
      <c r="C174" s="40"/>
      <c r="D174" s="41">
        <f>D173*3</f>
        <v>1329747.51</v>
      </c>
      <c r="E174" s="38"/>
    </row>
    <row r="175" spans="2:5" ht="17.25" x14ac:dyDescent="0.3">
      <c r="B175" s="120" t="s">
        <v>111</v>
      </c>
      <c r="C175" s="40"/>
      <c r="D175" s="41">
        <f>D174*6/100</f>
        <v>79784.850600000005</v>
      </c>
      <c r="E175" s="38"/>
    </row>
    <row r="176" spans="2:5" ht="17.25" x14ac:dyDescent="0.3">
      <c r="B176" s="120" t="s">
        <v>13</v>
      </c>
      <c r="C176" s="40"/>
      <c r="D176" s="41">
        <v>-45000</v>
      </c>
      <c r="E176" s="38"/>
    </row>
    <row r="177" spans="2:6" ht="17.25" x14ac:dyDescent="0.3">
      <c r="B177" s="19" t="s">
        <v>30</v>
      </c>
      <c r="C177" s="38"/>
      <c r="D177" s="103">
        <f>D175+D176</f>
        <v>34784.850600000005</v>
      </c>
      <c r="E177" s="38"/>
    </row>
    <row r="178" spans="2:6" ht="18" thickBot="1" x14ac:dyDescent="0.35">
      <c r="B178" s="19" t="s">
        <v>107</v>
      </c>
      <c r="C178" s="38"/>
      <c r="D178" s="136">
        <f>D177/3</f>
        <v>11594.950200000001</v>
      </c>
      <c r="E178" s="38"/>
    </row>
    <row r="179" spans="2:6" ht="18" thickTop="1" x14ac:dyDescent="0.3">
      <c r="B179" s="39"/>
      <c r="C179" s="38"/>
      <c r="D179" s="109"/>
      <c r="E179" s="38"/>
    </row>
    <row r="180" spans="2:6" x14ac:dyDescent="0.25">
      <c r="B180" s="110"/>
      <c r="C180" s="110"/>
      <c r="D180" s="111"/>
      <c r="E180" s="112"/>
      <c r="F180" s="43"/>
    </row>
    <row r="181" spans="2:6" x14ac:dyDescent="0.25">
      <c r="B181" s="110"/>
      <c r="C181" s="110"/>
      <c r="D181" s="111"/>
      <c r="E181" s="112"/>
      <c r="F181" s="43"/>
    </row>
    <row r="182" spans="2:6" x14ac:dyDescent="0.25">
      <c r="B182" s="110"/>
      <c r="C182" s="110"/>
      <c r="D182" s="111"/>
      <c r="E182" s="112"/>
      <c r="F182" s="43"/>
    </row>
    <row r="183" spans="2:6" x14ac:dyDescent="0.25">
      <c r="B183" s="112"/>
      <c r="C183" s="112"/>
      <c r="D183" s="112"/>
      <c r="E183" s="112"/>
      <c r="F183" s="43"/>
    </row>
    <row r="184" spans="2:6" ht="17.25" x14ac:dyDescent="0.3">
      <c r="B184" s="38"/>
      <c r="C184" s="38"/>
      <c r="D184" s="38"/>
      <c r="E184" s="38"/>
    </row>
    <row r="185" spans="2:6" ht="17.25" x14ac:dyDescent="0.3">
      <c r="B185" s="94" t="s">
        <v>29</v>
      </c>
      <c r="C185" s="94"/>
      <c r="D185" s="38"/>
      <c r="E185" s="38"/>
    </row>
    <row r="186" spans="2:6" ht="17.25" x14ac:dyDescent="0.3">
      <c r="B186" s="94" t="s">
        <v>49</v>
      </c>
      <c r="C186" s="94"/>
      <c r="D186" s="38"/>
      <c r="E186" s="38"/>
    </row>
    <row r="187" spans="2:6" ht="17.25" x14ac:dyDescent="0.3">
      <c r="B187" s="38"/>
      <c r="C187" s="38"/>
      <c r="D187" s="38"/>
      <c r="E187" s="38"/>
    </row>
    <row r="188" spans="2:6" ht="17.25" x14ac:dyDescent="0.3">
      <c r="B188" s="95" t="s">
        <v>0</v>
      </c>
      <c r="C188" s="38"/>
      <c r="D188" s="38"/>
      <c r="E188" s="38"/>
    </row>
    <row r="189" spans="2:6" ht="17.25" x14ac:dyDescent="0.3">
      <c r="B189" s="96"/>
      <c r="C189" s="97"/>
      <c r="D189" s="96" t="s">
        <v>115</v>
      </c>
      <c r="E189" s="38"/>
    </row>
    <row r="190" spans="2:6" ht="17.25" x14ac:dyDescent="0.3">
      <c r="B190" s="40"/>
      <c r="C190" s="40"/>
      <c r="D190" s="40"/>
      <c r="E190" s="38"/>
    </row>
    <row r="191" spans="2:6" ht="17.25" x14ac:dyDescent="0.3">
      <c r="B191" s="39" t="s">
        <v>1</v>
      </c>
      <c r="C191" s="40"/>
      <c r="D191" s="41">
        <v>102350</v>
      </c>
      <c r="E191" s="38"/>
    </row>
    <row r="192" spans="2:6" ht="17.25" x14ac:dyDescent="0.3">
      <c r="B192" s="40" t="s">
        <v>50</v>
      </c>
      <c r="C192" s="40"/>
      <c r="D192" s="41" t="s">
        <v>91</v>
      </c>
      <c r="E192" s="38"/>
    </row>
    <row r="193" spans="2:5" ht="17.25" x14ac:dyDescent="0.3">
      <c r="B193" s="40" t="s">
        <v>2</v>
      </c>
      <c r="C193" s="40"/>
      <c r="D193" s="41">
        <v>7800</v>
      </c>
      <c r="E193" s="38"/>
    </row>
    <row r="194" spans="2:5" ht="17.25" x14ac:dyDescent="0.3">
      <c r="B194" s="40" t="s">
        <v>76</v>
      </c>
      <c r="C194" s="40"/>
      <c r="D194" s="41">
        <v>2500</v>
      </c>
      <c r="E194" s="38"/>
    </row>
    <row r="195" spans="2:5" ht="17.25" x14ac:dyDescent="0.3">
      <c r="B195" s="40" t="s">
        <v>17</v>
      </c>
      <c r="C195" s="40"/>
      <c r="D195" s="41">
        <v>30825</v>
      </c>
      <c r="E195" s="38"/>
    </row>
    <row r="196" spans="2:5" ht="17.25" x14ac:dyDescent="0.3">
      <c r="B196" s="40" t="s">
        <v>18</v>
      </c>
      <c r="C196" s="40"/>
      <c r="D196" s="41">
        <v>30000</v>
      </c>
      <c r="E196" s="38"/>
    </row>
    <row r="197" spans="2:5" ht="17.25" x14ac:dyDescent="0.3">
      <c r="B197" s="40" t="s">
        <v>51</v>
      </c>
      <c r="C197" s="40"/>
      <c r="D197" s="41" t="s">
        <v>91</v>
      </c>
      <c r="E197" s="38"/>
    </row>
    <row r="198" spans="2:5" ht="17.25" x14ac:dyDescent="0.3">
      <c r="B198" s="40" t="s">
        <v>19</v>
      </c>
      <c r="C198" s="40"/>
      <c r="D198" s="41">
        <v>51175</v>
      </c>
      <c r="E198" s="38"/>
    </row>
    <row r="199" spans="2:5" ht="17.25" x14ac:dyDescent="0.3">
      <c r="B199" s="40" t="s">
        <v>20</v>
      </c>
      <c r="C199" s="40"/>
      <c r="D199" s="41">
        <v>25000</v>
      </c>
      <c r="E199" s="38"/>
    </row>
    <row r="200" spans="2:5" ht="17.25" x14ac:dyDescent="0.3">
      <c r="B200" s="40" t="s">
        <v>21</v>
      </c>
      <c r="C200" s="40"/>
      <c r="D200" s="41">
        <v>100000</v>
      </c>
      <c r="E200" s="38"/>
    </row>
    <row r="201" spans="2:5" ht="17.25" x14ac:dyDescent="0.3">
      <c r="B201" s="40" t="s">
        <v>22</v>
      </c>
      <c r="C201" s="40"/>
      <c r="D201" s="41">
        <v>55000</v>
      </c>
      <c r="E201" s="38"/>
    </row>
    <row r="202" spans="2:5" ht="17.25" x14ac:dyDescent="0.3">
      <c r="B202" s="40" t="s">
        <v>24</v>
      </c>
      <c r="C202" s="40"/>
      <c r="D202" s="41">
        <v>11500</v>
      </c>
      <c r="E202" s="38"/>
    </row>
    <row r="203" spans="2:5" ht="17.25" x14ac:dyDescent="0.3">
      <c r="B203" s="40" t="s">
        <v>23</v>
      </c>
      <c r="C203" s="40"/>
      <c r="D203" s="41">
        <v>20000</v>
      </c>
      <c r="E203" s="38"/>
    </row>
    <row r="204" spans="2:5" ht="17.25" x14ac:dyDescent="0.3">
      <c r="B204" s="39" t="s">
        <v>3</v>
      </c>
      <c r="C204" s="39"/>
      <c r="D204" s="99">
        <f>SUM(D191:D203)</f>
        <v>436150</v>
      </c>
      <c r="E204" s="38"/>
    </row>
    <row r="205" spans="2:5" ht="17.25" x14ac:dyDescent="0.3">
      <c r="B205" s="38"/>
      <c r="C205" s="40"/>
      <c r="D205" s="41"/>
      <c r="E205" s="38"/>
    </row>
    <row r="206" spans="2:5" ht="17.25" x14ac:dyDescent="0.3">
      <c r="B206" s="100" t="s">
        <v>4</v>
      </c>
      <c r="C206" s="39"/>
      <c r="D206" s="41"/>
      <c r="E206" s="38"/>
    </row>
    <row r="207" spans="2:5" ht="17.25" x14ac:dyDescent="0.3">
      <c r="B207" s="40" t="s">
        <v>5</v>
      </c>
      <c r="C207" s="41"/>
      <c r="D207" s="41"/>
      <c r="E207" s="38"/>
    </row>
    <row r="208" spans="2:5" ht="17.25" x14ac:dyDescent="0.3">
      <c r="B208" s="40" t="s">
        <v>25</v>
      </c>
      <c r="C208" s="41"/>
      <c r="D208" s="41"/>
      <c r="E208" s="38"/>
    </row>
    <row r="209" spans="2:5" ht="17.25" x14ac:dyDescent="0.3">
      <c r="B209" s="40" t="s">
        <v>6</v>
      </c>
      <c r="C209" s="108"/>
      <c r="D209" s="41"/>
      <c r="E209" s="38"/>
    </row>
    <row r="210" spans="2:5" ht="17.25" x14ac:dyDescent="0.3">
      <c r="B210" s="40" t="s">
        <v>7</v>
      </c>
      <c r="C210" s="41">
        <v>5086.25</v>
      </c>
      <c r="D210" s="41">
        <f>SUM(C207:C210)</f>
        <v>5086.25</v>
      </c>
      <c r="E210" s="38"/>
    </row>
    <row r="211" spans="2:5" ht="17.25" x14ac:dyDescent="0.3">
      <c r="B211" s="40"/>
      <c r="C211" s="101"/>
      <c r="D211" s="102">
        <f>D204+D210</f>
        <v>441236.25</v>
      </c>
      <c r="E211" s="38"/>
    </row>
    <row r="212" spans="2:5" ht="17.25" x14ac:dyDescent="0.3">
      <c r="B212" s="100" t="s">
        <v>34</v>
      </c>
      <c r="C212" s="39"/>
      <c r="D212" s="41"/>
      <c r="E212" s="38"/>
    </row>
    <row r="213" spans="2:5" ht="17.25" x14ac:dyDescent="0.3">
      <c r="B213" s="40" t="s">
        <v>9</v>
      </c>
      <c r="C213" s="103">
        <v>350</v>
      </c>
      <c r="D213" s="41"/>
      <c r="E213" s="38"/>
    </row>
    <row r="214" spans="2:5" ht="17.25" x14ac:dyDescent="0.3">
      <c r="B214" s="40" t="s">
        <v>109</v>
      </c>
      <c r="C214" s="103">
        <v>3000</v>
      </c>
      <c r="D214" s="41"/>
      <c r="E214" s="38"/>
    </row>
    <row r="215" spans="2:5" ht="17.25" x14ac:dyDescent="0.3">
      <c r="B215" s="40" t="s">
        <v>110</v>
      </c>
      <c r="C215" s="41">
        <v>2225.81</v>
      </c>
      <c r="D215" s="104">
        <f>-C213-C214-C215</f>
        <v>-5575.8099999999995</v>
      </c>
      <c r="E215" s="38"/>
    </row>
    <row r="216" spans="2:5" ht="18" thickBot="1" x14ac:dyDescent="0.35">
      <c r="B216" s="40" t="s">
        <v>11</v>
      </c>
      <c r="C216" s="101"/>
      <c r="D216" s="105">
        <f>D211+D215</f>
        <v>435660.44</v>
      </c>
      <c r="E216" s="38"/>
    </row>
    <row r="217" spans="2:5" ht="18" thickTop="1" x14ac:dyDescent="0.3">
      <c r="B217" s="120" t="s">
        <v>105</v>
      </c>
      <c r="C217" s="40"/>
      <c r="D217" s="41">
        <f>D216*3</f>
        <v>1306981.32</v>
      </c>
      <c r="E217" s="38"/>
    </row>
    <row r="218" spans="2:5" ht="17.25" x14ac:dyDescent="0.3">
      <c r="B218" s="120" t="s">
        <v>111</v>
      </c>
      <c r="C218" s="40"/>
      <c r="D218" s="41">
        <f>D217*6/100</f>
        <v>78418.879199999996</v>
      </c>
      <c r="E218" s="38"/>
    </row>
    <row r="219" spans="2:5" ht="17.25" x14ac:dyDescent="0.3">
      <c r="B219" s="120" t="s">
        <v>13</v>
      </c>
      <c r="C219" s="40"/>
      <c r="D219" s="41">
        <v>-45000</v>
      </c>
      <c r="E219" s="38"/>
    </row>
    <row r="220" spans="2:5" ht="17.25" x14ac:dyDescent="0.3">
      <c r="B220" s="19" t="s">
        <v>30</v>
      </c>
      <c r="C220" s="39"/>
      <c r="D220" s="41">
        <f>D218+D219</f>
        <v>33418.879199999996</v>
      </c>
      <c r="E220" s="38"/>
    </row>
    <row r="221" spans="2:5" ht="18" thickBot="1" x14ac:dyDescent="0.35">
      <c r="B221" s="19" t="s">
        <v>107</v>
      </c>
      <c r="C221" s="39"/>
      <c r="D221" s="135">
        <f>D220/3</f>
        <v>11139.626399999999</v>
      </c>
      <c r="E221" s="38"/>
    </row>
    <row r="222" spans="2:5" ht="18" thickTop="1" x14ac:dyDescent="0.3">
      <c r="B222" s="35"/>
      <c r="C222" s="35"/>
      <c r="D222" s="36"/>
      <c r="E222" s="34"/>
    </row>
    <row r="223" spans="2:5" ht="17.25" x14ac:dyDescent="0.3">
      <c r="B223" s="35"/>
      <c r="C223" s="35"/>
      <c r="D223" s="36"/>
      <c r="E223" s="34"/>
    </row>
    <row r="224" spans="2:5" ht="17.25" x14ac:dyDescent="0.3">
      <c r="B224" s="35"/>
      <c r="C224" s="35"/>
      <c r="D224" s="36"/>
      <c r="E224" s="34"/>
    </row>
    <row r="225" spans="1:5" ht="17.25" x14ac:dyDescent="0.3">
      <c r="A225" s="34"/>
      <c r="B225" s="35"/>
      <c r="C225" s="35"/>
      <c r="D225" s="36"/>
      <c r="E225" s="34"/>
    </row>
    <row r="226" spans="1:5" ht="17.25" x14ac:dyDescent="0.3">
      <c r="A226" s="34"/>
      <c r="B226" s="34"/>
      <c r="C226" s="34"/>
      <c r="D226" s="34"/>
      <c r="E226" s="34"/>
    </row>
    <row r="227" spans="1:5" ht="17.25" x14ac:dyDescent="0.3">
      <c r="A227" s="34"/>
      <c r="B227" s="94" t="s">
        <v>104</v>
      </c>
      <c r="C227" s="94"/>
      <c r="D227" s="38"/>
      <c r="E227" s="34"/>
    </row>
    <row r="228" spans="1:5" ht="17.25" x14ac:dyDescent="0.3">
      <c r="A228" s="34"/>
      <c r="B228" s="94" t="s">
        <v>49</v>
      </c>
      <c r="C228" s="94"/>
      <c r="D228" s="38"/>
      <c r="E228" s="34"/>
    </row>
    <row r="229" spans="1:5" ht="17.25" x14ac:dyDescent="0.3">
      <c r="A229" s="34"/>
      <c r="B229" s="38"/>
      <c r="C229" s="38"/>
      <c r="D229" s="38"/>
      <c r="E229" s="34"/>
    </row>
    <row r="230" spans="1:5" ht="17.25" x14ac:dyDescent="0.3">
      <c r="A230" s="34"/>
      <c r="B230" s="95" t="s">
        <v>0</v>
      </c>
      <c r="C230" s="38"/>
      <c r="D230" s="38"/>
      <c r="E230" s="34"/>
    </row>
    <row r="231" spans="1:5" ht="17.25" x14ac:dyDescent="0.3">
      <c r="A231" s="34"/>
      <c r="B231" s="96"/>
      <c r="C231" s="97"/>
      <c r="D231" s="96" t="s">
        <v>115</v>
      </c>
      <c r="E231" s="34"/>
    </row>
    <row r="232" spans="1:5" ht="17.25" x14ac:dyDescent="0.3">
      <c r="A232" s="34"/>
      <c r="B232" s="40"/>
      <c r="C232" s="40"/>
      <c r="D232" s="40"/>
      <c r="E232" s="34"/>
    </row>
    <row r="233" spans="1:5" ht="17.25" x14ac:dyDescent="0.3">
      <c r="A233" s="34"/>
      <c r="B233" s="39" t="s">
        <v>1</v>
      </c>
      <c r="C233" s="40"/>
      <c r="D233" s="41">
        <v>81520</v>
      </c>
      <c r="E233" s="34"/>
    </row>
    <row r="234" spans="1:5" ht="17.25" x14ac:dyDescent="0.3">
      <c r="A234" s="34"/>
      <c r="B234" s="40" t="s">
        <v>50</v>
      </c>
      <c r="C234" s="40"/>
      <c r="D234" s="108" t="s">
        <v>91</v>
      </c>
      <c r="E234" s="34"/>
    </row>
    <row r="235" spans="1:5" ht="17.25" x14ac:dyDescent="0.3">
      <c r="A235" s="34"/>
      <c r="B235" s="40" t="s">
        <v>2</v>
      </c>
      <c r="C235" s="40"/>
      <c r="D235" s="41">
        <v>7800</v>
      </c>
      <c r="E235" s="34"/>
    </row>
    <row r="236" spans="1:5" ht="17.25" x14ac:dyDescent="0.3">
      <c r="A236" s="34"/>
      <c r="B236" s="40" t="s">
        <v>76</v>
      </c>
      <c r="C236" s="40"/>
      <c r="D236" s="41">
        <v>2500</v>
      </c>
      <c r="E236" s="34"/>
    </row>
    <row r="237" spans="1:5" ht="17.25" x14ac:dyDescent="0.3">
      <c r="A237" s="34"/>
      <c r="B237" s="40" t="s">
        <v>17</v>
      </c>
      <c r="C237" s="40"/>
      <c r="D237" s="41">
        <v>30825</v>
      </c>
      <c r="E237" s="34"/>
    </row>
    <row r="238" spans="1:5" ht="17.25" x14ac:dyDescent="0.3">
      <c r="A238" s="34"/>
      <c r="B238" s="40" t="s">
        <v>18</v>
      </c>
      <c r="C238" s="40"/>
      <c r="D238" s="41">
        <v>30000</v>
      </c>
      <c r="E238" s="34"/>
    </row>
    <row r="239" spans="1:5" ht="17.25" x14ac:dyDescent="0.3">
      <c r="A239" s="34"/>
      <c r="B239" s="40" t="s">
        <v>19</v>
      </c>
      <c r="C239" s="40"/>
      <c r="D239" s="41">
        <v>40760</v>
      </c>
      <c r="E239" s="34"/>
    </row>
    <row r="240" spans="1:5" ht="17.25" x14ac:dyDescent="0.3">
      <c r="A240" s="34"/>
      <c r="B240" s="40" t="s">
        <v>51</v>
      </c>
      <c r="C240" s="40"/>
      <c r="D240" s="108" t="s">
        <v>91</v>
      </c>
      <c r="E240" s="34"/>
    </row>
    <row r="241" spans="1:5" ht="17.25" x14ac:dyDescent="0.3">
      <c r="A241" s="34"/>
      <c r="B241" s="40" t="s">
        <v>20</v>
      </c>
      <c r="C241" s="40"/>
      <c r="D241" s="41">
        <v>25000</v>
      </c>
      <c r="E241" s="34"/>
    </row>
    <row r="242" spans="1:5" ht="17.25" x14ac:dyDescent="0.3">
      <c r="A242" s="34"/>
      <c r="B242" s="40" t="s">
        <v>21</v>
      </c>
      <c r="C242" s="40"/>
      <c r="D242" s="41">
        <v>100000</v>
      </c>
      <c r="E242" s="34"/>
    </row>
    <row r="243" spans="1:5" ht="17.25" x14ac:dyDescent="0.3">
      <c r="A243" s="34"/>
      <c r="B243" s="40" t="s">
        <v>22</v>
      </c>
      <c r="C243" s="40"/>
      <c r="D243" s="41">
        <v>55000</v>
      </c>
      <c r="E243" s="34"/>
    </row>
    <row r="244" spans="1:5" ht="17.25" x14ac:dyDescent="0.3">
      <c r="A244" s="34"/>
      <c r="B244" s="40" t="s">
        <v>24</v>
      </c>
      <c r="C244" s="40"/>
      <c r="D244" s="41">
        <v>11500</v>
      </c>
      <c r="E244" s="34"/>
    </row>
    <row r="245" spans="1:5" ht="17.25" x14ac:dyDescent="0.3">
      <c r="A245" s="34"/>
      <c r="B245" s="40" t="s">
        <v>23</v>
      </c>
      <c r="C245" s="40"/>
      <c r="D245" s="41">
        <v>20000</v>
      </c>
      <c r="E245" s="34"/>
    </row>
    <row r="246" spans="1:5" ht="17.25" x14ac:dyDescent="0.3">
      <c r="A246" s="34"/>
      <c r="B246" s="39" t="s">
        <v>3</v>
      </c>
      <c r="C246" s="39"/>
      <c r="D246" s="99">
        <f>SUM(D233:D245)</f>
        <v>404905</v>
      </c>
      <c r="E246" s="34"/>
    </row>
    <row r="247" spans="1:5" ht="17.25" x14ac:dyDescent="0.3">
      <c r="A247" s="34"/>
      <c r="B247" s="38"/>
      <c r="C247" s="40"/>
      <c r="D247" s="41"/>
      <c r="E247" s="34"/>
    </row>
    <row r="248" spans="1:5" ht="17.25" x14ac:dyDescent="0.3">
      <c r="A248" s="34"/>
      <c r="B248" s="100" t="s">
        <v>4</v>
      </c>
      <c r="C248" s="39"/>
      <c r="D248" s="41"/>
      <c r="E248" s="34"/>
    </row>
    <row r="249" spans="1:5" ht="17.25" x14ac:dyDescent="0.3">
      <c r="A249" s="34"/>
      <c r="B249" s="40" t="s">
        <v>5</v>
      </c>
      <c r="C249" s="41"/>
      <c r="D249" s="41"/>
      <c r="E249" s="34"/>
    </row>
    <row r="250" spans="1:5" ht="17.25" x14ac:dyDescent="0.3">
      <c r="A250" s="34"/>
      <c r="B250" s="40" t="s">
        <v>25</v>
      </c>
      <c r="C250" s="41">
        <v>0</v>
      </c>
      <c r="D250" s="41"/>
      <c r="E250" s="34"/>
    </row>
    <row r="251" spans="1:5" ht="17.25" x14ac:dyDescent="0.3">
      <c r="A251" s="34"/>
      <c r="B251" s="40" t="s">
        <v>6</v>
      </c>
      <c r="C251" s="41">
        <v>0</v>
      </c>
      <c r="D251" s="41"/>
      <c r="E251" s="34"/>
    </row>
    <row r="252" spans="1:5" ht="17.25" x14ac:dyDescent="0.3">
      <c r="A252" s="34"/>
      <c r="B252" s="40" t="s">
        <v>7</v>
      </c>
      <c r="C252" s="41">
        <v>0</v>
      </c>
      <c r="D252" s="41">
        <f>C249+C250+C251+C252</f>
        <v>0</v>
      </c>
      <c r="E252" s="34"/>
    </row>
    <row r="253" spans="1:5" ht="17.25" x14ac:dyDescent="0.3">
      <c r="A253" s="34"/>
      <c r="B253" s="40"/>
      <c r="C253" s="101"/>
      <c r="D253" s="102">
        <f>D246+D252</f>
        <v>404905</v>
      </c>
      <c r="E253" s="34"/>
    </row>
    <row r="254" spans="1:5" ht="17.25" x14ac:dyDescent="0.3">
      <c r="A254" s="34"/>
      <c r="B254" s="100" t="s">
        <v>34</v>
      </c>
      <c r="C254" s="39"/>
      <c r="D254" s="41"/>
      <c r="E254" s="34"/>
    </row>
    <row r="255" spans="1:5" ht="17.25" x14ac:dyDescent="0.3">
      <c r="A255" s="34"/>
      <c r="B255" s="40" t="s">
        <v>9</v>
      </c>
      <c r="C255" s="103">
        <v>350</v>
      </c>
      <c r="D255" s="41"/>
      <c r="E255" s="34"/>
    </row>
    <row r="256" spans="1:5" ht="17.25" x14ac:dyDescent="0.3">
      <c r="A256" s="34"/>
      <c r="B256" s="40" t="s">
        <v>109</v>
      </c>
      <c r="C256" s="103">
        <v>3000</v>
      </c>
      <c r="D256" s="41"/>
      <c r="E256" s="34"/>
    </row>
    <row r="257" spans="1:5" ht="17.25" x14ac:dyDescent="0.3">
      <c r="A257" s="34"/>
      <c r="B257" s="40" t="s">
        <v>110</v>
      </c>
      <c r="C257" s="41">
        <v>2225.81</v>
      </c>
      <c r="D257" s="104">
        <f>-C255-C256-C257</f>
        <v>-5575.8099999999995</v>
      </c>
      <c r="E257" s="34"/>
    </row>
    <row r="258" spans="1:5" ht="18" thickBot="1" x14ac:dyDescent="0.35">
      <c r="A258" s="34"/>
      <c r="B258" s="40" t="s">
        <v>11</v>
      </c>
      <c r="C258" s="101"/>
      <c r="D258" s="105">
        <f>D253+D257</f>
        <v>399329.19</v>
      </c>
      <c r="E258" s="34"/>
    </row>
    <row r="259" spans="1:5" ht="18" thickTop="1" x14ac:dyDescent="0.3">
      <c r="A259" s="34"/>
      <c r="B259" s="120" t="s">
        <v>105</v>
      </c>
      <c r="C259" s="40"/>
      <c r="D259" s="41">
        <f>D258*3</f>
        <v>1197987.57</v>
      </c>
      <c r="E259" s="34"/>
    </row>
    <row r="260" spans="1:5" ht="17.25" x14ac:dyDescent="0.3">
      <c r="A260" s="34"/>
      <c r="B260" s="120" t="s">
        <v>111</v>
      </c>
      <c r="C260" s="40"/>
      <c r="D260" s="41">
        <f>D259*6/100</f>
        <v>71879.254199999996</v>
      </c>
      <c r="E260" s="34"/>
    </row>
    <row r="261" spans="1:5" ht="17.25" x14ac:dyDescent="0.3">
      <c r="A261" s="34"/>
      <c r="B261" s="120" t="s">
        <v>13</v>
      </c>
      <c r="C261" s="40"/>
      <c r="D261" s="41">
        <v>-45000</v>
      </c>
      <c r="E261" s="34"/>
    </row>
    <row r="262" spans="1:5" ht="17.25" x14ac:dyDescent="0.3">
      <c r="A262" s="34"/>
      <c r="B262" s="19" t="s">
        <v>30</v>
      </c>
      <c r="C262" s="39"/>
      <c r="D262" s="41">
        <f>D260+D261</f>
        <v>26879.254199999996</v>
      </c>
      <c r="E262" s="34"/>
    </row>
    <row r="263" spans="1:5" ht="18" thickBot="1" x14ac:dyDescent="0.35">
      <c r="A263" s="34"/>
      <c r="B263" s="19" t="s">
        <v>107</v>
      </c>
      <c r="C263" s="39"/>
      <c r="D263" s="135">
        <f>D262/3</f>
        <v>8959.7513999999992</v>
      </c>
      <c r="E263" s="34"/>
    </row>
    <row r="264" spans="1:5" ht="18" thickTop="1" x14ac:dyDescent="0.3">
      <c r="A264" s="34"/>
      <c r="B264" s="38"/>
      <c r="C264" s="38"/>
      <c r="D264" s="38"/>
      <c r="E264" s="34"/>
    </row>
    <row r="265" spans="1:5" ht="17.25" x14ac:dyDescent="0.3">
      <c r="A265" s="34"/>
      <c r="B265" s="38"/>
      <c r="C265" s="38"/>
      <c r="D265" s="38"/>
      <c r="E265" s="34"/>
    </row>
    <row r="266" spans="1:5" ht="17.25" x14ac:dyDescent="0.3">
      <c r="A266" s="34"/>
      <c r="B266" s="38"/>
      <c r="C266" s="38"/>
      <c r="D266" s="38"/>
      <c r="E266" s="34"/>
    </row>
    <row r="267" spans="1:5" ht="17.25" x14ac:dyDescent="0.3">
      <c r="A267" s="34"/>
      <c r="B267" s="38"/>
      <c r="C267" s="38"/>
      <c r="D267" s="38"/>
      <c r="E267" s="34"/>
    </row>
    <row r="268" spans="1:5" ht="17.25" x14ac:dyDescent="0.3">
      <c r="A268" s="34"/>
      <c r="B268" s="34"/>
      <c r="C268" s="34"/>
      <c r="D268" s="34"/>
      <c r="E268" s="34"/>
    </row>
    <row r="269" spans="1:5" ht="17.25" x14ac:dyDescent="0.3">
      <c r="A269" s="34"/>
      <c r="B269" s="34"/>
      <c r="C269" s="34"/>
      <c r="D269" s="34"/>
      <c r="E269" s="34"/>
    </row>
    <row r="270" spans="1:5" ht="17.25" x14ac:dyDescent="0.3">
      <c r="A270" s="34"/>
      <c r="B270" s="34"/>
      <c r="C270" s="34"/>
      <c r="D270" s="34"/>
      <c r="E270" s="34"/>
    </row>
    <row r="271" spans="1:5" ht="17.25" x14ac:dyDescent="0.3">
      <c r="A271" s="34"/>
      <c r="B271" s="94" t="s">
        <v>31</v>
      </c>
      <c r="C271" s="94"/>
      <c r="D271" s="38"/>
      <c r="E271" s="38"/>
    </row>
    <row r="272" spans="1:5" ht="17.25" x14ac:dyDescent="0.3">
      <c r="A272" s="34"/>
      <c r="B272" s="94" t="s">
        <v>49</v>
      </c>
      <c r="C272" s="94"/>
      <c r="D272" s="38"/>
      <c r="E272" s="38"/>
    </row>
    <row r="273" spans="1:5" ht="17.25" x14ac:dyDescent="0.3">
      <c r="A273" s="34"/>
      <c r="B273" s="38"/>
      <c r="C273" s="38"/>
      <c r="D273" s="38"/>
      <c r="E273" s="38"/>
    </row>
    <row r="274" spans="1:5" ht="17.25" x14ac:dyDescent="0.3">
      <c r="A274" s="34"/>
      <c r="B274" s="95" t="s">
        <v>0</v>
      </c>
      <c r="C274" s="38"/>
      <c r="D274" s="38"/>
      <c r="E274" s="38"/>
    </row>
    <row r="275" spans="1:5" ht="17.25" x14ac:dyDescent="0.3">
      <c r="A275" s="34"/>
      <c r="B275" s="96"/>
      <c r="C275" s="97"/>
      <c r="D275" s="96" t="s">
        <v>115</v>
      </c>
      <c r="E275" s="38"/>
    </row>
    <row r="276" spans="1:5" ht="17.25" x14ac:dyDescent="0.3">
      <c r="A276" s="34"/>
      <c r="B276" s="40"/>
      <c r="C276" s="40"/>
      <c r="D276" s="40"/>
      <c r="E276" s="38"/>
    </row>
    <row r="277" spans="1:5" ht="17.25" x14ac:dyDescent="0.3">
      <c r="A277" s="34"/>
      <c r="B277" s="39" t="s">
        <v>1</v>
      </c>
      <c r="C277" s="40"/>
      <c r="D277" s="41">
        <v>100000</v>
      </c>
      <c r="E277" s="38"/>
    </row>
    <row r="278" spans="1:5" ht="17.25" x14ac:dyDescent="0.3">
      <c r="A278" s="34"/>
      <c r="B278" s="40" t="s">
        <v>70</v>
      </c>
      <c r="C278" s="40"/>
      <c r="D278" s="108" t="s">
        <v>91</v>
      </c>
      <c r="E278" s="38"/>
    </row>
    <row r="279" spans="1:5" ht="17.25" x14ac:dyDescent="0.3">
      <c r="A279" s="34"/>
      <c r="B279" s="40" t="s">
        <v>2</v>
      </c>
      <c r="C279" s="40"/>
      <c r="D279" s="41">
        <v>7800</v>
      </c>
      <c r="E279" s="38"/>
    </row>
    <row r="280" spans="1:5" ht="17.25" x14ac:dyDescent="0.3">
      <c r="A280" s="34"/>
      <c r="B280" s="40" t="s">
        <v>76</v>
      </c>
      <c r="C280" s="40"/>
      <c r="D280" s="41">
        <v>2500</v>
      </c>
      <c r="E280" s="38"/>
    </row>
    <row r="281" spans="1:5" ht="17.25" x14ac:dyDescent="0.3">
      <c r="A281" s="34"/>
      <c r="B281" s="40" t="s">
        <v>17</v>
      </c>
      <c r="C281" s="40"/>
      <c r="D281" s="41">
        <v>30825</v>
      </c>
      <c r="E281" s="38"/>
    </row>
    <row r="282" spans="1:5" ht="17.25" x14ac:dyDescent="0.3">
      <c r="A282" s="34"/>
      <c r="B282" s="40" t="s">
        <v>19</v>
      </c>
      <c r="C282" s="40"/>
      <c r="D282" s="41">
        <v>50000</v>
      </c>
      <c r="E282" s="38"/>
    </row>
    <row r="283" spans="1:5" ht="17.25" x14ac:dyDescent="0.3">
      <c r="A283" s="34"/>
      <c r="B283" s="40" t="s">
        <v>51</v>
      </c>
      <c r="C283" s="40"/>
      <c r="D283" s="108" t="s">
        <v>91</v>
      </c>
      <c r="E283" s="38"/>
    </row>
    <row r="284" spans="1:5" ht="17.25" x14ac:dyDescent="0.3">
      <c r="A284" s="34"/>
      <c r="B284" s="40" t="s">
        <v>20</v>
      </c>
      <c r="C284" s="40"/>
      <c r="D284" s="41">
        <v>25000</v>
      </c>
      <c r="E284" s="38"/>
    </row>
    <row r="285" spans="1:5" ht="17.25" x14ac:dyDescent="0.3">
      <c r="A285" s="34"/>
      <c r="B285" s="40" t="s">
        <v>21</v>
      </c>
      <c r="C285" s="40"/>
      <c r="D285" s="41">
        <v>100000</v>
      </c>
      <c r="E285" s="38"/>
    </row>
    <row r="286" spans="1:5" ht="17.25" x14ac:dyDescent="0.3">
      <c r="A286" s="34"/>
      <c r="B286" s="40" t="s">
        <v>22</v>
      </c>
      <c r="C286" s="40"/>
      <c r="D286" s="41">
        <v>55000</v>
      </c>
      <c r="E286" s="38"/>
    </row>
    <row r="287" spans="1:5" ht="17.25" x14ac:dyDescent="0.3">
      <c r="A287" s="34"/>
      <c r="B287" s="40" t="s">
        <v>24</v>
      </c>
      <c r="C287" s="40"/>
      <c r="D287" s="41">
        <v>11500</v>
      </c>
      <c r="E287" s="38"/>
    </row>
    <row r="288" spans="1:5" ht="17.25" x14ac:dyDescent="0.3">
      <c r="A288" s="34"/>
      <c r="B288" s="40" t="s">
        <v>23</v>
      </c>
      <c r="C288" s="40"/>
      <c r="D288" s="41">
        <v>20000</v>
      </c>
      <c r="E288" s="38"/>
    </row>
    <row r="289" spans="1:5" ht="17.25" x14ac:dyDescent="0.3">
      <c r="A289" s="34"/>
      <c r="B289" s="40" t="s">
        <v>18</v>
      </c>
      <c r="C289" s="40"/>
      <c r="D289" s="41">
        <v>30000</v>
      </c>
      <c r="E289" s="38"/>
    </row>
    <row r="290" spans="1:5" ht="17.25" x14ac:dyDescent="0.3">
      <c r="A290" s="34"/>
      <c r="B290" s="40" t="s">
        <v>92</v>
      </c>
      <c r="C290" s="40"/>
      <c r="D290" s="108" t="s">
        <v>91</v>
      </c>
      <c r="E290" s="38"/>
    </row>
    <row r="291" spans="1:5" ht="17.25" x14ac:dyDescent="0.3">
      <c r="A291" s="34"/>
      <c r="B291" s="39" t="s">
        <v>3</v>
      </c>
      <c r="C291" s="39"/>
      <c r="D291" s="99">
        <f>SUM(D277:D290)</f>
        <v>432625</v>
      </c>
      <c r="E291" s="38"/>
    </row>
    <row r="292" spans="1:5" ht="17.25" x14ac:dyDescent="0.3">
      <c r="A292" s="34"/>
      <c r="B292" s="38"/>
      <c r="C292" s="40"/>
      <c r="D292" s="41"/>
      <c r="E292" s="38"/>
    </row>
    <row r="293" spans="1:5" ht="17.25" x14ac:dyDescent="0.3">
      <c r="A293" s="34"/>
      <c r="B293" s="100" t="s">
        <v>4</v>
      </c>
      <c r="C293" s="39"/>
      <c r="D293" s="41"/>
      <c r="E293" s="38"/>
    </row>
    <row r="294" spans="1:5" ht="17.25" x14ac:dyDescent="0.3">
      <c r="A294" s="34"/>
      <c r="B294" s="40"/>
      <c r="C294" s="41"/>
      <c r="D294" s="41"/>
      <c r="E294" s="38"/>
    </row>
    <row r="295" spans="1:5" ht="17.25" x14ac:dyDescent="0.3">
      <c r="A295" s="34"/>
      <c r="B295" s="40" t="s">
        <v>25</v>
      </c>
      <c r="C295" s="41">
        <v>0</v>
      </c>
      <c r="D295" s="41"/>
      <c r="E295" s="38"/>
    </row>
    <row r="296" spans="1:5" ht="17.25" x14ac:dyDescent="0.3">
      <c r="A296" s="34"/>
      <c r="B296" s="40" t="s">
        <v>6</v>
      </c>
      <c r="C296" s="41">
        <v>0</v>
      </c>
      <c r="D296" s="41"/>
      <c r="E296" s="38"/>
    </row>
    <row r="297" spans="1:5" ht="17.25" x14ac:dyDescent="0.3">
      <c r="A297" s="34"/>
      <c r="B297" s="40" t="s">
        <v>7</v>
      </c>
      <c r="C297" s="41">
        <v>0</v>
      </c>
      <c r="D297" s="41">
        <f>C294+C295+C296+C297</f>
        <v>0</v>
      </c>
      <c r="E297" s="38"/>
    </row>
    <row r="298" spans="1:5" ht="17.25" x14ac:dyDescent="0.3">
      <c r="A298" s="34"/>
      <c r="B298" s="40"/>
      <c r="C298" s="101"/>
      <c r="D298" s="102">
        <f>+D291+D294</f>
        <v>432625</v>
      </c>
      <c r="E298" s="38"/>
    </row>
    <row r="299" spans="1:5" ht="17.25" x14ac:dyDescent="0.3">
      <c r="A299" s="34"/>
      <c r="B299" s="100" t="s">
        <v>34</v>
      </c>
      <c r="C299" s="39"/>
      <c r="D299" s="41"/>
      <c r="E299" s="38"/>
    </row>
    <row r="300" spans="1:5" ht="17.25" x14ac:dyDescent="0.3">
      <c r="A300" s="34"/>
      <c r="B300" s="40" t="s">
        <v>9</v>
      </c>
      <c r="C300" s="103">
        <v>350</v>
      </c>
      <c r="D300" s="41"/>
      <c r="E300" s="38"/>
    </row>
    <row r="301" spans="1:5" ht="17.25" x14ac:dyDescent="0.3">
      <c r="A301" s="34"/>
      <c r="B301" s="40" t="s">
        <v>109</v>
      </c>
      <c r="C301" s="103">
        <v>3000</v>
      </c>
      <c r="D301" s="41"/>
      <c r="E301" s="38"/>
    </row>
    <row r="302" spans="1:5" ht="17.25" x14ac:dyDescent="0.3">
      <c r="A302" s="34"/>
      <c r="B302" s="40" t="s">
        <v>110</v>
      </c>
      <c r="C302" s="41">
        <v>2225.81</v>
      </c>
      <c r="D302" s="104">
        <f>-C300-C301-C302</f>
        <v>-5575.8099999999995</v>
      </c>
      <c r="E302" s="38"/>
    </row>
    <row r="303" spans="1:5" ht="18" thickBot="1" x14ac:dyDescent="0.35">
      <c r="A303" s="34"/>
      <c r="B303" s="40" t="s">
        <v>11</v>
      </c>
      <c r="C303" s="101"/>
      <c r="D303" s="105">
        <f>D298+D302</f>
        <v>427049.19</v>
      </c>
      <c r="E303" s="38"/>
    </row>
    <row r="304" spans="1:5" ht="18" thickTop="1" x14ac:dyDescent="0.3">
      <c r="A304" s="34"/>
      <c r="B304" s="120" t="s">
        <v>105</v>
      </c>
      <c r="C304" s="40"/>
      <c r="D304" s="41">
        <f>D303*3</f>
        <v>1281147.57</v>
      </c>
      <c r="E304" s="38"/>
    </row>
    <row r="305" spans="1:5" ht="17.25" x14ac:dyDescent="0.3">
      <c r="A305" s="34"/>
      <c r="B305" s="120" t="s">
        <v>111</v>
      </c>
      <c r="C305" s="40"/>
      <c r="D305" s="41">
        <f>D304*6/100</f>
        <v>76868.854200000002</v>
      </c>
      <c r="E305" s="38"/>
    </row>
    <row r="306" spans="1:5" ht="17.25" x14ac:dyDescent="0.3">
      <c r="A306" s="34"/>
      <c r="B306" s="120" t="s">
        <v>13</v>
      </c>
      <c r="C306" s="40"/>
      <c r="D306" s="41">
        <v>-45000</v>
      </c>
      <c r="E306" s="38"/>
    </row>
    <row r="307" spans="1:5" ht="17.25" x14ac:dyDescent="0.3">
      <c r="A307" s="34"/>
      <c r="B307" s="19" t="s">
        <v>30</v>
      </c>
      <c r="C307" s="39"/>
      <c r="D307" s="41">
        <f>D305+D306</f>
        <v>31868.854200000002</v>
      </c>
      <c r="E307" s="38"/>
    </row>
    <row r="308" spans="1:5" ht="18" thickBot="1" x14ac:dyDescent="0.35">
      <c r="A308" s="34"/>
      <c r="B308" s="19" t="s">
        <v>107</v>
      </c>
      <c r="C308" s="39"/>
      <c r="D308" s="135">
        <f>D307/3</f>
        <v>10622.9514</v>
      </c>
      <c r="E308" s="38"/>
    </row>
    <row r="309" spans="1:5" ht="18" thickTop="1" x14ac:dyDescent="0.3">
      <c r="A309" s="34"/>
      <c r="B309" s="38"/>
      <c r="C309" s="38"/>
      <c r="D309" s="38"/>
      <c r="E309" s="38"/>
    </row>
    <row r="310" spans="1:5" ht="17.25" x14ac:dyDescent="0.3">
      <c r="A310" s="34"/>
      <c r="B310" s="39"/>
      <c r="C310" s="39"/>
      <c r="D310" s="106"/>
      <c r="E310" s="38"/>
    </row>
    <row r="311" spans="1:5" ht="17.25" x14ac:dyDescent="0.3">
      <c r="A311" s="34"/>
      <c r="B311" s="39"/>
      <c r="C311" s="39"/>
      <c r="D311" s="106"/>
      <c r="E311" s="38"/>
    </row>
    <row r="312" spans="1:5" ht="17.25" x14ac:dyDescent="0.3">
      <c r="A312" s="34"/>
      <c r="B312" s="39"/>
      <c r="C312" s="39"/>
      <c r="D312" s="106"/>
      <c r="E312" s="38"/>
    </row>
    <row r="313" spans="1:5" ht="17.25" x14ac:dyDescent="0.3">
      <c r="A313" s="34"/>
      <c r="B313" s="34"/>
      <c r="C313" s="34"/>
      <c r="D313" s="34"/>
      <c r="E313" s="34"/>
    </row>
    <row r="314" spans="1:5" ht="17.25" x14ac:dyDescent="0.3">
      <c r="A314" s="34"/>
      <c r="B314" s="38"/>
      <c r="C314" s="38"/>
      <c r="D314" s="38"/>
      <c r="E314" s="38"/>
    </row>
    <row r="315" spans="1:5" ht="17.25" x14ac:dyDescent="0.3">
      <c r="A315" s="34"/>
      <c r="B315" s="94" t="s">
        <v>52</v>
      </c>
      <c r="C315" s="94"/>
      <c r="D315" s="38"/>
      <c r="E315" s="38"/>
    </row>
    <row r="316" spans="1:5" ht="17.25" x14ac:dyDescent="0.3">
      <c r="A316" s="34"/>
      <c r="B316" s="94" t="s">
        <v>49</v>
      </c>
      <c r="C316" s="94"/>
      <c r="D316" s="38"/>
      <c r="E316" s="38"/>
    </row>
    <row r="317" spans="1:5" ht="17.25" x14ac:dyDescent="0.3">
      <c r="A317" s="34"/>
      <c r="B317" s="38"/>
      <c r="C317" s="38"/>
      <c r="D317" s="38"/>
      <c r="E317" s="38"/>
    </row>
    <row r="318" spans="1:5" ht="17.25" x14ac:dyDescent="0.3">
      <c r="A318" s="34"/>
      <c r="B318" s="95" t="s">
        <v>0</v>
      </c>
      <c r="C318" s="38"/>
      <c r="D318" s="38"/>
      <c r="E318" s="38"/>
    </row>
    <row r="319" spans="1:5" ht="17.25" x14ac:dyDescent="0.3">
      <c r="A319" s="34"/>
      <c r="B319" s="96"/>
      <c r="C319" s="97"/>
      <c r="D319" s="96" t="s">
        <v>115</v>
      </c>
      <c r="E319" s="38"/>
    </row>
    <row r="320" spans="1:5" ht="17.25" x14ac:dyDescent="0.3">
      <c r="A320" s="34"/>
      <c r="B320" s="40"/>
      <c r="C320" s="40"/>
      <c r="D320" s="40"/>
      <c r="E320" s="38"/>
    </row>
    <row r="321" spans="1:5" ht="17.25" x14ac:dyDescent="0.3">
      <c r="A321" s="34"/>
      <c r="B321" s="39" t="s">
        <v>1</v>
      </c>
      <c r="C321" s="40"/>
      <c r="D321" s="41">
        <v>107050</v>
      </c>
      <c r="E321" s="38"/>
    </row>
    <row r="322" spans="1:5" ht="17.25" x14ac:dyDescent="0.3">
      <c r="A322" s="34"/>
      <c r="B322" s="98" t="s">
        <v>66</v>
      </c>
      <c r="C322" s="40"/>
      <c r="D322" s="41" t="s">
        <v>91</v>
      </c>
      <c r="E322" s="38"/>
    </row>
    <row r="323" spans="1:5" ht="17.25" x14ac:dyDescent="0.3">
      <c r="A323" s="34"/>
      <c r="B323" s="40" t="s">
        <v>2</v>
      </c>
      <c r="C323" s="40"/>
      <c r="D323" s="41">
        <v>7800</v>
      </c>
      <c r="E323" s="38"/>
    </row>
    <row r="324" spans="1:5" ht="17.25" x14ac:dyDescent="0.3">
      <c r="A324" s="34"/>
      <c r="B324" s="40" t="s">
        <v>15</v>
      </c>
      <c r="C324" s="40"/>
      <c r="D324" s="41">
        <v>1200</v>
      </c>
      <c r="E324" s="38"/>
    </row>
    <row r="325" spans="1:5" ht="17.25" x14ac:dyDescent="0.3">
      <c r="A325" s="34"/>
      <c r="B325" s="40" t="s">
        <v>76</v>
      </c>
      <c r="C325" s="40"/>
      <c r="D325" s="41">
        <v>2500</v>
      </c>
      <c r="E325" s="38"/>
    </row>
    <row r="326" spans="1:5" ht="17.25" x14ac:dyDescent="0.3">
      <c r="A326" s="34"/>
      <c r="B326" s="40" t="s">
        <v>17</v>
      </c>
      <c r="C326" s="40"/>
      <c r="D326" s="41">
        <v>30825</v>
      </c>
      <c r="E326" s="38"/>
    </row>
    <row r="327" spans="1:5" ht="17.25" x14ac:dyDescent="0.3">
      <c r="A327" s="34"/>
      <c r="B327" s="40" t="s">
        <v>18</v>
      </c>
      <c r="C327" s="40"/>
      <c r="D327" s="41">
        <v>30000</v>
      </c>
      <c r="E327" s="38"/>
    </row>
    <row r="328" spans="1:5" ht="17.25" x14ac:dyDescent="0.3">
      <c r="A328" s="34"/>
      <c r="B328" s="40" t="s">
        <v>19</v>
      </c>
      <c r="C328" s="40"/>
      <c r="D328" s="41">
        <v>53525</v>
      </c>
      <c r="E328" s="38"/>
    </row>
    <row r="329" spans="1:5" ht="17.25" x14ac:dyDescent="0.3">
      <c r="A329" s="34"/>
      <c r="B329" s="40" t="s">
        <v>65</v>
      </c>
      <c r="C329" s="40"/>
      <c r="D329" s="41" t="s">
        <v>91</v>
      </c>
      <c r="E329" s="38"/>
    </row>
    <row r="330" spans="1:5" ht="17.25" x14ac:dyDescent="0.3">
      <c r="A330" s="34"/>
      <c r="B330" s="40" t="s">
        <v>20</v>
      </c>
      <c r="C330" s="40"/>
      <c r="D330" s="41">
        <v>25000</v>
      </c>
      <c r="E330" s="38"/>
    </row>
    <row r="331" spans="1:5" ht="17.25" x14ac:dyDescent="0.3">
      <c r="A331" s="34"/>
      <c r="B331" s="40" t="s">
        <v>21</v>
      </c>
      <c r="C331" s="40"/>
      <c r="D331" s="41">
        <v>100000</v>
      </c>
      <c r="E331" s="38"/>
    </row>
    <row r="332" spans="1:5" ht="17.25" x14ac:dyDescent="0.3">
      <c r="A332" s="34"/>
      <c r="B332" s="40" t="s">
        <v>22</v>
      </c>
      <c r="C332" s="40"/>
      <c r="D332" s="41">
        <v>55000</v>
      </c>
      <c r="E332" s="38"/>
    </row>
    <row r="333" spans="1:5" ht="17.25" x14ac:dyDescent="0.3">
      <c r="A333" s="34"/>
      <c r="B333" s="40" t="s">
        <v>24</v>
      </c>
      <c r="C333" s="40"/>
      <c r="D333" s="41">
        <v>11500</v>
      </c>
      <c r="E333" s="38"/>
    </row>
    <row r="334" spans="1:5" ht="17.25" x14ac:dyDescent="0.3">
      <c r="A334" s="34"/>
      <c r="B334" s="40" t="s">
        <v>23</v>
      </c>
      <c r="C334" s="40"/>
      <c r="D334" s="41">
        <v>20000</v>
      </c>
      <c r="E334" s="38"/>
    </row>
    <row r="335" spans="1:5" ht="17.25" x14ac:dyDescent="0.3">
      <c r="A335" s="34"/>
      <c r="B335" s="39" t="s">
        <v>3</v>
      </c>
      <c r="C335" s="39"/>
      <c r="D335" s="99">
        <f>SUM(D321:D334)</f>
        <v>444400</v>
      </c>
      <c r="E335" s="38"/>
    </row>
    <row r="336" spans="1:5" ht="17.25" x14ac:dyDescent="0.3">
      <c r="A336" s="34"/>
      <c r="B336" s="38"/>
      <c r="C336" s="40"/>
      <c r="D336" s="41"/>
      <c r="E336" s="38"/>
    </row>
    <row r="337" spans="1:5" ht="17.25" x14ac:dyDescent="0.3">
      <c r="A337" s="34"/>
      <c r="B337" s="100" t="s">
        <v>4</v>
      </c>
      <c r="C337" s="39" t="s">
        <v>30</v>
      </c>
      <c r="D337" s="41"/>
      <c r="E337" s="38"/>
    </row>
    <row r="338" spans="1:5" ht="17.25" x14ac:dyDescent="0.3">
      <c r="A338" s="34"/>
      <c r="B338" s="40"/>
      <c r="C338" s="41">
        <v>0</v>
      </c>
      <c r="D338" s="41"/>
      <c r="E338" s="38"/>
    </row>
    <row r="339" spans="1:5" ht="17.25" x14ac:dyDescent="0.3">
      <c r="A339" s="34"/>
      <c r="B339" s="40" t="s">
        <v>25</v>
      </c>
      <c r="C339" s="41">
        <v>0</v>
      </c>
      <c r="D339" s="41"/>
      <c r="E339" s="38"/>
    </row>
    <row r="340" spans="1:5" ht="17.25" x14ac:dyDescent="0.3">
      <c r="A340" s="34"/>
      <c r="B340" s="40" t="s">
        <v>7</v>
      </c>
      <c r="C340" s="41">
        <v>0</v>
      </c>
      <c r="D340" s="41">
        <f>C338+C339+C340</f>
        <v>0</v>
      </c>
      <c r="E340" s="38"/>
    </row>
    <row r="341" spans="1:5" ht="17.25" x14ac:dyDescent="0.3">
      <c r="A341" s="34"/>
      <c r="B341" s="40"/>
      <c r="C341" s="101"/>
      <c r="D341" s="102">
        <f>+D338+D335</f>
        <v>444400</v>
      </c>
      <c r="E341" s="38"/>
    </row>
    <row r="342" spans="1:5" ht="17.25" x14ac:dyDescent="0.3">
      <c r="A342" s="34"/>
      <c r="B342" s="100" t="s">
        <v>8</v>
      </c>
      <c r="C342" s="39"/>
      <c r="D342" s="41"/>
      <c r="E342" s="38"/>
    </row>
    <row r="343" spans="1:5" ht="17.25" x14ac:dyDescent="0.3">
      <c r="A343" s="34"/>
      <c r="B343" s="40" t="s">
        <v>9</v>
      </c>
      <c r="C343" s="103">
        <v>350</v>
      </c>
      <c r="D343" s="41"/>
      <c r="E343" s="38"/>
    </row>
    <row r="344" spans="1:5" ht="17.25" x14ac:dyDescent="0.3">
      <c r="A344" s="34"/>
      <c r="B344" s="40" t="s">
        <v>109</v>
      </c>
      <c r="C344" s="103">
        <v>3000</v>
      </c>
      <c r="D344" s="41"/>
      <c r="E344" s="38"/>
    </row>
    <row r="345" spans="1:5" ht="17.25" x14ac:dyDescent="0.3">
      <c r="A345" s="34"/>
      <c r="B345" s="40" t="s">
        <v>110</v>
      </c>
      <c r="C345" s="41">
        <v>2225.81</v>
      </c>
      <c r="D345" s="104">
        <f>-C343-C344-C345</f>
        <v>-5575.8099999999995</v>
      </c>
      <c r="E345" s="38"/>
    </row>
    <row r="346" spans="1:5" ht="18" thickBot="1" x14ac:dyDescent="0.35">
      <c r="A346" s="34"/>
      <c r="B346" s="40" t="s">
        <v>11</v>
      </c>
      <c r="C346" s="101"/>
      <c r="D346" s="105">
        <f>D341+D345</f>
        <v>438824.19</v>
      </c>
      <c r="E346" s="38"/>
    </row>
    <row r="347" spans="1:5" ht="18" thickTop="1" x14ac:dyDescent="0.3">
      <c r="A347" s="34"/>
      <c r="B347" s="120" t="s">
        <v>105</v>
      </c>
      <c r="C347" s="40"/>
      <c r="D347" s="41">
        <f>D346*3</f>
        <v>1316472.57</v>
      </c>
      <c r="E347" s="38"/>
    </row>
    <row r="348" spans="1:5" ht="17.25" x14ac:dyDescent="0.3">
      <c r="A348" s="34"/>
      <c r="B348" s="120" t="s">
        <v>111</v>
      </c>
      <c r="C348" s="40"/>
      <c r="D348" s="41">
        <f>D347*6/100</f>
        <v>78988.354200000002</v>
      </c>
      <c r="E348" s="38"/>
    </row>
    <row r="349" spans="1:5" ht="17.25" x14ac:dyDescent="0.3">
      <c r="A349" s="34"/>
      <c r="B349" s="120" t="s">
        <v>13</v>
      </c>
      <c r="C349" s="40"/>
      <c r="D349" s="41">
        <v>-45000</v>
      </c>
      <c r="E349" s="38"/>
    </row>
    <row r="350" spans="1:5" ht="17.25" x14ac:dyDescent="0.3">
      <c r="A350" s="34"/>
      <c r="B350" s="19" t="s">
        <v>30</v>
      </c>
      <c r="C350" s="39"/>
      <c r="D350" s="41">
        <f>D348+D349</f>
        <v>33988.354200000002</v>
      </c>
      <c r="E350" s="38"/>
    </row>
    <row r="351" spans="1:5" ht="18" thickBot="1" x14ac:dyDescent="0.35">
      <c r="A351" s="34"/>
      <c r="B351" s="19" t="s">
        <v>107</v>
      </c>
      <c r="C351" s="39"/>
      <c r="D351" s="135">
        <f>D350/3</f>
        <v>11329.4514</v>
      </c>
      <c r="E351" s="38"/>
    </row>
    <row r="352" spans="1:5" ht="18" thickTop="1" x14ac:dyDescent="0.3">
      <c r="A352" s="34"/>
      <c r="B352" s="39"/>
      <c r="C352" s="39"/>
      <c r="D352" s="106"/>
      <c r="E352" s="38"/>
    </row>
    <row r="353" spans="1:5" ht="17.25" x14ac:dyDescent="0.3">
      <c r="A353" s="34"/>
      <c r="B353" s="39"/>
      <c r="C353" s="39"/>
      <c r="D353" s="106"/>
      <c r="E353" s="38"/>
    </row>
    <row r="354" spans="1:5" ht="17.25" x14ac:dyDescent="0.3">
      <c r="A354" s="34"/>
      <c r="B354" s="39"/>
      <c r="C354" s="39"/>
      <c r="D354" s="106"/>
      <c r="E354" s="38"/>
    </row>
    <row r="355" spans="1:5" ht="17.25" x14ac:dyDescent="0.3">
      <c r="A355" s="34"/>
      <c r="B355" s="39"/>
      <c r="C355" s="39"/>
      <c r="D355" s="106"/>
      <c r="E355" s="38"/>
    </row>
    <row r="356" spans="1:5" x14ac:dyDescent="0.25">
      <c r="B356" s="107"/>
      <c r="C356" s="107"/>
      <c r="D356" s="107"/>
      <c r="E356" s="107"/>
    </row>
    <row r="357" spans="1:5" ht="17.25" x14ac:dyDescent="0.3">
      <c r="A357" s="34"/>
      <c r="B357" s="35"/>
      <c r="C357" s="35"/>
      <c r="D357" s="36"/>
      <c r="E357" s="34"/>
    </row>
    <row r="358" spans="1:5" ht="17.25" x14ac:dyDescent="0.3">
      <c r="A358" s="34"/>
      <c r="B358" s="34"/>
      <c r="C358" s="34"/>
      <c r="D358" s="34"/>
      <c r="E358" s="34"/>
    </row>
    <row r="359" spans="1:5" ht="17.25" x14ac:dyDescent="0.3">
      <c r="A359" s="34"/>
      <c r="B359" s="94" t="s">
        <v>46</v>
      </c>
      <c r="C359" s="94"/>
      <c r="D359" s="38"/>
      <c r="E359" s="38"/>
    </row>
    <row r="360" spans="1:5" ht="17.25" x14ac:dyDescent="0.3">
      <c r="A360" s="34"/>
      <c r="B360" s="94" t="s">
        <v>49</v>
      </c>
      <c r="C360" s="94"/>
      <c r="D360" s="38"/>
      <c r="E360" s="38"/>
    </row>
    <row r="361" spans="1:5" ht="17.25" x14ac:dyDescent="0.3">
      <c r="A361" s="34"/>
      <c r="B361" s="38"/>
      <c r="C361" s="38"/>
      <c r="D361" s="38"/>
      <c r="E361" s="38"/>
    </row>
    <row r="362" spans="1:5" ht="17.25" x14ac:dyDescent="0.3">
      <c r="A362" s="34"/>
      <c r="B362" s="95" t="s">
        <v>0</v>
      </c>
      <c r="C362" s="38"/>
      <c r="D362" s="38"/>
      <c r="E362" s="38"/>
    </row>
    <row r="363" spans="1:5" ht="17.25" x14ac:dyDescent="0.3">
      <c r="A363" s="34"/>
      <c r="B363" s="96"/>
      <c r="C363" s="97"/>
      <c r="D363" s="96" t="s">
        <v>115</v>
      </c>
      <c r="E363" s="38"/>
    </row>
    <row r="364" spans="1:5" ht="17.25" x14ac:dyDescent="0.3">
      <c r="A364" s="34"/>
      <c r="B364" s="40"/>
      <c r="C364" s="40"/>
      <c r="D364" s="40"/>
      <c r="E364" s="38"/>
    </row>
    <row r="365" spans="1:5" ht="17.25" x14ac:dyDescent="0.3">
      <c r="A365" s="34"/>
      <c r="B365" s="39" t="s">
        <v>1</v>
      </c>
      <c r="C365" s="40"/>
      <c r="D365" s="41">
        <v>86410</v>
      </c>
      <c r="E365" s="38"/>
    </row>
    <row r="366" spans="1:5" ht="17.25" x14ac:dyDescent="0.3">
      <c r="A366" s="34"/>
      <c r="B366" s="40" t="s">
        <v>2</v>
      </c>
      <c r="C366" s="40"/>
      <c r="D366" s="41">
        <v>7800</v>
      </c>
      <c r="E366" s="38"/>
    </row>
    <row r="367" spans="1:5" ht="17.25" x14ac:dyDescent="0.3">
      <c r="A367" s="34"/>
      <c r="B367" s="40" t="s">
        <v>76</v>
      </c>
      <c r="C367" s="40"/>
      <c r="D367" s="41">
        <v>2500</v>
      </c>
      <c r="E367" s="38"/>
    </row>
    <row r="368" spans="1:5" ht="17.25" x14ac:dyDescent="0.3">
      <c r="A368" s="34"/>
      <c r="B368" s="40" t="s">
        <v>17</v>
      </c>
      <c r="C368" s="40"/>
      <c r="D368" s="41">
        <v>30825</v>
      </c>
      <c r="E368" s="38"/>
    </row>
    <row r="369" spans="1:5" ht="17.25" x14ac:dyDescent="0.3">
      <c r="A369" s="34"/>
      <c r="B369" s="40" t="s">
        <v>19</v>
      </c>
      <c r="C369" s="40"/>
      <c r="D369" s="41">
        <v>43205</v>
      </c>
      <c r="E369" s="38"/>
    </row>
    <row r="370" spans="1:5" ht="17.25" x14ac:dyDescent="0.3">
      <c r="A370" s="34"/>
      <c r="B370" s="40" t="s">
        <v>20</v>
      </c>
      <c r="C370" s="40"/>
      <c r="D370" s="41">
        <v>25000</v>
      </c>
      <c r="E370" s="38"/>
    </row>
    <row r="371" spans="1:5" ht="17.25" x14ac:dyDescent="0.3">
      <c r="A371" s="34"/>
      <c r="B371" s="40" t="s">
        <v>21</v>
      </c>
      <c r="C371" s="40"/>
      <c r="D371" s="41">
        <v>100000</v>
      </c>
      <c r="E371" s="38"/>
    </row>
    <row r="372" spans="1:5" ht="17.25" x14ac:dyDescent="0.3">
      <c r="A372" s="34"/>
      <c r="B372" s="40" t="s">
        <v>22</v>
      </c>
      <c r="C372" s="40"/>
      <c r="D372" s="41">
        <v>55000</v>
      </c>
      <c r="E372" s="38"/>
    </row>
    <row r="373" spans="1:5" ht="17.25" x14ac:dyDescent="0.3">
      <c r="A373" s="34"/>
      <c r="B373" s="40" t="s">
        <v>24</v>
      </c>
      <c r="C373" s="40"/>
      <c r="D373" s="41">
        <v>11500</v>
      </c>
      <c r="E373" s="38"/>
    </row>
    <row r="374" spans="1:5" ht="17.25" x14ac:dyDescent="0.3">
      <c r="A374" s="34"/>
      <c r="B374" s="40" t="s">
        <v>23</v>
      </c>
      <c r="C374" s="40"/>
      <c r="D374" s="41">
        <v>20000</v>
      </c>
      <c r="E374" s="38"/>
    </row>
    <row r="375" spans="1:5" ht="17.25" x14ac:dyDescent="0.3">
      <c r="A375" s="34"/>
      <c r="B375" s="39" t="s">
        <v>3</v>
      </c>
      <c r="C375" s="39"/>
      <c r="D375" s="99">
        <f>SUM(D365:D374)</f>
        <v>382240</v>
      </c>
      <c r="E375" s="38"/>
    </row>
    <row r="376" spans="1:5" ht="17.25" x14ac:dyDescent="0.3">
      <c r="A376" s="34"/>
      <c r="B376" s="38"/>
      <c r="C376" s="40"/>
      <c r="D376" s="41"/>
      <c r="E376" s="38"/>
    </row>
    <row r="377" spans="1:5" ht="17.25" x14ac:dyDescent="0.3">
      <c r="A377" s="34"/>
      <c r="B377" s="100" t="s">
        <v>4</v>
      </c>
      <c r="C377" s="39" t="s">
        <v>30</v>
      </c>
      <c r="D377" s="41"/>
      <c r="E377" s="38"/>
    </row>
    <row r="378" spans="1:5" ht="17.25" x14ac:dyDescent="0.3">
      <c r="A378" s="34"/>
      <c r="B378" s="40"/>
      <c r="C378" s="41"/>
      <c r="D378" s="41"/>
      <c r="E378" s="38"/>
    </row>
    <row r="379" spans="1:5" ht="17.25" x14ac:dyDescent="0.3">
      <c r="A379" s="34"/>
      <c r="B379" s="40" t="s">
        <v>25</v>
      </c>
      <c r="C379" s="108">
        <v>0</v>
      </c>
      <c r="D379" s="41"/>
      <c r="E379" s="38"/>
    </row>
    <row r="380" spans="1:5" ht="17.25" x14ac:dyDescent="0.3">
      <c r="A380" s="34"/>
      <c r="B380" s="40" t="s">
        <v>6</v>
      </c>
      <c r="C380" s="41">
        <v>65000</v>
      </c>
      <c r="D380" s="41"/>
      <c r="E380" s="38"/>
    </row>
    <row r="381" spans="1:5" ht="17.25" x14ac:dyDescent="0.3">
      <c r="A381" s="34"/>
      <c r="B381" s="40" t="s">
        <v>95</v>
      </c>
      <c r="C381" s="41"/>
      <c r="D381" s="108" t="s">
        <v>91</v>
      </c>
      <c r="E381" s="38"/>
    </row>
    <row r="382" spans="1:5" ht="17.25" x14ac:dyDescent="0.3">
      <c r="A382" s="34"/>
      <c r="B382" s="40" t="s">
        <v>7</v>
      </c>
      <c r="C382" s="41">
        <v>6710.93</v>
      </c>
      <c r="D382" s="41">
        <f>C380+C382</f>
        <v>71710.929999999993</v>
      </c>
      <c r="E382" s="38"/>
    </row>
    <row r="383" spans="1:5" ht="17.25" x14ac:dyDescent="0.3">
      <c r="A383" s="34"/>
      <c r="B383" s="40"/>
      <c r="C383" s="101"/>
      <c r="D383" s="102">
        <f>D375+D382</f>
        <v>453950.93</v>
      </c>
      <c r="E383" s="38"/>
    </row>
    <row r="384" spans="1:5" ht="17.25" x14ac:dyDescent="0.3">
      <c r="A384" s="34"/>
      <c r="B384" s="100" t="s">
        <v>34</v>
      </c>
      <c r="C384" s="39"/>
      <c r="D384" s="41"/>
      <c r="E384" s="38"/>
    </row>
    <row r="385" spans="1:5" ht="17.25" x14ac:dyDescent="0.3">
      <c r="A385" s="34"/>
      <c r="B385" s="40" t="s">
        <v>9</v>
      </c>
      <c r="C385" s="103">
        <v>350</v>
      </c>
      <c r="D385" s="41"/>
      <c r="E385" s="38"/>
    </row>
    <row r="386" spans="1:5" ht="17.25" x14ac:dyDescent="0.3">
      <c r="A386" s="34"/>
      <c r="B386" s="40" t="s">
        <v>109</v>
      </c>
      <c r="C386" s="103">
        <v>8641</v>
      </c>
      <c r="D386" s="41"/>
      <c r="E386" s="38"/>
    </row>
    <row r="387" spans="1:5" ht="17.25" x14ac:dyDescent="0.3">
      <c r="A387" s="34"/>
      <c r="B387" s="40" t="s">
        <v>110</v>
      </c>
      <c r="C387" s="41">
        <v>6411.06</v>
      </c>
      <c r="D387" s="104">
        <f>-C385-C386-C387</f>
        <v>-15402.060000000001</v>
      </c>
      <c r="E387" s="38"/>
    </row>
    <row r="388" spans="1:5" ht="18" thickBot="1" x14ac:dyDescent="0.35">
      <c r="A388" s="34"/>
      <c r="B388" s="40" t="s">
        <v>11</v>
      </c>
      <c r="C388" s="101"/>
      <c r="D388" s="105">
        <f>D383+D387</f>
        <v>438548.87</v>
      </c>
      <c r="E388" s="38"/>
    </row>
    <row r="389" spans="1:5" ht="18" thickTop="1" x14ac:dyDescent="0.3">
      <c r="A389" s="34"/>
      <c r="B389" s="120" t="s">
        <v>105</v>
      </c>
      <c r="C389" s="40"/>
      <c r="D389" s="41">
        <f>D388*3</f>
        <v>1315646.6099999999</v>
      </c>
      <c r="E389" s="38"/>
    </row>
    <row r="390" spans="1:5" ht="17.25" x14ac:dyDescent="0.3">
      <c r="A390" s="34"/>
      <c r="B390" s="120" t="s">
        <v>111</v>
      </c>
      <c r="C390" s="40"/>
      <c r="D390" s="41">
        <f>D389*6/100</f>
        <v>78938.796599999987</v>
      </c>
      <c r="E390" s="38"/>
    </row>
    <row r="391" spans="1:5" ht="17.25" x14ac:dyDescent="0.3">
      <c r="A391" s="34"/>
      <c r="B391" s="120" t="s">
        <v>13</v>
      </c>
      <c r="C391" s="40"/>
      <c r="D391" s="41">
        <v>-45000</v>
      </c>
      <c r="E391" s="38"/>
    </row>
    <row r="392" spans="1:5" ht="17.25" x14ac:dyDescent="0.3">
      <c r="A392" s="34"/>
      <c r="B392" s="19" t="s">
        <v>30</v>
      </c>
      <c r="C392" s="39"/>
      <c r="D392" s="41">
        <f>D390+D391</f>
        <v>33938.796599999987</v>
      </c>
      <c r="E392" s="38"/>
    </row>
    <row r="393" spans="1:5" ht="18" thickBot="1" x14ac:dyDescent="0.35">
      <c r="A393" s="34"/>
      <c r="B393" s="19" t="s">
        <v>107</v>
      </c>
      <c r="C393" s="39"/>
      <c r="D393" s="135">
        <f>D392/3</f>
        <v>11312.932199999996</v>
      </c>
      <c r="E393" s="38"/>
    </row>
    <row r="394" spans="1:5" ht="18" thickTop="1" x14ac:dyDescent="0.3">
      <c r="A394" s="34"/>
      <c r="B394" s="39"/>
      <c r="C394" s="38"/>
      <c r="D394" s="103"/>
      <c r="E394" s="38"/>
    </row>
    <row r="395" spans="1:5" ht="17.25" x14ac:dyDescent="0.3">
      <c r="A395" s="34"/>
      <c r="B395" s="39"/>
      <c r="C395" s="39"/>
      <c r="D395" s="106"/>
      <c r="E395" s="38"/>
    </row>
    <row r="396" spans="1:5" ht="17.25" x14ac:dyDescent="0.3">
      <c r="A396" s="34"/>
      <c r="B396" s="39"/>
      <c r="C396" s="39"/>
      <c r="D396" s="106"/>
      <c r="E396" s="38"/>
    </row>
    <row r="397" spans="1:5" ht="17.25" x14ac:dyDescent="0.3">
      <c r="A397" s="34"/>
      <c r="B397" s="39"/>
      <c r="C397" s="39"/>
      <c r="D397" s="106"/>
      <c r="E397" s="38"/>
    </row>
    <row r="398" spans="1:5" ht="17.25" x14ac:dyDescent="0.3">
      <c r="A398" s="34"/>
      <c r="B398" s="35"/>
      <c r="C398" s="34"/>
      <c r="D398" s="37"/>
      <c r="E398" s="34"/>
    </row>
    <row r="399" spans="1:5" ht="17.25" x14ac:dyDescent="0.3">
      <c r="A399" s="34"/>
      <c r="B399" s="35"/>
      <c r="C399" s="34"/>
      <c r="D399" s="37"/>
      <c r="E399" s="34"/>
    </row>
    <row r="400" spans="1:5" ht="17.25" x14ac:dyDescent="0.3">
      <c r="A400" s="34"/>
      <c r="B400" s="35"/>
      <c r="C400" s="34"/>
      <c r="D400" s="37"/>
      <c r="E400" s="34"/>
    </row>
    <row r="401" spans="1:5" ht="17.25" x14ac:dyDescent="0.3">
      <c r="A401" s="34"/>
      <c r="B401" s="34"/>
      <c r="C401" s="34"/>
      <c r="D401" s="37"/>
      <c r="E401" s="34"/>
    </row>
    <row r="402" spans="1:5" ht="17.25" x14ac:dyDescent="0.3">
      <c r="A402" s="34"/>
      <c r="B402" s="94" t="s">
        <v>53</v>
      </c>
      <c r="C402" s="38"/>
      <c r="D402" s="38"/>
      <c r="E402" s="34"/>
    </row>
    <row r="403" spans="1:5" ht="17.25" x14ac:dyDescent="0.3">
      <c r="A403" s="34"/>
      <c r="B403" s="94" t="s">
        <v>54</v>
      </c>
      <c r="C403" s="38"/>
      <c r="D403" s="38"/>
      <c r="E403" s="34"/>
    </row>
    <row r="404" spans="1:5" ht="17.25" x14ac:dyDescent="0.3">
      <c r="A404" s="34"/>
      <c r="B404" s="38"/>
      <c r="C404" s="38"/>
      <c r="D404" s="38"/>
      <c r="E404" s="34"/>
    </row>
    <row r="405" spans="1:5" ht="17.25" x14ac:dyDescent="0.3">
      <c r="A405" s="34"/>
      <c r="B405" s="95" t="s">
        <v>0</v>
      </c>
      <c r="C405" s="38"/>
      <c r="D405" s="38"/>
      <c r="E405" s="34"/>
    </row>
    <row r="406" spans="1:5" ht="17.25" x14ac:dyDescent="0.3">
      <c r="A406" s="34"/>
      <c r="B406" s="96"/>
      <c r="C406" s="97"/>
      <c r="D406" s="96" t="s">
        <v>115</v>
      </c>
      <c r="E406" s="34"/>
    </row>
    <row r="407" spans="1:5" ht="17.25" x14ac:dyDescent="0.3">
      <c r="A407" s="34"/>
      <c r="B407" s="40"/>
      <c r="C407" s="40"/>
      <c r="D407" s="40"/>
      <c r="E407" s="34"/>
    </row>
    <row r="408" spans="1:5" ht="17.25" x14ac:dyDescent="0.3">
      <c r="A408" s="34"/>
      <c r="B408" s="39" t="s">
        <v>1</v>
      </c>
      <c r="C408" s="40"/>
      <c r="D408" s="41">
        <v>88670</v>
      </c>
      <c r="E408" s="34"/>
    </row>
    <row r="409" spans="1:5" ht="17.25" x14ac:dyDescent="0.3">
      <c r="A409" s="34"/>
      <c r="B409" s="40" t="s">
        <v>2</v>
      </c>
      <c r="C409" s="40"/>
      <c r="D409" s="41">
        <v>7800</v>
      </c>
      <c r="E409" s="34"/>
    </row>
    <row r="410" spans="1:5" ht="17.25" x14ac:dyDescent="0.3">
      <c r="A410" s="34"/>
      <c r="B410" s="40" t="s">
        <v>76</v>
      </c>
      <c r="C410" s="40"/>
      <c r="D410" s="41">
        <v>2500</v>
      </c>
      <c r="E410" s="34"/>
    </row>
    <row r="411" spans="1:5" ht="17.25" x14ac:dyDescent="0.3">
      <c r="A411" s="34"/>
      <c r="B411" s="40" t="s">
        <v>17</v>
      </c>
      <c r="C411" s="40"/>
      <c r="D411" s="41">
        <v>30825</v>
      </c>
      <c r="E411" s="34"/>
    </row>
    <row r="412" spans="1:5" ht="17.25" x14ac:dyDescent="0.3">
      <c r="A412" s="34"/>
      <c r="B412" s="40" t="s">
        <v>18</v>
      </c>
      <c r="C412" s="40"/>
      <c r="D412" s="41">
        <v>0</v>
      </c>
      <c r="E412" s="34"/>
    </row>
    <row r="413" spans="1:5" ht="17.25" x14ac:dyDescent="0.3">
      <c r="A413" s="34"/>
      <c r="B413" s="40" t="s">
        <v>19</v>
      </c>
      <c r="C413" s="40"/>
      <c r="D413" s="41">
        <v>44335</v>
      </c>
      <c r="E413" s="34"/>
    </row>
    <row r="414" spans="1:5" ht="17.25" x14ac:dyDescent="0.3">
      <c r="A414" s="34"/>
      <c r="B414" s="40" t="s">
        <v>20</v>
      </c>
      <c r="C414" s="40"/>
      <c r="D414" s="41">
        <v>25000</v>
      </c>
      <c r="E414" s="34"/>
    </row>
    <row r="415" spans="1:5" ht="17.25" x14ac:dyDescent="0.3">
      <c r="A415" s="34"/>
      <c r="B415" s="40" t="s">
        <v>21</v>
      </c>
      <c r="C415" s="40"/>
      <c r="D415" s="41">
        <v>100000</v>
      </c>
      <c r="E415" s="34"/>
    </row>
    <row r="416" spans="1:5" ht="17.25" x14ac:dyDescent="0.3">
      <c r="A416" s="34"/>
      <c r="B416" s="40" t="s">
        <v>22</v>
      </c>
      <c r="C416" s="40"/>
      <c r="D416" s="41">
        <v>55000</v>
      </c>
      <c r="E416" s="34"/>
    </row>
    <row r="417" spans="1:5" ht="17.25" x14ac:dyDescent="0.3">
      <c r="A417" s="34"/>
      <c r="B417" s="40" t="s">
        <v>24</v>
      </c>
      <c r="C417" s="40"/>
      <c r="D417" s="41">
        <v>11500</v>
      </c>
      <c r="E417" s="34"/>
    </row>
    <row r="418" spans="1:5" ht="17.25" x14ac:dyDescent="0.3">
      <c r="A418" s="34"/>
      <c r="B418" s="40" t="s">
        <v>23</v>
      </c>
      <c r="C418" s="40"/>
      <c r="D418" s="41">
        <v>20000</v>
      </c>
      <c r="E418" s="34"/>
    </row>
    <row r="419" spans="1:5" ht="17.25" x14ac:dyDescent="0.3">
      <c r="A419" s="34"/>
      <c r="B419" s="39" t="s">
        <v>3</v>
      </c>
      <c r="C419" s="39"/>
      <c r="D419" s="99">
        <f>SUM(D408:D418)</f>
        <v>385630</v>
      </c>
      <c r="E419" s="34"/>
    </row>
    <row r="420" spans="1:5" ht="17.25" x14ac:dyDescent="0.3">
      <c r="A420" s="34"/>
      <c r="B420" s="38"/>
      <c r="C420" s="40"/>
      <c r="D420" s="41"/>
      <c r="E420" s="34"/>
    </row>
    <row r="421" spans="1:5" ht="17.25" x14ac:dyDescent="0.3">
      <c r="A421" s="34"/>
      <c r="B421" s="100" t="s">
        <v>4</v>
      </c>
      <c r="C421" s="39" t="s">
        <v>30</v>
      </c>
      <c r="D421" s="41"/>
      <c r="E421" s="34"/>
    </row>
    <row r="422" spans="1:5" ht="17.25" x14ac:dyDescent="0.3">
      <c r="A422" s="34"/>
      <c r="B422" s="40"/>
      <c r="C422" s="41"/>
      <c r="D422" s="41"/>
      <c r="E422" s="34"/>
    </row>
    <row r="423" spans="1:5" ht="17.25" x14ac:dyDescent="0.3">
      <c r="A423" s="34"/>
      <c r="B423" s="40" t="s">
        <v>25</v>
      </c>
      <c r="C423" s="41">
        <v>0</v>
      </c>
      <c r="D423" s="41"/>
      <c r="E423" s="34"/>
    </row>
    <row r="424" spans="1:5" ht="17.25" x14ac:dyDescent="0.3">
      <c r="A424" s="34"/>
      <c r="B424" s="140" t="s">
        <v>112</v>
      </c>
      <c r="C424" s="41">
        <v>396000</v>
      </c>
      <c r="D424" s="41"/>
      <c r="E424" s="34"/>
    </row>
    <row r="425" spans="1:5" ht="17.25" x14ac:dyDescent="0.3">
      <c r="A425" s="34"/>
      <c r="B425" s="140" t="s">
        <v>114</v>
      </c>
      <c r="C425" s="41"/>
      <c r="D425" s="41"/>
      <c r="E425" s="34"/>
    </row>
    <row r="426" spans="1:5" ht="17.25" x14ac:dyDescent="0.3">
      <c r="A426" s="34"/>
      <c r="B426" s="40" t="s">
        <v>113</v>
      </c>
      <c r="C426" s="41">
        <v>3704</v>
      </c>
      <c r="D426" s="41">
        <f>C422+C423+C424+C425+C426</f>
        <v>399704</v>
      </c>
      <c r="E426" s="34"/>
    </row>
    <row r="427" spans="1:5" ht="17.25" x14ac:dyDescent="0.3">
      <c r="A427" s="34"/>
      <c r="B427" s="40"/>
      <c r="C427" s="101"/>
      <c r="D427" s="102">
        <f>D419+D426</f>
        <v>785334</v>
      </c>
      <c r="E427" s="34"/>
    </row>
    <row r="428" spans="1:5" ht="17.25" x14ac:dyDescent="0.3">
      <c r="A428" s="34"/>
      <c r="B428" s="40"/>
      <c r="C428" s="40"/>
      <c r="D428" s="41"/>
      <c r="E428" s="34"/>
    </row>
    <row r="429" spans="1:5" ht="17.25" x14ac:dyDescent="0.3">
      <c r="A429" s="34"/>
      <c r="B429" s="100" t="s">
        <v>34</v>
      </c>
      <c r="C429" s="39"/>
      <c r="D429" s="41"/>
      <c r="E429" s="34"/>
    </row>
    <row r="430" spans="1:5" ht="17.25" x14ac:dyDescent="0.3">
      <c r="A430" s="34"/>
      <c r="B430" s="40" t="s">
        <v>9</v>
      </c>
      <c r="C430" s="103">
        <v>350</v>
      </c>
      <c r="D430" s="41"/>
      <c r="E430" s="34"/>
    </row>
    <row r="431" spans="1:5" ht="17.25" x14ac:dyDescent="0.3">
      <c r="A431" s="34"/>
      <c r="B431" s="40" t="s">
        <v>10</v>
      </c>
      <c r="C431" s="41">
        <v>0</v>
      </c>
      <c r="D431" s="104">
        <v>-350</v>
      </c>
      <c r="E431" s="34"/>
    </row>
    <row r="432" spans="1:5" ht="18" thickBot="1" x14ac:dyDescent="0.35">
      <c r="A432" s="34"/>
      <c r="B432" s="40" t="s">
        <v>11</v>
      </c>
      <c r="C432" s="101"/>
      <c r="D432" s="105">
        <f>D427+D431</f>
        <v>784984</v>
      </c>
      <c r="E432" s="34"/>
    </row>
    <row r="433" spans="1:5" ht="18" thickTop="1" x14ac:dyDescent="0.3">
      <c r="A433" s="34"/>
      <c r="B433" s="120" t="s">
        <v>105</v>
      </c>
      <c r="C433" s="40"/>
      <c r="D433" s="41">
        <v>1562952</v>
      </c>
      <c r="E433" s="34"/>
    </row>
    <row r="434" spans="1:5" ht="17.25" x14ac:dyDescent="0.3">
      <c r="A434" s="34"/>
      <c r="B434" s="120" t="s">
        <v>106</v>
      </c>
      <c r="C434" s="40"/>
      <c r="D434" s="41">
        <f>D433*12/100</f>
        <v>187554.24</v>
      </c>
      <c r="E434" s="34"/>
    </row>
    <row r="435" spans="1:5" ht="17.25" x14ac:dyDescent="0.3">
      <c r="A435" s="34"/>
      <c r="B435" s="120" t="s">
        <v>13</v>
      </c>
      <c r="C435" s="40"/>
      <c r="D435" s="41">
        <v>-135000</v>
      </c>
      <c r="E435" s="34"/>
    </row>
    <row r="436" spans="1:5" ht="17.25" x14ac:dyDescent="0.3">
      <c r="A436" s="34"/>
      <c r="B436" s="19" t="s">
        <v>30</v>
      </c>
      <c r="C436" s="39"/>
      <c r="D436" s="41">
        <f>D434+D435</f>
        <v>52554.239999999991</v>
      </c>
      <c r="E436" s="34"/>
    </row>
    <row r="437" spans="1:5" ht="18" thickBot="1" x14ac:dyDescent="0.35">
      <c r="A437" s="34"/>
      <c r="B437" s="19" t="s">
        <v>107</v>
      </c>
      <c r="C437" s="39"/>
      <c r="D437" s="135">
        <f>D436/3</f>
        <v>17518.079999999998</v>
      </c>
      <c r="E437" s="34"/>
    </row>
    <row r="438" spans="1:5" ht="18" thickTop="1" x14ac:dyDescent="0.3">
      <c r="A438" s="34"/>
      <c r="B438" s="39"/>
      <c r="C438" s="38"/>
      <c r="D438" s="103"/>
      <c r="E438" s="34"/>
    </row>
    <row r="439" spans="1:5" ht="17.25" x14ac:dyDescent="0.3">
      <c r="A439" s="34"/>
      <c r="B439" s="39"/>
      <c r="C439" s="39"/>
      <c r="D439" s="106"/>
      <c r="E439" s="34"/>
    </row>
    <row r="440" spans="1:5" ht="17.25" x14ac:dyDescent="0.3">
      <c r="A440" s="34"/>
      <c r="B440" s="35"/>
      <c r="C440" s="35"/>
      <c r="D440" s="36"/>
      <c r="E440" s="34"/>
    </row>
    <row r="441" spans="1:5" ht="17.25" x14ac:dyDescent="0.3">
      <c r="A441" s="34"/>
      <c r="B441" s="35"/>
      <c r="C441" s="35"/>
      <c r="D441" s="36"/>
      <c r="E441" s="34"/>
    </row>
    <row r="442" spans="1:5" ht="17.25" x14ac:dyDescent="0.3">
      <c r="A442" s="34"/>
      <c r="B442" s="35"/>
      <c r="C442" s="35"/>
      <c r="D442" s="36"/>
      <c r="E442" s="34"/>
    </row>
    <row r="443" spans="1:5" ht="17.25" x14ac:dyDescent="0.3">
      <c r="A443" s="34"/>
      <c r="B443" s="35"/>
      <c r="C443" s="35"/>
      <c r="D443" s="36"/>
      <c r="E443" s="34"/>
    </row>
    <row r="444" spans="1:5" ht="17.25" x14ac:dyDescent="0.3">
      <c r="A444" s="34"/>
      <c r="B444" s="94" t="s">
        <v>74</v>
      </c>
      <c r="C444" s="94"/>
      <c r="D444" s="38"/>
      <c r="E444" s="34"/>
    </row>
    <row r="445" spans="1:5" ht="17.25" x14ac:dyDescent="0.3">
      <c r="A445" s="34"/>
      <c r="B445" s="94" t="s">
        <v>49</v>
      </c>
      <c r="C445" s="94"/>
      <c r="D445" s="38"/>
      <c r="E445" s="34"/>
    </row>
    <row r="446" spans="1:5" ht="17.25" x14ac:dyDescent="0.3">
      <c r="A446" s="34"/>
      <c r="B446" s="38"/>
      <c r="C446" s="38"/>
      <c r="D446" s="38"/>
      <c r="E446" s="34"/>
    </row>
    <row r="447" spans="1:5" ht="17.25" x14ac:dyDescent="0.3">
      <c r="A447" s="34"/>
      <c r="B447" s="95" t="s">
        <v>0</v>
      </c>
      <c r="C447" s="38"/>
      <c r="D447" s="38"/>
      <c r="E447" s="34"/>
    </row>
    <row r="448" spans="1:5" ht="17.25" x14ac:dyDescent="0.3">
      <c r="A448" s="34"/>
      <c r="B448" s="96"/>
      <c r="C448" s="97"/>
      <c r="D448" s="96" t="s">
        <v>115</v>
      </c>
      <c r="E448" s="34"/>
    </row>
    <row r="449" spans="1:5" ht="17.25" x14ac:dyDescent="0.3">
      <c r="A449" s="34"/>
      <c r="B449" s="40"/>
      <c r="C449" s="40"/>
      <c r="D449" s="40"/>
      <c r="E449" s="34"/>
    </row>
    <row r="450" spans="1:5" ht="17.25" x14ac:dyDescent="0.3">
      <c r="A450" s="34"/>
      <c r="B450" s="39" t="s">
        <v>1</v>
      </c>
      <c r="C450" s="40"/>
      <c r="D450" s="41">
        <v>90840</v>
      </c>
      <c r="E450" s="34"/>
    </row>
    <row r="451" spans="1:5" ht="17.25" x14ac:dyDescent="0.3">
      <c r="A451" s="34"/>
      <c r="B451" s="98" t="s">
        <v>66</v>
      </c>
      <c r="C451" s="40"/>
      <c r="D451" s="108" t="s">
        <v>91</v>
      </c>
      <c r="E451" s="34"/>
    </row>
    <row r="452" spans="1:5" ht="17.25" x14ac:dyDescent="0.3">
      <c r="A452" s="34"/>
      <c r="B452" s="40" t="s">
        <v>2</v>
      </c>
      <c r="C452" s="40"/>
      <c r="D452" s="41">
        <v>7800</v>
      </c>
      <c r="E452" s="34"/>
    </row>
    <row r="453" spans="1:5" ht="17.25" x14ac:dyDescent="0.3">
      <c r="A453" s="34"/>
      <c r="B453" s="40" t="s">
        <v>76</v>
      </c>
      <c r="C453" s="40"/>
      <c r="D453" s="41">
        <v>2500</v>
      </c>
      <c r="E453" s="34"/>
    </row>
    <row r="454" spans="1:5" ht="17.25" x14ac:dyDescent="0.3">
      <c r="A454" s="34"/>
      <c r="B454" s="40" t="s">
        <v>17</v>
      </c>
      <c r="C454" s="40"/>
      <c r="D454" s="41">
        <v>30825</v>
      </c>
      <c r="E454" s="34"/>
    </row>
    <row r="455" spans="1:5" ht="17.25" x14ac:dyDescent="0.3">
      <c r="A455" s="34"/>
      <c r="B455" s="40" t="s">
        <v>18</v>
      </c>
      <c r="C455" s="40"/>
      <c r="D455" s="41">
        <v>30000</v>
      </c>
      <c r="E455" s="34"/>
    </row>
    <row r="456" spans="1:5" ht="17.25" x14ac:dyDescent="0.3">
      <c r="A456" s="34"/>
      <c r="B456" s="40" t="s">
        <v>19</v>
      </c>
      <c r="C456" s="40"/>
      <c r="D456" s="41">
        <v>45420</v>
      </c>
      <c r="E456" s="34"/>
    </row>
    <row r="457" spans="1:5" ht="17.25" x14ac:dyDescent="0.3">
      <c r="A457" s="34"/>
      <c r="B457" s="40" t="s">
        <v>65</v>
      </c>
      <c r="C457" s="40"/>
      <c r="D457" s="108" t="s">
        <v>91</v>
      </c>
      <c r="E457" s="34"/>
    </row>
    <row r="458" spans="1:5" ht="17.25" x14ac:dyDescent="0.3">
      <c r="A458" s="34"/>
      <c r="B458" s="40" t="s">
        <v>20</v>
      </c>
      <c r="C458" s="40"/>
      <c r="D458" s="41">
        <v>25000</v>
      </c>
      <c r="E458" s="34"/>
    </row>
    <row r="459" spans="1:5" ht="17.25" x14ac:dyDescent="0.3">
      <c r="A459" s="34"/>
      <c r="B459" s="40" t="s">
        <v>21</v>
      </c>
      <c r="C459" s="40"/>
      <c r="D459" s="41">
        <v>100000</v>
      </c>
      <c r="E459" s="34"/>
    </row>
    <row r="460" spans="1:5" ht="17.25" x14ac:dyDescent="0.3">
      <c r="A460" s="34"/>
      <c r="B460" s="40" t="s">
        <v>22</v>
      </c>
      <c r="C460" s="40"/>
      <c r="D460" s="41">
        <v>55000</v>
      </c>
      <c r="E460" s="34"/>
    </row>
    <row r="461" spans="1:5" ht="17.25" x14ac:dyDescent="0.3">
      <c r="A461" s="34"/>
      <c r="B461" s="40" t="s">
        <v>24</v>
      </c>
      <c r="C461" s="40"/>
      <c r="D461" s="41">
        <v>11500</v>
      </c>
      <c r="E461" s="34"/>
    </row>
    <row r="462" spans="1:5" ht="17.25" x14ac:dyDescent="0.3">
      <c r="A462" s="34"/>
      <c r="B462" s="40" t="s">
        <v>23</v>
      </c>
      <c r="C462" s="40"/>
      <c r="D462" s="41">
        <v>20000</v>
      </c>
      <c r="E462" s="34"/>
    </row>
    <row r="463" spans="1:5" ht="17.25" x14ac:dyDescent="0.3">
      <c r="A463" s="34"/>
      <c r="B463" s="39" t="s">
        <v>3</v>
      </c>
      <c r="C463" s="39"/>
      <c r="D463" s="99">
        <f>SUM(D450:D462)</f>
        <v>418885</v>
      </c>
      <c r="E463" s="34"/>
    </row>
    <row r="464" spans="1:5" ht="17.25" x14ac:dyDescent="0.3">
      <c r="A464" s="34"/>
      <c r="B464" s="38"/>
      <c r="C464" s="40"/>
      <c r="D464" s="41"/>
      <c r="E464" s="34"/>
    </row>
    <row r="465" spans="1:8" ht="17.25" x14ac:dyDescent="0.3">
      <c r="A465" s="34"/>
      <c r="B465" s="100" t="s">
        <v>4</v>
      </c>
      <c r="C465" s="39" t="s">
        <v>30</v>
      </c>
      <c r="D465" s="41"/>
      <c r="E465" s="34"/>
    </row>
    <row r="466" spans="1:8" ht="17.25" x14ac:dyDescent="0.3">
      <c r="A466" s="34"/>
      <c r="B466" s="40"/>
      <c r="C466" s="41"/>
      <c r="D466" s="41"/>
      <c r="E466" s="34"/>
    </row>
    <row r="467" spans="1:8" ht="17.25" x14ac:dyDescent="0.3">
      <c r="A467" s="34"/>
      <c r="B467" s="40" t="s">
        <v>25</v>
      </c>
      <c r="C467" s="41">
        <v>0</v>
      </c>
      <c r="D467" s="41"/>
      <c r="E467" s="34"/>
    </row>
    <row r="468" spans="1:8" ht="17.25" x14ac:dyDescent="0.3">
      <c r="A468" s="34"/>
      <c r="B468" s="40" t="s">
        <v>75</v>
      </c>
      <c r="C468" s="41"/>
      <c r="D468" s="41"/>
      <c r="E468" s="34"/>
    </row>
    <row r="469" spans="1:8" ht="17.25" x14ac:dyDescent="0.3">
      <c r="A469" s="34"/>
      <c r="B469" s="40" t="s">
        <v>7</v>
      </c>
      <c r="C469" s="41">
        <v>2723.79</v>
      </c>
      <c r="D469" s="41">
        <f>C466+C467+C468+C469</f>
        <v>2723.79</v>
      </c>
      <c r="E469" s="34"/>
    </row>
    <row r="470" spans="1:8" ht="17.25" x14ac:dyDescent="0.3">
      <c r="A470" s="34"/>
      <c r="B470" s="40"/>
      <c r="C470" s="101"/>
      <c r="D470" s="102">
        <f>+D463+D469</f>
        <v>421608.79</v>
      </c>
      <c r="E470" s="34"/>
    </row>
    <row r="471" spans="1:8" ht="17.25" x14ac:dyDescent="0.3">
      <c r="A471" s="34"/>
      <c r="B471" s="100" t="s">
        <v>34</v>
      </c>
      <c r="C471" s="39"/>
      <c r="D471" s="41"/>
      <c r="E471" s="34"/>
    </row>
    <row r="472" spans="1:8" ht="17.25" x14ac:dyDescent="0.3">
      <c r="A472" s="34"/>
      <c r="B472" s="40" t="s">
        <v>9</v>
      </c>
      <c r="C472" s="103">
        <v>350</v>
      </c>
      <c r="D472" s="41"/>
      <c r="E472" s="34"/>
    </row>
    <row r="473" spans="1:8" ht="17.25" x14ac:dyDescent="0.3">
      <c r="A473" s="34"/>
      <c r="B473" s="40" t="s">
        <v>109</v>
      </c>
      <c r="C473" s="103">
        <v>3000</v>
      </c>
      <c r="D473" s="41"/>
      <c r="E473" s="34"/>
    </row>
    <row r="474" spans="1:8" ht="17.25" x14ac:dyDescent="0.3">
      <c r="A474" s="34"/>
      <c r="B474" s="40" t="s">
        <v>110</v>
      </c>
      <c r="C474" s="41">
        <v>2225.81</v>
      </c>
      <c r="D474" s="104">
        <f>-C472-C473-C474</f>
        <v>-5575.8099999999995</v>
      </c>
      <c r="E474" s="34"/>
    </row>
    <row r="475" spans="1:8" ht="18" thickBot="1" x14ac:dyDescent="0.35">
      <c r="A475" s="34"/>
      <c r="B475" s="40" t="s">
        <v>11</v>
      </c>
      <c r="C475" s="101"/>
      <c r="D475" s="105">
        <f>D470+D474</f>
        <v>416032.98</v>
      </c>
      <c r="E475" s="34"/>
    </row>
    <row r="476" spans="1:8" ht="18" thickTop="1" x14ac:dyDescent="0.3">
      <c r="A476" s="34"/>
      <c r="B476" s="120" t="s">
        <v>105</v>
      </c>
      <c r="C476" s="40"/>
      <c r="D476" s="41">
        <f>D475*3</f>
        <v>1248098.94</v>
      </c>
      <c r="E476" s="34"/>
    </row>
    <row r="477" spans="1:8" ht="17.25" x14ac:dyDescent="0.3">
      <c r="A477" s="34"/>
      <c r="B477" s="120" t="s">
        <v>111</v>
      </c>
      <c r="C477" s="40"/>
      <c r="D477" s="41">
        <f>D476*6/100</f>
        <v>74885.936399999991</v>
      </c>
      <c r="E477" s="34"/>
    </row>
    <row r="478" spans="1:8" ht="17.25" x14ac:dyDescent="0.3">
      <c r="A478" s="34"/>
      <c r="B478" s="120" t="s">
        <v>13</v>
      </c>
      <c r="C478" s="40"/>
      <c r="D478" s="41">
        <v>-45000</v>
      </c>
      <c r="E478" s="34"/>
    </row>
    <row r="479" spans="1:8" ht="17.25" x14ac:dyDescent="0.3">
      <c r="A479" s="34"/>
      <c r="B479" s="19" t="s">
        <v>30</v>
      </c>
      <c r="C479" s="39"/>
      <c r="D479" s="41">
        <f>D477+D478</f>
        <v>29885.936399999991</v>
      </c>
      <c r="E479" s="34"/>
    </row>
    <row r="480" spans="1:8" ht="18" thickBot="1" x14ac:dyDescent="0.35">
      <c r="A480" s="34"/>
      <c r="B480" s="19" t="s">
        <v>107</v>
      </c>
      <c r="C480" s="39"/>
      <c r="D480" s="135">
        <f>D479/3</f>
        <v>9961.9787999999971</v>
      </c>
      <c r="E480" s="34"/>
      <c r="H480" s="23" t="s">
        <v>67</v>
      </c>
    </row>
    <row r="481" spans="1:5" ht="18" thickTop="1" x14ac:dyDescent="0.3">
      <c r="A481" s="34"/>
      <c r="B481" s="39"/>
      <c r="C481" s="38"/>
      <c r="D481" s="103"/>
      <c r="E481" s="34"/>
    </row>
    <row r="482" spans="1:5" ht="17.25" x14ac:dyDescent="0.3">
      <c r="A482" s="34"/>
      <c r="B482" s="39"/>
      <c r="C482" s="39"/>
      <c r="D482" s="106"/>
      <c r="E482" s="34"/>
    </row>
    <row r="483" spans="1:5" ht="17.25" x14ac:dyDescent="0.3">
      <c r="A483" s="34"/>
      <c r="B483" s="39"/>
      <c r="C483" s="39"/>
      <c r="D483" s="106"/>
      <c r="E483" s="34"/>
    </row>
    <row r="484" spans="1:5" ht="17.25" x14ac:dyDescent="0.3">
      <c r="A484" s="34"/>
      <c r="B484" s="39"/>
      <c r="C484" s="39"/>
      <c r="D484" s="106"/>
      <c r="E484" s="34"/>
    </row>
    <row r="485" spans="1:5" ht="17.25" x14ac:dyDescent="0.3">
      <c r="A485" s="34"/>
      <c r="B485" s="39"/>
      <c r="C485" s="39"/>
      <c r="D485" s="106"/>
      <c r="E485" s="34"/>
    </row>
    <row r="487" spans="1:5" ht="17.25" x14ac:dyDescent="0.3">
      <c r="B487" s="94" t="s">
        <v>93</v>
      </c>
      <c r="C487" s="94"/>
      <c r="D487" s="38"/>
      <c r="E487" s="34"/>
    </row>
    <row r="488" spans="1:5" ht="17.25" x14ac:dyDescent="0.3">
      <c r="B488" s="94" t="s">
        <v>94</v>
      </c>
      <c r="C488" s="94"/>
      <c r="D488" s="38"/>
      <c r="E488" s="34"/>
    </row>
    <row r="489" spans="1:5" ht="17.25" x14ac:dyDescent="0.3">
      <c r="B489" s="38"/>
      <c r="C489" s="38"/>
      <c r="D489" s="38"/>
      <c r="E489" s="34"/>
    </row>
    <row r="490" spans="1:5" ht="17.25" x14ac:dyDescent="0.3">
      <c r="B490" s="95" t="s">
        <v>0</v>
      </c>
      <c r="C490" s="38"/>
      <c r="D490" s="38"/>
      <c r="E490" s="34"/>
    </row>
    <row r="491" spans="1:5" ht="17.25" x14ac:dyDescent="0.3">
      <c r="B491" s="96"/>
      <c r="C491" s="97"/>
      <c r="D491" s="96" t="s">
        <v>115</v>
      </c>
      <c r="E491" s="34"/>
    </row>
    <row r="492" spans="1:5" ht="17.25" x14ac:dyDescent="0.3">
      <c r="B492" s="40"/>
      <c r="C492" s="40"/>
      <c r="D492" s="40"/>
      <c r="E492" s="34"/>
    </row>
    <row r="493" spans="1:5" ht="17.25" x14ac:dyDescent="0.3">
      <c r="B493" s="39" t="s">
        <v>1</v>
      </c>
      <c r="C493" s="40"/>
      <c r="D493" s="41">
        <v>81520</v>
      </c>
      <c r="E493" s="34"/>
    </row>
    <row r="494" spans="1:5" ht="17.25" x14ac:dyDescent="0.3">
      <c r="B494" s="98" t="s">
        <v>66</v>
      </c>
      <c r="C494" s="40"/>
      <c r="D494" s="41" t="s">
        <v>91</v>
      </c>
      <c r="E494" s="34"/>
    </row>
    <row r="495" spans="1:5" ht="17.25" x14ac:dyDescent="0.3">
      <c r="B495" s="40" t="s">
        <v>2</v>
      </c>
      <c r="C495" s="40"/>
      <c r="D495" s="41">
        <v>7800</v>
      </c>
      <c r="E495" s="34"/>
    </row>
    <row r="496" spans="1:5" ht="17.25" x14ac:dyDescent="0.3">
      <c r="B496" s="40" t="s">
        <v>76</v>
      </c>
      <c r="C496" s="40"/>
      <c r="D496" s="41">
        <v>2500</v>
      </c>
      <c r="E496" s="34"/>
    </row>
    <row r="497" spans="2:5" ht="17.25" x14ac:dyDescent="0.3">
      <c r="B497" s="40" t="s">
        <v>17</v>
      </c>
      <c r="C497" s="40"/>
      <c r="D497" s="41">
        <v>30825</v>
      </c>
      <c r="E497" s="34"/>
    </row>
    <row r="498" spans="2:5" ht="17.25" x14ac:dyDescent="0.3">
      <c r="B498" s="40" t="s">
        <v>18</v>
      </c>
      <c r="C498" s="40"/>
      <c r="D498" s="41" t="s">
        <v>91</v>
      </c>
      <c r="E498" s="34"/>
    </row>
    <row r="499" spans="2:5" ht="17.25" x14ac:dyDescent="0.3">
      <c r="B499" s="40" t="s">
        <v>19</v>
      </c>
      <c r="C499" s="40"/>
      <c r="D499" s="41">
        <v>40760</v>
      </c>
      <c r="E499" s="34"/>
    </row>
    <row r="500" spans="2:5" ht="17.25" x14ac:dyDescent="0.3">
      <c r="B500" s="40" t="s">
        <v>65</v>
      </c>
      <c r="C500" s="40"/>
      <c r="D500" s="41" t="s">
        <v>91</v>
      </c>
      <c r="E500" s="34"/>
    </row>
    <row r="501" spans="2:5" ht="17.25" x14ac:dyDescent="0.3">
      <c r="B501" s="40" t="s">
        <v>20</v>
      </c>
      <c r="C501" s="40"/>
      <c r="D501" s="41">
        <v>25000</v>
      </c>
      <c r="E501" s="34"/>
    </row>
    <row r="502" spans="2:5" ht="17.25" x14ac:dyDescent="0.3">
      <c r="B502" s="40" t="s">
        <v>21</v>
      </c>
      <c r="C502" s="40"/>
      <c r="D502" s="41">
        <v>100000</v>
      </c>
      <c r="E502" s="34"/>
    </row>
    <row r="503" spans="2:5" ht="17.25" x14ac:dyDescent="0.3">
      <c r="B503" s="40" t="s">
        <v>22</v>
      </c>
      <c r="C503" s="40"/>
      <c r="D503" s="41">
        <v>55000</v>
      </c>
      <c r="E503" s="34"/>
    </row>
    <row r="504" spans="2:5" ht="17.25" x14ac:dyDescent="0.3">
      <c r="B504" s="40" t="s">
        <v>24</v>
      </c>
      <c r="C504" s="40"/>
      <c r="D504" s="41">
        <v>11500</v>
      </c>
      <c r="E504" s="34"/>
    </row>
    <row r="505" spans="2:5" ht="17.25" x14ac:dyDescent="0.3">
      <c r="B505" s="40" t="s">
        <v>23</v>
      </c>
      <c r="C505" s="40"/>
      <c r="D505" s="41">
        <v>20000</v>
      </c>
      <c r="E505" s="34"/>
    </row>
    <row r="506" spans="2:5" ht="17.25" x14ac:dyDescent="0.3">
      <c r="B506" s="39" t="s">
        <v>3</v>
      </c>
      <c r="C506" s="39"/>
      <c r="D506" s="99">
        <f>SUM(D493:D505)</f>
        <v>374905</v>
      </c>
      <c r="E506" s="34"/>
    </row>
    <row r="507" spans="2:5" ht="17.25" x14ac:dyDescent="0.3">
      <c r="B507" s="38"/>
      <c r="C507" s="40"/>
      <c r="D507" s="41"/>
      <c r="E507" s="34"/>
    </row>
    <row r="508" spans="2:5" ht="17.25" x14ac:dyDescent="0.3">
      <c r="B508" s="100" t="s">
        <v>4</v>
      </c>
      <c r="C508" s="39" t="s">
        <v>30</v>
      </c>
      <c r="D508" s="41"/>
      <c r="E508" s="34"/>
    </row>
    <row r="509" spans="2:5" ht="17.25" x14ac:dyDescent="0.3">
      <c r="B509" s="40"/>
      <c r="C509" s="41"/>
      <c r="D509" s="41"/>
      <c r="E509" s="34"/>
    </row>
    <row r="510" spans="2:5" ht="17.25" x14ac:dyDescent="0.3">
      <c r="B510" s="40" t="s">
        <v>25</v>
      </c>
      <c r="C510" s="41">
        <v>0</v>
      </c>
      <c r="D510" s="41"/>
      <c r="E510" s="34"/>
    </row>
    <row r="511" spans="2:5" ht="17.25" x14ac:dyDescent="0.3">
      <c r="B511" s="40" t="s">
        <v>75</v>
      </c>
      <c r="C511" s="41"/>
      <c r="D511" s="41"/>
      <c r="E511" s="34"/>
    </row>
    <row r="512" spans="2:5" ht="17.25" x14ac:dyDescent="0.3">
      <c r="B512" s="40" t="s">
        <v>7</v>
      </c>
      <c r="C512" s="41"/>
      <c r="D512" s="41">
        <f>C509+C510+C511+C512</f>
        <v>0</v>
      </c>
      <c r="E512" s="34"/>
    </row>
    <row r="513" spans="2:5" ht="17.25" x14ac:dyDescent="0.3">
      <c r="B513" s="40"/>
      <c r="C513" s="101"/>
      <c r="D513" s="102">
        <f>+D506+D509+D512</f>
        <v>374905</v>
      </c>
      <c r="E513" s="34"/>
    </row>
    <row r="514" spans="2:5" ht="17.25" x14ac:dyDescent="0.3">
      <c r="B514" s="100" t="s">
        <v>34</v>
      </c>
      <c r="C514" s="39"/>
      <c r="D514" s="41"/>
      <c r="E514" s="34"/>
    </row>
    <row r="515" spans="2:5" ht="17.25" x14ac:dyDescent="0.3">
      <c r="B515" s="40" t="s">
        <v>9</v>
      </c>
      <c r="C515" s="103">
        <v>350</v>
      </c>
      <c r="D515" s="41"/>
      <c r="E515" s="34"/>
    </row>
    <row r="516" spans="2:5" ht="17.25" x14ac:dyDescent="0.3">
      <c r="B516" s="40" t="s">
        <v>10</v>
      </c>
      <c r="C516" s="41">
        <v>0</v>
      </c>
      <c r="D516" s="104">
        <v>-350</v>
      </c>
      <c r="E516" s="34"/>
    </row>
    <row r="517" spans="2:5" ht="18" thickBot="1" x14ac:dyDescent="0.35">
      <c r="B517" s="40" t="s">
        <v>11</v>
      </c>
      <c r="C517" s="101"/>
      <c r="D517" s="105">
        <f>D513+D516</f>
        <v>374555</v>
      </c>
      <c r="E517" s="34"/>
    </row>
    <row r="518" spans="2:5" ht="18" thickTop="1" x14ac:dyDescent="0.3">
      <c r="B518" s="120" t="s">
        <v>105</v>
      </c>
      <c r="C518" s="40"/>
      <c r="D518" s="41">
        <f>D517*3</f>
        <v>1123665</v>
      </c>
      <c r="E518" s="34"/>
    </row>
    <row r="519" spans="2:5" ht="17.25" x14ac:dyDescent="0.3">
      <c r="B519" s="120" t="s">
        <v>111</v>
      </c>
      <c r="C519" s="40"/>
      <c r="D519" s="41">
        <f>D518*6/100</f>
        <v>67419.899999999994</v>
      </c>
      <c r="E519" s="34"/>
    </row>
    <row r="520" spans="2:5" ht="17.25" x14ac:dyDescent="0.3">
      <c r="B520" s="120" t="s">
        <v>13</v>
      </c>
      <c r="C520" s="40"/>
      <c r="D520" s="41">
        <v>-45000</v>
      </c>
      <c r="E520" s="34"/>
    </row>
    <row r="521" spans="2:5" ht="17.25" x14ac:dyDescent="0.3">
      <c r="B521" s="19" t="s">
        <v>30</v>
      </c>
      <c r="C521" s="39"/>
      <c r="D521" s="41">
        <f>D519+D520</f>
        <v>22419.899999999994</v>
      </c>
      <c r="E521" s="34"/>
    </row>
    <row r="522" spans="2:5" ht="18" thickBot="1" x14ac:dyDescent="0.35">
      <c r="B522" s="19" t="s">
        <v>107</v>
      </c>
      <c r="C522" s="39"/>
      <c r="D522" s="135">
        <f>D521/3</f>
        <v>7473.2999999999984</v>
      </c>
      <c r="E522" s="34"/>
    </row>
    <row r="523" spans="2:5" ht="18" thickTop="1" x14ac:dyDescent="0.3">
      <c r="B523" s="39"/>
      <c r="C523" s="39"/>
      <c r="D523" s="106"/>
      <c r="E523" s="34"/>
    </row>
    <row r="524" spans="2:5" ht="17.25" x14ac:dyDescent="0.3">
      <c r="B524" s="39"/>
      <c r="C524" s="39"/>
      <c r="D524" s="106"/>
      <c r="E524" s="34"/>
    </row>
    <row r="525" spans="2:5" x14ac:dyDescent="0.25">
      <c r="B525" s="107"/>
      <c r="C525" s="107"/>
      <c r="D525" s="107"/>
    </row>
    <row r="526" spans="2:5" x14ac:dyDescent="0.25">
      <c r="B526" s="107"/>
      <c r="C526" s="107"/>
      <c r="D526" s="107"/>
    </row>
    <row r="527" spans="2:5" x14ac:dyDescent="0.25">
      <c r="B527" s="107"/>
      <c r="C527" s="107"/>
      <c r="D527" s="107"/>
    </row>
  </sheetData>
  <pageMargins left="0.7" right="0.2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5:J43"/>
  <sheetViews>
    <sheetView tabSelected="1" topLeftCell="A22" workbookViewId="0">
      <selection activeCell="B37" sqref="B37"/>
    </sheetView>
  </sheetViews>
  <sheetFormatPr defaultRowHeight="15" x14ac:dyDescent="0.25"/>
  <cols>
    <col min="1" max="1" width="4.85546875" customWidth="1"/>
    <col min="2" max="2" width="35.85546875" customWidth="1"/>
    <col min="3" max="3" width="13.5703125" customWidth="1"/>
    <col min="4" max="4" width="12.42578125" style="31" customWidth="1"/>
    <col min="5" max="5" width="13" customWidth="1"/>
    <col min="6" max="6" width="12" customWidth="1"/>
    <col min="7" max="7" width="10" customWidth="1"/>
    <col min="8" max="8" width="9.140625" customWidth="1"/>
    <col min="9" max="9" width="42.7109375" customWidth="1"/>
    <col min="10" max="10" width="16.28515625" customWidth="1"/>
  </cols>
  <sheetData>
    <row r="5" spans="2:5" ht="15.75" x14ac:dyDescent="0.25">
      <c r="B5" s="113" t="s">
        <v>55</v>
      </c>
      <c r="C5" s="113"/>
      <c r="D5" s="114"/>
      <c r="E5" s="122"/>
    </row>
    <row r="6" spans="2:5" ht="15.75" x14ac:dyDescent="0.25">
      <c r="B6" s="113" t="s">
        <v>36</v>
      </c>
      <c r="C6" s="113"/>
      <c r="D6" s="114"/>
      <c r="E6" s="122"/>
    </row>
    <row r="7" spans="2:5" ht="15.75" x14ac:dyDescent="0.25">
      <c r="B7" s="115"/>
      <c r="C7" s="115"/>
      <c r="D7" s="114"/>
      <c r="E7" s="122"/>
    </row>
    <row r="8" spans="2:5" ht="15.75" x14ac:dyDescent="0.25">
      <c r="B8" s="116" t="s">
        <v>0</v>
      </c>
      <c r="C8" s="115"/>
      <c r="D8" s="114"/>
      <c r="E8" s="122"/>
    </row>
    <row r="9" spans="2:5" ht="15.75" x14ac:dyDescent="0.25">
      <c r="B9" s="117"/>
      <c r="C9" s="118"/>
      <c r="D9" s="119" t="s">
        <v>108</v>
      </c>
      <c r="E9" s="122"/>
    </row>
    <row r="10" spans="2:5" ht="15.75" x14ac:dyDescent="0.25">
      <c r="B10" s="19" t="s">
        <v>1</v>
      </c>
      <c r="C10" s="120"/>
      <c r="D10" s="93">
        <v>139250</v>
      </c>
      <c r="E10" s="122"/>
    </row>
    <row r="11" spans="2:5" ht="15.75" x14ac:dyDescent="0.25">
      <c r="B11" s="120" t="s">
        <v>66</v>
      </c>
      <c r="C11" s="120"/>
      <c r="D11" s="93">
        <v>63250</v>
      </c>
      <c r="E11" s="122"/>
    </row>
    <row r="12" spans="2:5" ht="15.75" x14ac:dyDescent="0.25">
      <c r="B12" s="120" t="s">
        <v>2</v>
      </c>
      <c r="C12" s="120"/>
      <c r="D12" s="93">
        <v>7800</v>
      </c>
      <c r="E12" s="122"/>
    </row>
    <row r="13" spans="2:5" ht="17.25" x14ac:dyDescent="0.3">
      <c r="B13" s="40" t="s">
        <v>76</v>
      </c>
      <c r="C13" s="40"/>
      <c r="D13" s="41">
        <v>2500</v>
      </c>
      <c r="E13" s="122"/>
    </row>
    <row r="14" spans="2:5" ht="15.75" x14ac:dyDescent="0.25">
      <c r="B14" s="120" t="s">
        <v>16</v>
      </c>
      <c r="C14" s="120"/>
      <c r="D14" s="93">
        <v>7500</v>
      </c>
      <c r="E14" s="122"/>
    </row>
    <row r="15" spans="2:5" ht="15.75" x14ac:dyDescent="0.25">
      <c r="B15" s="120" t="s">
        <v>17</v>
      </c>
      <c r="C15" s="120"/>
      <c r="D15" s="93">
        <v>30825</v>
      </c>
      <c r="E15" s="122"/>
    </row>
    <row r="16" spans="2:5" ht="15.75" x14ac:dyDescent="0.25">
      <c r="B16" s="120" t="s">
        <v>63</v>
      </c>
      <c r="C16" s="120"/>
      <c r="D16" s="93">
        <v>50000</v>
      </c>
      <c r="E16" s="122"/>
    </row>
    <row r="17" spans="2:10" ht="15.75" x14ac:dyDescent="0.25">
      <c r="B17" s="120" t="s">
        <v>19</v>
      </c>
      <c r="C17" s="120"/>
      <c r="D17" s="93">
        <v>69625</v>
      </c>
      <c r="E17" s="122"/>
    </row>
    <row r="18" spans="2:10" ht="15.75" x14ac:dyDescent="0.25">
      <c r="B18" s="120" t="s">
        <v>65</v>
      </c>
      <c r="C18" s="120"/>
      <c r="D18" s="93">
        <v>31625</v>
      </c>
      <c r="E18" s="122"/>
    </row>
    <row r="19" spans="2:10" ht="15.75" x14ac:dyDescent="0.25">
      <c r="B19" s="120" t="s">
        <v>20</v>
      </c>
      <c r="C19" s="120"/>
      <c r="D19" s="93">
        <v>25000</v>
      </c>
      <c r="E19" s="122"/>
    </row>
    <row r="20" spans="2:10" ht="15.75" x14ac:dyDescent="0.25">
      <c r="B20" s="120" t="s">
        <v>22</v>
      </c>
      <c r="C20" s="120"/>
      <c r="D20" s="93">
        <v>75000</v>
      </c>
      <c r="E20" s="122"/>
    </row>
    <row r="21" spans="2:10" ht="15.75" x14ac:dyDescent="0.25">
      <c r="B21" s="120" t="s">
        <v>21</v>
      </c>
      <c r="C21" s="120"/>
      <c r="D21" s="93">
        <v>125000</v>
      </c>
      <c r="E21" s="122"/>
    </row>
    <row r="22" spans="2:10" ht="15.75" x14ac:dyDescent="0.25">
      <c r="B22" s="120" t="s">
        <v>24</v>
      </c>
      <c r="C22" s="120"/>
      <c r="D22" s="93">
        <v>13900</v>
      </c>
      <c r="E22" s="122"/>
    </row>
    <row r="23" spans="2:10" ht="15.75" x14ac:dyDescent="0.25">
      <c r="B23" s="120" t="s">
        <v>23</v>
      </c>
      <c r="C23" s="120"/>
      <c r="D23" s="93">
        <v>20000</v>
      </c>
      <c r="E23" s="122"/>
    </row>
    <row r="24" spans="2:10" ht="15.75" x14ac:dyDescent="0.25">
      <c r="B24" s="19" t="s">
        <v>3</v>
      </c>
      <c r="C24" s="19"/>
      <c r="D24" s="132">
        <f>SUM(D10:D23)</f>
        <v>661275</v>
      </c>
      <c r="E24" s="122"/>
    </row>
    <row r="25" spans="2:10" ht="15.75" x14ac:dyDescent="0.25">
      <c r="B25" s="122"/>
      <c r="C25" s="120"/>
      <c r="D25" s="93"/>
      <c r="E25" s="122"/>
    </row>
    <row r="26" spans="2:10" ht="15.75" x14ac:dyDescent="0.25">
      <c r="B26" s="123" t="s">
        <v>4</v>
      </c>
      <c r="C26" s="19" t="s">
        <v>30</v>
      </c>
      <c r="D26" s="93"/>
      <c r="E26" s="122"/>
    </row>
    <row r="27" spans="2:10" ht="15.75" x14ac:dyDescent="0.25">
      <c r="B27" s="120" t="s">
        <v>25</v>
      </c>
      <c r="C27" s="124"/>
      <c r="D27" s="93"/>
      <c r="E27" s="122"/>
    </row>
    <row r="28" spans="2:10" ht="15.75" x14ac:dyDescent="0.25">
      <c r="B28" s="120" t="s">
        <v>6</v>
      </c>
      <c r="C28" s="124">
        <v>0</v>
      </c>
      <c r="D28" s="93"/>
      <c r="E28" s="122"/>
    </row>
    <row r="29" spans="2:10" ht="15.75" x14ac:dyDescent="0.25">
      <c r="B29" s="120" t="s">
        <v>7</v>
      </c>
      <c r="C29" s="124">
        <v>0</v>
      </c>
      <c r="D29" s="93"/>
      <c r="E29" s="122"/>
      <c r="H29" s="7"/>
      <c r="I29" s="7"/>
      <c r="J29" s="17"/>
    </row>
    <row r="30" spans="2:10" ht="15.75" x14ac:dyDescent="0.25">
      <c r="B30" s="120"/>
      <c r="C30" s="125"/>
      <c r="D30" s="126">
        <f>+D24+D29</f>
        <v>661275</v>
      </c>
      <c r="E30" s="122"/>
      <c r="H30" s="7"/>
      <c r="I30" s="7"/>
      <c r="J30" s="17"/>
    </row>
    <row r="31" spans="2:10" ht="15.75" x14ac:dyDescent="0.25">
      <c r="B31" s="123" t="s">
        <v>34</v>
      </c>
      <c r="C31" s="19"/>
      <c r="D31" s="93"/>
      <c r="E31" s="122"/>
      <c r="I31" s="7"/>
      <c r="J31" s="21"/>
    </row>
    <row r="32" spans="2:10" ht="15.75" x14ac:dyDescent="0.25">
      <c r="B32" s="120" t="s">
        <v>9</v>
      </c>
      <c r="C32" s="127">
        <v>350</v>
      </c>
      <c r="D32" s="93"/>
      <c r="E32" s="122"/>
      <c r="H32" s="7"/>
      <c r="J32" s="22"/>
    </row>
    <row r="33" spans="2:10" ht="17.25" x14ac:dyDescent="0.3">
      <c r="B33" s="40" t="s">
        <v>116</v>
      </c>
      <c r="C33" s="127">
        <v>2500</v>
      </c>
      <c r="D33" s="93"/>
      <c r="E33" s="122"/>
      <c r="H33" s="7"/>
      <c r="J33" s="22"/>
    </row>
    <row r="34" spans="2:10" ht="17.25" x14ac:dyDescent="0.3">
      <c r="B34" s="40" t="s">
        <v>110</v>
      </c>
      <c r="C34" s="124">
        <v>1854.83</v>
      </c>
      <c r="D34" s="128">
        <f>-C32-C33-C34</f>
        <v>-4704.83</v>
      </c>
      <c r="E34" s="122"/>
      <c r="H34" s="7"/>
      <c r="J34" s="22"/>
    </row>
    <row r="35" spans="2:10" ht="16.5" thickBot="1" x14ac:dyDescent="0.3">
      <c r="B35" s="120" t="s">
        <v>11</v>
      </c>
      <c r="C35" s="125"/>
      <c r="D35" s="138">
        <f>+D30+D34</f>
        <v>656570.17000000004</v>
      </c>
      <c r="E35" s="122"/>
      <c r="H35" s="19"/>
    </row>
    <row r="36" spans="2:10" ht="15.75" x14ac:dyDescent="0.25">
      <c r="B36" s="120" t="s">
        <v>105</v>
      </c>
      <c r="C36" s="120"/>
      <c r="D36" s="93">
        <v>1778670.17</v>
      </c>
      <c r="E36" s="122"/>
    </row>
    <row r="37" spans="2:10" ht="15.75" x14ac:dyDescent="0.25">
      <c r="B37" s="120" t="s">
        <v>106</v>
      </c>
      <c r="C37" s="120"/>
      <c r="D37" s="93">
        <f>D36/100*12</f>
        <v>213440.42039999997</v>
      </c>
      <c r="E37" s="122"/>
      <c r="H37" s="19"/>
    </row>
    <row r="38" spans="2:10" ht="15.75" x14ac:dyDescent="0.25">
      <c r="B38" s="120" t="s">
        <v>13</v>
      </c>
      <c r="C38" s="120"/>
      <c r="D38" s="128">
        <v>-135000</v>
      </c>
      <c r="E38" s="122"/>
    </row>
    <row r="39" spans="2:10" ht="15.75" x14ac:dyDescent="0.25">
      <c r="B39" s="19" t="s">
        <v>30</v>
      </c>
      <c r="C39" s="19"/>
      <c r="D39" s="137">
        <f>D37+D38</f>
        <v>78440.420399999974</v>
      </c>
      <c r="E39" s="122"/>
      <c r="H39" s="20"/>
    </row>
    <row r="40" spans="2:10" ht="16.5" thickBot="1" x14ac:dyDescent="0.3">
      <c r="B40" s="19" t="s">
        <v>107</v>
      </c>
      <c r="C40" s="122"/>
      <c r="D40" s="139">
        <f>D39/3</f>
        <v>26146.806799999991</v>
      </c>
      <c r="E40" s="122"/>
    </row>
    <row r="41" spans="2:10" ht="16.5" thickTop="1" x14ac:dyDescent="0.25">
      <c r="B41" s="19"/>
      <c r="C41" s="122"/>
      <c r="D41" s="131"/>
      <c r="E41" s="122"/>
    </row>
    <row r="42" spans="2:10" ht="17.25" x14ac:dyDescent="0.3">
      <c r="B42" s="35"/>
      <c r="C42" s="35"/>
      <c r="D42" s="36"/>
      <c r="E42" s="34"/>
    </row>
    <row r="43" spans="2:10" ht="17.25" x14ac:dyDescent="0.3">
      <c r="B43" s="35"/>
      <c r="C43" s="35"/>
      <c r="D43" s="36"/>
      <c r="E43" s="3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86"/>
  <sheetViews>
    <sheetView workbookViewId="0">
      <selection activeCell="A2" sqref="A2:E83"/>
    </sheetView>
  </sheetViews>
  <sheetFormatPr defaultRowHeight="15" x14ac:dyDescent="0.25"/>
  <cols>
    <col min="1" max="1" width="4.85546875" customWidth="1"/>
    <col min="2" max="2" width="34.140625" customWidth="1"/>
    <col min="3" max="3" width="15.28515625" customWidth="1"/>
    <col min="4" max="4" width="16.28515625" style="31" customWidth="1"/>
    <col min="9" max="9" width="42.7109375" customWidth="1"/>
    <col min="10" max="10" width="16.28515625" customWidth="1"/>
  </cols>
  <sheetData>
    <row r="3" spans="2:4" ht="15.75" x14ac:dyDescent="0.25">
      <c r="B3" s="1" t="s">
        <v>59</v>
      </c>
      <c r="C3" s="1"/>
      <c r="D3" s="24"/>
    </row>
    <row r="4" spans="2:4" ht="15.75" x14ac:dyDescent="0.25">
      <c r="B4" s="1" t="s">
        <v>39</v>
      </c>
      <c r="C4" s="1"/>
      <c r="D4" s="24"/>
    </row>
    <row r="5" spans="2:4" ht="15.75" x14ac:dyDescent="0.25">
      <c r="B5" s="2"/>
      <c r="C5" s="2"/>
      <c r="D5" s="24"/>
    </row>
    <row r="6" spans="2:4" ht="15.75" x14ac:dyDescent="0.25">
      <c r="B6" s="3" t="s">
        <v>0</v>
      </c>
      <c r="C6" s="2"/>
      <c r="D6" s="24"/>
    </row>
    <row r="7" spans="2:4" ht="15.75" x14ac:dyDescent="0.25">
      <c r="B7" s="4"/>
      <c r="C7" s="5"/>
      <c r="D7" s="25" t="s">
        <v>98</v>
      </c>
    </row>
    <row r="8" spans="2:4" ht="15.75" x14ac:dyDescent="0.25">
      <c r="B8" s="6"/>
      <c r="C8" s="6"/>
      <c r="D8" s="32"/>
    </row>
    <row r="9" spans="2:4" ht="15.75" x14ac:dyDescent="0.25">
      <c r="B9" s="7" t="s">
        <v>1</v>
      </c>
      <c r="C9" s="6"/>
      <c r="D9" s="26">
        <v>102350</v>
      </c>
    </row>
    <row r="10" spans="2:4" ht="15.75" x14ac:dyDescent="0.25">
      <c r="B10" s="6" t="s">
        <v>62</v>
      </c>
      <c r="C10" s="6"/>
      <c r="D10" s="26">
        <f>-E11</f>
        <v>0</v>
      </c>
    </row>
    <row r="11" spans="2:4" ht="15.75" x14ac:dyDescent="0.25">
      <c r="B11" s="6" t="s">
        <v>2</v>
      </c>
      <c r="C11" s="6"/>
      <c r="D11" s="26">
        <v>7800</v>
      </c>
    </row>
    <row r="12" spans="2:4" ht="17.25" x14ac:dyDescent="0.3">
      <c r="B12" s="120" t="s">
        <v>76</v>
      </c>
      <c r="C12" s="40"/>
      <c r="D12" s="41">
        <v>2500</v>
      </c>
    </row>
    <row r="13" spans="2:4" ht="15.75" x14ac:dyDescent="0.25">
      <c r="B13" s="6" t="s">
        <v>17</v>
      </c>
      <c r="C13" s="6"/>
      <c r="D13" s="26">
        <v>30825</v>
      </c>
    </row>
    <row r="14" spans="2:4" ht="15.75" x14ac:dyDescent="0.25">
      <c r="B14" s="6" t="s">
        <v>60</v>
      </c>
      <c r="C14" s="6"/>
      <c r="D14" s="26">
        <v>2500</v>
      </c>
    </row>
    <row r="15" spans="2:4" ht="15.75" x14ac:dyDescent="0.25">
      <c r="B15" s="6" t="s">
        <v>51</v>
      </c>
      <c r="C15" s="6"/>
      <c r="D15" s="26">
        <f>-F9</f>
        <v>0</v>
      </c>
    </row>
    <row r="16" spans="2:4" ht="15.75" x14ac:dyDescent="0.25">
      <c r="B16" s="6" t="s">
        <v>19</v>
      </c>
      <c r="C16" s="6"/>
      <c r="D16" s="26">
        <v>51175</v>
      </c>
    </row>
    <row r="17" spans="2:4" ht="15.75" x14ac:dyDescent="0.25">
      <c r="B17" s="6" t="s">
        <v>20</v>
      </c>
      <c r="C17" s="6"/>
      <c r="D17" s="26">
        <v>25000</v>
      </c>
    </row>
    <row r="18" spans="2:4" ht="15.75" x14ac:dyDescent="0.25">
      <c r="B18" s="6" t="s">
        <v>21</v>
      </c>
      <c r="C18" s="6"/>
      <c r="D18" s="26">
        <v>100000</v>
      </c>
    </row>
    <row r="19" spans="2:4" ht="15.75" x14ac:dyDescent="0.25">
      <c r="B19" s="6" t="s">
        <v>22</v>
      </c>
      <c r="C19" s="6"/>
      <c r="D19" s="26">
        <v>55000</v>
      </c>
    </row>
    <row r="20" spans="2:4" ht="15.75" x14ac:dyDescent="0.25">
      <c r="B20" s="6" t="s">
        <v>24</v>
      </c>
      <c r="C20" s="6"/>
      <c r="D20" s="26">
        <v>11500</v>
      </c>
    </row>
    <row r="21" spans="2:4" ht="15.75" x14ac:dyDescent="0.25">
      <c r="B21" s="6" t="s">
        <v>23</v>
      </c>
      <c r="C21" s="6"/>
      <c r="D21" s="26">
        <v>20000</v>
      </c>
    </row>
    <row r="22" spans="2:4" ht="15.75" x14ac:dyDescent="0.25">
      <c r="B22" s="7" t="s">
        <v>3</v>
      </c>
      <c r="C22" s="7"/>
      <c r="D22" s="27">
        <f>SUM(D9:D21)</f>
        <v>408650</v>
      </c>
    </row>
    <row r="23" spans="2:4" ht="15.75" x14ac:dyDescent="0.25">
      <c r="C23" s="6"/>
      <c r="D23" s="26"/>
    </row>
    <row r="24" spans="2:4" ht="15.75" x14ac:dyDescent="0.25">
      <c r="B24" s="10" t="s">
        <v>4</v>
      </c>
      <c r="C24" s="7" t="s">
        <v>30</v>
      </c>
      <c r="D24" s="26"/>
    </row>
    <row r="25" spans="2:4" ht="15.75" x14ac:dyDescent="0.25">
      <c r="B25" s="6"/>
      <c r="C25" s="8"/>
      <c r="D25" s="26"/>
    </row>
    <row r="26" spans="2:4" ht="15.75" x14ac:dyDescent="0.25">
      <c r="B26" s="6" t="s">
        <v>25</v>
      </c>
      <c r="C26" s="8">
        <v>0</v>
      </c>
      <c r="D26" s="26"/>
    </row>
    <row r="27" spans="2:4" ht="15.75" x14ac:dyDescent="0.25">
      <c r="B27" s="6" t="s">
        <v>6</v>
      </c>
      <c r="C27" s="11"/>
      <c r="D27" s="26"/>
    </row>
    <row r="28" spans="2:4" ht="15.75" x14ac:dyDescent="0.25">
      <c r="B28" s="6" t="s">
        <v>7</v>
      </c>
      <c r="C28" s="8">
        <v>0</v>
      </c>
      <c r="D28" s="26">
        <f>C25+C26+C27+C28</f>
        <v>0</v>
      </c>
    </row>
    <row r="29" spans="2:4" ht="15.75" x14ac:dyDescent="0.25">
      <c r="B29" s="6"/>
      <c r="C29" s="12"/>
      <c r="D29" s="28">
        <f>+D22+D25</f>
        <v>408650</v>
      </c>
    </row>
    <row r="30" spans="2:4" ht="15.75" x14ac:dyDescent="0.25">
      <c r="B30" s="10" t="s">
        <v>34</v>
      </c>
      <c r="C30" s="7"/>
      <c r="D30" s="26"/>
    </row>
    <row r="31" spans="2:4" ht="15.75" x14ac:dyDescent="0.25">
      <c r="B31" s="6" t="s">
        <v>9</v>
      </c>
      <c r="C31" s="14">
        <v>350</v>
      </c>
      <c r="D31" s="26"/>
    </row>
    <row r="32" spans="2:4" ht="15.75" x14ac:dyDescent="0.25">
      <c r="B32" s="6" t="s">
        <v>10</v>
      </c>
      <c r="C32" s="8"/>
      <c r="D32" s="29">
        <f>C31+C32</f>
        <v>350</v>
      </c>
    </row>
    <row r="33" spans="2:5" ht="16.5" thickBot="1" x14ac:dyDescent="0.3">
      <c r="B33" s="6" t="s">
        <v>11</v>
      </c>
      <c r="C33" s="12"/>
      <c r="D33" s="30">
        <f>D29-D32</f>
        <v>408300</v>
      </c>
    </row>
    <row r="34" spans="2:5" ht="16.5" thickTop="1" x14ac:dyDescent="0.25">
      <c r="B34" s="6"/>
      <c r="C34" s="6"/>
      <c r="D34" s="26"/>
    </row>
    <row r="35" spans="2:5" ht="15.75" x14ac:dyDescent="0.25">
      <c r="B35" s="6" t="s">
        <v>102</v>
      </c>
      <c r="C35" s="6"/>
      <c r="D35" s="26">
        <f>D33/100*24</f>
        <v>97992</v>
      </c>
    </row>
    <row r="36" spans="2:5" ht="15.75" x14ac:dyDescent="0.25">
      <c r="B36" s="6" t="s">
        <v>13</v>
      </c>
      <c r="C36" s="6"/>
      <c r="D36" s="29">
        <v>-54000</v>
      </c>
    </row>
    <row r="37" spans="2:5" ht="16.5" thickBot="1" x14ac:dyDescent="0.3">
      <c r="B37" s="7" t="s">
        <v>99</v>
      </c>
      <c r="C37" s="7"/>
      <c r="D37" s="130">
        <f>D35+D36</f>
        <v>43992</v>
      </c>
    </row>
    <row r="38" spans="2:5" ht="15.75" thickTop="1" x14ac:dyDescent="0.25"/>
    <row r="39" spans="2:5" ht="17.25" x14ac:dyDescent="0.3">
      <c r="B39" s="35"/>
      <c r="C39" s="35"/>
      <c r="D39" s="36"/>
      <c r="E39" s="34"/>
    </row>
    <row r="40" spans="2:5" ht="17.25" x14ac:dyDescent="0.3">
      <c r="B40" s="35"/>
      <c r="C40" s="35"/>
      <c r="D40" s="36"/>
      <c r="E40" s="34"/>
    </row>
    <row r="41" spans="2:5" ht="17.25" x14ac:dyDescent="0.3">
      <c r="B41" s="35"/>
      <c r="C41" s="35"/>
      <c r="D41" s="36"/>
      <c r="E41" s="34"/>
    </row>
    <row r="50" spans="2:4" ht="15.75" x14ac:dyDescent="0.25">
      <c r="B50" s="1" t="s">
        <v>40</v>
      </c>
      <c r="C50" s="1"/>
      <c r="D50" s="24"/>
    </row>
    <row r="51" spans="2:4" ht="15.75" x14ac:dyDescent="0.25">
      <c r="B51" s="1" t="s">
        <v>39</v>
      </c>
      <c r="C51" s="1"/>
      <c r="D51" s="24"/>
    </row>
    <row r="52" spans="2:4" ht="15.75" x14ac:dyDescent="0.25">
      <c r="B52" s="2"/>
      <c r="C52" s="2"/>
      <c r="D52" s="24"/>
    </row>
    <row r="53" spans="2:4" ht="15.75" x14ac:dyDescent="0.25">
      <c r="B53" s="3" t="s">
        <v>0</v>
      </c>
      <c r="C53" s="2"/>
      <c r="D53" s="24"/>
    </row>
    <row r="54" spans="2:4" ht="15.75" x14ac:dyDescent="0.25">
      <c r="B54" s="4"/>
      <c r="C54" s="5"/>
      <c r="D54" s="25" t="s">
        <v>98</v>
      </c>
    </row>
    <row r="55" spans="2:4" ht="15.75" x14ac:dyDescent="0.25">
      <c r="B55" s="6"/>
      <c r="C55" s="6"/>
      <c r="D55" s="32"/>
    </row>
    <row r="56" spans="2:4" ht="15.75" x14ac:dyDescent="0.25">
      <c r="B56" s="7" t="s">
        <v>1</v>
      </c>
      <c r="C56" s="6"/>
      <c r="D56" s="93">
        <v>100000</v>
      </c>
    </row>
    <row r="57" spans="2:4" ht="15.75" x14ac:dyDescent="0.25">
      <c r="B57" s="6" t="s">
        <v>2</v>
      </c>
      <c r="C57" s="6"/>
      <c r="D57" s="93">
        <v>7800</v>
      </c>
    </row>
    <row r="58" spans="2:4" ht="17.25" x14ac:dyDescent="0.3">
      <c r="B58" s="40" t="s">
        <v>76</v>
      </c>
      <c r="C58" s="40"/>
      <c r="D58" s="41">
        <v>2500</v>
      </c>
    </row>
    <row r="59" spans="2:4" ht="15.75" x14ac:dyDescent="0.25">
      <c r="B59" s="6" t="s">
        <v>17</v>
      </c>
      <c r="C59" s="6"/>
      <c r="D59" s="93">
        <v>30825</v>
      </c>
    </row>
    <row r="60" spans="2:4" ht="15.75" x14ac:dyDescent="0.25">
      <c r="B60" s="6" t="s">
        <v>19</v>
      </c>
      <c r="C60" s="6"/>
      <c r="D60" s="93">
        <v>50000</v>
      </c>
    </row>
    <row r="61" spans="2:4" ht="15.75" x14ac:dyDescent="0.25">
      <c r="B61" s="6" t="s">
        <v>21</v>
      </c>
      <c r="C61" s="6"/>
      <c r="D61" s="93">
        <v>100000</v>
      </c>
    </row>
    <row r="62" spans="2:4" ht="15.75" x14ac:dyDescent="0.25">
      <c r="B62" s="6" t="s">
        <v>20</v>
      </c>
      <c r="C62" s="6"/>
      <c r="D62" s="93">
        <v>25000</v>
      </c>
    </row>
    <row r="63" spans="2:4" ht="15.75" x14ac:dyDescent="0.25">
      <c r="B63" s="6" t="s">
        <v>22</v>
      </c>
      <c r="C63" s="6"/>
      <c r="D63" s="93">
        <v>55000</v>
      </c>
    </row>
    <row r="64" spans="2:4" ht="15.75" x14ac:dyDescent="0.25">
      <c r="B64" s="6" t="s">
        <v>24</v>
      </c>
      <c r="C64" s="6"/>
      <c r="D64" s="93">
        <v>11500</v>
      </c>
    </row>
    <row r="65" spans="2:4" ht="15.75" x14ac:dyDescent="0.25">
      <c r="B65" s="6" t="s">
        <v>23</v>
      </c>
      <c r="C65" s="6"/>
      <c r="D65" s="93">
        <v>20000</v>
      </c>
    </row>
    <row r="66" spans="2:4" ht="15.75" x14ac:dyDescent="0.25">
      <c r="B66" s="7" t="s">
        <v>3</v>
      </c>
      <c r="C66" s="7"/>
      <c r="D66" s="27">
        <f>SUM(D56:D65)</f>
        <v>402625</v>
      </c>
    </row>
    <row r="67" spans="2:4" ht="15.75" x14ac:dyDescent="0.25">
      <c r="C67" s="6"/>
      <c r="D67" s="26"/>
    </row>
    <row r="68" spans="2:4" ht="15.75" x14ac:dyDescent="0.25">
      <c r="B68" s="10" t="s">
        <v>4</v>
      </c>
      <c r="C68" s="7" t="s">
        <v>30</v>
      </c>
      <c r="D68" s="26"/>
    </row>
    <row r="69" spans="2:4" ht="15.75" x14ac:dyDescent="0.25">
      <c r="B69" s="6"/>
      <c r="C69" s="8"/>
      <c r="D69" s="26"/>
    </row>
    <row r="70" spans="2:4" ht="15.75" x14ac:dyDescent="0.25">
      <c r="B70" s="6" t="s">
        <v>25</v>
      </c>
      <c r="C70" s="8">
        <v>0</v>
      </c>
      <c r="D70" s="26"/>
    </row>
    <row r="71" spans="2:4" ht="15.75" x14ac:dyDescent="0.25">
      <c r="B71" s="6" t="s">
        <v>6</v>
      </c>
      <c r="C71" s="11">
        <v>30000</v>
      </c>
      <c r="D71" s="26"/>
    </row>
    <row r="72" spans="2:4" ht="15.75" x14ac:dyDescent="0.25">
      <c r="B72" s="6" t="s">
        <v>7</v>
      </c>
      <c r="C72" s="8">
        <v>0</v>
      </c>
      <c r="D72" s="26">
        <f>C69+C70+C71+C72</f>
        <v>30000</v>
      </c>
    </row>
    <row r="73" spans="2:4" ht="15.75" x14ac:dyDescent="0.25">
      <c r="B73" s="6"/>
      <c r="C73" s="12"/>
      <c r="D73" s="28">
        <f>+D66+D69+D72</f>
        <v>432625</v>
      </c>
    </row>
    <row r="74" spans="2:4" ht="15.75" x14ac:dyDescent="0.25">
      <c r="B74" s="10" t="s">
        <v>34</v>
      </c>
      <c r="C74" s="7"/>
      <c r="D74" s="26"/>
    </row>
    <row r="75" spans="2:4" ht="15.75" x14ac:dyDescent="0.25">
      <c r="B75" s="6"/>
      <c r="C75" s="14"/>
      <c r="D75" s="26"/>
    </row>
    <row r="76" spans="2:4" ht="15.75" x14ac:dyDescent="0.25">
      <c r="B76" s="6" t="s">
        <v>10</v>
      </c>
      <c r="C76" s="26">
        <v>12500</v>
      </c>
      <c r="D76" s="29">
        <f>SUM(C75:C76)</f>
        <v>12500</v>
      </c>
    </row>
    <row r="77" spans="2:4" ht="16.5" thickBot="1" x14ac:dyDescent="0.3">
      <c r="B77" s="6" t="s">
        <v>11</v>
      </c>
      <c r="C77" s="12"/>
      <c r="D77" s="30">
        <f>D73-D76</f>
        <v>420125</v>
      </c>
    </row>
    <row r="78" spans="2:4" ht="16.5" thickTop="1" x14ac:dyDescent="0.25">
      <c r="B78" s="6"/>
      <c r="C78" s="6"/>
      <c r="D78" s="26"/>
    </row>
    <row r="79" spans="2:4" ht="15.75" x14ac:dyDescent="0.25">
      <c r="B79" s="6" t="s">
        <v>102</v>
      </c>
      <c r="C79" s="6"/>
      <c r="D79" s="26">
        <f>D77/100*24</f>
        <v>100830</v>
      </c>
    </row>
    <row r="80" spans="2:4" ht="15.75" x14ac:dyDescent="0.25">
      <c r="B80" s="6" t="s">
        <v>13</v>
      </c>
      <c r="C80" s="6"/>
      <c r="D80" s="29">
        <v>-54000</v>
      </c>
    </row>
    <row r="81" spans="2:5" ht="16.5" thickBot="1" x14ac:dyDescent="0.3">
      <c r="B81" s="7" t="s">
        <v>100</v>
      </c>
      <c r="C81" s="7"/>
      <c r="D81" s="130">
        <f>D79+D80</f>
        <v>46830</v>
      </c>
    </row>
    <row r="82" spans="2:5" ht="15.75" thickTop="1" x14ac:dyDescent="0.25"/>
    <row r="83" spans="2:5" ht="17.25" x14ac:dyDescent="0.3">
      <c r="B83" s="35"/>
      <c r="C83" s="35"/>
      <c r="D83" s="36"/>
      <c r="E83" s="34"/>
    </row>
    <row r="84" spans="2:5" ht="17.25" x14ac:dyDescent="0.3">
      <c r="B84" s="35"/>
      <c r="C84" s="35"/>
      <c r="D84" s="36"/>
      <c r="E84" s="34"/>
    </row>
    <row r="85" spans="2:5" ht="17.25" x14ac:dyDescent="0.3">
      <c r="B85" s="35"/>
      <c r="C85" s="35"/>
      <c r="D85" s="36"/>
      <c r="E85" s="34"/>
    </row>
    <row r="86" spans="2:5" x14ac:dyDescent="0.25">
      <c r="B86" t="s">
        <v>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G79"/>
  <sheetViews>
    <sheetView workbookViewId="0">
      <selection activeCell="D89" sqref="D89"/>
    </sheetView>
  </sheetViews>
  <sheetFormatPr defaultRowHeight="15" x14ac:dyDescent="0.25"/>
  <cols>
    <col min="1" max="1" width="4.85546875" customWidth="1"/>
    <col min="2" max="2" width="34.140625" customWidth="1"/>
    <col min="3" max="3" width="15.28515625" customWidth="1"/>
    <col min="4" max="4" width="16.28515625" style="31" customWidth="1"/>
    <col min="9" max="9" width="42.7109375" customWidth="1"/>
    <col min="10" max="10" width="16.28515625" customWidth="1"/>
  </cols>
  <sheetData>
    <row r="3" spans="2:5" ht="15.75" x14ac:dyDescent="0.25">
      <c r="B3" s="113" t="s">
        <v>37</v>
      </c>
      <c r="C3" s="113"/>
      <c r="D3" s="114"/>
      <c r="E3" s="122"/>
    </row>
    <row r="4" spans="2:5" ht="15.75" x14ac:dyDescent="0.25">
      <c r="B4" s="113" t="s">
        <v>38</v>
      </c>
      <c r="C4" s="113"/>
      <c r="D4" s="114"/>
      <c r="E4" s="122"/>
    </row>
    <row r="5" spans="2:5" ht="15.75" x14ac:dyDescent="0.25">
      <c r="B5" s="115"/>
      <c r="C5" s="115"/>
      <c r="D5" s="114"/>
      <c r="E5" s="122"/>
    </row>
    <row r="6" spans="2:5" ht="15.75" x14ac:dyDescent="0.25">
      <c r="B6" s="116" t="s">
        <v>0</v>
      </c>
      <c r="C6" s="115"/>
      <c r="D6" s="114"/>
      <c r="E6" s="122"/>
    </row>
    <row r="7" spans="2:5" ht="15.75" x14ac:dyDescent="0.25">
      <c r="B7" s="117"/>
      <c r="C7" s="118"/>
      <c r="D7" s="119" t="s">
        <v>97</v>
      </c>
      <c r="E7" s="122"/>
    </row>
    <row r="8" spans="2:5" ht="15.75" x14ac:dyDescent="0.25">
      <c r="B8" s="120"/>
      <c r="C8" s="120"/>
      <c r="D8" s="121"/>
      <c r="E8" s="122"/>
    </row>
    <row r="9" spans="2:5" ht="15.75" x14ac:dyDescent="0.25">
      <c r="B9" s="19" t="s">
        <v>1</v>
      </c>
      <c r="C9" s="120"/>
      <c r="D9" s="93">
        <v>112500</v>
      </c>
      <c r="E9" s="122"/>
    </row>
    <row r="10" spans="2:5" ht="15.75" x14ac:dyDescent="0.25">
      <c r="B10" s="120" t="s">
        <v>2</v>
      </c>
      <c r="C10" s="120"/>
      <c r="D10" s="93">
        <v>7800</v>
      </c>
      <c r="E10" s="122"/>
    </row>
    <row r="11" spans="2:5" ht="17.25" x14ac:dyDescent="0.3">
      <c r="B11" s="40" t="s">
        <v>76</v>
      </c>
      <c r="C11" s="40"/>
      <c r="D11" s="41">
        <v>2500</v>
      </c>
      <c r="E11" s="122"/>
    </row>
    <row r="12" spans="2:5" ht="15.75" x14ac:dyDescent="0.25">
      <c r="B12" s="120" t="s">
        <v>17</v>
      </c>
      <c r="C12" s="120"/>
      <c r="D12" s="93">
        <v>30825</v>
      </c>
      <c r="E12" s="122"/>
    </row>
    <row r="13" spans="2:5" ht="15.75" x14ac:dyDescent="0.25">
      <c r="B13" s="120" t="s">
        <v>19</v>
      </c>
      <c r="C13" s="120"/>
      <c r="D13" s="93">
        <v>56250</v>
      </c>
      <c r="E13" s="122"/>
    </row>
    <row r="14" spans="2:5" ht="15.75" x14ac:dyDescent="0.25">
      <c r="B14" s="120" t="s">
        <v>57</v>
      </c>
      <c r="C14" s="120"/>
      <c r="D14" s="93">
        <v>0</v>
      </c>
      <c r="E14" s="122"/>
    </row>
    <row r="15" spans="2:5" ht="15.75" x14ac:dyDescent="0.25">
      <c r="B15" s="120" t="s">
        <v>56</v>
      </c>
      <c r="C15" s="120"/>
      <c r="D15" s="93">
        <v>40000</v>
      </c>
      <c r="E15" s="122"/>
    </row>
    <row r="16" spans="2:5" ht="15.75" x14ac:dyDescent="0.25">
      <c r="B16" s="120" t="s">
        <v>20</v>
      </c>
      <c r="C16" s="120"/>
      <c r="D16" s="93">
        <v>25000</v>
      </c>
      <c r="E16" s="122"/>
    </row>
    <row r="17" spans="2:5" ht="15.75" x14ac:dyDescent="0.25">
      <c r="B17" s="120" t="s">
        <v>21</v>
      </c>
      <c r="C17" s="120"/>
      <c r="D17" s="93">
        <v>100000</v>
      </c>
      <c r="E17" s="122"/>
    </row>
    <row r="18" spans="2:5" ht="15.75" x14ac:dyDescent="0.25">
      <c r="B18" s="120" t="s">
        <v>22</v>
      </c>
      <c r="C18" s="120"/>
      <c r="D18" s="93">
        <v>65000</v>
      </c>
      <c r="E18" s="122"/>
    </row>
    <row r="19" spans="2:5" ht="15.75" x14ac:dyDescent="0.25">
      <c r="B19" s="120" t="s">
        <v>24</v>
      </c>
      <c r="C19" s="120"/>
      <c r="D19" s="93">
        <v>11500</v>
      </c>
      <c r="E19" s="122"/>
    </row>
    <row r="20" spans="2:5" ht="15.75" x14ac:dyDescent="0.25">
      <c r="B20" s="120" t="s">
        <v>23</v>
      </c>
      <c r="C20" s="120"/>
      <c r="D20" s="93">
        <v>20000</v>
      </c>
      <c r="E20" s="122"/>
    </row>
    <row r="21" spans="2:5" ht="15.75" x14ac:dyDescent="0.25">
      <c r="B21" s="19" t="s">
        <v>3</v>
      </c>
      <c r="C21" s="19"/>
      <c r="D21" s="132">
        <f>SUM(D9:D20)</f>
        <v>471375</v>
      </c>
      <c r="E21" s="122"/>
    </row>
    <row r="22" spans="2:5" ht="15.75" x14ac:dyDescent="0.25">
      <c r="B22" s="122"/>
      <c r="C22" s="120"/>
      <c r="D22" s="93"/>
      <c r="E22" s="122"/>
    </row>
    <row r="23" spans="2:5" ht="15.75" x14ac:dyDescent="0.25">
      <c r="B23" s="123" t="s">
        <v>4</v>
      </c>
      <c r="C23" s="19" t="s">
        <v>30</v>
      </c>
      <c r="D23" s="93"/>
      <c r="E23" s="122"/>
    </row>
    <row r="24" spans="2:5" ht="15.75" x14ac:dyDescent="0.25">
      <c r="B24" s="120" t="s">
        <v>25</v>
      </c>
      <c r="C24" s="124">
        <v>0</v>
      </c>
      <c r="D24" s="93"/>
      <c r="E24" s="122"/>
    </row>
    <row r="25" spans="2:5" ht="15.75" x14ac:dyDescent="0.25">
      <c r="B25" s="120" t="s">
        <v>6</v>
      </c>
      <c r="C25" s="133"/>
      <c r="D25" s="93"/>
      <c r="E25" s="122"/>
    </row>
    <row r="26" spans="2:5" ht="15.75" x14ac:dyDescent="0.25">
      <c r="B26" s="120" t="s">
        <v>7</v>
      </c>
      <c r="C26" s="124">
        <v>0</v>
      </c>
      <c r="D26" s="93">
        <f>+C24+C25+C26</f>
        <v>0</v>
      </c>
      <c r="E26" s="122"/>
    </row>
    <row r="27" spans="2:5" ht="15.75" x14ac:dyDescent="0.25">
      <c r="B27" s="120"/>
      <c r="C27" s="125"/>
      <c r="D27" s="126">
        <f>+D21+D24+D25+D26</f>
        <v>471375</v>
      </c>
      <c r="E27" s="122"/>
    </row>
    <row r="28" spans="2:5" ht="15.75" x14ac:dyDescent="0.25">
      <c r="B28" s="123" t="s">
        <v>34</v>
      </c>
      <c r="C28" s="19"/>
      <c r="D28" s="93"/>
      <c r="E28" s="122"/>
    </row>
    <row r="29" spans="2:5" ht="15.75" x14ac:dyDescent="0.25">
      <c r="B29" s="120" t="s">
        <v>9</v>
      </c>
      <c r="C29" s="127">
        <v>350</v>
      </c>
      <c r="D29" s="93"/>
      <c r="E29" s="122"/>
    </row>
    <row r="30" spans="2:5" ht="15.75" x14ac:dyDescent="0.25">
      <c r="B30" s="120" t="s">
        <v>10</v>
      </c>
      <c r="C30" s="124">
        <v>0</v>
      </c>
      <c r="D30" s="128">
        <v>-350</v>
      </c>
      <c r="E30" s="122"/>
    </row>
    <row r="31" spans="2:5" ht="16.5" thickBot="1" x14ac:dyDescent="0.3">
      <c r="B31" s="120" t="s">
        <v>11</v>
      </c>
      <c r="C31" s="125"/>
      <c r="D31" s="129">
        <f>D27+D30</f>
        <v>471025</v>
      </c>
      <c r="E31" s="122"/>
    </row>
    <row r="32" spans="2:5" ht="16.5" thickTop="1" x14ac:dyDescent="0.25">
      <c r="B32" s="120"/>
      <c r="C32" s="120"/>
      <c r="D32" s="93"/>
      <c r="E32" s="122"/>
    </row>
    <row r="33" spans="2:7" ht="15.75" x14ac:dyDescent="0.25">
      <c r="B33" s="120" t="s">
        <v>102</v>
      </c>
      <c r="C33" s="120"/>
      <c r="D33" s="93">
        <f>D31/100*24</f>
        <v>113046</v>
      </c>
      <c r="E33" s="122"/>
    </row>
    <row r="34" spans="2:7" ht="15.75" x14ac:dyDescent="0.25">
      <c r="B34" s="120" t="s">
        <v>13</v>
      </c>
      <c r="C34" s="120"/>
      <c r="D34" s="128">
        <v>-54000</v>
      </c>
      <c r="E34" s="122"/>
    </row>
    <row r="35" spans="2:7" ht="16.5" thickBot="1" x14ac:dyDescent="0.3">
      <c r="B35" s="19" t="s">
        <v>101</v>
      </c>
      <c r="C35" s="19"/>
      <c r="D35" s="130">
        <f>D33+D34</f>
        <v>59046</v>
      </c>
      <c r="E35" s="122"/>
      <c r="G35" t="s">
        <v>30</v>
      </c>
    </row>
    <row r="36" spans="2:7" ht="15.75" thickTop="1" x14ac:dyDescent="0.25">
      <c r="B36" s="122"/>
      <c r="C36" s="122"/>
      <c r="D36" s="131"/>
      <c r="E36" s="122"/>
    </row>
    <row r="37" spans="2:7" ht="17.25" x14ac:dyDescent="0.3">
      <c r="B37" s="39"/>
      <c r="C37" s="39"/>
      <c r="D37" s="106"/>
      <c r="E37" s="38"/>
    </row>
    <row r="38" spans="2:7" ht="17.25" x14ac:dyDescent="0.3">
      <c r="B38" s="39"/>
      <c r="C38" s="39"/>
      <c r="D38" s="106"/>
      <c r="E38" s="38"/>
    </row>
    <row r="39" spans="2:7" ht="17.25" x14ac:dyDescent="0.3">
      <c r="B39" s="39"/>
      <c r="C39" s="39"/>
      <c r="D39" s="106"/>
      <c r="E39" s="38"/>
    </row>
    <row r="40" spans="2:7" x14ac:dyDescent="0.25">
      <c r="B40" s="122"/>
      <c r="C40" s="122"/>
      <c r="D40" s="131"/>
      <c r="E40" s="122"/>
    </row>
    <row r="41" spans="2:7" x14ac:dyDescent="0.25">
      <c r="B41" s="122"/>
      <c r="C41" s="122"/>
      <c r="D41" s="131"/>
      <c r="E41" s="122"/>
    </row>
    <row r="42" spans="2:7" x14ac:dyDescent="0.25">
      <c r="B42" s="122"/>
      <c r="C42" s="122"/>
      <c r="D42" s="131"/>
      <c r="E42" s="122"/>
    </row>
    <row r="43" spans="2:7" x14ac:dyDescent="0.25">
      <c r="B43" s="122"/>
      <c r="C43" s="122"/>
      <c r="D43" s="131"/>
      <c r="E43" s="122"/>
    </row>
    <row r="44" spans="2:7" x14ac:dyDescent="0.25">
      <c r="B44" s="122"/>
      <c r="C44" s="122"/>
      <c r="D44" s="131"/>
      <c r="E44" s="122"/>
    </row>
    <row r="45" spans="2:7" x14ac:dyDescent="0.25">
      <c r="B45" s="122"/>
      <c r="C45" s="122"/>
      <c r="D45" s="131"/>
      <c r="E45" s="122"/>
    </row>
    <row r="46" spans="2:7" ht="15.75" x14ac:dyDescent="0.25">
      <c r="B46" s="113" t="s">
        <v>58</v>
      </c>
      <c r="C46" s="113"/>
      <c r="D46" s="114"/>
      <c r="E46" s="122"/>
    </row>
    <row r="47" spans="2:7" ht="15.75" x14ac:dyDescent="0.25">
      <c r="B47" s="113" t="s">
        <v>38</v>
      </c>
      <c r="C47" s="113"/>
      <c r="D47" s="114"/>
      <c r="E47" s="122"/>
    </row>
    <row r="48" spans="2:7" ht="15.75" x14ac:dyDescent="0.25">
      <c r="B48" s="115"/>
      <c r="C48" s="115"/>
      <c r="D48" s="114"/>
      <c r="E48" s="122"/>
    </row>
    <row r="49" spans="2:5" ht="15.75" x14ac:dyDescent="0.25">
      <c r="B49" s="116" t="s">
        <v>0</v>
      </c>
      <c r="C49" s="115"/>
      <c r="D49" s="114"/>
      <c r="E49" s="122"/>
    </row>
    <row r="50" spans="2:5" ht="15.75" x14ac:dyDescent="0.25">
      <c r="B50" s="117"/>
      <c r="C50" s="118"/>
      <c r="D50" s="119" t="s">
        <v>96</v>
      </c>
      <c r="E50" s="122"/>
    </row>
    <row r="51" spans="2:5" ht="15.75" x14ac:dyDescent="0.25">
      <c r="B51" s="120"/>
      <c r="C51" s="120"/>
      <c r="D51" s="121"/>
      <c r="E51" s="122"/>
    </row>
    <row r="52" spans="2:5" ht="15.75" x14ac:dyDescent="0.25">
      <c r="B52" s="19" t="s">
        <v>1</v>
      </c>
      <c r="C52" s="120"/>
      <c r="D52" s="93">
        <v>100000</v>
      </c>
      <c r="E52" s="122"/>
    </row>
    <row r="53" spans="2:5" ht="15.75" x14ac:dyDescent="0.25">
      <c r="B53" s="120" t="s">
        <v>2</v>
      </c>
      <c r="C53" s="120"/>
      <c r="D53" s="93">
        <v>7800</v>
      </c>
      <c r="E53" s="122"/>
    </row>
    <row r="54" spans="2:5" ht="15.75" x14ac:dyDescent="0.25">
      <c r="B54" s="120" t="s">
        <v>17</v>
      </c>
      <c r="C54" s="120"/>
      <c r="D54" s="93">
        <v>30825</v>
      </c>
      <c r="E54" s="122"/>
    </row>
    <row r="55" spans="2:5" ht="17.25" x14ac:dyDescent="0.3">
      <c r="B55" s="40" t="s">
        <v>76</v>
      </c>
      <c r="C55" s="40"/>
      <c r="D55" s="41">
        <v>2500</v>
      </c>
      <c r="E55" s="122"/>
    </row>
    <row r="56" spans="2:5" ht="15.75" x14ac:dyDescent="0.25">
      <c r="B56" s="120" t="s">
        <v>19</v>
      </c>
      <c r="C56" s="120"/>
      <c r="D56" s="93">
        <v>50000</v>
      </c>
      <c r="E56" s="122"/>
    </row>
    <row r="57" spans="2:5" ht="15.75" x14ac:dyDescent="0.25">
      <c r="B57" s="120" t="s">
        <v>20</v>
      </c>
      <c r="C57" s="120"/>
      <c r="D57" s="93">
        <v>25000</v>
      </c>
      <c r="E57" s="122"/>
    </row>
    <row r="58" spans="2:5" ht="15.75" x14ac:dyDescent="0.25">
      <c r="B58" s="120" t="s">
        <v>21</v>
      </c>
      <c r="C58" s="120"/>
      <c r="D58" s="93">
        <v>100000</v>
      </c>
      <c r="E58" s="122"/>
    </row>
    <row r="59" spans="2:5" ht="15.75" x14ac:dyDescent="0.25">
      <c r="B59" s="120" t="s">
        <v>22</v>
      </c>
      <c r="C59" s="120"/>
      <c r="D59" s="93">
        <v>55000</v>
      </c>
      <c r="E59" s="122"/>
    </row>
    <row r="60" spans="2:5" ht="15.75" x14ac:dyDescent="0.25">
      <c r="B60" s="120" t="s">
        <v>24</v>
      </c>
      <c r="C60" s="120"/>
      <c r="D60" s="93">
        <v>11500</v>
      </c>
      <c r="E60" s="122"/>
    </row>
    <row r="61" spans="2:5" ht="15.75" x14ac:dyDescent="0.25">
      <c r="B61" s="120" t="s">
        <v>23</v>
      </c>
      <c r="C61" s="120"/>
      <c r="D61" s="93">
        <v>20000</v>
      </c>
      <c r="E61" s="122"/>
    </row>
    <row r="62" spans="2:5" ht="15.75" x14ac:dyDescent="0.25">
      <c r="B62" s="19" t="s">
        <v>3</v>
      </c>
      <c r="C62" s="19"/>
      <c r="D62" s="132">
        <f>SUM(D52:D61)</f>
        <v>402625</v>
      </c>
      <c r="E62" s="122"/>
    </row>
    <row r="63" spans="2:5" ht="15.75" x14ac:dyDescent="0.25">
      <c r="B63" s="122"/>
      <c r="C63" s="120"/>
      <c r="D63" s="93"/>
      <c r="E63" s="122"/>
    </row>
    <row r="64" spans="2:5" ht="15.75" x14ac:dyDescent="0.25">
      <c r="B64" s="123" t="s">
        <v>4</v>
      </c>
      <c r="C64" s="19" t="s">
        <v>30</v>
      </c>
      <c r="D64" s="93"/>
      <c r="E64" s="122"/>
    </row>
    <row r="65" spans="2:5" ht="15.75" x14ac:dyDescent="0.25">
      <c r="B65" s="120"/>
      <c r="C65" s="124">
        <v>0</v>
      </c>
      <c r="D65" s="93"/>
      <c r="E65" s="122"/>
    </row>
    <row r="66" spans="2:5" ht="15.75" x14ac:dyDescent="0.25">
      <c r="B66" s="120" t="s">
        <v>25</v>
      </c>
      <c r="C66" s="124">
        <v>0</v>
      </c>
      <c r="D66" s="93" t="s">
        <v>30</v>
      </c>
      <c r="E66" s="122"/>
    </row>
    <row r="67" spans="2:5" ht="15.75" x14ac:dyDescent="0.25">
      <c r="B67" s="120" t="s">
        <v>6</v>
      </c>
      <c r="C67" s="133"/>
      <c r="D67" s="93"/>
      <c r="E67" s="122"/>
    </row>
    <row r="68" spans="2:5" ht="15.75" x14ac:dyDescent="0.25">
      <c r="B68" s="120" t="s">
        <v>7</v>
      </c>
      <c r="C68" s="124">
        <v>0</v>
      </c>
      <c r="D68" s="93">
        <f>C65+C66+C67+C68</f>
        <v>0</v>
      </c>
      <c r="E68" s="122"/>
    </row>
    <row r="69" spans="2:5" ht="15.75" x14ac:dyDescent="0.25">
      <c r="B69" s="120"/>
      <c r="C69" s="125"/>
      <c r="D69" s="126">
        <f>+D62+D65</f>
        <v>402625</v>
      </c>
      <c r="E69" s="122"/>
    </row>
    <row r="70" spans="2:5" ht="15.75" x14ac:dyDescent="0.25">
      <c r="B70" s="123" t="s">
        <v>34</v>
      </c>
      <c r="C70" s="19"/>
      <c r="D70" s="93" t="s">
        <v>67</v>
      </c>
      <c r="E70" s="122"/>
    </row>
    <row r="71" spans="2:5" ht="15.75" x14ac:dyDescent="0.25">
      <c r="B71" s="120" t="s">
        <v>9</v>
      </c>
      <c r="C71" s="127">
        <v>350</v>
      </c>
      <c r="D71" s="93"/>
      <c r="E71" s="122"/>
    </row>
    <row r="72" spans="2:5" ht="15.75" x14ac:dyDescent="0.25">
      <c r="B72" s="120" t="s">
        <v>10</v>
      </c>
      <c r="C72" s="124">
        <v>0</v>
      </c>
      <c r="D72" s="128">
        <v>-350</v>
      </c>
      <c r="E72" s="122"/>
    </row>
    <row r="73" spans="2:5" ht="16.5" thickBot="1" x14ac:dyDescent="0.3">
      <c r="B73" s="120" t="s">
        <v>11</v>
      </c>
      <c r="C73" s="125"/>
      <c r="D73" s="129">
        <f>D69+D72</f>
        <v>402275</v>
      </c>
      <c r="E73" s="122"/>
    </row>
    <row r="74" spans="2:5" ht="16.5" thickTop="1" x14ac:dyDescent="0.25">
      <c r="B74" s="120"/>
      <c r="C74" s="120"/>
      <c r="D74" s="93"/>
      <c r="E74" s="122"/>
    </row>
    <row r="75" spans="2:5" ht="15.75" x14ac:dyDescent="0.25">
      <c r="B75" s="120" t="s">
        <v>102</v>
      </c>
      <c r="C75" s="120"/>
      <c r="D75" s="93">
        <f>D73/100*24</f>
        <v>96546</v>
      </c>
      <c r="E75" s="122"/>
    </row>
    <row r="76" spans="2:5" ht="15.75" x14ac:dyDescent="0.25">
      <c r="B76" s="120" t="s">
        <v>13</v>
      </c>
      <c r="C76" s="120"/>
      <c r="D76" s="128">
        <v>-54000</v>
      </c>
      <c r="E76" s="122"/>
    </row>
    <row r="77" spans="2:5" ht="16.5" thickBot="1" x14ac:dyDescent="0.3">
      <c r="B77" s="19" t="s">
        <v>101</v>
      </c>
      <c r="C77" s="19"/>
      <c r="D77" s="129">
        <f>D75+D76</f>
        <v>42546</v>
      </c>
      <c r="E77" s="122"/>
    </row>
    <row r="78" spans="2:5" ht="16.5" thickTop="1" x14ac:dyDescent="0.25">
      <c r="B78" s="122"/>
      <c r="C78" s="107"/>
      <c r="D78" s="134"/>
      <c r="E78" s="122"/>
    </row>
    <row r="79" spans="2:5" ht="15.75" x14ac:dyDescent="0.25">
      <c r="B79" s="120" t="s">
        <v>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8"/>
  <sheetViews>
    <sheetView workbookViewId="0">
      <selection activeCell="I34" sqref="I34"/>
    </sheetView>
  </sheetViews>
  <sheetFormatPr defaultRowHeight="15" x14ac:dyDescent="0.25"/>
  <cols>
    <col min="1" max="1" width="1.7109375" customWidth="1"/>
    <col min="2" max="2" width="32.7109375" customWidth="1"/>
    <col min="3" max="3" width="11.140625" customWidth="1"/>
    <col min="4" max="4" width="14.7109375" customWidth="1"/>
    <col min="5" max="5" width="15.7109375" customWidth="1"/>
    <col min="6" max="6" width="16.28515625" customWidth="1"/>
    <col min="9" max="9" width="42.7109375" customWidth="1"/>
    <col min="10" max="10" width="16.28515625" customWidth="1"/>
  </cols>
  <sheetData>
    <row r="1" spans="2:6" ht="15.75" x14ac:dyDescent="0.25">
      <c r="B1" s="1" t="s">
        <v>32</v>
      </c>
      <c r="C1" s="1"/>
      <c r="D1" s="2"/>
    </row>
    <row r="2" spans="2:6" ht="15.75" x14ac:dyDescent="0.25">
      <c r="B2" s="1" t="s">
        <v>26</v>
      </c>
      <c r="C2" s="1"/>
      <c r="D2" s="2"/>
    </row>
    <row r="3" spans="2:6" ht="15.75" x14ac:dyDescent="0.25">
      <c r="B3" s="2"/>
      <c r="C3" s="2"/>
      <c r="D3" s="2"/>
    </row>
    <row r="4" spans="2:6" ht="15.75" x14ac:dyDescent="0.25">
      <c r="B4" s="3" t="s">
        <v>0</v>
      </c>
      <c r="C4" s="2"/>
      <c r="D4" s="2"/>
    </row>
    <row r="5" spans="2:6" ht="15.75" x14ac:dyDescent="0.25">
      <c r="B5" s="4"/>
      <c r="C5" s="5"/>
      <c r="D5" s="4" t="s">
        <v>43</v>
      </c>
      <c r="E5" s="4" t="s">
        <v>44</v>
      </c>
      <c r="F5" s="4" t="s">
        <v>42</v>
      </c>
    </row>
    <row r="6" spans="2:6" ht="15.75" x14ac:dyDescent="0.25">
      <c r="B6" s="6"/>
      <c r="C6" s="6"/>
      <c r="D6" s="6"/>
      <c r="E6" s="6"/>
      <c r="F6" s="6"/>
    </row>
    <row r="7" spans="2:6" ht="15.75" x14ac:dyDescent="0.25">
      <c r="B7" s="7" t="s">
        <v>1</v>
      </c>
      <c r="C7" s="6"/>
      <c r="D7" s="8">
        <v>86410</v>
      </c>
      <c r="E7" s="8">
        <v>88040</v>
      </c>
      <c r="F7" s="8">
        <v>88040</v>
      </c>
    </row>
    <row r="8" spans="2:6" ht="15.75" x14ac:dyDescent="0.25">
      <c r="B8" s="6" t="s">
        <v>14</v>
      </c>
      <c r="C8" s="6"/>
      <c r="D8" s="8">
        <v>0</v>
      </c>
      <c r="E8" s="8">
        <v>3154.83</v>
      </c>
      <c r="F8" s="8">
        <v>0</v>
      </c>
    </row>
    <row r="9" spans="2:6" ht="15.75" x14ac:dyDescent="0.25">
      <c r="B9" s="6" t="s">
        <v>2</v>
      </c>
      <c r="C9" s="6"/>
      <c r="D9" s="8">
        <v>7800</v>
      </c>
      <c r="E9" s="8">
        <v>7800</v>
      </c>
      <c r="F9" s="8">
        <v>7800</v>
      </c>
    </row>
    <row r="10" spans="2:6" ht="15.75" x14ac:dyDescent="0.25">
      <c r="B10" s="6" t="s">
        <v>15</v>
      </c>
      <c r="C10" s="6"/>
      <c r="D10" s="8">
        <v>0</v>
      </c>
      <c r="E10" s="8">
        <v>0</v>
      </c>
      <c r="F10" s="8">
        <v>0</v>
      </c>
    </row>
    <row r="11" spans="2:6" ht="15.75" x14ac:dyDescent="0.25">
      <c r="B11" s="6" t="s">
        <v>16</v>
      </c>
      <c r="C11" s="6"/>
      <c r="D11" s="8">
        <v>0</v>
      </c>
      <c r="E11" s="8">
        <v>0</v>
      </c>
      <c r="F11" s="8">
        <v>0</v>
      </c>
    </row>
    <row r="12" spans="2:6" ht="15.75" x14ac:dyDescent="0.25">
      <c r="B12" s="6" t="s">
        <v>17</v>
      </c>
      <c r="C12" s="6"/>
      <c r="D12" s="8">
        <v>30825</v>
      </c>
      <c r="E12" s="8">
        <v>30825</v>
      </c>
      <c r="F12" s="8">
        <v>30825</v>
      </c>
    </row>
    <row r="13" spans="2:6" ht="15.75" x14ac:dyDescent="0.25">
      <c r="B13" s="6" t="s">
        <v>35</v>
      </c>
      <c r="C13" s="6"/>
      <c r="D13" s="8"/>
      <c r="E13" s="8"/>
      <c r="F13" s="8">
        <v>57000</v>
      </c>
    </row>
    <row r="14" spans="2:6" ht="15.75" x14ac:dyDescent="0.25">
      <c r="B14" s="6" t="s">
        <v>18</v>
      </c>
      <c r="C14" s="6"/>
      <c r="D14" s="8"/>
      <c r="E14" s="8"/>
      <c r="F14" s="8">
        <v>30000</v>
      </c>
    </row>
    <row r="15" spans="2:6" ht="15.75" x14ac:dyDescent="0.25">
      <c r="B15" s="6" t="s">
        <v>45</v>
      </c>
      <c r="C15" s="6"/>
      <c r="D15" s="8"/>
      <c r="E15" s="8">
        <v>1577.41</v>
      </c>
      <c r="F15" s="8"/>
    </row>
    <row r="16" spans="2:6" ht="15.75" x14ac:dyDescent="0.25">
      <c r="B16" s="6" t="s">
        <v>19</v>
      </c>
      <c r="C16" s="6"/>
      <c r="D16" s="8">
        <v>43205</v>
      </c>
      <c r="E16" s="8">
        <v>44020</v>
      </c>
      <c r="F16" s="8">
        <v>44020</v>
      </c>
    </row>
    <row r="17" spans="2:6" ht="15.75" x14ac:dyDescent="0.25">
      <c r="B17" s="6" t="s">
        <v>20</v>
      </c>
      <c r="C17" s="6"/>
      <c r="D17" s="8">
        <v>25000</v>
      </c>
      <c r="E17" s="8">
        <v>25000</v>
      </c>
      <c r="F17" s="8">
        <v>25000</v>
      </c>
    </row>
    <row r="18" spans="2:6" ht="15.75" x14ac:dyDescent="0.25">
      <c r="B18" s="6" t="s">
        <v>21</v>
      </c>
      <c r="C18" s="6"/>
      <c r="D18" s="8">
        <v>100000</v>
      </c>
      <c r="E18" s="8">
        <v>100000</v>
      </c>
      <c r="F18" s="8">
        <v>100000</v>
      </c>
    </row>
    <row r="19" spans="2:6" ht="15.75" x14ac:dyDescent="0.25">
      <c r="B19" s="6" t="s">
        <v>22</v>
      </c>
      <c r="C19" s="6"/>
      <c r="D19" s="8">
        <v>55000</v>
      </c>
      <c r="E19" s="8">
        <v>55000</v>
      </c>
      <c r="F19" s="8">
        <v>55000</v>
      </c>
    </row>
    <row r="20" spans="2:6" ht="15.75" x14ac:dyDescent="0.25">
      <c r="B20" s="6" t="s">
        <v>24</v>
      </c>
      <c r="C20" s="6"/>
      <c r="D20" s="8">
        <v>11500</v>
      </c>
      <c r="E20" s="8">
        <v>11500</v>
      </c>
      <c r="F20" s="8">
        <v>11500</v>
      </c>
    </row>
    <row r="21" spans="2:6" ht="15.75" x14ac:dyDescent="0.25">
      <c r="B21" s="6" t="s">
        <v>23</v>
      </c>
      <c r="C21" s="6"/>
      <c r="D21" s="8">
        <v>20000</v>
      </c>
      <c r="E21" s="8">
        <v>20000</v>
      </c>
      <c r="F21" s="8">
        <v>20000</v>
      </c>
    </row>
    <row r="22" spans="2:6" ht="15.75" x14ac:dyDescent="0.25">
      <c r="B22" s="7" t="s">
        <v>3</v>
      </c>
      <c r="C22" s="7"/>
      <c r="D22" s="9">
        <f>SUM(D7:D21)</f>
        <v>379740</v>
      </c>
      <c r="E22" s="9">
        <f>SUM(E7:E21)</f>
        <v>386917.24</v>
      </c>
      <c r="F22" s="9">
        <f>SUM(F7:F21)</f>
        <v>469185</v>
      </c>
    </row>
    <row r="23" spans="2:6" ht="15.75" x14ac:dyDescent="0.25">
      <c r="C23" s="6"/>
      <c r="D23" s="8"/>
      <c r="E23" s="8"/>
      <c r="F23" s="8"/>
    </row>
    <row r="24" spans="2:6" ht="15.75" x14ac:dyDescent="0.25">
      <c r="B24" s="10" t="s">
        <v>4</v>
      </c>
      <c r="C24" s="7"/>
      <c r="D24" s="8"/>
      <c r="E24" s="8"/>
      <c r="F24" s="8"/>
    </row>
    <row r="25" spans="2:6" ht="15.75" x14ac:dyDescent="0.25">
      <c r="B25" s="6" t="s">
        <v>5</v>
      </c>
      <c r="C25" s="8">
        <v>0</v>
      </c>
      <c r="D25" s="8"/>
      <c r="E25" s="8"/>
      <c r="F25" s="8"/>
    </row>
    <row r="26" spans="2:6" ht="15.75" x14ac:dyDescent="0.25">
      <c r="B26" s="6" t="s">
        <v>25</v>
      </c>
      <c r="C26" s="8">
        <v>0</v>
      </c>
      <c r="D26" s="8"/>
      <c r="E26" s="8"/>
      <c r="F26" s="8"/>
    </row>
    <row r="27" spans="2:6" ht="15.75" x14ac:dyDescent="0.25">
      <c r="B27" s="6" t="s">
        <v>6</v>
      </c>
      <c r="C27" s="11"/>
      <c r="D27" s="8"/>
      <c r="E27" s="8"/>
      <c r="F27" s="8"/>
    </row>
    <row r="28" spans="2:6" ht="15.75" x14ac:dyDescent="0.25">
      <c r="B28" s="6" t="s">
        <v>7</v>
      </c>
      <c r="C28" s="8">
        <v>0</v>
      </c>
      <c r="D28" s="8">
        <f>C25+C26+C27+C28</f>
        <v>0</v>
      </c>
      <c r="E28" s="8">
        <v>-350</v>
      </c>
      <c r="F28" s="8">
        <f>E25+E26+E27+E28</f>
        <v>-350</v>
      </c>
    </row>
    <row r="29" spans="2:6" ht="15.75" x14ac:dyDescent="0.25">
      <c r="B29" s="6"/>
      <c r="C29" s="12"/>
      <c r="D29" s="13">
        <f>D22+D28</f>
        <v>379740</v>
      </c>
      <c r="E29" s="13">
        <f>E22+E28</f>
        <v>386567.24</v>
      </c>
      <c r="F29" s="13">
        <f>F22+F28</f>
        <v>468835</v>
      </c>
    </row>
    <row r="30" spans="2:6" ht="15.75" x14ac:dyDescent="0.25">
      <c r="B30" s="10" t="s">
        <v>8</v>
      </c>
      <c r="C30" s="7"/>
      <c r="D30" s="8"/>
      <c r="E30" s="8"/>
      <c r="F30" s="8"/>
    </row>
    <row r="31" spans="2:6" ht="15.75" x14ac:dyDescent="0.25">
      <c r="B31" s="6" t="s">
        <v>9</v>
      </c>
      <c r="C31" s="14"/>
      <c r="D31" s="8"/>
      <c r="E31" s="8"/>
      <c r="F31" s="8"/>
    </row>
    <row r="32" spans="2:6" ht="15.75" x14ac:dyDescent="0.25">
      <c r="B32" s="6" t="s">
        <v>10</v>
      </c>
      <c r="C32" s="8">
        <v>0</v>
      </c>
      <c r="D32" s="15"/>
      <c r="E32" s="15"/>
      <c r="F32" s="15"/>
    </row>
    <row r="33" spans="2:6" ht="16.5" thickBot="1" x14ac:dyDescent="0.3">
      <c r="B33" s="6" t="s">
        <v>11</v>
      </c>
      <c r="C33" s="12"/>
      <c r="D33" s="16">
        <f>D29+D32</f>
        <v>379740</v>
      </c>
      <c r="E33" s="16">
        <f>E29+E32</f>
        <v>386567.24</v>
      </c>
      <c r="F33" s="16">
        <f>F29+F32</f>
        <v>468835</v>
      </c>
    </row>
    <row r="34" spans="2:6" ht="16.5" thickTop="1" x14ac:dyDescent="0.25">
      <c r="B34" s="6"/>
      <c r="C34" s="6"/>
      <c r="D34" s="8"/>
      <c r="E34" s="8"/>
      <c r="F34" s="8"/>
    </row>
    <row r="35" spans="2:6" ht="15.75" x14ac:dyDescent="0.25">
      <c r="B35" s="6" t="s">
        <v>12</v>
      </c>
      <c r="C35" s="6"/>
      <c r="D35" s="8">
        <f>D33/100*24</f>
        <v>91137.600000000006</v>
      </c>
      <c r="E35" s="8">
        <f>E33/100*24</f>
        <v>92776.137600000002</v>
      </c>
      <c r="F35" s="8">
        <f>F33/100*24</f>
        <v>112520.40000000001</v>
      </c>
    </row>
    <row r="36" spans="2:6" ht="15.75" x14ac:dyDescent="0.25">
      <c r="B36" s="6" t="s">
        <v>13</v>
      </c>
      <c r="C36" s="6"/>
      <c r="D36" s="15">
        <v>54000</v>
      </c>
      <c r="E36" s="15">
        <v>54000</v>
      </c>
      <c r="F36" s="15">
        <v>54000</v>
      </c>
    </row>
    <row r="37" spans="2:6" ht="16.5" thickBot="1" x14ac:dyDescent="0.3">
      <c r="B37" s="7" t="s">
        <v>41</v>
      </c>
      <c r="C37" s="7"/>
      <c r="D37" s="18">
        <f>D35-D36</f>
        <v>37137.600000000006</v>
      </c>
      <c r="E37" s="18">
        <f>E35-E36</f>
        <v>38776.137600000002</v>
      </c>
      <c r="F37" s="18">
        <f>F35-F36</f>
        <v>58520.400000000009</v>
      </c>
    </row>
    <row r="38" spans="2:6" ht="15.75" thickTop="1" x14ac:dyDescent="0.25"/>
  </sheetData>
  <pageMargins left="0.52" right="0.3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"/>
  <sheetViews>
    <sheetView topLeftCell="A32" workbookViewId="0">
      <selection sqref="A1:E46"/>
    </sheetView>
  </sheetViews>
  <sheetFormatPr defaultRowHeight="15" x14ac:dyDescent="0.25"/>
  <cols>
    <col min="1" max="1" width="32.140625" customWidth="1"/>
    <col min="2" max="2" width="16.140625" customWidth="1"/>
    <col min="3" max="3" width="18.28515625" customWidth="1"/>
    <col min="4" max="4" width="12.85546875" customWidth="1"/>
    <col min="5" max="5" width="8.5703125" customWidth="1"/>
    <col min="6" max="6" width="14.42578125" customWidth="1"/>
    <col min="7" max="7" width="25.5703125" customWidth="1"/>
    <col min="8" max="8" width="13.7109375" customWidth="1"/>
    <col min="9" max="9" width="11.5703125" customWidth="1"/>
    <col min="10" max="10" width="12.140625" customWidth="1"/>
    <col min="11" max="11" width="11.85546875" customWidth="1"/>
    <col min="12" max="12" width="11.140625" customWidth="1"/>
    <col min="13" max="13" width="11.85546875" customWidth="1"/>
    <col min="14" max="14" width="12" customWidth="1"/>
    <col min="15" max="15" width="11.5703125" customWidth="1"/>
    <col min="16" max="16" width="14.140625" customWidth="1"/>
    <col min="17" max="17" width="11.85546875" customWidth="1"/>
    <col min="18" max="18" width="12.7109375" customWidth="1"/>
  </cols>
  <sheetData>
    <row r="1" spans="1:15" x14ac:dyDescent="0.25">
      <c r="G1" s="66"/>
      <c r="H1" s="143">
        <v>2018</v>
      </c>
      <c r="I1" s="143"/>
      <c r="J1" s="143"/>
      <c r="K1" s="143"/>
      <c r="L1" s="143">
        <v>2019</v>
      </c>
      <c r="M1" s="143"/>
      <c r="N1" s="143"/>
      <c r="O1" s="143"/>
    </row>
    <row r="2" spans="1:15" x14ac:dyDescent="0.25">
      <c r="A2" s="51" t="s">
        <v>46</v>
      </c>
      <c r="B2" s="44"/>
      <c r="C2" s="46"/>
      <c r="D2" s="46"/>
      <c r="E2" s="46"/>
      <c r="F2" s="46"/>
      <c r="G2" s="67" t="s">
        <v>0</v>
      </c>
      <c r="H2" s="143" t="s">
        <v>79</v>
      </c>
      <c r="I2" s="143"/>
      <c r="J2" s="143" t="s">
        <v>80</v>
      </c>
      <c r="K2" s="143"/>
      <c r="L2" s="143" t="s">
        <v>81</v>
      </c>
      <c r="M2" s="143"/>
      <c r="N2" s="144" t="s">
        <v>82</v>
      </c>
      <c r="O2" s="144"/>
    </row>
    <row r="3" spans="1:15" x14ac:dyDescent="0.25">
      <c r="A3" s="44" t="s">
        <v>49</v>
      </c>
      <c r="B3" s="44"/>
      <c r="C3" s="46"/>
      <c r="D3" s="46"/>
      <c r="E3" s="46"/>
      <c r="F3" s="46"/>
      <c r="G3" s="68"/>
      <c r="H3" s="69" t="s">
        <v>77</v>
      </c>
      <c r="I3" s="69" t="s">
        <v>78</v>
      </c>
      <c r="J3" s="69" t="s">
        <v>77</v>
      </c>
      <c r="K3" s="69" t="s">
        <v>78</v>
      </c>
      <c r="L3" s="69" t="s">
        <v>77</v>
      </c>
      <c r="M3" s="69" t="s">
        <v>78</v>
      </c>
      <c r="N3" s="69" t="s">
        <v>77</v>
      </c>
      <c r="O3" s="69" t="s">
        <v>78</v>
      </c>
    </row>
    <row r="4" spans="1:15" x14ac:dyDescent="0.25">
      <c r="A4" s="46"/>
      <c r="B4" s="46"/>
      <c r="C4" s="46"/>
      <c r="D4" s="46"/>
      <c r="E4" s="46"/>
      <c r="F4" s="46"/>
      <c r="G4" s="70" t="s">
        <v>1</v>
      </c>
      <c r="H4" s="71">
        <v>84780</v>
      </c>
      <c r="I4" s="71">
        <v>84780</v>
      </c>
      <c r="J4" s="71">
        <v>84780</v>
      </c>
      <c r="K4" s="71">
        <v>84780</v>
      </c>
      <c r="L4" s="71">
        <v>84780</v>
      </c>
      <c r="M4" s="71">
        <v>84780</v>
      </c>
      <c r="N4" s="71">
        <v>84780</v>
      </c>
      <c r="O4" s="71">
        <v>84780</v>
      </c>
    </row>
    <row r="5" spans="1:15" x14ac:dyDescent="0.25">
      <c r="A5" s="52" t="s">
        <v>0</v>
      </c>
      <c r="B5" s="46"/>
      <c r="C5" s="46"/>
      <c r="D5" s="46"/>
      <c r="E5" s="46"/>
      <c r="F5" s="46"/>
      <c r="G5" s="72" t="s">
        <v>2</v>
      </c>
      <c r="H5" s="71">
        <v>7800</v>
      </c>
      <c r="I5" s="71">
        <v>7800</v>
      </c>
      <c r="J5" s="71">
        <v>7800</v>
      </c>
      <c r="K5" s="71">
        <v>7800</v>
      </c>
      <c r="L5" s="71">
        <v>7800</v>
      </c>
      <c r="M5" s="71">
        <v>7800</v>
      </c>
      <c r="N5" s="71">
        <v>7800</v>
      </c>
      <c r="O5" s="71">
        <v>7800</v>
      </c>
    </row>
    <row r="6" spans="1:15" x14ac:dyDescent="0.25">
      <c r="A6" s="53"/>
      <c r="B6" s="54"/>
      <c r="C6" s="53" t="s">
        <v>71</v>
      </c>
      <c r="D6" s="53"/>
      <c r="E6" s="46"/>
      <c r="F6" s="46"/>
      <c r="G6" s="73" t="s">
        <v>76</v>
      </c>
      <c r="H6" s="71"/>
      <c r="I6" s="66"/>
      <c r="J6" s="66"/>
      <c r="K6" s="66"/>
      <c r="L6" s="66"/>
      <c r="M6" s="66"/>
      <c r="N6" s="66"/>
      <c r="O6" s="66"/>
    </row>
    <row r="7" spans="1:15" x14ac:dyDescent="0.25">
      <c r="A7" s="55" t="s">
        <v>1</v>
      </c>
      <c r="B7" s="48"/>
      <c r="C7" s="45">
        <v>86410</v>
      </c>
      <c r="D7" s="45"/>
      <c r="E7" s="46"/>
      <c r="F7" s="46"/>
      <c r="G7" s="72" t="s">
        <v>17</v>
      </c>
      <c r="H7" s="71">
        <v>34875</v>
      </c>
      <c r="I7" s="71">
        <v>34875</v>
      </c>
      <c r="J7" s="71">
        <v>30375</v>
      </c>
      <c r="K7" s="71">
        <v>30375</v>
      </c>
      <c r="L7" s="71">
        <v>28125</v>
      </c>
      <c r="M7" s="71">
        <v>28125</v>
      </c>
      <c r="N7" s="71">
        <v>27675</v>
      </c>
      <c r="O7" s="71">
        <v>27675</v>
      </c>
    </row>
    <row r="8" spans="1:15" x14ac:dyDescent="0.25">
      <c r="A8" s="48" t="s">
        <v>2</v>
      </c>
      <c r="B8" s="48"/>
      <c r="C8" s="45">
        <v>7800</v>
      </c>
      <c r="D8" s="45"/>
      <c r="E8" s="46"/>
      <c r="F8" s="46"/>
      <c r="G8" s="72" t="s">
        <v>19</v>
      </c>
      <c r="H8" s="71">
        <v>42390</v>
      </c>
      <c r="I8" s="71">
        <v>42390</v>
      </c>
      <c r="J8" s="71">
        <v>42390</v>
      </c>
      <c r="K8" s="71">
        <v>42390</v>
      </c>
      <c r="L8" s="71">
        <v>42390</v>
      </c>
      <c r="M8" s="71">
        <v>42390</v>
      </c>
      <c r="N8" s="71">
        <v>42390</v>
      </c>
      <c r="O8" s="71">
        <v>42390</v>
      </c>
    </row>
    <row r="9" spans="1:15" x14ac:dyDescent="0.25">
      <c r="A9" s="56" t="s">
        <v>76</v>
      </c>
      <c r="B9" s="56"/>
      <c r="C9" s="47">
        <v>2500</v>
      </c>
      <c r="D9" s="47"/>
      <c r="E9" s="46"/>
      <c r="F9" s="46"/>
      <c r="G9" s="72" t="s">
        <v>20</v>
      </c>
      <c r="H9" s="71">
        <v>25000</v>
      </c>
      <c r="I9" s="71">
        <v>25000</v>
      </c>
      <c r="J9" s="71">
        <v>25000</v>
      </c>
      <c r="K9" s="71">
        <v>25000</v>
      </c>
      <c r="L9" s="71">
        <v>25000</v>
      </c>
      <c r="M9" s="71">
        <v>25000</v>
      </c>
      <c r="N9" s="71">
        <v>25000</v>
      </c>
      <c r="O9" s="71">
        <v>25000</v>
      </c>
    </row>
    <row r="10" spans="1:15" x14ac:dyDescent="0.25">
      <c r="A10" s="48" t="s">
        <v>17</v>
      </c>
      <c r="B10" s="48"/>
      <c r="C10" s="45">
        <v>31050</v>
      </c>
      <c r="D10" s="45"/>
      <c r="E10" s="46"/>
      <c r="F10" s="46"/>
      <c r="G10" s="72" t="s">
        <v>21</v>
      </c>
      <c r="H10" s="71">
        <v>100000</v>
      </c>
      <c r="I10" s="71">
        <v>100000</v>
      </c>
      <c r="J10" s="71">
        <v>100000</v>
      </c>
      <c r="K10" s="71">
        <v>100000</v>
      </c>
      <c r="L10" s="71">
        <v>100000</v>
      </c>
      <c r="M10" s="71">
        <v>100000</v>
      </c>
      <c r="N10" s="71">
        <v>100000</v>
      </c>
      <c r="O10" s="71">
        <v>100000</v>
      </c>
    </row>
    <row r="11" spans="1:15" x14ac:dyDescent="0.25">
      <c r="A11" s="48" t="s">
        <v>19</v>
      </c>
      <c r="B11" s="48"/>
      <c r="C11" s="45">
        <v>43205</v>
      </c>
      <c r="D11" s="45"/>
      <c r="E11" s="46"/>
      <c r="F11" s="46"/>
      <c r="G11" s="72" t="s">
        <v>22</v>
      </c>
      <c r="H11" s="71">
        <v>55000</v>
      </c>
      <c r="I11" s="71">
        <v>55000</v>
      </c>
      <c r="J11" s="71">
        <v>55000</v>
      </c>
      <c r="K11" s="71">
        <v>55000</v>
      </c>
      <c r="L11" s="71">
        <v>55000</v>
      </c>
      <c r="M11" s="71">
        <v>55000</v>
      </c>
      <c r="N11" s="71">
        <v>55000</v>
      </c>
      <c r="O11" s="71">
        <v>55000</v>
      </c>
    </row>
    <row r="12" spans="1:15" x14ac:dyDescent="0.25">
      <c r="A12" s="48" t="s">
        <v>20</v>
      </c>
      <c r="B12" s="48"/>
      <c r="C12" s="45">
        <v>25000</v>
      </c>
      <c r="D12" s="45"/>
      <c r="E12" s="46"/>
      <c r="F12" s="46"/>
      <c r="G12" s="72" t="s">
        <v>24</v>
      </c>
      <c r="H12" s="71">
        <v>11500</v>
      </c>
      <c r="I12" s="71">
        <v>11500</v>
      </c>
      <c r="J12" s="71">
        <v>11500</v>
      </c>
      <c r="K12" s="71">
        <v>11500</v>
      </c>
      <c r="L12" s="71">
        <v>11500</v>
      </c>
      <c r="M12" s="71">
        <v>11500</v>
      </c>
      <c r="N12" s="71">
        <v>11500</v>
      </c>
      <c r="O12" s="71">
        <v>11500</v>
      </c>
    </row>
    <row r="13" spans="1:15" x14ac:dyDescent="0.25">
      <c r="A13" s="48" t="s">
        <v>21</v>
      </c>
      <c r="B13" s="48"/>
      <c r="C13" s="45">
        <v>100000</v>
      </c>
      <c r="D13" s="45"/>
      <c r="E13" s="46"/>
      <c r="F13" s="46"/>
      <c r="G13" s="72" t="s">
        <v>23</v>
      </c>
      <c r="H13" s="71">
        <v>20000</v>
      </c>
      <c r="I13" s="71">
        <v>20000</v>
      </c>
      <c r="J13" s="71">
        <v>20000</v>
      </c>
      <c r="K13" s="71">
        <v>20000</v>
      </c>
      <c r="L13" s="71">
        <v>20000</v>
      </c>
      <c r="M13" s="71">
        <v>20000</v>
      </c>
      <c r="N13" s="71">
        <v>20000</v>
      </c>
      <c r="O13" s="71">
        <v>20000</v>
      </c>
    </row>
    <row r="14" spans="1:15" x14ac:dyDescent="0.25">
      <c r="A14" s="48" t="s">
        <v>22</v>
      </c>
      <c r="B14" s="48"/>
      <c r="C14" s="45">
        <v>55000</v>
      </c>
      <c r="D14" s="45"/>
      <c r="E14" s="46"/>
      <c r="F14" s="46"/>
      <c r="G14" s="70" t="s">
        <v>3</v>
      </c>
      <c r="H14" s="74">
        <f>SUM(H4:H13)</f>
        <v>381345</v>
      </c>
      <c r="I14" s="74">
        <f t="shared" ref="I14:O14" si="0">SUM(I4:I13)</f>
        <v>381345</v>
      </c>
      <c r="J14" s="74">
        <f t="shared" si="0"/>
        <v>376845</v>
      </c>
      <c r="K14" s="74">
        <f t="shared" si="0"/>
        <v>376845</v>
      </c>
      <c r="L14" s="74">
        <f t="shared" si="0"/>
        <v>374595</v>
      </c>
      <c r="M14" s="74">
        <f t="shared" si="0"/>
        <v>374595</v>
      </c>
      <c r="N14" s="74">
        <f t="shared" si="0"/>
        <v>374145</v>
      </c>
      <c r="O14" s="74">
        <f t="shared" si="0"/>
        <v>374145</v>
      </c>
    </row>
    <row r="15" spans="1:15" x14ac:dyDescent="0.25">
      <c r="A15" s="48" t="s">
        <v>24</v>
      </c>
      <c r="B15" s="48"/>
      <c r="C15" s="45">
        <v>11500</v>
      </c>
      <c r="D15" s="45"/>
      <c r="E15" s="46"/>
      <c r="F15" s="46"/>
      <c r="G15" s="66"/>
      <c r="H15" s="71"/>
      <c r="I15" s="66"/>
      <c r="J15" s="66"/>
      <c r="K15" s="66"/>
      <c r="L15" s="66"/>
      <c r="M15" s="66"/>
      <c r="N15" s="66"/>
      <c r="O15" s="66"/>
    </row>
    <row r="16" spans="1:15" x14ac:dyDescent="0.25">
      <c r="A16" s="48" t="s">
        <v>23</v>
      </c>
      <c r="B16" s="48"/>
      <c r="C16" s="45">
        <v>20000</v>
      </c>
      <c r="D16" s="45"/>
      <c r="E16" s="46"/>
      <c r="F16" s="46"/>
      <c r="G16" s="75" t="s">
        <v>4</v>
      </c>
      <c r="H16" s="71"/>
      <c r="I16" s="66"/>
      <c r="J16" s="66"/>
      <c r="K16" s="66"/>
      <c r="L16" s="66"/>
      <c r="M16" s="66"/>
      <c r="N16" s="66"/>
      <c r="O16" s="66"/>
    </row>
    <row r="17" spans="1:15" x14ac:dyDescent="0.25">
      <c r="A17" s="55" t="s">
        <v>3</v>
      </c>
      <c r="B17" s="55"/>
      <c r="C17" s="57">
        <f>SUM(C7:C16)</f>
        <v>382465</v>
      </c>
      <c r="D17" s="65"/>
      <c r="E17" s="46"/>
      <c r="F17" s="46"/>
      <c r="G17" s="72" t="s">
        <v>61</v>
      </c>
      <c r="H17" s="71">
        <v>0</v>
      </c>
      <c r="I17" s="71">
        <v>0</v>
      </c>
      <c r="J17" s="76">
        <v>0</v>
      </c>
      <c r="K17" s="76">
        <v>0</v>
      </c>
      <c r="L17" s="76">
        <v>0</v>
      </c>
      <c r="M17" s="76">
        <v>0</v>
      </c>
      <c r="N17" s="76">
        <v>37327.699999999997</v>
      </c>
      <c r="O17" s="76">
        <v>0</v>
      </c>
    </row>
    <row r="18" spans="1:15" x14ac:dyDescent="0.25">
      <c r="A18" s="46"/>
      <c r="B18" s="48"/>
      <c r="C18" s="45"/>
      <c r="D18" s="45"/>
      <c r="E18" s="46"/>
      <c r="F18" s="46"/>
      <c r="G18" s="72" t="s">
        <v>25</v>
      </c>
      <c r="H18" s="71"/>
      <c r="I18" s="66"/>
      <c r="J18" s="66"/>
      <c r="K18" s="66"/>
      <c r="L18" s="66"/>
      <c r="M18" s="66"/>
      <c r="N18" s="66"/>
      <c r="O18" s="66"/>
    </row>
    <row r="19" spans="1:15" x14ac:dyDescent="0.25">
      <c r="A19" s="58" t="s">
        <v>4</v>
      </c>
      <c r="B19" s="55" t="s">
        <v>30</v>
      </c>
      <c r="C19" s="45"/>
      <c r="D19" s="45"/>
      <c r="E19" s="46"/>
      <c r="F19" s="46"/>
      <c r="G19" s="77" t="s">
        <v>6</v>
      </c>
      <c r="H19" s="71"/>
      <c r="I19" s="66"/>
      <c r="J19" s="66"/>
      <c r="K19" s="66"/>
      <c r="L19" s="76">
        <v>65000</v>
      </c>
      <c r="M19" s="76">
        <v>65000</v>
      </c>
      <c r="N19" s="76">
        <v>65000</v>
      </c>
      <c r="O19" s="76">
        <v>65000</v>
      </c>
    </row>
    <row r="20" spans="1:15" x14ac:dyDescent="0.25">
      <c r="A20" s="48" t="s">
        <v>61</v>
      </c>
      <c r="B20" s="45"/>
      <c r="C20" s="45">
        <v>18663.849999999999</v>
      </c>
      <c r="D20" s="45"/>
      <c r="E20" s="46"/>
      <c r="F20" s="46"/>
      <c r="G20" s="72" t="s">
        <v>7</v>
      </c>
      <c r="H20" s="71">
        <v>0</v>
      </c>
      <c r="I20" s="72">
        <v>7219.18</v>
      </c>
      <c r="J20" s="76">
        <v>0</v>
      </c>
      <c r="K20" s="76">
        <v>6954.26</v>
      </c>
      <c r="L20" s="76">
        <v>0</v>
      </c>
      <c r="M20" s="76">
        <v>7150.61</v>
      </c>
      <c r="N20" s="66"/>
      <c r="O20" s="76">
        <v>7116.9</v>
      </c>
    </row>
    <row r="21" spans="1:15" x14ac:dyDescent="0.25">
      <c r="A21" s="48" t="s">
        <v>25</v>
      </c>
      <c r="B21" s="45">
        <v>0</v>
      </c>
      <c r="C21" s="45"/>
      <c r="D21" s="45"/>
      <c r="E21" s="46"/>
      <c r="F21" s="46"/>
      <c r="G21" s="72"/>
      <c r="H21" s="71"/>
      <c r="I21" s="78"/>
      <c r="J21" s="78"/>
      <c r="K21" s="78"/>
      <c r="L21" s="78"/>
      <c r="M21" s="78"/>
      <c r="N21" s="78"/>
      <c r="O21" s="78"/>
    </row>
    <row r="22" spans="1:15" x14ac:dyDescent="0.25">
      <c r="A22" s="59" t="s">
        <v>6</v>
      </c>
      <c r="B22" s="60"/>
      <c r="C22" s="45"/>
      <c r="D22" s="45"/>
      <c r="E22" s="46"/>
      <c r="F22" s="46"/>
      <c r="G22" s="75" t="s">
        <v>34</v>
      </c>
      <c r="H22" s="74">
        <f>+H14</f>
        <v>381345</v>
      </c>
      <c r="I22" s="79">
        <f>+I20+I14</f>
        <v>388564.18</v>
      </c>
      <c r="J22" s="79">
        <f>+J14</f>
        <v>376845</v>
      </c>
      <c r="K22" s="79">
        <f>+K14+K20</f>
        <v>383799.26</v>
      </c>
      <c r="L22" s="71">
        <f>+L19+L14</f>
        <v>439595</v>
      </c>
      <c r="M22" s="79">
        <f>+M20+M19+M14</f>
        <v>446745.61</v>
      </c>
      <c r="N22" s="79">
        <f>SUM(N14:N21)</f>
        <v>476472.7</v>
      </c>
      <c r="O22" s="79">
        <f>+O20+O19+O14</f>
        <v>446261.9</v>
      </c>
    </row>
    <row r="23" spans="1:15" x14ac:dyDescent="0.25">
      <c r="A23" s="48" t="s">
        <v>89</v>
      </c>
      <c r="B23" s="45" t="s">
        <v>87</v>
      </c>
      <c r="C23" s="45">
        <v>8844.59</v>
      </c>
      <c r="D23" s="45"/>
      <c r="E23" s="46"/>
      <c r="F23" s="46"/>
      <c r="G23" s="72" t="s">
        <v>9</v>
      </c>
      <c r="H23" s="71"/>
      <c r="I23" s="66"/>
      <c r="J23" s="66"/>
      <c r="K23" s="66"/>
      <c r="L23" s="66"/>
      <c r="M23" s="66"/>
      <c r="N23" s="66"/>
      <c r="O23" s="66"/>
    </row>
    <row r="24" spans="1:15" x14ac:dyDescent="0.25">
      <c r="A24" s="48"/>
      <c r="B24" s="45"/>
      <c r="C24" s="91">
        <f>+C17+C20+C23</f>
        <v>409973.44</v>
      </c>
      <c r="D24" s="45"/>
      <c r="E24" s="46"/>
      <c r="F24" s="46"/>
      <c r="G24" s="72" t="s">
        <v>10</v>
      </c>
      <c r="H24" s="71">
        <v>350</v>
      </c>
      <c r="I24" s="71">
        <v>350</v>
      </c>
      <c r="J24" s="71">
        <v>350</v>
      </c>
      <c r="K24" s="71">
        <v>350</v>
      </c>
      <c r="L24" s="71">
        <v>350</v>
      </c>
      <c r="M24" s="71">
        <v>350</v>
      </c>
      <c r="N24" s="71">
        <v>350</v>
      </c>
      <c r="O24" s="71">
        <v>350</v>
      </c>
    </row>
    <row r="25" spans="1:15" x14ac:dyDescent="0.25">
      <c r="A25" s="58" t="s">
        <v>34</v>
      </c>
      <c r="B25" s="55"/>
      <c r="C25" s="45"/>
      <c r="D25" s="45"/>
      <c r="E25" s="46"/>
      <c r="F25" s="46"/>
      <c r="G25" s="72" t="s">
        <v>11</v>
      </c>
      <c r="H25" s="71"/>
      <c r="I25" s="66"/>
      <c r="J25" s="66"/>
      <c r="K25" s="66"/>
      <c r="L25" s="66"/>
      <c r="M25" s="66"/>
      <c r="N25" s="66"/>
      <c r="O25" s="66"/>
    </row>
    <row r="26" spans="1:15" ht="15.75" thickBot="1" x14ac:dyDescent="0.3">
      <c r="A26" s="48" t="s">
        <v>9</v>
      </c>
      <c r="B26" s="62">
        <v>350</v>
      </c>
      <c r="C26" s="45"/>
      <c r="D26" s="45"/>
      <c r="E26" s="46"/>
      <c r="F26" s="46"/>
      <c r="G26" s="72"/>
      <c r="H26" s="80">
        <f t="shared" ref="H26:O26" si="1">+H22-H24</f>
        <v>380995</v>
      </c>
      <c r="I26" s="81">
        <f t="shared" si="1"/>
        <v>388214.18</v>
      </c>
      <c r="J26" s="81">
        <f t="shared" si="1"/>
        <v>376495</v>
      </c>
      <c r="K26" s="81">
        <f t="shared" si="1"/>
        <v>383449.26</v>
      </c>
      <c r="L26" s="81">
        <f t="shared" si="1"/>
        <v>439245</v>
      </c>
      <c r="M26" s="81">
        <f t="shared" si="1"/>
        <v>446395.61</v>
      </c>
      <c r="N26" s="81">
        <f t="shared" si="1"/>
        <v>476122.7</v>
      </c>
      <c r="O26" s="81">
        <f t="shared" si="1"/>
        <v>445911.9</v>
      </c>
    </row>
    <row r="27" spans="1:15" ht="15.75" thickTop="1" x14ac:dyDescent="0.25">
      <c r="A27" s="48" t="s">
        <v>10</v>
      </c>
      <c r="B27" s="45">
        <v>0</v>
      </c>
      <c r="C27" s="63">
        <v>-350</v>
      </c>
      <c r="D27" s="45"/>
      <c r="E27" s="46"/>
      <c r="F27" s="46"/>
      <c r="H27" s="71"/>
      <c r="I27" s="66"/>
      <c r="J27" s="66"/>
      <c r="K27" s="66"/>
      <c r="L27" s="66"/>
      <c r="M27" s="66"/>
      <c r="N27" s="66"/>
      <c r="O27" s="66"/>
    </row>
    <row r="28" spans="1:15" ht="15.75" thickBot="1" x14ac:dyDescent="0.3">
      <c r="A28" s="48" t="s">
        <v>11</v>
      </c>
      <c r="B28" s="61"/>
      <c r="C28" s="64">
        <f>+C24-B26</f>
        <v>409623.44</v>
      </c>
      <c r="D28" s="45"/>
      <c r="E28" s="46"/>
      <c r="F28" s="46"/>
      <c r="G28" s="72" t="s">
        <v>12</v>
      </c>
      <c r="H28" s="71">
        <f>H26/100*24</f>
        <v>91438.799999999988</v>
      </c>
      <c r="I28" s="71">
        <f t="shared" ref="I28:O28" si="2">I26/100*24</f>
        <v>93171.403200000001</v>
      </c>
      <c r="J28" s="71">
        <f t="shared" si="2"/>
        <v>90358.799999999988</v>
      </c>
      <c r="K28" s="71">
        <f t="shared" si="2"/>
        <v>92027.822400000005</v>
      </c>
      <c r="L28" s="71">
        <f t="shared" si="2"/>
        <v>105418.79999999999</v>
      </c>
      <c r="M28" s="71">
        <f t="shared" si="2"/>
        <v>107134.94639999999</v>
      </c>
      <c r="N28" s="71">
        <f t="shared" si="2"/>
        <v>114269.448</v>
      </c>
      <c r="O28" s="71">
        <f t="shared" si="2"/>
        <v>107018.85600000001</v>
      </c>
    </row>
    <row r="29" spans="1:15" ht="15.75" thickTop="1" x14ac:dyDescent="0.25">
      <c r="A29" s="48"/>
      <c r="B29" s="48"/>
      <c r="C29" s="45"/>
      <c r="D29" s="45"/>
      <c r="G29" s="72" t="s">
        <v>13</v>
      </c>
      <c r="H29" s="82">
        <v>54000</v>
      </c>
      <c r="I29" s="82">
        <v>54000</v>
      </c>
      <c r="J29" s="82">
        <v>54000</v>
      </c>
      <c r="K29" s="82">
        <v>54000</v>
      </c>
      <c r="L29" s="82">
        <v>54000</v>
      </c>
      <c r="M29" s="82">
        <v>54000</v>
      </c>
      <c r="N29" s="82">
        <v>54000</v>
      </c>
      <c r="O29" s="82">
        <v>54000</v>
      </c>
    </row>
    <row r="30" spans="1:15" ht="15.75" thickBot="1" x14ac:dyDescent="0.3">
      <c r="A30" s="48" t="s">
        <v>12</v>
      </c>
      <c r="B30" s="48"/>
      <c r="C30" s="45">
        <f>C28/100*24</f>
        <v>98309.625599999999</v>
      </c>
      <c r="D30" s="45"/>
      <c r="G30" s="70" t="s">
        <v>72</v>
      </c>
      <c r="H30" s="80">
        <f>+H28-H29</f>
        <v>37438.799999999988</v>
      </c>
      <c r="I30" s="81">
        <f>+I28-I29</f>
        <v>39171.403200000001</v>
      </c>
      <c r="J30" s="81">
        <f t="shared" ref="J30:O30" si="3">+J28-J29</f>
        <v>36358.799999999988</v>
      </c>
      <c r="K30" s="81">
        <f t="shared" si="3"/>
        <v>38027.822400000005</v>
      </c>
      <c r="L30" s="81">
        <f t="shared" si="3"/>
        <v>51418.799999999988</v>
      </c>
      <c r="M30" s="81">
        <f t="shared" si="3"/>
        <v>53134.946399999986</v>
      </c>
      <c r="N30" s="81">
        <f t="shared" si="3"/>
        <v>60269.448000000004</v>
      </c>
      <c r="O30" s="81">
        <f t="shared" si="3"/>
        <v>53018.856000000014</v>
      </c>
    </row>
    <row r="31" spans="1:15" ht="15.75" thickTop="1" x14ac:dyDescent="0.25">
      <c r="A31" s="48" t="s">
        <v>13</v>
      </c>
      <c r="B31" s="48"/>
      <c r="C31" s="63">
        <v>-54000</v>
      </c>
      <c r="D31" s="45"/>
      <c r="G31" s="66"/>
      <c r="H31" s="66">
        <v>19022</v>
      </c>
      <c r="I31" s="66">
        <v>19022</v>
      </c>
      <c r="J31" s="66">
        <v>0</v>
      </c>
      <c r="K31" s="66">
        <v>0</v>
      </c>
      <c r="L31" s="66">
        <v>10612.2</v>
      </c>
      <c r="M31" s="66">
        <v>10612.2</v>
      </c>
      <c r="N31" s="66">
        <v>22273.9</v>
      </c>
      <c r="O31" s="66">
        <v>22273.9</v>
      </c>
    </row>
    <row r="32" spans="1:15" ht="15.75" thickBot="1" x14ac:dyDescent="0.3">
      <c r="A32" s="55" t="s">
        <v>72</v>
      </c>
      <c r="B32" s="55"/>
      <c r="C32" s="64">
        <f>C30+C31</f>
        <v>44309.625599999999</v>
      </c>
      <c r="D32" s="45"/>
      <c r="G32" s="70"/>
      <c r="H32" s="81">
        <f>+H30-H31</f>
        <v>18416.799999999988</v>
      </c>
      <c r="I32" s="81">
        <f>+I30-I31</f>
        <v>20149.403200000001</v>
      </c>
      <c r="J32" s="81">
        <f>+J30-J31</f>
        <v>36358.799999999988</v>
      </c>
      <c r="K32" s="81">
        <f>+K30-K31</f>
        <v>38027.822400000005</v>
      </c>
      <c r="L32" s="81">
        <f>+L30+L31</f>
        <v>62030.999999999985</v>
      </c>
      <c r="M32" s="81">
        <f>+M30+M31</f>
        <v>63747.146399999983</v>
      </c>
      <c r="N32" s="81">
        <f>+N30+N31</f>
        <v>82543.347999999998</v>
      </c>
      <c r="O32" s="81">
        <f>+O30+O31</f>
        <v>75292.756000000023</v>
      </c>
    </row>
    <row r="33" spans="1:15" ht="15.75" thickTop="1" x14ac:dyDescent="0.25">
      <c r="A33" s="55"/>
      <c r="B33" s="46"/>
      <c r="C33" s="62"/>
      <c r="D33" s="62"/>
      <c r="G33" s="70" t="s">
        <v>83</v>
      </c>
      <c r="H33" s="141">
        <f>+H32-I32</f>
        <v>-1732.6032000000123</v>
      </c>
      <c r="I33" s="141"/>
      <c r="J33" s="142">
        <f>+J32-K32</f>
        <v>-1669.0224000000162</v>
      </c>
      <c r="K33" s="142"/>
      <c r="L33" s="141">
        <f>+L32-M32</f>
        <v>-1716.1463999999978</v>
      </c>
      <c r="M33" s="141"/>
      <c r="N33" s="141">
        <f>+N32-O32</f>
        <v>7250.5919999999751</v>
      </c>
      <c r="O33" s="141"/>
    </row>
    <row r="34" spans="1:15" x14ac:dyDescent="0.25">
      <c r="A34" s="55"/>
      <c r="B34" s="46"/>
      <c r="C34" s="62"/>
      <c r="D34" s="62"/>
      <c r="G34" s="70"/>
      <c r="H34" s="89"/>
      <c r="I34" s="89"/>
      <c r="J34" s="90"/>
      <c r="K34" s="90"/>
      <c r="L34" s="89"/>
      <c r="M34" s="89"/>
      <c r="N34" s="89"/>
      <c r="O34" s="89"/>
    </row>
    <row r="35" spans="1:15" x14ac:dyDescent="0.25">
      <c r="A35" s="55" t="s">
        <v>68</v>
      </c>
      <c r="B35" s="55"/>
      <c r="C35" s="65"/>
      <c r="F35" s="46"/>
      <c r="G35" s="70" t="s">
        <v>84</v>
      </c>
      <c r="H35" s="66"/>
      <c r="I35" s="83"/>
      <c r="J35" s="84">
        <f>+H32+J32+L32+N32</f>
        <v>199349.94799999997</v>
      </c>
      <c r="K35" s="85"/>
      <c r="L35" s="85"/>
      <c r="M35" s="85"/>
      <c r="N35" s="85"/>
      <c r="O35" s="84"/>
    </row>
    <row r="36" spans="1:15" x14ac:dyDescent="0.25">
      <c r="A36" s="55" t="s">
        <v>69</v>
      </c>
      <c r="B36" s="55"/>
      <c r="C36" s="65"/>
      <c r="F36" s="46"/>
      <c r="G36" s="70" t="s">
        <v>85</v>
      </c>
      <c r="H36" s="66"/>
      <c r="I36" s="83"/>
      <c r="J36" s="84">
        <f>+I32+K32+M32+O32</f>
        <v>197217.12800000003</v>
      </c>
      <c r="K36" s="85"/>
      <c r="L36" s="85"/>
      <c r="M36" s="85"/>
      <c r="N36" s="85"/>
      <c r="O36" s="84"/>
    </row>
    <row r="37" spans="1:15" ht="15.75" thickBot="1" x14ac:dyDescent="0.3">
      <c r="A37" s="55" t="s">
        <v>73</v>
      </c>
      <c r="B37" s="55"/>
      <c r="C37" s="65"/>
      <c r="F37" s="46"/>
      <c r="G37" s="70" t="s">
        <v>86</v>
      </c>
      <c r="H37" s="86"/>
      <c r="I37" s="83"/>
      <c r="J37" s="87">
        <f>+J35-J36</f>
        <v>2132.8199999999488</v>
      </c>
      <c r="K37" s="85"/>
      <c r="L37" s="85"/>
      <c r="M37" s="85"/>
      <c r="N37" s="85"/>
      <c r="O37" s="84"/>
    </row>
    <row r="38" spans="1:15" ht="15.75" thickTop="1" x14ac:dyDescent="0.25">
      <c r="A38" s="92" t="s">
        <v>90</v>
      </c>
      <c r="B38" s="44"/>
    </row>
    <row r="39" spans="1:15" x14ac:dyDescent="0.25">
      <c r="A39" s="44" t="s">
        <v>88</v>
      </c>
      <c r="B39" s="44"/>
    </row>
    <row r="123" spans="18:20" x14ac:dyDescent="0.25">
      <c r="R123" s="42"/>
    </row>
    <row r="124" spans="18:20" x14ac:dyDescent="0.25">
      <c r="R124" s="88"/>
    </row>
    <row r="125" spans="18:20" x14ac:dyDescent="0.25">
      <c r="R125" s="50"/>
      <c r="S125" s="49"/>
      <c r="T125" s="50"/>
    </row>
    <row r="126" spans="18:20" x14ac:dyDescent="0.25">
      <c r="R126" s="50"/>
      <c r="S126" s="49"/>
      <c r="T126" s="50"/>
    </row>
    <row r="127" spans="18:20" x14ac:dyDescent="0.25">
      <c r="R127" s="50"/>
      <c r="S127" s="49"/>
      <c r="T127" s="50"/>
    </row>
  </sheetData>
  <mergeCells count="10">
    <mergeCell ref="H33:I33"/>
    <mergeCell ref="N33:O33"/>
    <mergeCell ref="L33:M33"/>
    <mergeCell ref="J33:K33"/>
    <mergeCell ref="H1:K1"/>
    <mergeCell ref="L1:O1"/>
    <mergeCell ref="H2:I2"/>
    <mergeCell ref="J2:K2"/>
    <mergeCell ref="L2:M2"/>
    <mergeCell ref="N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cmcc</vt:lpstr>
      <vt:lpstr>සිවිල් ඇපිල් කොලඹ</vt:lpstr>
      <vt:lpstr>මාළිගාකන්ද මහේ.</vt:lpstr>
      <vt:lpstr>ගල්කිස්ස මහේ.</vt:lpstr>
      <vt:lpstr>Sheet2</vt:lpstr>
      <vt:lpstr>MRS. G.H.K.N SILVA</vt:lpstr>
      <vt:lpstr>cmcc!Print_Area</vt:lpstr>
      <vt:lpstr>'ගල්කිස්ස මහේ.'!Print_Area</vt:lpstr>
      <vt:lpstr>'මාළිගාකන්ද මහේ.'!Print_Area</vt:lpstr>
      <vt:lpstr>'සිවිල් ඇපිල් කොලඹ'!Print_Area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</dc:creator>
  <cp:lastModifiedBy>User</cp:lastModifiedBy>
  <cp:lastPrinted>2020-01-21T09:39:32Z</cp:lastPrinted>
  <dcterms:created xsi:type="dcterms:W3CDTF">2018-06-22T04:18:41Z</dcterms:created>
  <dcterms:modified xsi:type="dcterms:W3CDTF">2020-09-07T10:41:19Z</dcterms:modified>
</cp:coreProperties>
</file>