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1325" firstSheet="13" activeTab="20"/>
  </bookViews>
  <sheets>
    <sheet name="අප්‍රේල්" sheetId="1" r:id="rId1"/>
    <sheet name="මැයි" sheetId="2" r:id="rId2"/>
    <sheet name="ජූනි" sheetId="3" r:id="rId3"/>
    <sheet name="ජූලි" sheetId="4" r:id="rId4"/>
    <sheet name="අගෝස්තු" sheetId="6" r:id="rId5"/>
    <sheet name="සැප්තැම්බර්" sheetId="7" r:id="rId6"/>
    <sheet name="ඹක්තෝබර්" sheetId="8" r:id="rId7"/>
    <sheet name="නොවැම්බර්" sheetId="9" r:id="rId8"/>
    <sheet name="දෙසැම්බර්" sheetId="10" r:id="rId9"/>
    <sheet name="2022 ජනවාරි" sheetId="11" r:id="rId10"/>
    <sheet name="2022 පෙබරවාරි" sheetId="12" r:id="rId11"/>
    <sheet name="2022 මාර්තු" sheetId="13" r:id="rId12"/>
    <sheet name="2022 අප්‍රේල්" sheetId="14" r:id="rId13"/>
    <sheet name="2022 මැයි" sheetId="15" r:id="rId14"/>
    <sheet name="2022 ජූනි" sheetId="16" r:id="rId15"/>
    <sheet name="2022 ජූලි" sheetId="17" r:id="rId16"/>
    <sheet name="2022 අගෝස්තු" sheetId="18" r:id="rId17"/>
    <sheet name="2022 සැප්තැම්බර්" sheetId="19" r:id="rId18"/>
    <sheet name="2022 ඹක්තෝබර්" sheetId="20" r:id="rId19"/>
    <sheet name="2022 නොවැම්බර්" sheetId="21" r:id="rId20"/>
    <sheet name="2022 දෙසැම්බර්" sheetId="22" r:id="rId21"/>
    <sheet name="total" sheetId="23" r:id="rId22"/>
  </sheets>
  <definedNames>
    <definedName name="_xlnm.Print_Area" localSheetId="16">'2022 අගෝස්තු'!$A$3:$D$40</definedName>
    <definedName name="_xlnm.Print_Area" localSheetId="12">'2022 අප්‍රේල්'!$A$1113:$D$1142</definedName>
    <definedName name="_xlnm.Print_Area" localSheetId="9">'2022 ජනවාරි'!$A$360:$D$402</definedName>
    <definedName name="_xlnm.Print_Area" localSheetId="15">'2022 ජූලි'!$A$1:$D$42</definedName>
    <definedName name="_xlnm.Print_Area" localSheetId="19">'2022 නොවැම්බර්'!$A$782:$D$826</definedName>
    <definedName name="_xlnm.Print_Area" localSheetId="10">'2022 පෙබරවාරි'!$A$361:$D$398</definedName>
    <definedName name="_xlnm.Print_Area" localSheetId="11">'2022 මාර්තු'!$A$1:$C$1766</definedName>
    <definedName name="_xlnm.Print_Area" localSheetId="13">'2022 මැයි'!$A$2:$D$42</definedName>
    <definedName name="_xlnm.Print_Area" localSheetId="18">'2022 ඹක්තෝබර්'!$A$3:$C$863</definedName>
    <definedName name="_xlnm.Print_Area" localSheetId="17">'2022 සැප්තැම්බර්'!$A$1:$D$907</definedName>
    <definedName name="_xlnm.Print_Area" localSheetId="4">අගෝස්තු!$A$1:$D$681</definedName>
    <definedName name="_xlnm.Print_Area" localSheetId="0">අප්‍රේල්!$A$857:$C$901</definedName>
    <definedName name="_xlnm.Print_Area" localSheetId="3">ජූලි!$A$1:$D$677</definedName>
    <definedName name="_xlnm.Print_Area" localSheetId="8">දෙසැම්බර්!$A$682:$E$1765</definedName>
    <definedName name="_xlnm.Print_Area" localSheetId="7">නොවැම්බර්!$A$1:$D$674</definedName>
    <definedName name="_xlnm.Print_Area" localSheetId="6">ඹක්තෝබර්!$A$1:$D$676</definedName>
    <definedName name="_xlnm.Print_Area" localSheetId="5">සැප්තැම්බර්!$A$1:$D$495</definedName>
  </definedNames>
  <calcPr calcId="144525"/>
</workbook>
</file>

<file path=xl/calcChain.xml><?xml version="1.0" encoding="utf-8"?>
<calcChain xmlns="http://schemas.openxmlformats.org/spreadsheetml/2006/main">
  <c r="C37" i="22" l="1"/>
  <c r="B167" i="22" l="1"/>
  <c r="C149" i="22"/>
  <c r="B578" i="22" l="1"/>
  <c r="B77" i="22"/>
  <c r="C764" i="22" l="1"/>
  <c r="C213" i="22"/>
  <c r="B210" i="22"/>
  <c r="C196" i="22"/>
  <c r="C191" i="22"/>
  <c r="C187" i="22"/>
  <c r="C53" i="22"/>
  <c r="B118" i="22" l="1"/>
  <c r="C63" i="22"/>
  <c r="C811" i="22"/>
  <c r="C807" i="22"/>
  <c r="C812" i="22" s="1"/>
  <c r="C813" i="22" s="1"/>
  <c r="C815" i="22" s="1"/>
  <c r="C799" i="22"/>
  <c r="C770" i="22"/>
  <c r="C766" i="22"/>
  <c r="C771" i="22" s="1"/>
  <c r="C772" i="22" s="1"/>
  <c r="C774" i="22" s="1"/>
  <c r="C758" i="22"/>
  <c r="C722" i="22"/>
  <c r="C718" i="22"/>
  <c r="C723" i="22" s="1"/>
  <c r="C724" i="22" s="1"/>
  <c r="C726" i="22" s="1"/>
  <c r="C711" i="22"/>
  <c r="C676" i="22"/>
  <c r="C677" i="22" s="1"/>
  <c r="C679" i="22" s="1"/>
  <c r="C675" i="22"/>
  <c r="C671" i="22"/>
  <c r="C664" i="22"/>
  <c r="C626" i="22"/>
  <c r="C622" i="22"/>
  <c r="C627" i="22" s="1"/>
  <c r="C628" i="22" s="1"/>
  <c r="C630" i="22" s="1"/>
  <c r="C615" i="22"/>
  <c r="C579" i="22"/>
  <c r="C568" i="22"/>
  <c r="C575" i="22" s="1"/>
  <c r="C580" i="22" s="1"/>
  <c r="C581" i="22" s="1"/>
  <c r="C583" i="22" s="1"/>
  <c r="C532" i="22"/>
  <c r="C521" i="22"/>
  <c r="C528" i="22" s="1"/>
  <c r="C533" i="22" s="1"/>
  <c r="C534" i="22" s="1"/>
  <c r="C536" i="22" s="1"/>
  <c r="C514" i="22"/>
  <c r="C485" i="22"/>
  <c r="C481" i="22"/>
  <c r="C486" i="22" s="1"/>
  <c r="C487" i="22" s="1"/>
  <c r="C489" i="22" s="1"/>
  <c r="C474" i="22"/>
  <c r="C438" i="22"/>
  <c r="C420" i="22"/>
  <c r="C427" i="22" s="1"/>
  <c r="C434" i="22" s="1"/>
  <c r="C439" i="22" s="1"/>
  <c r="C440" i="22" s="1"/>
  <c r="C442" i="22" s="1"/>
  <c r="C391" i="22"/>
  <c r="C380" i="22"/>
  <c r="C387" i="22" s="1"/>
  <c r="C392" i="22" s="1"/>
  <c r="C393" i="22" s="1"/>
  <c r="C395" i="22" s="1"/>
  <c r="C344" i="22"/>
  <c r="C333" i="22"/>
  <c r="C340" i="22" s="1"/>
  <c r="C345" i="22" s="1"/>
  <c r="C346" i="22" s="1"/>
  <c r="C348" i="22" s="1"/>
  <c r="C296" i="22"/>
  <c r="C285" i="22"/>
  <c r="C292" i="22" s="1"/>
  <c r="C297" i="22" s="1"/>
  <c r="C298" i="22" s="1"/>
  <c r="C300" i="22" s="1"/>
  <c r="C255" i="22"/>
  <c r="C243" i="22"/>
  <c r="C251" i="22" s="1"/>
  <c r="C256" i="22" s="1"/>
  <c r="C257" i="22" s="1"/>
  <c r="C259" i="22" s="1"/>
  <c r="C211" i="22"/>
  <c r="C192" i="22"/>
  <c r="C168" i="22"/>
  <c r="C156" i="22"/>
  <c r="C164" i="22" s="1"/>
  <c r="C169" i="22" s="1"/>
  <c r="C170" i="22" s="1"/>
  <c r="C172" i="22" s="1"/>
  <c r="C124" i="22"/>
  <c r="C120" i="22"/>
  <c r="C125" i="22" s="1"/>
  <c r="C126" i="22" s="1"/>
  <c r="C128" i="22" s="1"/>
  <c r="C112" i="22"/>
  <c r="C78" i="22"/>
  <c r="C66" i="22"/>
  <c r="C74" i="22" s="1"/>
  <c r="B32" i="22"/>
  <c r="C33" i="22" s="1"/>
  <c r="C21" i="22"/>
  <c r="C29" i="22" s="1"/>
  <c r="C34" i="22" s="1"/>
  <c r="C35" i="22" s="1"/>
  <c r="C199" i="22" l="1"/>
  <c r="C207" i="22" s="1"/>
  <c r="C212" i="22" s="1"/>
  <c r="C215" i="22" s="1"/>
  <c r="C79" i="22"/>
  <c r="C80" i="22" s="1"/>
  <c r="C82" i="22" s="1"/>
  <c r="B210" i="21"/>
  <c r="C193" i="21"/>
  <c r="C192" i="21"/>
  <c r="B578" i="21" l="1"/>
  <c r="C579" i="21" s="1"/>
  <c r="C811" i="21"/>
  <c r="C799" i="21"/>
  <c r="C807" i="21" s="1"/>
  <c r="C812" i="21" s="1"/>
  <c r="C813" i="21" s="1"/>
  <c r="C815" i="21" s="1"/>
  <c r="C770" i="21"/>
  <c r="C758" i="21"/>
  <c r="C766" i="21" s="1"/>
  <c r="C771" i="21" s="1"/>
  <c r="C722" i="21"/>
  <c r="C711" i="21"/>
  <c r="C718" i="21" s="1"/>
  <c r="C723" i="21" s="1"/>
  <c r="C724" i="21" s="1"/>
  <c r="C726" i="21" s="1"/>
  <c r="C675" i="21"/>
  <c r="C664" i="21"/>
  <c r="C671" i="21" s="1"/>
  <c r="C676" i="21" s="1"/>
  <c r="C677" i="21" s="1"/>
  <c r="C679" i="21" s="1"/>
  <c r="C626" i="21"/>
  <c r="C615" i="21"/>
  <c r="C622" i="21" s="1"/>
  <c r="C627" i="21" s="1"/>
  <c r="C628" i="21" s="1"/>
  <c r="C630" i="21" s="1"/>
  <c r="C568" i="21"/>
  <c r="C575" i="21" s="1"/>
  <c r="C532" i="21"/>
  <c r="C514" i="21"/>
  <c r="C521" i="21" s="1"/>
  <c r="C528" i="21" s="1"/>
  <c r="C533" i="21" s="1"/>
  <c r="C534" i="21" s="1"/>
  <c r="C536" i="21" s="1"/>
  <c r="C485" i="21"/>
  <c r="C474" i="21"/>
  <c r="C481" i="21" s="1"/>
  <c r="C486" i="21" s="1"/>
  <c r="C487" i="21" s="1"/>
  <c r="C489" i="21" s="1"/>
  <c r="C438" i="21"/>
  <c r="C420" i="21"/>
  <c r="C427" i="21" s="1"/>
  <c r="C434" i="21" s="1"/>
  <c r="C439" i="21" s="1"/>
  <c r="C440" i="21" s="1"/>
  <c r="C442" i="21" s="1"/>
  <c r="C391" i="21"/>
  <c r="C380" i="21"/>
  <c r="C387" i="21" s="1"/>
  <c r="C392" i="21" s="1"/>
  <c r="C393" i="21" s="1"/>
  <c r="C395" i="21" s="1"/>
  <c r="C344" i="21"/>
  <c r="C333" i="21"/>
  <c r="C340" i="21" s="1"/>
  <c r="C345" i="21" s="1"/>
  <c r="C346" i="21" s="1"/>
  <c r="C348" i="21" s="1"/>
  <c r="C296" i="21"/>
  <c r="C285" i="21"/>
  <c r="C292" i="21" s="1"/>
  <c r="C297" i="21" s="1"/>
  <c r="C298" i="21" s="1"/>
  <c r="C300" i="21" s="1"/>
  <c r="C255" i="21"/>
  <c r="C243" i="21"/>
  <c r="C251" i="21" s="1"/>
  <c r="C256" i="21" s="1"/>
  <c r="C257" i="21" s="1"/>
  <c r="C259" i="21" s="1"/>
  <c r="C211" i="21"/>
  <c r="C199" i="21"/>
  <c r="C207" i="21" s="1"/>
  <c r="C212" i="21" s="1"/>
  <c r="C168" i="21"/>
  <c r="C156" i="21"/>
  <c r="C164" i="21" s="1"/>
  <c r="C169" i="21" s="1"/>
  <c r="C170" i="21" s="1"/>
  <c r="C172" i="21" s="1"/>
  <c r="C124" i="21"/>
  <c r="C112" i="21"/>
  <c r="C120" i="21" s="1"/>
  <c r="C125" i="21" s="1"/>
  <c r="C78" i="21"/>
  <c r="C66" i="21"/>
  <c r="C74" i="21" s="1"/>
  <c r="C79" i="21" s="1"/>
  <c r="C80" i="21" s="1"/>
  <c r="C82" i="21" s="1"/>
  <c r="B32" i="21"/>
  <c r="C33" i="21" s="1"/>
  <c r="C21" i="21"/>
  <c r="C29" i="21" s="1"/>
  <c r="C213" i="21" l="1"/>
  <c r="C215" i="21" s="1"/>
  <c r="C772" i="21"/>
  <c r="C774" i="21" s="1"/>
  <c r="C128" i="21"/>
  <c r="C126" i="21"/>
  <c r="C580" i="21"/>
  <c r="C581" i="21" s="1"/>
  <c r="C583" i="21" s="1"/>
  <c r="C34" i="21"/>
  <c r="C35" i="21" s="1"/>
  <c r="C37" i="21" s="1"/>
  <c r="E31" i="23"/>
  <c r="E27" i="23"/>
  <c r="E32" i="23" s="1"/>
  <c r="E33" i="23" s="1"/>
  <c r="E35" i="23" s="1"/>
  <c r="E20" i="23"/>
  <c r="C1710" i="23"/>
  <c r="C1714" i="23" s="1"/>
  <c r="C1715" i="23" s="1"/>
  <c r="C1717" i="23" s="1"/>
  <c r="C1703" i="23"/>
  <c r="C1656" i="23"/>
  <c r="C1663" i="23" s="1"/>
  <c r="C1667" i="23" s="1"/>
  <c r="C1668" i="23" s="1"/>
  <c r="C1670" i="23" s="1"/>
  <c r="C1608" i="23"/>
  <c r="C1615" i="23" s="1"/>
  <c r="C1619" i="23" s="1"/>
  <c r="C1620" i="23" s="1"/>
  <c r="C1622" i="23" s="1"/>
  <c r="C1559" i="23"/>
  <c r="C1566" i="23" s="1"/>
  <c r="C1570" i="23" s="1"/>
  <c r="C1571" i="23" s="1"/>
  <c r="C1573" i="23" s="1"/>
  <c r="C1518" i="23"/>
  <c r="C1522" i="23" s="1"/>
  <c r="C1523" i="23" s="1"/>
  <c r="C1525" i="23" s="1"/>
  <c r="C1511" i="23"/>
  <c r="C1464" i="23"/>
  <c r="C1471" i="23" s="1"/>
  <c r="C1475" i="23" s="1"/>
  <c r="C1476" i="23" s="1"/>
  <c r="C1478" i="23" s="1"/>
  <c r="C1416" i="23"/>
  <c r="C1423" i="23" s="1"/>
  <c r="C1427" i="23" s="1"/>
  <c r="C1428" i="23" s="1"/>
  <c r="C1430" i="23" s="1"/>
  <c r="C1368" i="23"/>
  <c r="C1375" i="23" s="1"/>
  <c r="C1379" i="23" s="1"/>
  <c r="C1380" i="23" s="1"/>
  <c r="C1382" i="23" s="1"/>
  <c r="C1327" i="23"/>
  <c r="C1331" i="23" s="1"/>
  <c r="C1332" i="23" s="1"/>
  <c r="C1334" i="23" s="1"/>
  <c r="C1320" i="23"/>
  <c r="C1273" i="23"/>
  <c r="C1280" i="23" s="1"/>
  <c r="C1284" i="23" s="1"/>
  <c r="C1285" i="23" s="1"/>
  <c r="C1287" i="23" s="1"/>
  <c r="C1225" i="23"/>
  <c r="C1232" i="23" s="1"/>
  <c r="C1236" i="23" s="1"/>
  <c r="C1237" i="23" s="1"/>
  <c r="C1239" i="23" s="1"/>
  <c r="C1178" i="23"/>
  <c r="C1185" i="23" s="1"/>
  <c r="C1189" i="23" s="1"/>
  <c r="C1190" i="23" s="1"/>
  <c r="C1192" i="23" s="1"/>
  <c r="C1136" i="23"/>
  <c r="C1140" i="23" s="1"/>
  <c r="C1141" i="23" s="1"/>
  <c r="C1143" i="23" s="1"/>
  <c r="C1129" i="23"/>
  <c r="C1081" i="23"/>
  <c r="C1088" i="23" s="1"/>
  <c r="C1092" i="23" s="1"/>
  <c r="C1093" i="23" s="1"/>
  <c r="C1095" i="23" s="1"/>
  <c r="C1033" i="23"/>
  <c r="C1040" i="23" s="1"/>
  <c r="C1044" i="23" s="1"/>
  <c r="C1045" i="23" s="1"/>
  <c r="C1047" i="23" s="1"/>
  <c r="C985" i="23"/>
  <c r="C992" i="23" s="1"/>
  <c r="C996" i="23" s="1"/>
  <c r="C997" i="23" s="1"/>
  <c r="C999" i="23" s="1"/>
  <c r="C944" i="23"/>
  <c r="C948" i="23" s="1"/>
  <c r="C949" i="23" s="1"/>
  <c r="C951" i="23" s="1"/>
  <c r="C937" i="23"/>
  <c r="C888" i="23"/>
  <c r="C895" i="23" s="1"/>
  <c r="C899" i="23" s="1"/>
  <c r="C900" i="23" s="1"/>
  <c r="C902" i="23" s="1"/>
  <c r="C840" i="23"/>
  <c r="C847" i="23" s="1"/>
  <c r="C851" i="23" s="1"/>
  <c r="C852" i="23" s="1"/>
  <c r="C854" i="23" s="1"/>
  <c r="C792" i="23"/>
  <c r="C799" i="23" s="1"/>
  <c r="C803" i="23" s="1"/>
  <c r="C804" i="23" s="1"/>
  <c r="C806" i="23" s="1"/>
  <c r="C753" i="23"/>
  <c r="C757" i="23" s="1"/>
  <c r="C758" i="23" s="1"/>
  <c r="C760" i="23" s="1"/>
  <c r="C746" i="23"/>
  <c r="C700" i="23"/>
  <c r="C707" i="23" s="1"/>
  <c r="C711" i="23" s="1"/>
  <c r="C712" i="23" s="1"/>
  <c r="C714" i="23" s="1"/>
  <c r="C652" i="23"/>
  <c r="C659" i="23" s="1"/>
  <c r="C663" i="23" s="1"/>
  <c r="C664" i="23" s="1"/>
  <c r="C666" i="23" s="1"/>
  <c r="C621" i="23"/>
  <c r="C617" i="23"/>
  <c r="C622" i="23" s="1"/>
  <c r="C623" i="23" s="1"/>
  <c r="C625" i="23" s="1"/>
  <c r="C609" i="23"/>
  <c r="C580" i="23"/>
  <c r="C567" i="23"/>
  <c r="C575" i="23" s="1"/>
  <c r="C581" i="23" s="1"/>
  <c r="C582" i="23" s="1"/>
  <c r="C584" i="23" s="1"/>
  <c r="C529" i="23"/>
  <c r="C525" i="23"/>
  <c r="C530" i="23" s="1"/>
  <c r="C531" i="23" s="1"/>
  <c r="C533" i="23" s="1"/>
  <c r="C518" i="23"/>
  <c r="C482" i="23"/>
  <c r="C471" i="23"/>
  <c r="C478" i="23" s="1"/>
  <c r="C483" i="23" s="1"/>
  <c r="C484" i="23" s="1"/>
  <c r="C486" i="23" s="1"/>
  <c r="C435" i="23"/>
  <c r="C431" i="23"/>
  <c r="C436" i="23" s="1"/>
  <c r="C437" i="23" s="1"/>
  <c r="C439" i="23" s="1"/>
  <c r="C424" i="23"/>
  <c r="C394" i="23"/>
  <c r="C382" i="23"/>
  <c r="C390" i="23" s="1"/>
  <c r="C395" i="23" s="1"/>
  <c r="C396" i="23" s="1"/>
  <c r="C398" i="23" s="1"/>
  <c r="C348" i="23"/>
  <c r="C344" i="23"/>
  <c r="C349" i="23" s="1"/>
  <c r="C350" i="23" s="1"/>
  <c r="C352" i="23" s="1"/>
  <c r="C336" i="23"/>
  <c r="C305" i="23"/>
  <c r="B304" i="23"/>
  <c r="C293" i="23"/>
  <c r="C301" i="23" s="1"/>
  <c r="C306" i="23" s="1"/>
  <c r="C307" i="23" s="1"/>
  <c r="C309" i="23" s="1"/>
  <c r="C260" i="23"/>
  <c r="C261" i="23" s="1"/>
  <c r="C262" i="23" s="1"/>
  <c r="C264" i="23" s="1"/>
  <c r="C256" i="23"/>
  <c r="C248" i="23"/>
  <c r="C214" i="23"/>
  <c r="C202" i="23"/>
  <c r="C210" i="23" s="1"/>
  <c r="C215" i="23" s="1"/>
  <c r="C216" i="23" s="1"/>
  <c r="C218" i="23" s="1"/>
  <c r="C171" i="23"/>
  <c r="C172" i="23" s="1"/>
  <c r="C173" i="23" s="1"/>
  <c r="C175" i="23" s="1"/>
  <c r="C167" i="23"/>
  <c r="C159" i="23"/>
  <c r="C127" i="23"/>
  <c r="C115" i="23"/>
  <c r="C123" i="23" s="1"/>
  <c r="C128" i="23" s="1"/>
  <c r="C129" i="23" s="1"/>
  <c r="C131" i="23" s="1"/>
  <c r="C81" i="23"/>
  <c r="C69" i="23"/>
  <c r="C77" i="23" s="1"/>
  <c r="C82" i="23" s="1"/>
  <c r="C83" i="23" s="1"/>
  <c r="C85" i="23" s="1"/>
  <c r="C32" i="23"/>
  <c r="C21" i="23"/>
  <c r="C28" i="23" s="1"/>
  <c r="C33" i="23" s="1"/>
  <c r="C34" i="23" s="1"/>
  <c r="C36" i="23" s="1"/>
  <c r="C634" i="20" l="1"/>
  <c r="C634" i="19"/>
  <c r="H626" i="19"/>
  <c r="C625" i="20"/>
  <c r="C537" i="20" l="1"/>
  <c r="C260" i="20"/>
  <c r="C216" i="20"/>
  <c r="C848" i="20" l="1"/>
  <c r="C855" i="20" s="1"/>
  <c r="C859" i="20" s="1"/>
  <c r="C860" i="20" s="1"/>
  <c r="C862" i="20" s="1"/>
  <c r="C815" i="20"/>
  <c r="C803" i="20"/>
  <c r="C811" i="20" s="1"/>
  <c r="C816" i="20" s="1"/>
  <c r="C817" i="20" s="1"/>
  <c r="C819" i="20" s="1"/>
  <c r="C774" i="20"/>
  <c r="C762" i="20"/>
  <c r="C770" i="20" s="1"/>
  <c r="C775" i="20" s="1"/>
  <c r="C776" i="20" s="1"/>
  <c r="C778" i="20" s="1"/>
  <c r="C726" i="20"/>
  <c r="C715" i="20"/>
  <c r="C722" i="20" s="1"/>
  <c r="C679" i="20"/>
  <c r="C668" i="20"/>
  <c r="C675" i="20" s="1"/>
  <c r="C629" i="20"/>
  <c r="C618" i="20"/>
  <c r="C630" i="20" s="1"/>
  <c r="C631" i="20" s="1"/>
  <c r="C582" i="20"/>
  <c r="C571" i="20"/>
  <c r="C578" i="20" s="1"/>
  <c r="C583" i="20" s="1"/>
  <c r="C584" i="20" s="1"/>
  <c r="C586" i="20" s="1"/>
  <c r="C535" i="20"/>
  <c r="C517" i="20"/>
  <c r="C524" i="20" s="1"/>
  <c r="C531" i="20" s="1"/>
  <c r="C536" i="20" s="1"/>
  <c r="C539" i="20" s="1"/>
  <c r="C488" i="20"/>
  <c r="C477" i="20"/>
  <c r="C484" i="20" s="1"/>
  <c r="C489" i="20" s="1"/>
  <c r="C490" i="20" s="1"/>
  <c r="C492" i="20" s="1"/>
  <c r="C441" i="20"/>
  <c r="C423" i="20"/>
  <c r="C430" i="20" s="1"/>
  <c r="C437" i="20" s="1"/>
  <c r="C442" i="20" s="1"/>
  <c r="C443" i="20" s="1"/>
  <c r="C445" i="20" s="1"/>
  <c r="C394" i="20"/>
  <c r="C383" i="20"/>
  <c r="C390" i="20" s="1"/>
  <c r="C347" i="20"/>
  <c r="C336" i="20"/>
  <c r="C343" i="20" s="1"/>
  <c r="C348" i="20" s="1"/>
  <c r="C349" i="20" s="1"/>
  <c r="C351" i="20" s="1"/>
  <c r="C299" i="20"/>
  <c r="C288" i="20"/>
  <c r="C295" i="20" s="1"/>
  <c r="C300" i="20" s="1"/>
  <c r="C301" i="20" s="1"/>
  <c r="C303" i="20" s="1"/>
  <c r="C258" i="20"/>
  <c r="C246" i="20"/>
  <c r="C254" i="20" s="1"/>
  <c r="B213" i="20"/>
  <c r="C214" i="20" s="1"/>
  <c r="C202" i="20"/>
  <c r="C210" i="20" s="1"/>
  <c r="C170" i="20"/>
  <c r="C158" i="20"/>
  <c r="C166" i="20" s="1"/>
  <c r="C171" i="20" s="1"/>
  <c r="C172" i="20" s="1"/>
  <c r="C174" i="20" s="1"/>
  <c r="C126" i="20"/>
  <c r="C114" i="20"/>
  <c r="C122" i="20" s="1"/>
  <c r="C80" i="20"/>
  <c r="C68" i="20"/>
  <c r="C76" i="20" s="1"/>
  <c r="C81" i="20" s="1"/>
  <c r="C82" i="20" s="1"/>
  <c r="C84" i="20" s="1"/>
  <c r="B34" i="20"/>
  <c r="C35" i="20" s="1"/>
  <c r="C23" i="20"/>
  <c r="C31" i="20" s="1"/>
  <c r="C680" i="20" l="1"/>
  <c r="C681" i="20" s="1"/>
  <c r="C683" i="20" s="1"/>
  <c r="C215" i="20"/>
  <c r="C218" i="20" s="1"/>
  <c r="C395" i="20"/>
  <c r="C396" i="20" s="1"/>
  <c r="C398" i="20" s="1"/>
  <c r="C259" i="20"/>
  <c r="C262" i="20" s="1"/>
  <c r="C727" i="20"/>
  <c r="C728" i="20" s="1"/>
  <c r="C730" i="20" s="1"/>
  <c r="C36" i="20"/>
  <c r="C37" i="20" s="1"/>
  <c r="C39" i="20" s="1"/>
  <c r="C127" i="20"/>
  <c r="C128" i="20" s="1"/>
  <c r="C130" i="20" s="1"/>
  <c r="C632" i="19"/>
  <c r="H630" i="19"/>
  <c r="H619" i="19"/>
  <c r="H631" i="19" s="1"/>
  <c r="H632" i="19" s="1"/>
  <c r="H634" i="19" s="1"/>
  <c r="J631" i="17" l="1"/>
  <c r="J632" i="18"/>
  <c r="H627" i="17"/>
  <c r="H623" i="17"/>
  <c r="H628" i="17" s="1"/>
  <c r="H629" i="17" s="1"/>
  <c r="H631" i="17" s="1"/>
  <c r="H616" i="17"/>
  <c r="H628" i="18"/>
  <c r="H617" i="18"/>
  <c r="H624" i="18" s="1"/>
  <c r="H629" i="18" s="1"/>
  <c r="H630" i="18" s="1"/>
  <c r="H632" i="18" s="1"/>
  <c r="B126" i="19"/>
  <c r="H82" i="18" l="1"/>
  <c r="H76" i="18"/>
  <c r="H80" i="18"/>
  <c r="H68" i="18"/>
  <c r="C892" i="19"/>
  <c r="C899" i="19" s="1"/>
  <c r="C903" i="19" s="1"/>
  <c r="C904" i="19" s="1"/>
  <c r="C906" i="19" s="1"/>
  <c r="C854" i="19"/>
  <c r="C858" i="19" s="1"/>
  <c r="C859" i="19" s="1"/>
  <c r="C861" i="19" s="1"/>
  <c r="C847" i="19"/>
  <c r="C815" i="19"/>
  <c r="C803" i="19"/>
  <c r="C811" i="19" s="1"/>
  <c r="C816" i="19" s="1"/>
  <c r="C817" i="19" s="1"/>
  <c r="C819" i="19" s="1"/>
  <c r="C774" i="19"/>
  <c r="C762" i="19"/>
  <c r="C770" i="19" s="1"/>
  <c r="C775" i="19" s="1"/>
  <c r="C776" i="19" s="1"/>
  <c r="C778" i="19" s="1"/>
  <c r="C726" i="19"/>
  <c r="C715" i="19"/>
  <c r="C722" i="19" s="1"/>
  <c r="C727" i="19" s="1"/>
  <c r="C728" i="19" s="1"/>
  <c r="C730" i="19" s="1"/>
  <c r="C679" i="19"/>
  <c r="C668" i="19"/>
  <c r="C675" i="19" s="1"/>
  <c r="C630" i="19"/>
  <c r="C619" i="19"/>
  <c r="C626" i="19" s="1"/>
  <c r="C631" i="19" s="1"/>
  <c r="C583" i="19"/>
  <c r="C572" i="19"/>
  <c r="C579" i="19" s="1"/>
  <c r="C584" i="19" s="1"/>
  <c r="C585" i="19" s="1"/>
  <c r="C587" i="19" s="1"/>
  <c r="C536" i="19"/>
  <c r="C518" i="19"/>
  <c r="C525" i="19" s="1"/>
  <c r="C532" i="19" s="1"/>
  <c r="C537" i="19" s="1"/>
  <c r="C538" i="19" s="1"/>
  <c r="C540" i="19" s="1"/>
  <c r="C489" i="19"/>
  <c r="C478" i="19"/>
  <c r="C485" i="19" s="1"/>
  <c r="C490" i="19" s="1"/>
  <c r="C491" i="19" s="1"/>
  <c r="C493" i="19" s="1"/>
  <c r="C442" i="19"/>
  <c r="C424" i="19"/>
  <c r="C431" i="19" s="1"/>
  <c r="C438" i="19" s="1"/>
  <c r="C443" i="19" s="1"/>
  <c r="C444" i="19" s="1"/>
  <c r="C446" i="19" s="1"/>
  <c r="C395" i="19"/>
  <c r="C384" i="19"/>
  <c r="C391" i="19" s="1"/>
  <c r="C348" i="19"/>
  <c r="C337" i="19"/>
  <c r="C344" i="19" s="1"/>
  <c r="C349" i="19" s="1"/>
  <c r="C350" i="19" s="1"/>
  <c r="C352" i="19" s="1"/>
  <c r="C300" i="19"/>
  <c r="C289" i="19"/>
  <c r="C296" i="19" s="1"/>
  <c r="C301" i="19" s="1"/>
  <c r="C302" i="19" s="1"/>
  <c r="C304" i="19" s="1"/>
  <c r="C259" i="19"/>
  <c r="C247" i="19"/>
  <c r="C255" i="19" s="1"/>
  <c r="C215" i="19"/>
  <c r="B214" i="19"/>
  <c r="C211" i="19"/>
  <c r="C216" i="19" s="1"/>
  <c r="C217" i="19" s="1"/>
  <c r="C219" i="19" s="1"/>
  <c r="C203" i="19"/>
  <c r="C171" i="19"/>
  <c r="C159" i="19"/>
  <c r="C167" i="19" s="1"/>
  <c r="C172" i="19" s="1"/>
  <c r="C173" i="19" s="1"/>
  <c r="C175" i="19" s="1"/>
  <c r="C127" i="19"/>
  <c r="C115" i="19"/>
  <c r="C123" i="19" s="1"/>
  <c r="C80" i="19"/>
  <c r="C68" i="19"/>
  <c r="C76" i="19" s="1"/>
  <c r="B34" i="19"/>
  <c r="C35" i="19" s="1"/>
  <c r="C23" i="19"/>
  <c r="C31" i="19" s="1"/>
  <c r="C396" i="19" l="1"/>
  <c r="C397" i="19" s="1"/>
  <c r="C399" i="19" s="1"/>
  <c r="C81" i="19"/>
  <c r="C260" i="19"/>
  <c r="C261" i="19" s="1"/>
  <c r="C263" i="19" s="1"/>
  <c r="C680" i="19"/>
  <c r="C681" i="19" s="1"/>
  <c r="C683" i="19" s="1"/>
  <c r="C128" i="19"/>
  <c r="C129" i="19" s="1"/>
  <c r="C131" i="19" s="1"/>
  <c r="H81" i="18"/>
  <c r="H84" i="18" s="1"/>
  <c r="C36" i="19"/>
  <c r="C37" i="19" s="1"/>
  <c r="C39" i="19" s="1"/>
  <c r="C937" i="18"/>
  <c r="C944" i="18" s="1"/>
  <c r="C948" i="18" s="1"/>
  <c r="C949" i="18" s="1"/>
  <c r="C951" i="18" s="1"/>
  <c r="H346" i="17"/>
  <c r="H335" i="17"/>
  <c r="H342" i="17" s="1"/>
  <c r="H347" i="17" s="1"/>
  <c r="H348" i="17" s="1"/>
  <c r="H350" i="17" s="1"/>
  <c r="C84" i="19" l="1"/>
  <c r="C86" i="19" s="1"/>
  <c r="C82" i="19"/>
  <c r="C892" i="18"/>
  <c r="C899" i="18" s="1"/>
  <c r="C903" i="18" s="1"/>
  <c r="C904" i="18" s="1"/>
  <c r="C906" i="18" s="1"/>
  <c r="C860" i="18"/>
  <c r="C848" i="18"/>
  <c r="C856" i="18" s="1"/>
  <c r="C819" i="18"/>
  <c r="C807" i="18"/>
  <c r="C815" i="18" s="1"/>
  <c r="C820" i="18" s="1"/>
  <c r="C821" i="18" s="1"/>
  <c r="C823" i="18" s="1"/>
  <c r="C771" i="18"/>
  <c r="C760" i="18"/>
  <c r="C767" i="18" s="1"/>
  <c r="C772" i="18" s="1"/>
  <c r="C773" i="18" s="1"/>
  <c r="C775" i="18" s="1"/>
  <c r="C724" i="18"/>
  <c r="C713" i="18"/>
  <c r="C720" i="18" s="1"/>
  <c r="C725" i="18" s="1"/>
  <c r="C726" i="18" s="1"/>
  <c r="C728" i="18" s="1"/>
  <c r="C675" i="18"/>
  <c r="C657" i="18"/>
  <c r="C664" i="18" s="1"/>
  <c r="C671" i="18" s="1"/>
  <c r="C676" i="18" s="1"/>
  <c r="C677" i="18" s="1"/>
  <c r="C679" i="18" s="1"/>
  <c r="C628" i="18"/>
  <c r="C617" i="18"/>
  <c r="C624" i="18" s="1"/>
  <c r="C629" i="18" s="1"/>
  <c r="C630" i="18" s="1"/>
  <c r="C632" i="18" s="1"/>
  <c r="C581" i="18"/>
  <c r="C570" i="18"/>
  <c r="C577" i="18" s="1"/>
  <c r="C582" i="18" s="1"/>
  <c r="C583" i="18" s="1"/>
  <c r="C585" i="18" s="1"/>
  <c r="C534" i="18"/>
  <c r="C516" i="18"/>
  <c r="C523" i="18" s="1"/>
  <c r="C530" i="18" s="1"/>
  <c r="C535" i="18" s="1"/>
  <c r="C536" i="18" s="1"/>
  <c r="C538" i="18" s="1"/>
  <c r="C487" i="18"/>
  <c r="C476" i="18"/>
  <c r="C483" i="18" s="1"/>
  <c r="C488" i="18" s="1"/>
  <c r="C489" i="18" s="1"/>
  <c r="C491" i="18" s="1"/>
  <c r="C440" i="18"/>
  <c r="C422" i="18"/>
  <c r="C429" i="18" s="1"/>
  <c r="C436" i="18" s="1"/>
  <c r="C441" i="18" s="1"/>
  <c r="C442" i="18" s="1"/>
  <c r="C444" i="18" s="1"/>
  <c r="C393" i="18"/>
  <c r="C382" i="18"/>
  <c r="C389" i="18" s="1"/>
  <c r="C394" i="18" s="1"/>
  <c r="C395" i="18" s="1"/>
  <c r="C397" i="18" s="1"/>
  <c r="C346" i="18"/>
  <c r="C335" i="18"/>
  <c r="C342" i="18" s="1"/>
  <c r="C347" i="18" s="1"/>
  <c r="C348" i="18" s="1"/>
  <c r="C350" i="18" s="1"/>
  <c r="C298" i="18"/>
  <c r="C287" i="18"/>
  <c r="C294" i="18" s="1"/>
  <c r="C299" i="18" s="1"/>
  <c r="C300" i="18" s="1"/>
  <c r="C302" i="18" s="1"/>
  <c r="C257" i="18"/>
  <c r="C245" i="18"/>
  <c r="C253" i="18" s="1"/>
  <c r="C258" i="18" s="1"/>
  <c r="C259" i="18" s="1"/>
  <c r="C261" i="18" s="1"/>
  <c r="B212" i="18"/>
  <c r="C213" i="18" s="1"/>
  <c r="C201" i="18"/>
  <c r="C209" i="18" s="1"/>
  <c r="C214" i="18" s="1"/>
  <c r="C215" i="18" s="1"/>
  <c r="C217" i="18" s="1"/>
  <c r="C169" i="18"/>
  <c r="C157" i="18"/>
  <c r="C165" i="18" s="1"/>
  <c r="C170" i="18" s="1"/>
  <c r="C171" i="18" s="1"/>
  <c r="C173" i="18" s="1"/>
  <c r="C125" i="18"/>
  <c r="C113" i="18"/>
  <c r="C121" i="18" s="1"/>
  <c r="C126" i="18" s="1"/>
  <c r="C127" i="18" s="1"/>
  <c r="C129" i="18" s="1"/>
  <c r="C80" i="18"/>
  <c r="C68" i="18"/>
  <c r="C76" i="18" s="1"/>
  <c r="C81" i="18" s="1"/>
  <c r="C82" i="18" s="1"/>
  <c r="C84" i="18" s="1"/>
  <c r="B34" i="18"/>
  <c r="C35" i="18" s="1"/>
  <c r="C23" i="18"/>
  <c r="C31" i="18" s="1"/>
  <c r="C36" i="18" l="1"/>
  <c r="C37" i="18" s="1"/>
  <c r="C39" i="18" s="1"/>
  <c r="C861" i="18"/>
  <c r="C862" i="18" s="1"/>
  <c r="C864" i="18" s="1"/>
  <c r="C1127" i="17"/>
  <c r="C1134" i="17" s="1"/>
  <c r="C1138" i="17" s="1"/>
  <c r="C1139" i="17" s="1"/>
  <c r="C1141" i="17" s="1"/>
  <c r="C1079" i="17"/>
  <c r="C1086" i="17" s="1"/>
  <c r="C1090" i="17" s="1"/>
  <c r="C1091" i="17" s="1"/>
  <c r="C1093" i="17" s="1"/>
  <c r="C1033" i="17"/>
  <c r="C1040" i="17" s="1"/>
  <c r="C1044" i="17" s="1"/>
  <c r="C1045" i="17" s="1"/>
  <c r="C1047" i="17" s="1"/>
  <c r="C986" i="17"/>
  <c r="C993" i="17" s="1"/>
  <c r="C997" i="17" s="1"/>
  <c r="C998" i="17" s="1"/>
  <c r="C1000" i="17" s="1"/>
  <c r="C939" i="17"/>
  <c r="C946" i="17" s="1"/>
  <c r="C950" i="17" s="1"/>
  <c r="C951" i="17" s="1"/>
  <c r="C953" i="17" s="1"/>
  <c r="C892" i="17"/>
  <c r="C899" i="17" s="1"/>
  <c r="C903" i="17" s="1"/>
  <c r="C904" i="17" s="1"/>
  <c r="C906" i="17" s="1"/>
  <c r="C860" i="17"/>
  <c r="C848" i="17"/>
  <c r="C856" i="17" s="1"/>
  <c r="C819" i="17"/>
  <c r="C807" i="17"/>
  <c r="C815" i="17" s="1"/>
  <c r="C771" i="17"/>
  <c r="C760" i="17"/>
  <c r="C767" i="17" s="1"/>
  <c r="C724" i="17"/>
  <c r="C713" i="17"/>
  <c r="C720" i="17" s="1"/>
  <c r="C675" i="17"/>
  <c r="C657" i="17"/>
  <c r="C664" i="17" s="1"/>
  <c r="C671" i="17" s="1"/>
  <c r="C676" i="17" s="1"/>
  <c r="C677" i="17" s="1"/>
  <c r="C679" i="17" s="1"/>
  <c r="C628" i="17"/>
  <c r="C617" i="17"/>
  <c r="C624" i="17" s="1"/>
  <c r="C629" i="17" s="1"/>
  <c r="C630" i="17" s="1"/>
  <c r="C632" i="17" s="1"/>
  <c r="C581" i="17"/>
  <c r="C570" i="17"/>
  <c r="C577" i="17" s="1"/>
  <c r="C582" i="17" s="1"/>
  <c r="C583" i="17" s="1"/>
  <c r="C534" i="17"/>
  <c r="C516" i="17"/>
  <c r="C523" i="17" s="1"/>
  <c r="C530" i="17" s="1"/>
  <c r="C535" i="17" s="1"/>
  <c r="C536" i="17" s="1"/>
  <c r="C538" i="17" s="1"/>
  <c r="C487" i="17"/>
  <c r="C476" i="17"/>
  <c r="C483" i="17" s="1"/>
  <c r="C488" i="17" s="1"/>
  <c r="C440" i="17"/>
  <c r="C422" i="17"/>
  <c r="C429" i="17" s="1"/>
  <c r="C436" i="17" s="1"/>
  <c r="C441" i="17" s="1"/>
  <c r="C393" i="17"/>
  <c r="C382" i="17"/>
  <c r="C389" i="17" s="1"/>
  <c r="C346" i="17"/>
  <c r="C335" i="17"/>
  <c r="C342" i="17" s="1"/>
  <c r="C347" i="17" s="1"/>
  <c r="C348" i="17" s="1"/>
  <c r="C350" i="17" s="1"/>
  <c r="C298" i="17"/>
  <c r="C287" i="17"/>
  <c r="C294" i="17" s="1"/>
  <c r="C299" i="17" s="1"/>
  <c r="C300" i="17" s="1"/>
  <c r="C302" i="17" s="1"/>
  <c r="C257" i="17"/>
  <c r="C245" i="17"/>
  <c r="C253" i="17" s="1"/>
  <c r="B212" i="17"/>
  <c r="C213" i="17" s="1"/>
  <c r="C201" i="17"/>
  <c r="C209" i="17" s="1"/>
  <c r="C169" i="17"/>
  <c r="C157" i="17"/>
  <c r="C165" i="17" s="1"/>
  <c r="C125" i="17"/>
  <c r="C113" i="17"/>
  <c r="C121" i="17" s="1"/>
  <c r="C80" i="17"/>
  <c r="C68" i="17"/>
  <c r="C76" i="17" s="1"/>
  <c r="B34" i="17"/>
  <c r="C35" i="17" s="1"/>
  <c r="C23" i="17"/>
  <c r="C31" i="17" s="1"/>
  <c r="C725" i="17" l="1"/>
  <c r="C726" i="17" s="1"/>
  <c r="C728" i="17" s="1"/>
  <c r="C820" i="17"/>
  <c r="C821" i="17" s="1"/>
  <c r="C823" i="17" s="1"/>
  <c r="C442" i="17"/>
  <c r="C444" i="17" s="1"/>
  <c r="C489" i="17"/>
  <c r="C491" i="17" s="1"/>
  <c r="C772" i="17"/>
  <c r="C773" i="17" s="1"/>
  <c r="C775" i="17" s="1"/>
  <c r="C861" i="17"/>
  <c r="C862" i="17" s="1"/>
  <c r="C864" i="17" s="1"/>
  <c r="C585" i="17"/>
  <c r="C394" i="17"/>
  <c r="C126" i="17"/>
  <c r="C127" i="17" s="1"/>
  <c r="C129" i="17" s="1"/>
  <c r="C81" i="17"/>
  <c r="C82" i="17" s="1"/>
  <c r="C84" i="17" s="1"/>
  <c r="C170" i="17"/>
  <c r="C171" i="17" s="1"/>
  <c r="C173" i="17" s="1"/>
  <c r="C258" i="17"/>
  <c r="C259" i="17" s="1"/>
  <c r="C261" i="17" s="1"/>
  <c r="C36" i="17"/>
  <c r="C37" i="17" s="1"/>
  <c r="C39" i="17" s="1"/>
  <c r="C214" i="17"/>
  <c r="C215" i="17" s="1"/>
  <c r="C217" i="17" s="1"/>
  <c r="I667" i="14"/>
  <c r="I655" i="14"/>
  <c r="I663" i="14" s="1"/>
  <c r="H813" i="15"/>
  <c r="H801" i="15"/>
  <c r="H809" i="15" s="1"/>
  <c r="C397" i="17" l="1"/>
  <c r="C395" i="17"/>
  <c r="I668" i="14"/>
  <c r="I669" i="14" s="1"/>
  <c r="I671" i="14" s="1"/>
  <c r="H814" i="15"/>
  <c r="H815" i="15" s="1"/>
  <c r="H817" i="15" s="1"/>
  <c r="C656" i="16"/>
  <c r="C663" i="16" s="1"/>
  <c r="C674" i="16"/>
  <c r="C670" i="16" l="1"/>
  <c r="C675" i="16" s="1"/>
  <c r="C676" i="16" s="1"/>
  <c r="C678" i="16" s="1"/>
  <c r="C393" i="16"/>
  <c r="C515" i="16"/>
  <c r="C522" i="16" s="1"/>
  <c r="C422" i="16"/>
  <c r="C429" i="16" s="1"/>
  <c r="C1126" i="16"/>
  <c r="C1133" i="16" s="1"/>
  <c r="C1137" i="16" s="1"/>
  <c r="C1138" i="16" s="1"/>
  <c r="C1140" i="16" s="1"/>
  <c r="C1078" i="16"/>
  <c r="C1085" i="16" s="1"/>
  <c r="C1089" i="16" s="1"/>
  <c r="C1090" i="16" s="1"/>
  <c r="C1092" i="16" s="1"/>
  <c r="C1032" i="16"/>
  <c r="C1039" i="16" s="1"/>
  <c r="C1043" i="16" s="1"/>
  <c r="C1044" i="16" s="1"/>
  <c r="C1046" i="16" s="1"/>
  <c r="C985" i="16"/>
  <c r="C992" i="16" s="1"/>
  <c r="C996" i="16" s="1"/>
  <c r="C997" i="16" s="1"/>
  <c r="C999" i="16" s="1"/>
  <c r="C938" i="16"/>
  <c r="C945" i="16" s="1"/>
  <c r="C891" i="16"/>
  <c r="C898" i="16" s="1"/>
  <c r="C902" i="16" s="1"/>
  <c r="C903" i="16" s="1"/>
  <c r="C905" i="16" s="1"/>
  <c r="C860" i="16"/>
  <c r="C848" i="16"/>
  <c r="C856" i="16" s="1"/>
  <c r="C818" i="16"/>
  <c r="C806" i="16"/>
  <c r="C814" i="16" s="1"/>
  <c r="C770" i="16"/>
  <c r="C759" i="16"/>
  <c r="C766" i="16" s="1"/>
  <c r="C723" i="16"/>
  <c r="C712" i="16"/>
  <c r="C719" i="16" s="1"/>
  <c r="C627" i="16"/>
  <c r="C616" i="16"/>
  <c r="C580" i="16"/>
  <c r="C569" i="16"/>
  <c r="C533" i="16"/>
  <c r="C487" i="16"/>
  <c r="C476" i="16"/>
  <c r="C483" i="16" s="1"/>
  <c r="C488" i="16" s="1"/>
  <c r="C440" i="16"/>
  <c r="C382" i="16"/>
  <c r="C389" i="16" s="1"/>
  <c r="C346" i="16"/>
  <c r="C335" i="16"/>
  <c r="C298" i="16"/>
  <c r="C287" i="16"/>
  <c r="C257" i="16"/>
  <c r="C245" i="16"/>
  <c r="C253" i="16" s="1"/>
  <c r="B212" i="16"/>
  <c r="C213" i="16" s="1"/>
  <c r="C201" i="16"/>
  <c r="C209" i="16" s="1"/>
  <c r="C169" i="16"/>
  <c r="C157" i="16"/>
  <c r="C165" i="16" s="1"/>
  <c r="C125" i="16"/>
  <c r="C113" i="16"/>
  <c r="C121" i="16" s="1"/>
  <c r="C80" i="16"/>
  <c r="C68" i="16"/>
  <c r="C76" i="16" s="1"/>
  <c r="B34" i="16"/>
  <c r="C35" i="16" s="1"/>
  <c r="C23" i="16"/>
  <c r="C31" i="16" s="1"/>
  <c r="C949" i="16" l="1"/>
  <c r="C950" i="16" s="1"/>
  <c r="C952" i="16" s="1"/>
  <c r="C294" i="16"/>
  <c r="C299" i="16" s="1"/>
  <c r="C529" i="16"/>
  <c r="C534" i="16" s="1"/>
  <c r="C535" i="16" s="1"/>
  <c r="C537" i="16" s="1"/>
  <c r="C623" i="16"/>
  <c r="C628" i="16" s="1"/>
  <c r="C629" i="16" s="1"/>
  <c r="C631" i="16" s="1"/>
  <c r="C576" i="16"/>
  <c r="C581" i="16" s="1"/>
  <c r="C342" i="16"/>
  <c r="C347" i="16" s="1"/>
  <c r="C348" i="16" s="1"/>
  <c r="C350" i="16" s="1"/>
  <c r="C436" i="16"/>
  <c r="C441" i="16" s="1"/>
  <c r="C126" i="16"/>
  <c r="C394" i="16"/>
  <c r="C771" i="16"/>
  <c r="C772" i="16" s="1"/>
  <c r="C774" i="16" s="1"/>
  <c r="C861" i="16"/>
  <c r="C862" i="16" s="1"/>
  <c r="C864" i="16" s="1"/>
  <c r="C866" i="16" s="1"/>
  <c r="C170" i="16"/>
  <c r="C171" i="16" s="1"/>
  <c r="C173" i="16" s="1"/>
  <c r="C724" i="16"/>
  <c r="C819" i="16"/>
  <c r="C489" i="16"/>
  <c r="C491" i="16" s="1"/>
  <c r="C214" i="16"/>
  <c r="C36" i="16"/>
  <c r="C37" i="16" s="1"/>
  <c r="C39" i="16" s="1"/>
  <c r="C258" i="16"/>
  <c r="C81" i="16"/>
  <c r="C628" i="15"/>
  <c r="C617" i="15"/>
  <c r="C624" i="15" s="1"/>
  <c r="C629" i="15" s="1"/>
  <c r="C630" i="15" s="1"/>
  <c r="C632" i="15" s="1"/>
  <c r="C581" i="15"/>
  <c r="C570" i="15"/>
  <c r="C577" i="15" s="1"/>
  <c r="C582" i="15" s="1"/>
  <c r="C583" i="15" s="1"/>
  <c r="C585" i="15" s="1"/>
  <c r="C346" i="15"/>
  <c r="C335" i="15"/>
  <c r="C342" i="15" s="1"/>
  <c r="C347" i="15" s="1"/>
  <c r="C300" i="16" l="1"/>
  <c r="C302" i="16" s="1"/>
  <c r="C395" i="16"/>
  <c r="C397" i="16" s="1"/>
  <c r="C215" i="16"/>
  <c r="C217" i="16" s="1"/>
  <c r="C582" i="16"/>
  <c r="C584" i="16" s="1"/>
  <c r="C820" i="16"/>
  <c r="C822" i="16" s="1"/>
  <c r="C442" i="16"/>
  <c r="C444" i="16" s="1"/>
  <c r="C725" i="16"/>
  <c r="C727" i="16" s="1"/>
  <c r="C259" i="16"/>
  <c r="C261" i="16" s="1"/>
  <c r="C127" i="16"/>
  <c r="C129" i="16" s="1"/>
  <c r="C82" i="16"/>
  <c r="C84" i="16" s="1"/>
  <c r="C348" i="15"/>
  <c r="C350" i="15" s="1"/>
  <c r="C80" i="15"/>
  <c r="C68" i="15"/>
  <c r="C76" i="15" s="1"/>
  <c r="C81" i="15" l="1"/>
  <c r="C82" i="15" s="1"/>
  <c r="C84" i="15" s="1"/>
  <c r="C534" i="15"/>
  <c r="C523" i="15"/>
  <c r="C530" i="15" l="1"/>
  <c r="C535" i="15" s="1"/>
  <c r="C536" i="15" s="1"/>
  <c r="C538" i="15" s="1"/>
  <c r="B34" i="15"/>
  <c r="C35" i="15" s="1"/>
  <c r="C169" i="15"/>
  <c r="C157" i="15"/>
  <c r="C165" i="15" s="1"/>
  <c r="C125" i="15"/>
  <c r="C113" i="15"/>
  <c r="C121" i="15" s="1"/>
  <c r="C23" i="15"/>
  <c r="C31" i="15" s="1"/>
  <c r="C170" i="15" l="1"/>
  <c r="C171" i="15" s="1"/>
  <c r="C173" i="15" s="1"/>
  <c r="C36" i="15"/>
  <c r="C37" i="15" s="1"/>
  <c r="C40" i="15" s="1"/>
  <c r="C126" i="15"/>
  <c r="C127" i="15" s="1"/>
  <c r="C129" i="15" s="1"/>
  <c r="C393" i="15"/>
  <c r="C1466" i="15" l="1"/>
  <c r="C1473" i="15" s="1"/>
  <c r="C1418" i="15"/>
  <c r="C1425" i="15" s="1"/>
  <c r="C1429" i="15" s="1"/>
  <c r="C1430" i="15" s="1"/>
  <c r="C1432" i="15" s="1"/>
  <c r="C1370" i="15"/>
  <c r="C1377" i="15" s="1"/>
  <c r="C1381" i="15" s="1"/>
  <c r="C1382" i="15" s="1"/>
  <c r="C1384" i="15" s="1"/>
  <c r="C1321" i="15"/>
  <c r="C1328" i="15" s="1"/>
  <c r="C1332" i="15" s="1"/>
  <c r="C1333" i="15" s="1"/>
  <c r="C1335" i="15" s="1"/>
  <c r="C1273" i="15"/>
  <c r="C1280" i="15" s="1"/>
  <c r="C1226" i="15"/>
  <c r="C1233" i="15" s="1"/>
  <c r="C1237" i="15" s="1"/>
  <c r="C1238" i="15" s="1"/>
  <c r="C1240" i="15" s="1"/>
  <c r="C1177" i="15"/>
  <c r="C1184" i="15" s="1"/>
  <c r="C1188" i="15" s="1"/>
  <c r="C1189" i="15" s="1"/>
  <c r="C1191" i="15" s="1"/>
  <c r="C1130" i="15"/>
  <c r="C1137" i="15" s="1"/>
  <c r="C1141" i="15" s="1"/>
  <c r="C1142" i="15" s="1"/>
  <c r="C1144" i="15" s="1"/>
  <c r="C1082" i="15"/>
  <c r="C1089" i="15" s="1"/>
  <c r="C1093" i="15" s="1"/>
  <c r="C1094" i="15" s="1"/>
  <c r="C1096" i="15" s="1"/>
  <c r="C1034" i="15"/>
  <c r="C1041" i="15" s="1"/>
  <c r="C1045" i="15" s="1"/>
  <c r="C1046" i="15" s="1"/>
  <c r="C1048" i="15" s="1"/>
  <c r="C985" i="15"/>
  <c r="C992" i="15" s="1"/>
  <c r="C996" i="15" s="1"/>
  <c r="C997" i="15" s="1"/>
  <c r="C999" i="15" s="1"/>
  <c r="C939" i="15"/>
  <c r="C950" i="15" s="1"/>
  <c r="C892" i="15"/>
  <c r="C899" i="15" s="1"/>
  <c r="C903" i="15" s="1"/>
  <c r="C845" i="15"/>
  <c r="C852" i="15" s="1"/>
  <c r="C856" i="15" s="1"/>
  <c r="C857" i="15" s="1"/>
  <c r="C859" i="15" s="1"/>
  <c r="C813" i="15"/>
  <c r="C801" i="15"/>
  <c r="C809" i="15" s="1"/>
  <c r="C771" i="15"/>
  <c r="C759" i="15"/>
  <c r="C767" i="15" s="1"/>
  <c r="C723" i="15"/>
  <c r="C712" i="15"/>
  <c r="C719" i="15" s="1"/>
  <c r="C676" i="15"/>
  <c r="C665" i="15"/>
  <c r="C672" i="15" s="1"/>
  <c r="C487" i="15"/>
  <c r="C476" i="15"/>
  <c r="C483" i="15" s="1"/>
  <c r="C488" i="15" s="1"/>
  <c r="C489" i="15" s="1"/>
  <c r="C491" i="15" s="1"/>
  <c r="C440" i="15"/>
  <c r="C429" i="15"/>
  <c r="C436" i="15" s="1"/>
  <c r="C441" i="15" s="1"/>
  <c r="C442" i="15" s="1"/>
  <c r="C444" i="15" s="1"/>
  <c r="C382" i="15"/>
  <c r="C389" i="15" s="1"/>
  <c r="C298" i="15"/>
  <c r="C287" i="15"/>
  <c r="C294" i="15" s="1"/>
  <c r="C299" i="15" s="1"/>
  <c r="C300" i="15" s="1"/>
  <c r="C302" i="15" s="1"/>
  <c r="C257" i="15"/>
  <c r="C245" i="15"/>
  <c r="C253" i="15" s="1"/>
  <c r="B212" i="15"/>
  <c r="C213" i="15" s="1"/>
  <c r="C201" i="15"/>
  <c r="C209" i="15" s="1"/>
  <c r="C1477" i="15" l="1"/>
  <c r="C1478" i="15" s="1"/>
  <c r="C1480" i="15" s="1"/>
  <c r="C1284" i="15"/>
  <c r="C1285" i="15" s="1"/>
  <c r="C1287" i="15" s="1"/>
  <c r="C394" i="15"/>
  <c r="C395" i="15" s="1"/>
  <c r="C397" i="15" s="1"/>
  <c r="C258" i="15"/>
  <c r="C259" i="15" s="1"/>
  <c r="C261" i="15" s="1"/>
  <c r="C677" i="15"/>
  <c r="C678" i="15" s="1"/>
  <c r="C680" i="15" s="1"/>
  <c r="C772" i="15"/>
  <c r="C773" i="15" s="1"/>
  <c r="C775" i="15" s="1"/>
  <c r="C214" i="15"/>
  <c r="C215" i="15" s="1"/>
  <c r="C217" i="15" s="1"/>
  <c r="C724" i="15"/>
  <c r="C725" i="15" s="1"/>
  <c r="C727" i="15" s="1"/>
  <c r="C814" i="15"/>
  <c r="C815" i="15" s="1"/>
  <c r="C817" i="15" s="1"/>
  <c r="C951" i="15"/>
  <c r="C953" i="15" s="1"/>
  <c r="C904" i="15"/>
  <c r="C906" i="15" s="1"/>
  <c r="C946" i="15"/>
  <c r="L625" i="13"/>
  <c r="L612" i="13"/>
  <c r="L620" i="13" s="1"/>
  <c r="L626" i="13" s="1"/>
  <c r="L627" i="13" s="1"/>
  <c r="L629" i="13" s="1"/>
  <c r="C530" i="14"/>
  <c r="C519" i="14"/>
  <c r="C526" i="14" l="1"/>
  <c r="C531" i="14" s="1"/>
  <c r="C532" i="14" s="1"/>
  <c r="C534" i="14" s="1"/>
  <c r="C625" i="14"/>
  <c r="C613" i="14"/>
  <c r="C621" i="14" s="1"/>
  <c r="C626" i="14" s="1"/>
  <c r="C627" i="14" s="1"/>
  <c r="C629" i="14" s="1"/>
  <c r="C1750" i="14" l="1"/>
  <c r="C1757" i="14" s="1"/>
  <c r="C1761" i="14" s="1"/>
  <c r="C1762" i="14" s="1"/>
  <c r="C1764" i="14" s="1"/>
  <c r="C1702" i="14"/>
  <c r="C1709" i="14" s="1"/>
  <c r="C1713" i="14" s="1"/>
  <c r="C1714" i="14" s="1"/>
  <c r="C1716" i="14" s="1"/>
  <c r="C1654" i="14"/>
  <c r="C1661" i="14" s="1"/>
  <c r="C1665" i="14" s="1"/>
  <c r="C1666" i="14" s="1"/>
  <c r="C1668" i="14" s="1"/>
  <c r="C1605" i="14"/>
  <c r="C1612" i="14" s="1"/>
  <c r="C1616" i="14" s="1"/>
  <c r="C1617" i="14" s="1"/>
  <c r="C1619" i="14" s="1"/>
  <c r="C1557" i="14"/>
  <c r="C1564" i="14" s="1"/>
  <c r="C1568" i="14" s="1"/>
  <c r="C1569" i="14" s="1"/>
  <c r="C1571" i="14" s="1"/>
  <c r="C1510" i="14"/>
  <c r="C1517" i="14" s="1"/>
  <c r="C1521" i="14" s="1"/>
  <c r="C1522" i="14" s="1"/>
  <c r="C1524" i="14" s="1"/>
  <c r="C1461" i="14"/>
  <c r="C1468" i="14" s="1"/>
  <c r="C1472" i="14" s="1"/>
  <c r="C1473" i="14" s="1"/>
  <c r="C1475" i="14" s="1"/>
  <c r="C1414" i="14"/>
  <c r="C1421" i="14" s="1"/>
  <c r="C1425" i="14" s="1"/>
  <c r="C1426" i="14" s="1"/>
  <c r="C1428" i="14" s="1"/>
  <c r="C1366" i="14"/>
  <c r="C1373" i="14" s="1"/>
  <c r="C1377" i="14" s="1"/>
  <c r="C1378" i="14" s="1"/>
  <c r="C1380" i="14" s="1"/>
  <c r="C1318" i="14"/>
  <c r="C1325" i="14" s="1"/>
  <c r="C1329" i="14" s="1"/>
  <c r="C1330" i="14" s="1"/>
  <c r="C1332" i="14" s="1"/>
  <c r="C1270" i="14"/>
  <c r="C1277" i="14" s="1"/>
  <c r="C1281" i="14" s="1"/>
  <c r="C1223" i="14"/>
  <c r="C1230" i="14" s="1"/>
  <c r="C1234" i="14" s="1"/>
  <c r="C1235" i="14" s="1"/>
  <c r="C1237" i="14" s="1"/>
  <c r="C1176" i="14"/>
  <c r="C1183" i="14" s="1"/>
  <c r="C1187" i="14" s="1"/>
  <c r="C1188" i="14" s="1"/>
  <c r="C1190" i="14" s="1"/>
  <c r="C1127" i="14"/>
  <c r="C1134" i="14" s="1"/>
  <c r="C1138" i="14" s="1"/>
  <c r="C1139" i="14" s="1"/>
  <c r="C1141" i="14" s="1"/>
  <c r="C1078" i="14"/>
  <c r="C1085" i="14" s="1"/>
  <c r="C1089" i="14" s="1"/>
  <c r="C1090" i="14" s="1"/>
  <c r="C1092" i="14" s="1"/>
  <c r="C1031" i="14"/>
  <c r="C1038" i="14" s="1"/>
  <c r="C1042" i="14" s="1"/>
  <c r="C1043" i="14" s="1"/>
  <c r="C1045" i="14" s="1"/>
  <c r="C984" i="14"/>
  <c r="C991" i="14" s="1"/>
  <c r="C995" i="14" s="1"/>
  <c r="C996" i="14" s="1"/>
  <c r="C998" i="14" s="1"/>
  <c r="C935" i="14"/>
  <c r="C942" i="14" s="1"/>
  <c r="C946" i="14" s="1"/>
  <c r="C947" i="14" s="1"/>
  <c r="C949" i="14" s="1"/>
  <c r="C887" i="14"/>
  <c r="C894" i="14" s="1"/>
  <c r="C839" i="14"/>
  <c r="C850" i="14" s="1"/>
  <c r="C792" i="14"/>
  <c r="C799" i="14" s="1"/>
  <c r="C803" i="14" s="1"/>
  <c r="C804" i="14" s="1"/>
  <c r="C806" i="14" s="1"/>
  <c r="C745" i="14"/>
  <c r="C752" i="14" s="1"/>
  <c r="C756" i="14" s="1"/>
  <c r="C757" i="14" s="1"/>
  <c r="C759" i="14" s="1"/>
  <c r="C699" i="14"/>
  <c r="C706" i="14" s="1"/>
  <c r="C710" i="14" s="1"/>
  <c r="C711" i="14" s="1"/>
  <c r="C713" i="14" s="1"/>
  <c r="C667" i="14"/>
  <c r="C655" i="14"/>
  <c r="C663" i="14" s="1"/>
  <c r="C577" i="14"/>
  <c r="C566" i="14"/>
  <c r="C573" i="14" s="1"/>
  <c r="C482" i="14"/>
  <c r="C471" i="14"/>
  <c r="C478" i="14" s="1"/>
  <c r="C483" i="14" s="1"/>
  <c r="C484" i="14" s="1"/>
  <c r="C486" i="14" s="1"/>
  <c r="C435" i="14"/>
  <c r="C424" i="14"/>
  <c r="C431" i="14" s="1"/>
  <c r="C436" i="14" s="1"/>
  <c r="C437" i="14" s="1"/>
  <c r="C439" i="14" s="1"/>
  <c r="C388" i="14"/>
  <c r="C377" i="14"/>
  <c r="C384" i="14" s="1"/>
  <c r="C389" i="14" s="1"/>
  <c r="C390" i="14" s="1"/>
  <c r="C392" i="14" s="1"/>
  <c r="C340" i="14"/>
  <c r="C329" i="14"/>
  <c r="C336" i="14" s="1"/>
  <c r="C341" i="14" s="1"/>
  <c r="C342" i="14" s="1"/>
  <c r="C344" i="14" s="1"/>
  <c r="C299" i="14"/>
  <c r="C287" i="14"/>
  <c r="C295" i="14" s="1"/>
  <c r="B254" i="14"/>
  <c r="C255" i="14" s="1"/>
  <c r="C243" i="14"/>
  <c r="C251" i="14" s="1"/>
  <c r="C211" i="14"/>
  <c r="C199" i="14"/>
  <c r="C207" i="14" s="1"/>
  <c r="C167" i="14"/>
  <c r="C155" i="14"/>
  <c r="C163" i="14" s="1"/>
  <c r="C123" i="14"/>
  <c r="C111" i="14"/>
  <c r="C119" i="14" s="1"/>
  <c r="C79" i="14"/>
  <c r="C67" i="14"/>
  <c r="C75" i="14" s="1"/>
  <c r="C34" i="14"/>
  <c r="C22" i="14"/>
  <c r="C30" i="14" s="1"/>
  <c r="C851" i="14" l="1"/>
  <c r="C853" i="14" s="1"/>
  <c r="C1282" i="14"/>
  <c r="C1284" i="14" s="1"/>
  <c r="C80" i="14"/>
  <c r="C81" i="14" s="1"/>
  <c r="C83" i="14" s="1"/>
  <c r="C168" i="14"/>
  <c r="C169" i="14" s="1"/>
  <c r="C171" i="14" s="1"/>
  <c r="C256" i="14"/>
  <c r="C257" i="14" s="1"/>
  <c r="C259" i="14" s="1"/>
  <c r="C35" i="14"/>
  <c r="C36" i="14" s="1"/>
  <c r="C38" i="14" s="1"/>
  <c r="C124" i="14"/>
  <c r="C125" i="14" s="1"/>
  <c r="C127" i="14" s="1"/>
  <c r="C212" i="14"/>
  <c r="C213" i="14" s="1"/>
  <c r="C215" i="14" s="1"/>
  <c r="C300" i="14"/>
  <c r="C301" i="14" s="1"/>
  <c r="C303" i="14" s="1"/>
  <c r="C578" i="14"/>
  <c r="C579" i="14" s="1"/>
  <c r="C581" i="14" s="1"/>
  <c r="C668" i="14"/>
  <c r="C669" i="14" s="1"/>
  <c r="C671" i="14" s="1"/>
  <c r="C846" i="14"/>
  <c r="C898" i="14"/>
  <c r="C528" i="13"/>
  <c r="C517" i="13"/>
  <c r="C524" i="13" s="1"/>
  <c r="C529" i="13" s="1"/>
  <c r="C530" i="13" s="1"/>
  <c r="C532" i="13" s="1"/>
  <c r="C901" i="14" l="1"/>
  <c r="C899" i="14"/>
  <c r="C1749" i="13"/>
  <c r="C1756" i="13" s="1"/>
  <c r="C1760" i="13" s="1"/>
  <c r="C1701" i="13"/>
  <c r="C1708" i="13" s="1"/>
  <c r="C1712" i="13" s="1"/>
  <c r="C1653" i="13"/>
  <c r="C1660" i="13" s="1"/>
  <c r="C1664" i="13" s="1"/>
  <c r="C1665" i="13" s="1"/>
  <c r="C1667" i="13" s="1"/>
  <c r="C1604" i="13"/>
  <c r="C1611" i="13" s="1"/>
  <c r="C1615" i="13" s="1"/>
  <c r="C1616" i="13" s="1"/>
  <c r="C1618" i="13" s="1"/>
  <c r="C1556" i="13"/>
  <c r="C1563" i="13" s="1"/>
  <c r="C1567" i="13" s="1"/>
  <c r="C1568" i="13" s="1"/>
  <c r="C1570" i="13" s="1"/>
  <c r="C1509" i="13"/>
  <c r="C1516" i="13" s="1"/>
  <c r="C1520" i="13" s="1"/>
  <c r="C1521" i="13" s="1"/>
  <c r="C1523" i="13" s="1"/>
  <c r="C1460" i="13"/>
  <c r="C1467" i="13" s="1"/>
  <c r="C1471" i="13" s="1"/>
  <c r="C1472" i="13" s="1"/>
  <c r="C1474" i="13" s="1"/>
  <c r="C1413" i="13"/>
  <c r="C1420" i="13" s="1"/>
  <c r="C1365" i="13"/>
  <c r="C1372" i="13" s="1"/>
  <c r="C1376" i="13" s="1"/>
  <c r="C1317" i="13"/>
  <c r="C1324" i="13" s="1"/>
  <c r="C1328" i="13" s="1"/>
  <c r="C1269" i="13"/>
  <c r="C1276" i="13" s="1"/>
  <c r="C1222" i="13"/>
  <c r="C1229" i="13" s="1"/>
  <c r="C1233" i="13" s="1"/>
  <c r="C1234" i="13" s="1"/>
  <c r="C1236" i="13" s="1"/>
  <c r="C1175" i="13"/>
  <c r="C1182" i="13" s="1"/>
  <c r="C1186" i="13" s="1"/>
  <c r="C1126" i="13"/>
  <c r="C1133" i="13" s="1"/>
  <c r="C1137" i="13" s="1"/>
  <c r="C1138" i="13" s="1"/>
  <c r="C1140" i="13" s="1"/>
  <c r="C1077" i="13"/>
  <c r="C1084" i="13" s="1"/>
  <c r="C1088" i="13" s="1"/>
  <c r="C1089" i="13" s="1"/>
  <c r="C1091" i="13" s="1"/>
  <c r="C1030" i="13"/>
  <c r="C1037" i="13" s="1"/>
  <c r="C983" i="13"/>
  <c r="C990" i="13" s="1"/>
  <c r="C994" i="13" s="1"/>
  <c r="C995" i="13" s="1"/>
  <c r="C997" i="13" s="1"/>
  <c r="C934" i="13"/>
  <c r="C941" i="13" s="1"/>
  <c r="C945" i="13" s="1"/>
  <c r="C946" i="13" s="1"/>
  <c r="C948" i="13" s="1"/>
  <c r="C886" i="13"/>
  <c r="C838" i="13"/>
  <c r="C791" i="13"/>
  <c r="C798" i="13" s="1"/>
  <c r="C802" i="13" s="1"/>
  <c r="C744" i="13"/>
  <c r="C751" i="13" s="1"/>
  <c r="C755" i="13" s="1"/>
  <c r="C756" i="13" s="1"/>
  <c r="C758" i="13" s="1"/>
  <c r="C698" i="13"/>
  <c r="C705" i="13" s="1"/>
  <c r="C709" i="13" s="1"/>
  <c r="C666" i="13"/>
  <c r="C654" i="13"/>
  <c r="C662" i="13" s="1"/>
  <c r="C626" i="13"/>
  <c r="C613" i="13"/>
  <c r="C621" i="13" s="1"/>
  <c r="C576" i="13"/>
  <c r="C565" i="13"/>
  <c r="C572" i="13" s="1"/>
  <c r="C481" i="13"/>
  <c r="C470" i="13"/>
  <c r="C477" i="13" s="1"/>
  <c r="C482" i="13" s="1"/>
  <c r="C483" i="13" s="1"/>
  <c r="C485" i="13" s="1"/>
  <c r="C434" i="13"/>
  <c r="C423" i="13"/>
  <c r="C430" i="13" s="1"/>
  <c r="C435" i="13" s="1"/>
  <c r="C436" i="13" s="1"/>
  <c r="C438" i="13" s="1"/>
  <c r="C386" i="13"/>
  <c r="C375" i="13"/>
  <c r="C382" i="13" s="1"/>
  <c r="C387" i="13" s="1"/>
  <c r="C388" i="13" s="1"/>
  <c r="C390" i="13" s="1"/>
  <c r="C392" i="13" s="1"/>
  <c r="C345" i="13"/>
  <c r="C333" i="13"/>
  <c r="C341" i="13" s="1"/>
  <c r="C300" i="13"/>
  <c r="C288" i="13"/>
  <c r="C296" i="13" s="1"/>
  <c r="B254" i="13"/>
  <c r="C255" i="13" s="1"/>
  <c r="C243" i="13"/>
  <c r="C251" i="13" s="1"/>
  <c r="C211" i="13"/>
  <c r="C199" i="13"/>
  <c r="C207" i="13" s="1"/>
  <c r="C167" i="13"/>
  <c r="C155" i="13"/>
  <c r="C163" i="13" s="1"/>
  <c r="C123" i="13"/>
  <c r="C111" i="13"/>
  <c r="C119" i="13" s="1"/>
  <c r="C124" i="13" s="1"/>
  <c r="C125" i="13" s="1"/>
  <c r="C127" i="13" s="1"/>
  <c r="C79" i="13"/>
  <c r="C67" i="13"/>
  <c r="C75" i="13" s="1"/>
  <c r="C80" i="13" s="1"/>
  <c r="C81" i="13" s="1"/>
  <c r="C83" i="13" s="1"/>
  <c r="C34" i="13"/>
  <c r="C30" i="13"/>
  <c r="C35" i="13" s="1"/>
  <c r="C36" i="13" s="1"/>
  <c r="C38" i="13" s="1"/>
  <c r="C22" i="13"/>
  <c r="H441" i="11"/>
  <c r="H435" i="11"/>
  <c r="H424" i="11"/>
  <c r="H431" i="11" s="1"/>
  <c r="H436" i="11" s="1"/>
  <c r="H437" i="11" s="1"/>
  <c r="H439" i="11" s="1"/>
  <c r="I434" i="10"/>
  <c r="I423" i="10"/>
  <c r="I430" i="10" s="1"/>
  <c r="I435" i="10" s="1"/>
  <c r="I436" i="10" s="1"/>
  <c r="I438" i="10" s="1"/>
  <c r="I439" i="10" s="1"/>
  <c r="H434" i="9"/>
  <c r="H423" i="9"/>
  <c r="H430" i="9" s="1"/>
  <c r="H435" i="9" s="1"/>
  <c r="H436" i="9" s="1"/>
  <c r="H438" i="9" s="1"/>
  <c r="H439" i="9" s="1"/>
  <c r="C845" i="13" l="1"/>
  <c r="C849" i="13"/>
  <c r="C850" i="13" s="1"/>
  <c r="C1761" i="13"/>
  <c r="C1763" i="13" s="1"/>
  <c r="C893" i="13"/>
  <c r="C897" i="13"/>
  <c r="C898" i="13" s="1"/>
  <c r="C212" i="13"/>
  <c r="C213" i="13" s="1"/>
  <c r="C215" i="13" s="1"/>
  <c r="C1713" i="13"/>
  <c r="C1715" i="13" s="1"/>
  <c r="C256" i="13"/>
  <c r="C257" i="13" s="1"/>
  <c r="C259" i="13" s="1"/>
  <c r="C1041" i="13"/>
  <c r="C1042" i="13" s="1"/>
  <c r="C1044" i="13" s="1"/>
  <c r="C346" i="13"/>
  <c r="C347" i="13" s="1"/>
  <c r="C349" i="13" s="1"/>
  <c r="C577" i="13"/>
  <c r="C578" i="13" s="1"/>
  <c r="C580" i="13" s="1"/>
  <c r="C667" i="13"/>
  <c r="C668" i="13" s="1"/>
  <c r="C670" i="13" s="1"/>
  <c r="C1280" i="13"/>
  <c r="C1281" i="13" s="1"/>
  <c r="C1283" i="13" s="1"/>
  <c r="C803" i="13"/>
  <c r="C805" i="13" s="1"/>
  <c r="C1329" i="13"/>
  <c r="C1331" i="13" s="1"/>
  <c r="C301" i="13"/>
  <c r="C302" i="13" s="1"/>
  <c r="C304" i="13" s="1"/>
  <c r="C627" i="13"/>
  <c r="C628" i="13" s="1"/>
  <c r="C710" i="13"/>
  <c r="C712" i="13" s="1"/>
  <c r="C1187" i="13"/>
  <c r="C1189" i="13" s="1"/>
  <c r="C1377" i="13"/>
  <c r="C1379" i="13" s="1"/>
  <c r="C168" i="13"/>
  <c r="C169" i="13" s="1"/>
  <c r="C171" i="13" s="1"/>
  <c r="C1424" i="13"/>
  <c r="C1425" i="13" s="1"/>
  <c r="C1427" i="13" s="1"/>
  <c r="C528" i="12"/>
  <c r="C517" i="12"/>
  <c r="C524" i="12" s="1"/>
  <c r="C529" i="12" s="1"/>
  <c r="C530" i="12" s="1"/>
  <c r="C532" i="12" s="1"/>
  <c r="C900" i="13" l="1"/>
  <c r="C852" i="13"/>
  <c r="C1750" i="12"/>
  <c r="C1757" i="12" s="1"/>
  <c r="C1702" i="12"/>
  <c r="C1709" i="12" s="1"/>
  <c r="C1654" i="12"/>
  <c r="C1661" i="12" s="1"/>
  <c r="C1604" i="12"/>
  <c r="C1611" i="12" s="1"/>
  <c r="C1615" i="12" s="1"/>
  <c r="C1616" i="12" s="1"/>
  <c r="C1618" i="12" s="1"/>
  <c r="C1557" i="12"/>
  <c r="C1564" i="12" s="1"/>
  <c r="C1510" i="12"/>
  <c r="C1517" i="12" s="1"/>
  <c r="C1461" i="12"/>
  <c r="C1468" i="12" s="1"/>
  <c r="C1472" i="12" s="1"/>
  <c r="C1413" i="12"/>
  <c r="C1420" i="12" s="1"/>
  <c r="C1366" i="12"/>
  <c r="C1373" i="12" s="1"/>
  <c r="C1377" i="12" s="1"/>
  <c r="C1378" i="12" s="1"/>
  <c r="C1380" i="12" s="1"/>
  <c r="C1318" i="12"/>
  <c r="C1325" i="12" s="1"/>
  <c r="C1269" i="12"/>
  <c r="C1276" i="12" s="1"/>
  <c r="C1223" i="12"/>
  <c r="C1230" i="12" s="1"/>
  <c r="C1176" i="12"/>
  <c r="C1183" i="12" s="1"/>
  <c r="C1187" i="12" s="1"/>
  <c r="C1188" i="12" s="1"/>
  <c r="C1190" i="12" s="1"/>
  <c r="C1127" i="12"/>
  <c r="C1134" i="12" s="1"/>
  <c r="C1078" i="12"/>
  <c r="C1085" i="12" s="1"/>
  <c r="C1089" i="12" s="1"/>
  <c r="C1090" i="12" s="1"/>
  <c r="C1092" i="12" s="1"/>
  <c r="C1030" i="12"/>
  <c r="C1037" i="12" s="1"/>
  <c r="C1041" i="12" s="1"/>
  <c r="C1042" i="12" s="1"/>
  <c r="C1044" i="12" s="1"/>
  <c r="C984" i="12"/>
  <c r="C991" i="12" s="1"/>
  <c r="C935" i="12"/>
  <c r="C942" i="12" s="1"/>
  <c r="C886" i="12"/>
  <c r="C893" i="12" s="1"/>
  <c r="C897" i="12" s="1"/>
  <c r="C898" i="12" s="1"/>
  <c r="C900" i="12" s="1"/>
  <c r="C838" i="12"/>
  <c r="C845" i="12" s="1"/>
  <c r="C849" i="12" s="1"/>
  <c r="C850" i="12" s="1"/>
  <c r="C852" i="12" s="1"/>
  <c r="C792" i="12"/>
  <c r="C799" i="12" s="1"/>
  <c r="C803" i="12" s="1"/>
  <c r="C804" i="12" s="1"/>
  <c r="C806" i="12" s="1"/>
  <c r="C745" i="12"/>
  <c r="C752" i="12" s="1"/>
  <c r="C756" i="12" s="1"/>
  <c r="C699" i="12"/>
  <c r="C706" i="12" s="1"/>
  <c r="C667" i="12"/>
  <c r="C655" i="12"/>
  <c r="C663" i="12" s="1"/>
  <c r="C626" i="12"/>
  <c r="C613" i="12"/>
  <c r="C621" i="12" s="1"/>
  <c r="C576" i="12"/>
  <c r="C565" i="12"/>
  <c r="C572" i="12" s="1"/>
  <c r="C481" i="12"/>
  <c r="C470" i="12"/>
  <c r="C477" i="12" s="1"/>
  <c r="C482" i="12" s="1"/>
  <c r="C483" i="12" s="1"/>
  <c r="C485" i="12" s="1"/>
  <c r="C433" i="12"/>
  <c r="C422" i="12"/>
  <c r="C429" i="12" s="1"/>
  <c r="C434" i="12" s="1"/>
  <c r="C435" i="12" s="1"/>
  <c r="C437" i="12" s="1"/>
  <c r="C392" i="12"/>
  <c r="C380" i="12"/>
  <c r="C388" i="12" s="1"/>
  <c r="C347" i="12"/>
  <c r="C335" i="12"/>
  <c r="C343" i="12" s="1"/>
  <c r="B301" i="12"/>
  <c r="C302" i="12" s="1"/>
  <c r="C290" i="12"/>
  <c r="C298" i="12" s="1"/>
  <c r="C258" i="12"/>
  <c r="C246" i="12"/>
  <c r="C254" i="12" s="1"/>
  <c r="C214" i="12"/>
  <c r="C202" i="12"/>
  <c r="C210" i="12" s="1"/>
  <c r="C170" i="12"/>
  <c r="C158" i="12"/>
  <c r="C166" i="12" s="1"/>
  <c r="C126" i="12"/>
  <c r="C114" i="12"/>
  <c r="C122" i="12" s="1"/>
  <c r="C81" i="12"/>
  <c r="C69" i="12"/>
  <c r="C77" i="12" s="1"/>
  <c r="C31" i="12"/>
  <c r="C20" i="12"/>
  <c r="C27" i="12" s="1"/>
  <c r="C32" i="12" s="1"/>
  <c r="C33" i="12" s="1"/>
  <c r="C35" i="12" s="1"/>
  <c r="C995" i="12" l="1"/>
  <c r="C996" i="12" s="1"/>
  <c r="C998" i="12" s="1"/>
  <c r="C1473" i="12"/>
  <c r="C1475" i="12" s="1"/>
  <c r="C757" i="12"/>
  <c r="C759" i="12" s="1"/>
  <c r="C1665" i="12"/>
  <c r="C1666" i="12" s="1"/>
  <c r="C1668" i="12" s="1"/>
  <c r="C946" i="12"/>
  <c r="C947" i="12" s="1"/>
  <c r="C949" i="12" s="1"/>
  <c r="C1138" i="12"/>
  <c r="C1139" i="12" s="1"/>
  <c r="C1141" i="12" s="1"/>
  <c r="C1568" i="12"/>
  <c r="C1569" i="12" s="1"/>
  <c r="C1571" i="12" s="1"/>
  <c r="C1234" i="12"/>
  <c r="C1235" i="12" s="1"/>
  <c r="C1237" i="12" s="1"/>
  <c r="C1424" i="12"/>
  <c r="C1425" i="12" s="1"/>
  <c r="C1427" i="12" s="1"/>
  <c r="C1280" i="12"/>
  <c r="C1281" i="12" s="1"/>
  <c r="C1283" i="12" s="1"/>
  <c r="C1521" i="12"/>
  <c r="C1522" i="12" s="1"/>
  <c r="C1524" i="12" s="1"/>
  <c r="C710" i="12"/>
  <c r="C711" i="12" s="1"/>
  <c r="C713" i="12" s="1"/>
  <c r="C1329" i="12"/>
  <c r="C1330" i="12" s="1"/>
  <c r="C1332" i="12" s="1"/>
  <c r="C1761" i="12"/>
  <c r="C1762" i="12" s="1"/>
  <c r="C1764" i="12" s="1"/>
  <c r="C1713" i="12"/>
  <c r="C1714" i="12" s="1"/>
  <c r="C1716" i="12" s="1"/>
  <c r="C127" i="12"/>
  <c r="C128" i="12" s="1"/>
  <c r="C130" i="12" s="1"/>
  <c r="C82" i="12"/>
  <c r="C83" i="12" s="1"/>
  <c r="C85" i="12" s="1"/>
  <c r="C171" i="12"/>
  <c r="C172" i="12" s="1"/>
  <c r="C174" i="12" s="1"/>
  <c r="C259" i="12"/>
  <c r="C260" i="12" s="1"/>
  <c r="C262" i="12" s="1"/>
  <c r="C215" i="12"/>
  <c r="C216" i="12" s="1"/>
  <c r="C218" i="12" s="1"/>
  <c r="C348" i="12"/>
  <c r="C349" i="12" s="1"/>
  <c r="C351" i="12" s="1"/>
  <c r="C577" i="12"/>
  <c r="C578" i="12" s="1"/>
  <c r="C580" i="12" s="1"/>
  <c r="C668" i="12"/>
  <c r="C669" i="12" s="1"/>
  <c r="C671" i="12" s="1"/>
  <c r="C303" i="12"/>
  <c r="C304" i="12" s="1"/>
  <c r="C306" i="12" s="1"/>
  <c r="C393" i="12"/>
  <c r="C394" i="12" s="1"/>
  <c r="C396" i="12" s="1"/>
  <c r="C627" i="12"/>
  <c r="C628" i="12" s="1"/>
  <c r="C630" i="12" s="1"/>
  <c r="C1703" i="11"/>
  <c r="C1710" i="11" s="1"/>
  <c r="C1714" i="11" s="1"/>
  <c r="C1715" i="11" s="1"/>
  <c r="C1717" i="11" s="1"/>
  <c r="C1656" i="11"/>
  <c r="C1663" i="11" s="1"/>
  <c r="C1667" i="11" s="1"/>
  <c r="C1668" i="11" s="1"/>
  <c r="C1670" i="11" s="1"/>
  <c r="C1608" i="11"/>
  <c r="C1615" i="11" s="1"/>
  <c r="C1559" i="11"/>
  <c r="C1566" i="11" s="1"/>
  <c r="C1570" i="11" s="1"/>
  <c r="C1571" i="11" s="1"/>
  <c r="C1573" i="11" s="1"/>
  <c r="C1511" i="11"/>
  <c r="C1518" i="11" s="1"/>
  <c r="C1522" i="11" s="1"/>
  <c r="C1523" i="11" s="1"/>
  <c r="C1525" i="11" s="1"/>
  <c r="C1464" i="11"/>
  <c r="C1471" i="11" s="1"/>
  <c r="C1475" i="11" s="1"/>
  <c r="C1476" i="11" s="1"/>
  <c r="C1478" i="11" s="1"/>
  <c r="C1416" i="11"/>
  <c r="C1423" i="11" s="1"/>
  <c r="C1368" i="11"/>
  <c r="C1375" i="11" s="1"/>
  <c r="C1379" i="11" s="1"/>
  <c r="C1380" i="11" s="1"/>
  <c r="C1382" i="11" s="1"/>
  <c r="C1320" i="11"/>
  <c r="C1327" i="11" s="1"/>
  <c r="C1331" i="11" s="1"/>
  <c r="C1332" i="11" s="1"/>
  <c r="C1334" i="11" s="1"/>
  <c r="C1273" i="11"/>
  <c r="C1280" i="11" s="1"/>
  <c r="C1284" i="11" s="1"/>
  <c r="C1285" i="11" s="1"/>
  <c r="C1287" i="11" s="1"/>
  <c r="C1225" i="11"/>
  <c r="C1232" i="11" s="1"/>
  <c r="C1236" i="11" s="1"/>
  <c r="C1237" i="11" s="1"/>
  <c r="C1239" i="11" s="1"/>
  <c r="C1178" i="11"/>
  <c r="C1185" i="11" s="1"/>
  <c r="C1129" i="11"/>
  <c r="C1136" i="11" s="1"/>
  <c r="C1140" i="11" s="1"/>
  <c r="C1141" i="11" s="1"/>
  <c r="C1143" i="11" s="1"/>
  <c r="C1081" i="11"/>
  <c r="C1088" i="11" s="1"/>
  <c r="C1092" i="11" s="1"/>
  <c r="C1093" i="11" s="1"/>
  <c r="C1095" i="11" s="1"/>
  <c r="C1033" i="11"/>
  <c r="C1040" i="11" s="1"/>
  <c r="C1044" i="11" s="1"/>
  <c r="C1045" i="11" s="1"/>
  <c r="C1047" i="11" s="1"/>
  <c r="C985" i="11"/>
  <c r="C937" i="11"/>
  <c r="C944" i="11" s="1"/>
  <c r="C888" i="11"/>
  <c r="C840" i="11"/>
  <c r="C847" i="11" s="1"/>
  <c r="C851" i="11" s="1"/>
  <c r="C852" i="11" s="1"/>
  <c r="C854" i="11" s="1"/>
  <c r="C792" i="11"/>
  <c r="C799" i="11" s="1"/>
  <c r="C803" i="11" s="1"/>
  <c r="C804" i="11" s="1"/>
  <c r="C806" i="11" s="1"/>
  <c r="C746" i="11"/>
  <c r="C753" i="11" s="1"/>
  <c r="C757" i="11" s="1"/>
  <c r="C758" i="11" s="1"/>
  <c r="C760" i="11" s="1"/>
  <c r="C700" i="11"/>
  <c r="C707" i="11" s="1"/>
  <c r="C652" i="11"/>
  <c r="C659" i="11" s="1"/>
  <c r="C663" i="11" s="1"/>
  <c r="C664" i="11" s="1"/>
  <c r="C666" i="11" s="1"/>
  <c r="C621" i="11"/>
  <c r="C609" i="11"/>
  <c r="C617" i="11" s="1"/>
  <c r="C580" i="11"/>
  <c r="C567" i="11"/>
  <c r="C575" i="11" s="1"/>
  <c r="C529" i="11"/>
  <c r="C518" i="11"/>
  <c r="C525" i="11" s="1"/>
  <c r="C482" i="11"/>
  <c r="C471" i="11"/>
  <c r="C478" i="11" s="1"/>
  <c r="C483" i="11" s="1"/>
  <c r="C484" i="11" s="1"/>
  <c r="C486" i="11" s="1"/>
  <c r="C435" i="11"/>
  <c r="C424" i="11"/>
  <c r="C431" i="11" s="1"/>
  <c r="C436" i="11" s="1"/>
  <c r="C437" i="11" s="1"/>
  <c r="C439" i="11" s="1"/>
  <c r="C394" i="11"/>
  <c r="C382" i="11"/>
  <c r="C390" i="11" s="1"/>
  <c r="C348" i="11"/>
  <c r="C336" i="11"/>
  <c r="C344" i="11" s="1"/>
  <c r="B304" i="11"/>
  <c r="C305" i="11" s="1"/>
  <c r="C293" i="11"/>
  <c r="C301" i="11" s="1"/>
  <c r="C260" i="11"/>
  <c r="C248" i="11"/>
  <c r="C256" i="11" s="1"/>
  <c r="C214" i="11"/>
  <c r="C202" i="11"/>
  <c r="C210" i="11" s="1"/>
  <c r="C171" i="11"/>
  <c r="C159" i="11"/>
  <c r="C167" i="11" s="1"/>
  <c r="C127" i="11"/>
  <c r="C115" i="11"/>
  <c r="C123" i="11" s="1"/>
  <c r="C81" i="11"/>
  <c r="C69" i="11"/>
  <c r="C77" i="11" s="1"/>
  <c r="C32" i="11"/>
  <c r="C21" i="11"/>
  <c r="C28" i="11" s="1"/>
  <c r="C33" i="11" s="1"/>
  <c r="C34" i="11" s="1"/>
  <c r="C36" i="11" s="1"/>
  <c r="C711" i="11" l="1"/>
  <c r="C712" i="11" s="1"/>
  <c r="C714" i="11" s="1"/>
  <c r="C992" i="11"/>
  <c r="C996" i="11" s="1"/>
  <c r="C997" i="11" s="1"/>
  <c r="C999" i="11" s="1"/>
  <c r="C1189" i="11"/>
  <c r="C1190" i="11" s="1"/>
  <c r="C1192" i="11" s="1"/>
  <c r="C128" i="11"/>
  <c r="C129" i="11" s="1"/>
  <c r="C131" i="11" s="1"/>
  <c r="C215" i="11"/>
  <c r="C216" i="11" s="1"/>
  <c r="C218" i="11" s="1"/>
  <c r="C1427" i="11"/>
  <c r="C1428" i="11" s="1"/>
  <c r="C1430" i="11" s="1"/>
  <c r="C1619" i="11"/>
  <c r="C1620" i="11" s="1"/>
  <c r="C1622" i="11" s="1"/>
  <c r="C82" i="11"/>
  <c r="C83" i="11" s="1"/>
  <c r="C85" i="11" s="1"/>
  <c r="C261" i="11"/>
  <c r="C262" i="11" s="1"/>
  <c r="C264" i="11" s="1"/>
  <c r="C948" i="11"/>
  <c r="C949" i="11" s="1"/>
  <c r="C951" i="11" s="1"/>
  <c r="C895" i="11"/>
  <c r="C899" i="11" s="1"/>
  <c r="C900" i="11" s="1"/>
  <c r="C902" i="11" s="1"/>
  <c r="C172" i="11"/>
  <c r="C173" i="11" s="1"/>
  <c r="C175" i="11" s="1"/>
  <c r="C349" i="11"/>
  <c r="C350" i="11" s="1"/>
  <c r="C352" i="11" s="1"/>
  <c r="C530" i="11"/>
  <c r="C531" i="11" s="1"/>
  <c r="C533" i="11" s="1"/>
  <c r="C622" i="11"/>
  <c r="C623" i="11" s="1"/>
  <c r="C625" i="11" s="1"/>
  <c r="C306" i="11"/>
  <c r="C307" i="11" s="1"/>
  <c r="C309" i="11" s="1"/>
  <c r="C395" i="11"/>
  <c r="C396" i="11" s="1"/>
  <c r="C398" i="11" s="1"/>
  <c r="C581" i="11"/>
  <c r="C582" i="11" s="1"/>
  <c r="C584" i="11" s="1"/>
  <c r="C1756" i="10"/>
  <c r="C1760" i="10" s="1"/>
  <c r="C1761" i="10" s="1"/>
  <c r="C1763" i="10" s="1"/>
  <c r="C1749" i="10"/>
  <c r="C1701" i="10"/>
  <c r="C1708" i="10" s="1"/>
  <c r="C1712" i="10" s="1"/>
  <c r="C1713" i="10" s="1"/>
  <c r="C1715" i="10" s="1"/>
  <c r="C1653" i="10"/>
  <c r="C1660" i="10" s="1"/>
  <c r="C1664" i="10" s="1"/>
  <c r="C1665" i="10" s="1"/>
  <c r="C1667" i="10" s="1"/>
  <c r="C1605" i="10"/>
  <c r="C1612" i="10" s="1"/>
  <c r="C1616" i="10" s="1"/>
  <c r="C1617" i="10" s="1"/>
  <c r="C1619" i="10" s="1"/>
  <c r="C1557" i="10"/>
  <c r="C1564" i="10" s="1"/>
  <c r="C1568" i="10" s="1"/>
  <c r="C1569" i="10" s="1"/>
  <c r="C1571" i="10" s="1"/>
  <c r="C1510" i="10"/>
  <c r="C1517" i="10" s="1"/>
  <c r="C1461" i="10"/>
  <c r="C1468" i="10" s="1"/>
  <c r="C1472" i="10" s="1"/>
  <c r="C1473" i="10" s="1"/>
  <c r="C1475" i="10" s="1"/>
  <c r="C1413" i="10"/>
  <c r="C1420" i="10" s="1"/>
  <c r="C1424" i="10" s="1"/>
  <c r="C1425" i="10" s="1"/>
  <c r="C1427" i="10" s="1"/>
  <c r="C1365" i="10"/>
  <c r="C1372" i="10" s="1"/>
  <c r="C1376" i="10" s="1"/>
  <c r="C1377" i="10" s="1"/>
  <c r="C1379" i="10" s="1"/>
  <c r="C1317" i="10"/>
  <c r="C1324" i="10" s="1"/>
  <c r="C1328" i="10" s="1"/>
  <c r="C1329" i="10" s="1"/>
  <c r="C1331" i="10" s="1"/>
  <c r="C1269" i="10"/>
  <c r="C1276" i="10" s="1"/>
  <c r="C1280" i="10" s="1"/>
  <c r="C1281" i="10" s="1"/>
  <c r="C1283" i="10" s="1"/>
  <c r="C1222" i="10"/>
  <c r="C1229" i="10" s="1"/>
  <c r="C1233" i="10" s="1"/>
  <c r="C1234" i="10" s="1"/>
  <c r="C1236" i="10" s="1"/>
  <c r="C1174" i="10"/>
  <c r="C1181" i="10" s="1"/>
  <c r="C1185" i="10" s="1"/>
  <c r="C1186" i="10" s="1"/>
  <c r="C1188" i="10" s="1"/>
  <c r="C1126" i="10"/>
  <c r="C1133" i="10" s="1"/>
  <c r="C1137" i="10" s="1"/>
  <c r="C1138" i="10" s="1"/>
  <c r="C1140" i="10" s="1"/>
  <c r="C1078" i="10"/>
  <c r="C1085" i="10" s="1"/>
  <c r="C1089" i="10" s="1"/>
  <c r="C1090" i="10" s="1"/>
  <c r="C1092" i="10" s="1"/>
  <c r="C1030" i="10"/>
  <c r="C1037" i="10" s="1"/>
  <c r="C1041" i="10" s="1"/>
  <c r="C1042" i="10" s="1"/>
  <c r="C1044" i="10" s="1"/>
  <c r="C982" i="10"/>
  <c r="C989" i="10" s="1"/>
  <c r="C993" i="10" s="1"/>
  <c r="C994" i="10" s="1"/>
  <c r="C996" i="10" s="1"/>
  <c r="C934" i="10"/>
  <c r="C941" i="10" s="1"/>
  <c r="C945" i="10" s="1"/>
  <c r="C946" i="10" s="1"/>
  <c r="C948" i="10" s="1"/>
  <c r="C886" i="10"/>
  <c r="C893" i="10" s="1"/>
  <c r="C897" i="10" s="1"/>
  <c r="C898" i="10" s="1"/>
  <c r="C900" i="10" s="1"/>
  <c r="C838" i="10"/>
  <c r="C845" i="10" s="1"/>
  <c r="C849" i="10" s="1"/>
  <c r="C850" i="10" s="1"/>
  <c r="C852" i="10" s="1"/>
  <c r="C791" i="10"/>
  <c r="C798" i="10" s="1"/>
  <c r="C802" i="10" s="1"/>
  <c r="C803" i="10" s="1"/>
  <c r="C805" i="10" s="1"/>
  <c r="C744" i="10"/>
  <c r="C751" i="10" s="1"/>
  <c r="C755" i="10" s="1"/>
  <c r="C756" i="10" s="1"/>
  <c r="C758" i="10" s="1"/>
  <c r="C697" i="10"/>
  <c r="C704" i="10" s="1"/>
  <c r="C708" i="10" s="1"/>
  <c r="C668" i="10"/>
  <c r="C656" i="10"/>
  <c r="C664" i="10" s="1"/>
  <c r="C626" i="10"/>
  <c r="C613" i="10"/>
  <c r="C621" i="10" s="1"/>
  <c r="C577" i="10"/>
  <c r="C566" i="10"/>
  <c r="C573" i="10" s="1"/>
  <c r="C528" i="10"/>
  <c r="C517" i="10"/>
  <c r="C524" i="10" s="1"/>
  <c r="C481" i="10"/>
  <c r="C470" i="10"/>
  <c r="C477" i="10" s="1"/>
  <c r="C482" i="10" s="1"/>
  <c r="C483" i="10" s="1"/>
  <c r="C485" i="10" s="1"/>
  <c r="C434" i="10"/>
  <c r="C423" i="10"/>
  <c r="C430" i="10" s="1"/>
  <c r="C435" i="10" s="1"/>
  <c r="C436" i="10" s="1"/>
  <c r="C438" i="10" s="1"/>
  <c r="C394" i="10"/>
  <c r="C382" i="10"/>
  <c r="C390" i="10" s="1"/>
  <c r="C348" i="10"/>
  <c r="C336" i="10"/>
  <c r="C344" i="10" s="1"/>
  <c r="B304" i="10"/>
  <c r="C305" i="10" s="1"/>
  <c r="C293" i="10"/>
  <c r="C301" i="10" s="1"/>
  <c r="C259" i="10"/>
  <c r="C247" i="10"/>
  <c r="C255" i="10" s="1"/>
  <c r="C213" i="10"/>
  <c r="C201" i="10"/>
  <c r="C209" i="10" s="1"/>
  <c r="C170" i="10"/>
  <c r="C158" i="10"/>
  <c r="C166" i="10" s="1"/>
  <c r="C126" i="10"/>
  <c r="C114" i="10"/>
  <c r="C122" i="10" s="1"/>
  <c r="C80" i="10"/>
  <c r="C68" i="10"/>
  <c r="C76" i="10" s="1"/>
  <c r="C32" i="10"/>
  <c r="C21" i="10"/>
  <c r="C28" i="10" s="1"/>
  <c r="C33" i="10" s="1"/>
  <c r="C34" i="10" s="1"/>
  <c r="C36" i="10" s="1"/>
  <c r="C1521" i="10" l="1"/>
  <c r="C1522" i="10" s="1"/>
  <c r="C1524" i="10" s="1"/>
  <c r="C709" i="10"/>
  <c r="C711" i="10" s="1"/>
  <c r="C127" i="10"/>
  <c r="C128" i="10" s="1"/>
  <c r="C130" i="10" s="1"/>
  <c r="C214" i="10"/>
  <c r="C215" i="10" s="1"/>
  <c r="C217" i="10" s="1"/>
  <c r="C306" i="10"/>
  <c r="C307" i="10" s="1"/>
  <c r="C309" i="10" s="1"/>
  <c r="C395" i="10"/>
  <c r="C396" i="10" s="1"/>
  <c r="C398" i="10" s="1"/>
  <c r="C81" i="10"/>
  <c r="C82" i="10" s="1"/>
  <c r="C84" i="10" s="1"/>
  <c r="C260" i="10"/>
  <c r="C261" i="10" s="1"/>
  <c r="C263" i="10" s="1"/>
  <c r="C349" i="10"/>
  <c r="C350" i="10" s="1"/>
  <c r="C352" i="10" s="1"/>
  <c r="C529" i="10"/>
  <c r="C530" i="10" s="1"/>
  <c r="C532" i="10" s="1"/>
  <c r="C578" i="10"/>
  <c r="C579" i="10" s="1"/>
  <c r="C581" i="10" s="1"/>
  <c r="C669" i="10"/>
  <c r="C670" i="10" s="1"/>
  <c r="C672" i="10" s="1"/>
  <c r="C627" i="10"/>
  <c r="C628" i="10" s="1"/>
  <c r="C630" i="10" s="1"/>
  <c r="C171" i="10"/>
  <c r="C172" i="10" s="1"/>
  <c r="C174" i="10" s="1"/>
  <c r="C670" i="9"/>
  <c r="C628" i="9"/>
  <c r="C668" i="9"/>
  <c r="C656" i="9"/>
  <c r="C664" i="9" s="1"/>
  <c r="C626" i="9"/>
  <c r="C613" i="9"/>
  <c r="C621" i="9" s="1"/>
  <c r="C627" i="9" s="1"/>
  <c r="C577" i="9"/>
  <c r="C566" i="9"/>
  <c r="C573" i="9" s="1"/>
  <c r="C528" i="9"/>
  <c r="C517" i="9"/>
  <c r="C524" i="9" s="1"/>
  <c r="C529" i="9" s="1"/>
  <c r="C530" i="9" s="1"/>
  <c r="C532" i="9" s="1"/>
  <c r="C481" i="9"/>
  <c r="C470" i="9"/>
  <c r="C477" i="9" s="1"/>
  <c r="C482" i="9" s="1"/>
  <c r="C483" i="9" s="1"/>
  <c r="C485" i="9" s="1"/>
  <c r="C434" i="9"/>
  <c r="C423" i="9"/>
  <c r="C430" i="9" s="1"/>
  <c r="C435" i="9" s="1"/>
  <c r="C436" i="9" s="1"/>
  <c r="C438" i="9" s="1"/>
  <c r="C394" i="9"/>
  <c r="C382" i="9"/>
  <c r="C390" i="9" s="1"/>
  <c r="C348" i="9"/>
  <c r="C344" i="9"/>
  <c r="C349" i="9" s="1"/>
  <c r="C350" i="9" s="1"/>
  <c r="C352" i="9" s="1"/>
  <c r="C336" i="9"/>
  <c r="B304" i="9"/>
  <c r="C305" i="9" s="1"/>
  <c r="C293" i="9"/>
  <c r="C301" i="9" s="1"/>
  <c r="C259" i="9"/>
  <c r="C247" i="9"/>
  <c r="C255" i="9" s="1"/>
  <c r="C213" i="9"/>
  <c r="C201" i="9"/>
  <c r="C209" i="9" s="1"/>
  <c r="C170" i="9"/>
  <c r="C158" i="9"/>
  <c r="C166" i="9" s="1"/>
  <c r="C126" i="9"/>
  <c r="C114" i="9"/>
  <c r="C122" i="9" s="1"/>
  <c r="C80" i="9"/>
  <c r="C68" i="9"/>
  <c r="C76" i="9" s="1"/>
  <c r="C32" i="9"/>
  <c r="C21" i="9"/>
  <c r="C28" i="9" s="1"/>
  <c r="C33" i="9" s="1"/>
  <c r="C34" i="9" s="1"/>
  <c r="C36" i="9" s="1"/>
  <c r="C630" i="9" l="1"/>
  <c r="C578" i="9"/>
  <c r="C579" i="9" s="1"/>
  <c r="C581" i="9" s="1"/>
  <c r="C81" i="9"/>
  <c r="C82" i="9" s="1"/>
  <c r="C84" i="9" s="1"/>
  <c r="C669" i="9"/>
  <c r="C672" i="9" s="1"/>
  <c r="C171" i="9"/>
  <c r="C172" i="9" s="1"/>
  <c r="C174" i="9" s="1"/>
  <c r="C260" i="9"/>
  <c r="C261" i="9" s="1"/>
  <c r="C263" i="9" s="1"/>
  <c r="C214" i="9"/>
  <c r="C215" i="9" s="1"/>
  <c r="C217" i="9" s="1"/>
  <c r="C395" i="9"/>
  <c r="C127" i="9"/>
  <c r="C128" i="9" s="1"/>
  <c r="C130" i="9" s="1"/>
  <c r="C306" i="9"/>
  <c r="C307" i="9" s="1"/>
  <c r="C309" i="9" s="1"/>
  <c r="C633" i="8"/>
  <c r="C670" i="8"/>
  <c r="C658" i="8"/>
  <c r="C666" i="8" s="1"/>
  <c r="C628" i="8"/>
  <c r="C615" i="8"/>
  <c r="C623" i="8" s="1"/>
  <c r="C629" i="8" s="1"/>
  <c r="C630" i="8" s="1"/>
  <c r="C579" i="8"/>
  <c r="C568" i="8"/>
  <c r="C575" i="8" s="1"/>
  <c r="C580" i="8" s="1"/>
  <c r="C581" i="8" s="1"/>
  <c r="C583" i="8" s="1"/>
  <c r="C530" i="8"/>
  <c r="C519" i="8"/>
  <c r="C526" i="8" s="1"/>
  <c r="C531" i="8" s="1"/>
  <c r="C532" i="8" s="1"/>
  <c r="C534" i="8" s="1"/>
  <c r="C483" i="8"/>
  <c r="C472" i="8"/>
  <c r="C479" i="8" s="1"/>
  <c r="C484" i="8" s="1"/>
  <c r="C485" i="8" s="1"/>
  <c r="C487" i="8" s="1"/>
  <c r="C436" i="8"/>
  <c r="C425" i="8"/>
  <c r="C432" i="8" s="1"/>
  <c r="C437" i="8" s="1"/>
  <c r="C438" i="8" s="1"/>
  <c r="C440" i="8" s="1"/>
  <c r="C394" i="8"/>
  <c r="C382" i="8"/>
  <c r="C390" i="8" s="1"/>
  <c r="C348" i="8"/>
  <c r="C336" i="8"/>
  <c r="C344" i="8" s="1"/>
  <c r="C349" i="8" s="1"/>
  <c r="C350" i="8" s="1"/>
  <c r="C352" i="8" s="1"/>
  <c r="B304" i="8"/>
  <c r="C305" i="8" s="1"/>
  <c r="C293" i="8"/>
  <c r="C301" i="8" s="1"/>
  <c r="C306" i="8" s="1"/>
  <c r="C307" i="8" s="1"/>
  <c r="C309" i="8" s="1"/>
  <c r="C259" i="8"/>
  <c r="C255" i="8"/>
  <c r="C260" i="8" s="1"/>
  <c r="C261" i="8" s="1"/>
  <c r="C263" i="8" s="1"/>
  <c r="C247" i="8"/>
  <c r="C213" i="8"/>
  <c r="C201" i="8"/>
  <c r="C209" i="8" s="1"/>
  <c r="C214" i="8" s="1"/>
  <c r="C215" i="8" s="1"/>
  <c r="C217" i="8" s="1"/>
  <c r="C170" i="8"/>
  <c r="C166" i="8"/>
  <c r="C171" i="8" s="1"/>
  <c r="C172" i="8" s="1"/>
  <c r="C174" i="8" s="1"/>
  <c r="C158" i="8"/>
  <c r="C126" i="8"/>
  <c r="C114" i="8"/>
  <c r="C122" i="8" s="1"/>
  <c r="C80" i="8"/>
  <c r="C68" i="8"/>
  <c r="C76" i="8" s="1"/>
  <c r="C32" i="8"/>
  <c r="C21" i="8"/>
  <c r="C28" i="8" s="1"/>
  <c r="C33" i="8" s="1"/>
  <c r="C34" i="8" s="1"/>
  <c r="C36" i="8" s="1"/>
  <c r="C396" i="9" l="1"/>
  <c r="C398" i="9" s="1"/>
  <c r="C671" i="8"/>
  <c r="C672" i="8" s="1"/>
  <c r="C674" i="8"/>
  <c r="C81" i="8"/>
  <c r="C82" i="8" s="1"/>
  <c r="C84" i="8" s="1"/>
  <c r="C632" i="8"/>
  <c r="C395" i="8"/>
  <c r="C127" i="8"/>
  <c r="C128" i="8" s="1"/>
  <c r="C130" i="8" s="1"/>
  <c r="C400" i="7"/>
  <c r="C634" i="7"/>
  <c r="C398" i="8" l="1"/>
  <c r="C400" i="8" s="1"/>
  <c r="C396" i="8"/>
  <c r="C671" i="7"/>
  <c r="C667" i="7"/>
  <c r="C672" i="7" s="1"/>
  <c r="C673" i="7" s="1"/>
  <c r="C675" i="7" s="1"/>
  <c r="C659" i="7"/>
  <c r="C628" i="7"/>
  <c r="C623" i="7"/>
  <c r="C629" i="7" s="1"/>
  <c r="C630" i="7" s="1"/>
  <c r="C632" i="7" s="1"/>
  <c r="C615" i="7"/>
  <c r="C579" i="7"/>
  <c r="C575" i="7"/>
  <c r="C580" i="7" s="1"/>
  <c r="C581" i="7" s="1"/>
  <c r="C583" i="7" s="1"/>
  <c r="C568" i="7"/>
  <c r="C531" i="7"/>
  <c r="C532" i="7" s="1"/>
  <c r="C534" i="7" s="1"/>
  <c r="C530" i="7"/>
  <c r="C526" i="7"/>
  <c r="C519" i="7"/>
  <c r="C483" i="7"/>
  <c r="C479" i="7"/>
  <c r="C484" i="7" s="1"/>
  <c r="C485" i="7" s="1"/>
  <c r="C487" i="7" s="1"/>
  <c r="C472" i="7"/>
  <c r="C437" i="7"/>
  <c r="C438" i="7" s="1"/>
  <c r="C440" i="7" s="1"/>
  <c r="C436" i="7"/>
  <c r="C432" i="7"/>
  <c r="C425" i="7"/>
  <c r="C394" i="7"/>
  <c r="B393" i="7"/>
  <c r="C390" i="7"/>
  <c r="C395" i="7" s="1"/>
  <c r="C396" i="7" s="1"/>
  <c r="C398" i="7" s="1"/>
  <c r="C382" i="7"/>
  <c r="C348" i="7"/>
  <c r="C344" i="7"/>
  <c r="C349" i="7" s="1"/>
  <c r="C350" i="7" s="1"/>
  <c r="C352" i="7" s="1"/>
  <c r="C336" i="7"/>
  <c r="B304" i="7"/>
  <c r="C305" i="7" s="1"/>
  <c r="C293" i="7"/>
  <c r="C301" i="7" s="1"/>
  <c r="C259" i="7"/>
  <c r="C247" i="7"/>
  <c r="C255" i="7" s="1"/>
  <c r="C260" i="7" s="1"/>
  <c r="C261" i="7" s="1"/>
  <c r="C263" i="7" s="1"/>
  <c r="C213" i="7"/>
  <c r="C201" i="7"/>
  <c r="C209" i="7" s="1"/>
  <c r="C214" i="7" s="1"/>
  <c r="C215" i="7" s="1"/>
  <c r="C217" i="7" s="1"/>
  <c r="C170" i="7"/>
  <c r="C158" i="7"/>
  <c r="C166" i="7" s="1"/>
  <c r="C171" i="7" s="1"/>
  <c r="C172" i="7" s="1"/>
  <c r="C174" i="7" s="1"/>
  <c r="C126" i="7"/>
  <c r="B125" i="7"/>
  <c r="C122" i="7"/>
  <c r="C127" i="7" s="1"/>
  <c r="C128" i="7" s="1"/>
  <c r="C130" i="7" s="1"/>
  <c r="C114" i="7"/>
  <c r="C80" i="7"/>
  <c r="C76" i="7"/>
  <c r="C81" i="7" s="1"/>
  <c r="C82" i="7" s="1"/>
  <c r="C84" i="7" s="1"/>
  <c r="C68" i="7"/>
  <c r="C32" i="7"/>
  <c r="C28" i="7"/>
  <c r="C33" i="7" s="1"/>
  <c r="C34" i="7" s="1"/>
  <c r="C36" i="7" s="1"/>
  <c r="C21" i="7"/>
  <c r="C306" i="7" l="1"/>
  <c r="C307" i="7" s="1"/>
  <c r="C309" i="7" s="1"/>
  <c r="C671" i="6" l="1"/>
  <c r="C659" i="6"/>
  <c r="C667" i="6" s="1"/>
  <c r="C628" i="6"/>
  <c r="C615" i="6"/>
  <c r="C623" i="6" s="1"/>
  <c r="C629" i="6" s="1"/>
  <c r="C630" i="6" s="1"/>
  <c r="C632" i="6" s="1"/>
  <c r="C579" i="6"/>
  <c r="C568" i="6"/>
  <c r="C575" i="6" s="1"/>
  <c r="C580" i="6" s="1"/>
  <c r="C581" i="6" s="1"/>
  <c r="C583" i="6" s="1"/>
  <c r="C530" i="6"/>
  <c r="C519" i="6"/>
  <c r="C526" i="6" s="1"/>
  <c r="C531" i="6" s="1"/>
  <c r="C532" i="6" s="1"/>
  <c r="C534" i="6" s="1"/>
  <c r="C483" i="6"/>
  <c r="C472" i="6"/>
  <c r="C479" i="6" s="1"/>
  <c r="C484" i="6" s="1"/>
  <c r="C485" i="6" s="1"/>
  <c r="C487" i="6" s="1"/>
  <c r="C436" i="6"/>
  <c r="C425" i="6"/>
  <c r="C432" i="6" s="1"/>
  <c r="C437" i="6" s="1"/>
  <c r="C438" i="6" s="1"/>
  <c r="C440" i="6" s="1"/>
  <c r="B393" i="6"/>
  <c r="C394" i="6" s="1"/>
  <c r="C390" i="6"/>
  <c r="C395" i="6" s="1"/>
  <c r="C396" i="6" s="1"/>
  <c r="C398" i="6" s="1"/>
  <c r="C400" i="6" s="1"/>
  <c r="C382" i="6"/>
  <c r="C348" i="6"/>
  <c r="C336" i="6"/>
  <c r="C344" i="6" s="1"/>
  <c r="B304" i="6"/>
  <c r="C305" i="6" s="1"/>
  <c r="C293" i="6"/>
  <c r="C301" i="6" s="1"/>
  <c r="C259" i="6"/>
  <c r="C247" i="6"/>
  <c r="C255" i="6" s="1"/>
  <c r="C213" i="6"/>
  <c r="C201" i="6"/>
  <c r="C209" i="6" s="1"/>
  <c r="C170" i="6"/>
  <c r="C158" i="6"/>
  <c r="C166" i="6" s="1"/>
  <c r="C171" i="6" s="1"/>
  <c r="C172" i="6" s="1"/>
  <c r="C174" i="6" s="1"/>
  <c r="C126" i="6"/>
  <c r="B125" i="6"/>
  <c r="C114" i="6"/>
  <c r="C122" i="6" s="1"/>
  <c r="C127" i="6" s="1"/>
  <c r="C128" i="6" s="1"/>
  <c r="C130" i="6" s="1"/>
  <c r="C80" i="6"/>
  <c r="C68" i="6"/>
  <c r="C76" i="6" s="1"/>
  <c r="C32" i="6"/>
  <c r="C21" i="6"/>
  <c r="C28" i="6" s="1"/>
  <c r="C33" i="6" s="1"/>
  <c r="C34" i="6" s="1"/>
  <c r="C36" i="6" s="1"/>
  <c r="C260" i="6" l="1"/>
  <c r="C261" i="6" s="1"/>
  <c r="C263" i="6" s="1"/>
  <c r="C349" i="6"/>
  <c r="C350" i="6" s="1"/>
  <c r="C352" i="6" s="1"/>
  <c r="C672" i="6"/>
  <c r="C673" i="6" s="1"/>
  <c r="C675" i="6" s="1"/>
  <c r="C214" i="6"/>
  <c r="C215" i="6" s="1"/>
  <c r="C217" i="6" s="1"/>
  <c r="C81" i="6"/>
  <c r="C82" i="6" s="1"/>
  <c r="C84" i="6" s="1"/>
  <c r="C306" i="6"/>
  <c r="C307" i="6" s="1"/>
  <c r="C309" i="6" s="1"/>
  <c r="C671" i="4"/>
  <c r="C659" i="4"/>
  <c r="C667" i="4" s="1"/>
  <c r="C628" i="4"/>
  <c r="C615" i="4"/>
  <c r="C623" i="4" s="1"/>
  <c r="C629" i="4" s="1"/>
  <c r="C630" i="4" s="1"/>
  <c r="C632" i="4" s="1"/>
  <c r="C579" i="4"/>
  <c r="C568" i="4"/>
  <c r="C575" i="4" s="1"/>
  <c r="C530" i="4"/>
  <c r="C519" i="4"/>
  <c r="C526" i="4" s="1"/>
  <c r="C531" i="4" s="1"/>
  <c r="C532" i="4" s="1"/>
  <c r="C534" i="4" s="1"/>
  <c r="C483" i="4"/>
  <c r="C472" i="4"/>
  <c r="C479" i="4" s="1"/>
  <c r="C484" i="4" s="1"/>
  <c r="C436" i="4"/>
  <c r="C425" i="4"/>
  <c r="C432" i="4" s="1"/>
  <c r="C437" i="4" s="1"/>
  <c r="C438" i="4" s="1"/>
  <c r="C440" i="4" s="1"/>
  <c r="B394" i="4"/>
  <c r="C395" i="4" s="1"/>
  <c r="C383" i="4"/>
  <c r="C391" i="4" s="1"/>
  <c r="C349" i="4"/>
  <c r="C337" i="4"/>
  <c r="C345" i="4" s="1"/>
  <c r="B305" i="4"/>
  <c r="C306" i="4" s="1"/>
  <c r="C294" i="4"/>
  <c r="C302" i="4" s="1"/>
  <c r="C260" i="4"/>
  <c r="C248" i="4"/>
  <c r="C256" i="4" s="1"/>
  <c r="C214" i="4"/>
  <c r="C202" i="4"/>
  <c r="C210" i="4" s="1"/>
  <c r="C171" i="4"/>
  <c r="C159" i="4"/>
  <c r="C167" i="4" s="1"/>
  <c r="B126" i="4"/>
  <c r="C127" i="4" s="1"/>
  <c r="C115" i="4"/>
  <c r="C123" i="4" s="1"/>
  <c r="C128" i="4" s="1"/>
  <c r="C129" i="4" s="1"/>
  <c r="C131" i="4" s="1"/>
  <c r="C81" i="4"/>
  <c r="C69" i="4"/>
  <c r="C77" i="4" s="1"/>
  <c r="C33" i="4"/>
  <c r="C22" i="4"/>
  <c r="C29" i="4" s="1"/>
  <c r="C34" i="4" s="1"/>
  <c r="C35" i="4" s="1"/>
  <c r="C37" i="4" s="1"/>
  <c r="C172" i="4" l="1"/>
  <c r="C173" i="4" s="1"/>
  <c r="C175" i="4" s="1"/>
  <c r="C261" i="4"/>
  <c r="C262" i="4" s="1"/>
  <c r="C264" i="4" s="1"/>
  <c r="C350" i="4"/>
  <c r="C351" i="4" s="1"/>
  <c r="C353" i="4" s="1"/>
  <c r="C396" i="4"/>
  <c r="C397" i="4" s="1"/>
  <c r="C399" i="4" s="1"/>
  <c r="C485" i="4"/>
  <c r="C487" i="4" s="1"/>
  <c r="C580" i="4"/>
  <c r="C581" i="4" s="1"/>
  <c r="C583" i="4" s="1"/>
  <c r="C672" i="4"/>
  <c r="C673" i="4" s="1"/>
  <c r="C675" i="4" s="1"/>
  <c r="C215" i="4"/>
  <c r="C216" i="4" s="1"/>
  <c r="C218" i="4" s="1"/>
  <c r="C82" i="4"/>
  <c r="C83" i="4" s="1"/>
  <c r="C85" i="4" s="1"/>
  <c r="C307" i="4"/>
  <c r="C308" i="4" s="1"/>
  <c r="C310" i="4" s="1"/>
  <c r="C29" i="3"/>
  <c r="C33" i="3"/>
  <c r="C22" i="3"/>
  <c r="C467" i="3"/>
  <c r="C456" i="3"/>
  <c r="C463" i="3" s="1"/>
  <c r="C643" i="3"/>
  <c r="C625" i="3"/>
  <c r="C631" i="3" s="1"/>
  <c r="C639" i="3" s="1"/>
  <c r="C644" i="3" s="1"/>
  <c r="C645" i="3" s="1"/>
  <c r="C647" i="3" s="1"/>
  <c r="C600" i="3"/>
  <c r="C587" i="3"/>
  <c r="C595" i="3" s="1"/>
  <c r="C556" i="3"/>
  <c r="C545" i="3"/>
  <c r="C552" i="3" s="1"/>
  <c r="C507" i="3"/>
  <c r="C496" i="3"/>
  <c r="C503" i="3" s="1"/>
  <c r="C430" i="3"/>
  <c r="C419" i="3"/>
  <c r="C426" i="3" s="1"/>
  <c r="C431" i="3" s="1"/>
  <c r="C432" i="3" s="1"/>
  <c r="C434" i="3" s="1"/>
  <c r="B384" i="3"/>
  <c r="C385" i="3" s="1"/>
  <c r="C373" i="3"/>
  <c r="C381" i="3" s="1"/>
  <c r="C339" i="3"/>
  <c r="C327" i="3"/>
  <c r="C335" i="3" s="1"/>
  <c r="B295" i="3"/>
  <c r="C296" i="3" s="1"/>
  <c r="C284" i="3"/>
  <c r="C292" i="3" s="1"/>
  <c r="C250" i="3"/>
  <c r="C238" i="3"/>
  <c r="C246" i="3" s="1"/>
  <c r="C251" i="3" s="1"/>
  <c r="C252" i="3" s="1"/>
  <c r="C254" i="3" s="1"/>
  <c r="B203" i="3"/>
  <c r="C204" i="3" s="1"/>
  <c r="C192" i="3"/>
  <c r="C200" i="3" s="1"/>
  <c r="C161" i="3"/>
  <c r="C149" i="3"/>
  <c r="C157" i="3" s="1"/>
  <c r="B116" i="3"/>
  <c r="C117" i="3" s="1"/>
  <c r="C105" i="3"/>
  <c r="C113" i="3" s="1"/>
  <c r="C118" i="3" s="1"/>
  <c r="C119" i="3" s="1"/>
  <c r="C121" i="3" s="1"/>
  <c r="B70" i="3"/>
  <c r="C71" i="3" s="1"/>
  <c r="C59" i="3"/>
  <c r="C67" i="3" s="1"/>
  <c r="C34" i="3" l="1"/>
  <c r="C35" i="3" s="1"/>
  <c r="C37" i="3" s="1"/>
  <c r="C468" i="3"/>
  <c r="C297" i="3"/>
  <c r="C298" i="3" s="1"/>
  <c r="C300" i="3" s="1"/>
  <c r="C508" i="3"/>
  <c r="C509" i="3" s="1"/>
  <c r="C511" i="3" s="1"/>
  <c r="C601" i="3"/>
  <c r="C602" i="3" s="1"/>
  <c r="C604" i="3" s="1"/>
  <c r="C340" i="3"/>
  <c r="C341" i="3" s="1"/>
  <c r="C343" i="3" s="1"/>
  <c r="C557" i="3"/>
  <c r="C558" i="3" s="1"/>
  <c r="C560" i="3" s="1"/>
  <c r="C162" i="3"/>
  <c r="C163" i="3" s="1"/>
  <c r="C165" i="3" s="1"/>
  <c r="C72" i="3"/>
  <c r="C73" i="3" s="1"/>
  <c r="C75" i="3" s="1"/>
  <c r="C205" i="3"/>
  <c r="C206" i="3" s="1"/>
  <c r="C208" i="3" s="1"/>
  <c r="C386" i="3"/>
  <c r="C387" i="3" s="1"/>
  <c r="C389" i="3" s="1"/>
  <c r="C625" i="2"/>
  <c r="C607" i="2"/>
  <c r="C613" i="2" s="1"/>
  <c r="C621" i="2" s="1"/>
  <c r="C582" i="2"/>
  <c r="C569" i="2"/>
  <c r="C577" i="2" s="1"/>
  <c r="C538" i="2"/>
  <c r="C527" i="2"/>
  <c r="C534" i="2" s="1"/>
  <c r="C489" i="2"/>
  <c r="C478" i="2"/>
  <c r="C485" i="2" s="1"/>
  <c r="C445" i="2"/>
  <c r="C433" i="2"/>
  <c r="C441" i="2" s="1"/>
  <c r="C393" i="2"/>
  <c r="C382" i="2"/>
  <c r="C389" i="2" s="1"/>
  <c r="C394" i="2" s="1"/>
  <c r="C395" i="2" s="1"/>
  <c r="C397" i="2" s="1"/>
  <c r="B347" i="2"/>
  <c r="C348" i="2" s="1"/>
  <c r="C336" i="2"/>
  <c r="C344" i="2" s="1"/>
  <c r="C302" i="2"/>
  <c r="C290" i="2"/>
  <c r="C298" i="2" s="1"/>
  <c r="B258" i="2"/>
  <c r="C259" i="2" s="1"/>
  <c r="C247" i="2"/>
  <c r="C255" i="2" s="1"/>
  <c r="C213" i="2"/>
  <c r="C201" i="2"/>
  <c r="C209" i="2" s="1"/>
  <c r="B166" i="2"/>
  <c r="C167" i="2" s="1"/>
  <c r="C155" i="2"/>
  <c r="C163" i="2" s="1"/>
  <c r="C124" i="2"/>
  <c r="C112" i="2"/>
  <c r="C120" i="2" s="1"/>
  <c r="B79" i="2"/>
  <c r="C80" i="2" s="1"/>
  <c r="C68" i="2"/>
  <c r="C76" i="2" s="1"/>
  <c r="B33" i="2"/>
  <c r="C34" i="2" s="1"/>
  <c r="C22" i="2"/>
  <c r="C30" i="2" s="1"/>
  <c r="C469" i="3" l="1"/>
  <c r="C471" i="3" s="1"/>
  <c r="C125" i="2"/>
  <c r="C126" i="2" s="1"/>
  <c r="C128" i="2" s="1"/>
  <c r="C168" i="2"/>
  <c r="C169" i="2" s="1"/>
  <c r="C171" i="2" s="1"/>
  <c r="C446" i="2"/>
  <c r="C447" i="2" s="1"/>
  <c r="C449" i="2" s="1"/>
  <c r="C303" i="2"/>
  <c r="C304" i="2" s="1"/>
  <c r="C306" i="2" s="1"/>
  <c r="C349" i="2"/>
  <c r="C350" i="2" s="1"/>
  <c r="C352" i="2" s="1"/>
  <c r="C35" i="2"/>
  <c r="C36" i="2" s="1"/>
  <c r="C38" i="2" s="1"/>
  <c r="C214" i="2"/>
  <c r="C215" i="2" s="1"/>
  <c r="C217" i="2" s="1"/>
  <c r="C490" i="2"/>
  <c r="C491" i="2" s="1"/>
  <c r="C493" i="2" s="1"/>
  <c r="C583" i="2"/>
  <c r="C584" i="2" s="1"/>
  <c r="C586" i="2" s="1"/>
  <c r="C81" i="2"/>
  <c r="C82" i="2" s="1"/>
  <c r="C84" i="2" s="1"/>
  <c r="C260" i="2"/>
  <c r="C261" i="2" s="1"/>
  <c r="C263" i="2" s="1"/>
  <c r="C539" i="2"/>
  <c r="C540" i="2" s="1"/>
  <c r="C542" i="2" s="1"/>
  <c r="C626" i="2"/>
  <c r="C627" i="2" s="1"/>
  <c r="C629" i="2" s="1"/>
  <c r="C894" i="1"/>
  <c r="C876" i="1"/>
  <c r="C882" i="1" s="1"/>
  <c r="C890" i="1" s="1"/>
  <c r="C851" i="1"/>
  <c r="C838" i="1"/>
  <c r="C846" i="1" s="1"/>
  <c r="C24" i="1"/>
  <c r="C32" i="1" s="1"/>
  <c r="C70" i="1"/>
  <c r="C78" i="1" s="1"/>
  <c r="C114" i="1"/>
  <c r="C122" i="1" s="1"/>
  <c r="C126" i="1"/>
  <c r="C157" i="1"/>
  <c r="C165" i="1" s="1"/>
  <c r="C203" i="1"/>
  <c r="C211" i="1" s="1"/>
  <c r="C215" i="1"/>
  <c r="C249" i="1"/>
  <c r="C257" i="1" s="1"/>
  <c r="C292" i="1"/>
  <c r="C300" i="1" s="1"/>
  <c r="C304" i="1"/>
  <c r="C338" i="1"/>
  <c r="C346" i="1" s="1"/>
  <c r="C382" i="1"/>
  <c r="C390" i="1" s="1"/>
  <c r="C394" i="1"/>
  <c r="C424" i="1"/>
  <c r="C431" i="1" s="1"/>
  <c r="C436" i="1" s="1"/>
  <c r="C437" i="1" s="1"/>
  <c r="C439" i="1" s="1"/>
  <c r="C435" i="1"/>
  <c r="C469" i="1"/>
  <c r="C476" i="1" s="1"/>
  <c r="C481" i="1" s="1"/>
  <c r="C482" i="1" s="1"/>
  <c r="C484" i="1" s="1"/>
  <c r="C521" i="1"/>
  <c r="C529" i="1" s="1"/>
  <c r="C533" i="1"/>
  <c r="C566" i="1"/>
  <c r="C574" i="1" s="1"/>
  <c r="C578" i="1"/>
  <c r="C606" i="1"/>
  <c r="C613" i="1" s="1"/>
  <c r="C618" i="1" s="1"/>
  <c r="C619" i="1" s="1"/>
  <c r="C621" i="1" s="1"/>
  <c r="C617" i="1"/>
  <c r="C657" i="1"/>
  <c r="C665" i="1" s="1"/>
  <c r="C669" i="1"/>
  <c r="C696" i="1"/>
  <c r="C703" i="1" s="1"/>
  <c r="C708" i="1" s="1"/>
  <c r="C709" i="1" s="1"/>
  <c r="C711" i="1" s="1"/>
  <c r="C747" i="1"/>
  <c r="C754" i="1" s="1"/>
  <c r="C758" i="1"/>
  <c r="C807" i="1"/>
  <c r="C796" i="1"/>
  <c r="C803" i="1" s="1"/>
  <c r="B35" i="1"/>
  <c r="C36" i="1" s="1"/>
  <c r="B81" i="1"/>
  <c r="C82" i="1" s="1"/>
  <c r="B168" i="1"/>
  <c r="C169" i="1" s="1"/>
  <c r="B260" i="1"/>
  <c r="C261" i="1" s="1"/>
  <c r="B349" i="1"/>
  <c r="C350" i="1" s="1"/>
  <c r="C395" i="1" l="1"/>
  <c r="C396" i="1" s="1"/>
  <c r="C398" i="1" s="1"/>
  <c r="C216" i="1"/>
  <c r="C217" i="1" s="1"/>
  <c r="C219" i="1" s="1"/>
  <c r="C262" i="1"/>
  <c r="C263" i="1" s="1"/>
  <c r="C265" i="1" s="1"/>
  <c r="C127" i="1"/>
  <c r="C128" i="1" s="1"/>
  <c r="C130" i="1" s="1"/>
  <c r="C852" i="1"/>
  <c r="C853" i="1" s="1"/>
  <c r="C855" i="1" s="1"/>
  <c r="C759" i="1"/>
  <c r="C760" i="1" s="1"/>
  <c r="C762" i="1" s="1"/>
  <c r="C305" i="1"/>
  <c r="C306" i="1" s="1"/>
  <c r="C308" i="1" s="1"/>
  <c r="C895" i="1"/>
  <c r="C896" i="1" s="1"/>
  <c r="C898" i="1" s="1"/>
  <c r="C37" i="1"/>
  <c r="C38" i="1" s="1"/>
  <c r="C40" i="1" s="1"/>
  <c r="C534" i="1"/>
  <c r="C535" i="1" s="1"/>
  <c r="C537" i="1" s="1"/>
  <c r="C670" i="1"/>
  <c r="C671" i="1" s="1"/>
  <c r="C673" i="1" s="1"/>
  <c r="C579" i="1"/>
  <c r="C580" i="1" s="1"/>
  <c r="C582" i="1" s="1"/>
  <c r="C351" i="1"/>
  <c r="C352" i="1" s="1"/>
  <c r="C354" i="1" s="1"/>
  <c r="C170" i="1"/>
  <c r="C171" i="1" s="1"/>
  <c r="C173" i="1" s="1"/>
  <c r="C83" i="1"/>
  <c r="C84" i="1" s="1"/>
  <c r="C86" i="1" s="1"/>
  <c r="C808" i="1"/>
  <c r="C809" i="1" s="1"/>
  <c r="C811" i="1" s="1"/>
</calcChain>
</file>

<file path=xl/sharedStrings.xml><?xml version="1.0" encoding="utf-8"?>
<sst xmlns="http://schemas.openxmlformats.org/spreadsheetml/2006/main" count="15932" uniqueCount="164">
  <si>
    <t>නම:- ඩී.එම්.ඒ.සෙනෙවිරත්න මැතිතුමා.</t>
  </si>
  <si>
    <t>තනතුර:- අතිරේක මහේස්ත්‍රාත්, ප්‍රධාන මහේස්ත්‍රාත් අධිකරණය, කොළඹ.</t>
  </si>
  <si>
    <t>උපයනවිට ගෙවීම් බදු ගණනය කිරීමේ විස්තරය</t>
  </si>
  <si>
    <t>2021 අප්‍රේල්</t>
  </si>
  <si>
    <t>2021 මැයි</t>
  </si>
  <si>
    <t>2021 ජූනි</t>
  </si>
  <si>
    <t>ඒකාබද්ධ වැටුප</t>
  </si>
  <si>
    <t>හිඟ වැටුප</t>
  </si>
  <si>
    <t>භාෂා දීමනාව</t>
  </si>
  <si>
    <t>ජීවන වියදම</t>
  </si>
  <si>
    <t>අන්තර් දීමනාව</t>
  </si>
  <si>
    <t>ඉන්ධන දිමනාව</t>
  </si>
  <si>
    <t>ගෙවල් කුලී දිමනාව</t>
  </si>
  <si>
    <t>පෞද්ගලික දිමනාව</t>
  </si>
  <si>
    <t>හිඟ පෞද්ගලික දිමනාව</t>
  </si>
  <si>
    <t>නිලරථ දිමනාව</t>
  </si>
  <si>
    <t>රියදුරු දිමනාව</t>
  </si>
  <si>
    <t>වෘත්තීය දිමනාව</t>
  </si>
  <si>
    <t>දුරකථන දිමනාව</t>
  </si>
  <si>
    <t>ග්‍රන්ථ දිමනාව</t>
  </si>
  <si>
    <t>දළ වැටුප</t>
  </si>
  <si>
    <t>එකතු කිරීම්</t>
  </si>
  <si>
    <t>නාමික නිලරථ වටිනාකම</t>
  </si>
  <si>
    <t>සුව සම්පත රක්ෂණ දායකත්වය</t>
  </si>
  <si>
    <t>නාමික ගෙවල් කුලී වටිනාකම</t>
  </si>
  <si>
    <t>දේපළ ණය රජයේ පොළී දායකත්වය</t>
  </si>
  <si>
    <t>අඩු කිරීම්</t>
  </si>
  <si>
    <t xml:space="preserve">නිලරථ අධිභාර </t>
  </si>
  <si>
    <t>ගෙවල් කුලිය 10%</t>
  </si>
  <si>
    <t>මුළු මාසික  ආදායම</t>
  </si>
  <si>
    <t>උපයනවිට ගෙවීම් බද්ද 6%</t>
  </si>
  <si>
    <t>බදු නිදහස් වටිනාකම</t>
  </si>
  <si>
    <t>මාසික බදු මුදල</t>
  </si>
  <si>
    <t>අය කරගතයුතු බදු මුදල</t>
  </si>
  <si>
    <t>නම:- ඩබ්.යූ.සී.හේරත් මැතිණිය.</t>
  </si>
  <si>
    <t xml:space="preserve"> බදු මුදල</t>
  </si>
  <si>
    <t>නම:- ප්‍රදීප් මහමුතුගල  මැතිතුමා.</t>
  </si>
  <si>
    <t>උපයනවිට ගෙවීම් බද්ද6%</t>
  </si>
  <si>
    <t>-</t>
  </si>
  <si>
    <t>නම:- වයි.ආර්.බි.නෙළුම්දෙණිය මැතිතුමා.</t>
  </si>
  <si>
    <t>නම:- ටි.ජේ.ප්‍රභාකරන් මැතිතුමා</t>
  </si>
  <si>
    <t>නම:- ජී.එච්.කේ.එන්. සිල්වා මැතිණිය</t>
  </si>
  <si>
    <t xml:space="preserve">නම -ආර්.එම්.එස්.එල්.පී.ඒ. වීරසිංහ මැතිනිය </t>
  </si>
  <si>
    <t>තනතුර - මහේස්ත්‍රාත්, ප්‍රධාන මහේස්ත්‍රාත් අධිකරණය, කොළඹ</t>
  </si>
  <si>
    <t>නම:- කේ.ඒ.ඩී.එස්.සී පෙරේරා මැතිණිය</t>
  </si>
  <si>
    <t>නම:- එච්. අයි.කේ.කාහිංගල මැතිණිය</t>
  </si>
  <si>
    <t>තනතුර:- අතිරේක දිසා විනිසුරු, ප්‍රධාන මහේස්ත්‍රාත් අධිකරණය, කොළඹ.</t>
  </si>
  <si>
    <t>ගෙවල් කුලිය %</t>
  </si>
  <si>
    <t>තනතුර:- අති.අතිරේක මහේස්ත්‍රාත්(පුහුණු), ප්‍රධාන මහේස්ත්‍රාත් අධිකරණය, කොළඹ.</t>
  </si>
  <si>
    <t>නම:- ජී.ඒ.එස්. නිරෝෂණි ද සිල්වා මැතිණිය</t>
  </si>
  <si>
    <t>ගෙවල් කුලිය 10 %</t>
  </si>
  <si>
    <t>නම:-කේ.එල්. අජිත් ප්‍රියන්ත  මැතිතුමා</t>
  </si>
  <si>
    <t>තනතුර:-  අති.අතිරේක මහේස්ත්‍රාත්(පුහුණු), ප්‍රධාන මහේස්ත්‍රාත් අධිකරණය, කොළඹ.</t>
  </si>
  <si>
    <t xml:space="preserve">ගෙවල්කුලී දීමනාව </t>
  </si>
  <si>
    <t xml:space="preserve">   උපයන විට ගෙවීම් බද්ද</t>
  </si>
  <si>
    <t>නම:ආර්.යූ.ජයසූරිය මැතිණිය</t>
  </si>
  <si>
    <t>තනතුර:- අති. මහේස්ත්‍රාත්, ප්‍රධාන මහේස්ත්‍රාත් අධිකරණය, කොළඹ.</t>
  </si>
  <si>
    <t>නම:එන්.ඩී.බී. ගුණරත්න මැතිතුමා</t>
  </si>
  <si>
    <t>තනතුර:- අති.අතිරේක මහේස්ත්‍රාත්, ප්‍රධාන මහේස්ත්‍රාත් අධිකරණය, කොළඹ.</t>
  </si>
  <si>
    <t>නම:-නිමේෂිකා පටබැඳිගේ මැතිනිය.</t>
  </si>
  <si>
    <t>නම:අසංග ඵස්. බෝදරගම මැතිතුමා</t>
  </si>
  <si>
    <t>නම:ටී.ඒ.ඩී. හේමපාල මැතිතුමා</t>
  </si>
  <si>
    <t>නම:-ඩී.එෆ්. එච්. ගුණවර්ධන මැතිතුමා</t>
  </si>
  <si>
    <t>තනතුර:- මහාධිකරණ විනිසුරු, සිවිල් අභියාචනා මහාධිකරණය, කොළඹ.</t>
  </si>
  <si>
    <t>අභියාචන දිමනාව</t>
  </si>
  <si>
    <t>උපයනවිට ගෙවීම් බද්ද 10%</t>
  </si>
  <si>
    <t>නම:-A.M.M. මැකී මැතිතුමා</t>
  </si>
  <si>
    <t>නම:- එස්.ඩබ්.කේ.සේනාධීර මැතිතුමා,</t>
  </si>
  <si>
    <t>තනතුර:- මහේස්ත්‍රාත්, මහේස්ත්‍රාත් අධිකරණය, මාලිගාකන්ද.</t>
  </si>
  <si>
    <t>නම:- බී.ජේ.ටී.එල්.ජයතුංග මැතිණිය.</t>
  </si>
  <si>
    <t>තනතුර:- අතිරේක මහේස්ත්‍රාත්, මහේස්ත්‍රාත් අධිකරණය, මාලිගාකන්ද.</t>
  </si>
  <si>
    <t>නම:සී.එච්.ජී. ලියනගේ මැතිතුමා.</t>
  </si>
  <si>
    <t xml:space="preserve">හිඟ ගෙවල්කුලී දීමනාව </t>
  </si>
  <si>
    <t>උපයනවිට ගෙවීම් බද්ද 12%</t>
  </si>
  <si>
    <t>නම: R..M.S.B චන්ද්‍රසිරි මැතිතුමා.</t>
  </si>
  <si>
    <t>තනතුර:- ප්‍රධාන මහේස්ත්‍රාත්, ප්‍රධාන මහේස්ත්‍රාත් අධිකරණය, කොළඹ.</t>
  </si>
  <si>
    <t>2021 ජූලි</t>
  </si>
  <si>
    <t>2021 අගෝස්තු</t>
  </si>
  <si>
    <t>2021අගෝස්තු</t>
  </si>
  <si>
    <t>අයකරගත් බදු මුදල</t>
  </si>
  <si>
    <t xml:space="preserve"> අගෝස්තු මාසය සඳහා වැරදීමකින් වැඩිපුර අයකරගෙන ඇති රු. 17494.00 ක</t>
  </si>
  <si>
    <t xml:space="preserve"> මුදල ඉදිරි මාස සඳහා හිලව් කරනු ලැබේ.</t>
  </si>
  <si>
    <t>2021 සැප්තැම්බර්</t>
  </si>
  <si>
    <t>2021සැප්තැම්බර්</t>
  </si>
  <si>
    <t>අගෝ. වැඩිපුර අයකරගත් බදු මුදල</t>
  </si>
  <si>
    <t>2021 ඔක්තෝබර්</t>
  </si>
  <si>
    <t>්‍</t>
  </si>
  <si>
    <t>2021 නොවැම්බර්</t>
  </si>
  <si>
    <t>නම:ටෙෂීපා රාජා මැතිණිය</t>
  </si>
  <si>
    <t>තනතුර:- අති.අති. මහේස්ත්‍රාත්(පුහුණු), ප්‍රධාන මහේස්ත්‍රාත් අධිකරණය, කොළඹ.</t>
  </si>
  <si>
    <t>2021 දෙසැම්බර්</t>
  </si>
  <si>
    <t>නම:ටී. සුබාජිනී  මැතිණිය</t>
  </si>
  <si>
    <t>නම:කේ.එස්. ද සිල්වා මැතිතුමා</t>
  </si>
  <si>
    <t>නම:ආර්.එම්.එම්.එච්. ජයසූරිය මැතිතුමා</t>
  </si>
  <si>
    <t>නම: ඩබ්.ටී.එම්.පීරිස් මැතිතුමා</t>
  </si>
  <si>
    <t>නම: යූ.ඒ.එස්.කේ. වික්‍රමරත්න මැතිතුමා</t>
  </si>
  <si>
    <t>නම: ඩබ්.එම්.එම්.එම්. විජේතුංග මැතිණිය.</t>
  </si>
  <si>
    <t>නම: ඒ.ඩබ්.යූ.ඒ. ගුණසේකර මැතිණිය.</t>
  </si>
  <si>
    <t>නම: එච්.එම්.පී.බී. හල්යාල මැතිතුමා.</t>
  </si>
  <si>
    <t>නම: ඩබ්.ඒ.එස්.ඒ.වීරක්කොඩි මැතිතුමා.</t>
  </si>
  <si>
    <t>නම: යූ.එල්.ඩබ්. අහමඩ් මැතිතුමා.</t>
  </si>
  <si>
    <t>නම: කේ.එල්.ඩී.චාන්දන මැතිතුමා.</t>
  </si>
  <si>
    <t>නම: එම්.කේ.එම්.හිල්මි මැතිතුමා.</t>
  </si>
  <si>
    <t>නම: එන්.ටී.බී.ඉලංගරත්න මැතිතුමා.</t>
  </si>
  <si>
    <t>නම: ඩී. අන්නතුරෙයි මැතිණිය.</t>
  </si>
  <si>
    <t>නම: ඊ.ආර්.එස්.අබේසේකර මැතිණිය.</t>
  </si>
  <si>
    <t>නම: ටී.පිරදීපන් මැතිතුමා.</t>
  </si>
  <si>
    <t>නම: එස්.ඒ.එම්.සී.සතුරුසිංහ මැතිතුමා.</t>
  </si>
  <si>
    <t>නම: ටී.සුබාරාජිනී මැතිණිය.</t>
  </si>
  <si>
    <t>නම: ඩබ්.පී.කේ.ඒ.විදානපතිරණ මැතිණිය.</t>
  </si>
  <si>
    <t>නම:ටී.ඩී.බී.ඩී.ඩී.මල්වත්ත මැතිතුමා.</t>
  </si>
  <si>
    <t>නම:ඩී.ආර්.යූ.ජී. දසනායක මැතිණිය.</t>
  </si>
  <si>
    <t>නම:එච්.එම්.ජී.ඩී.බස්නායක මැතිතුමා.</t>
  </si>
  <si>
    <t>2022 ජනවාරි</t>
  </si>
  <si>
    <t xml:space="preserve"> `</t>
  </si>
  <si>
    <t>2022 පෙබරවාරි</t>
  </si>
  <si>
    <t>;</t>
  </si>
  <si>
    <t>ගෙවල් කුලිය 5%</t>
  </si>
  <si>
    <t>ගෙවල් කුලී 10%</t>
  </si>
  <si>
    <t>නම: ජී.එන්. පෙරේරා මැතිතුමා.</t>
  </si>
  <si>
    <t>හිඟ බදු මුදල(බදු නිවාස කුලී ගෙවීම නිසා)</t>
  </si>
  <si>
    <t>අයකර ගතයුතු බදු මුදල</t>
  </si>
  <si>
    <t>2022 මාර්තු</t>
  </si>
  <si>
    <t>නම: ටී.එස්.වී.පී. ගමගේ මැතිතුමා.</t>
  </si>
  <si>
    <t>2022 අප්‍රේල්</t>
  </si>
  <si>
    <t>තනතුර:-  මහේස්ත්‍රාත්, මහේස්ත්‍රාත් අධිකරණය, මාලිගාකන්ද.</t>
  </si>
  <si>
    <t xml:space="preserve">තනතුර - අති.මහේස්ත්‍රාත්, මහේස්ත්‍රාත් අධිකරණය, මාලිගාකන්ද. </t>
  </si>
  <si>
    <t>නම:-එම්. සී.බී. එස්. මොරායස් මැතිතුමා</t>
  </si>
  <si>
    <t>තනතුර:- මහේස්ත්‍රාත්, මහේස්ත්‍රාත් අධිකරණය, ගල්කිස්ස.</t>
  </si>
  <si>
    <t>2022 මැයි</t>
  </si>
  <si>
    <t>නම:ටී.එන්.එල් මහවත්ත මැතිණිය</t>
  </si>
  <si>
    <t>නම: එල්.එම්.රත්නායක මැතිතුමා.</t>
  </si>
  <si>
    <t>නම:- ඒ.එම්.එන්.පී. අමරසිංහ මැතිතුමා.</t>
  </si>
  <si>
    <t>නම: ඩී.සී.කේ. පෙරේරා මැතිතුමා.</t>
  </si>
  <si>
    <t>නම: කේ.පී.එස්. හර්ෂන් මැතිතුමා.</t>
  </si>
  <si>
    <t>නම: අයි.එම්.එස්.බී. ඉලංගසිංහ මැතිතුමා.</t>
  </si>
  <si>
    <t>නම: ඩබ්.එස්.බී.එස්. ප්‍රනාන්දු මැතිතුමා.</t>
  </si>
  <si>
    <t>2022 ජූනි</t>
  </si>
  <si>
    <t>නම:- බී.ජේ.ටී.එල්.ජයසිංහ මැතිණිය.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</si>
  <si>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</t>
  </si>
  <si>
    <t>නම: කේ. කුමාරසිරි මැතිණිය.</t>
  </si>
  <si>
    <t>තනතුර:- අති.අති. මහේස්ත්‍රාත්, ප්‍රධාන මහේස්ත්‍රාත් අධිකරණය, කොළඹ.</t>
  </si>
  <si>
    <t>අප්‍රේල්,මැයි මාස සඳහා වැඩිපුර අයකර ඇති බදු මුදල(බදු නිවාස කුලිය නිසා)</t>
  </si>
  <si>
    <t>විනිසුරු සෞඛ්‍ය රක්ෂණ ක්‍රමයට රජයේ දායකත්වය</t>
  </si>
  <si>
    <t>ගෙවල්කුලී දීමනාව (2022.04.04 සිට)</t>
  </si>
  <si>
    <t>නාමික ගෙවල් කුලී වටිනාකම(2022.06.06 සිට)</t>
  </si>
  <si>
    <t>2022 ජූලි</t>
  </si>
  <si>
    <t>ගෙවල්කුලී දීමනාව</t>
  </si>
  <si>
    <t>2022 අගොස්තු</t>
  </si>
  <si>
    <t xml:space="preserve"> </t>
  </si>
  <si>
    <t>මාසික බදු මුදල (හිඟ සමඟ)</t>
  </si>
  <si>
    <t xml:space="preserve">                                                                                    </t>
  </si>
  <si>
    <t>2022 සැප්තැම්බර්</t>
  </si>
  <si>
    <t xml:space="preserve">මාසික බදු මුදල </t>
  </si>
  <si>
    <t>මාසික බදු මුදල(ජූලි, අගෝස්තු හිඟ සමඟ)</t>
  </si>
  <si>
    <t>හිඟ භාෂා දීමනාව</t>
  </si>
  <si>
    <t>අඩු වියයුතු බදු මුදල  (නිලරථ දීමනාව වෙනස්වීම නිසා)</t>
  </si>
  <si>
    <t>නම:ඒ.එස්.ඒ. ද සිල්වා මැතිතුමා</t>
  </si>
  <si>
    <t>2022 ඔක්තෝබර්</t>
  </si>
  <si>
    <t>(නිලරථ දීමනාව වෙනස්වීම නිසා)</t>
  </si>
  <si>
    <t>2022 නොවැම්බර්</t>
  </si>
  <si>
    <t>උපයනවිට ගෙවීම් බද්ද 18%</t>
  </si>
  <si>
    <t>2022 දෙසැම්බර්</t>
  </si>
  <si>
    <t>මාසික බදු මුදල+ මැයි හිඟ බදු මුදල රු318.00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</si>
</sst>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3"/>
      <color theme="1"/>
      <name val="Calibri"/>
      <family val="2"/>
      <scheme val="minor"/>
    </font>
    <font>
      <sz val="12"/>
      <color theme="1"/>
      <name val="Iskoola Pot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Iskoola Pota"/>
      <family val="2"/>
    </font>
    <font>
      <sz val="14"/>
      <color theme="1"/>
      <name val="Iskoola Pota"/>
      <family val="2"/>
    </font>
    <font>
      <u/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 applyFill="1"/>
    <xf numFmtId="0" fontId="4" fillId="0" borderId="0" xfId="0" applyFont="1" applyFill="1" applyBorder="1"/>
    <xf numFmtId="0" fontId="4" fillId="0" borderId="2" xfId="0" applyFont="1" applyFill="1" applyBorder="1"/>
    <xf numFmtId="43" fontId="8" fillId="0" borderId="3" xfId="1" applyFont="1" applyFill="1" applyBorder="1"/>
    <xf numFmtId="43" fontId="8" fillId="0" borderId="4" xfId="1" applyFont="1" applyFill="1" applyBorder="1"/>
    <xf numFmtId="0" fontId="4" fillId="0" borderId="5" xfId="0" applyFont="1" applyFill="1" applyBorder="1"/>
    <xf numFmtId="43" fontId="8" fillId="0" borderId="6" xfId="1" applyFont="1" applyFill="1" applyBorder="1"/>
    <xf numFmtId="43" fontId="8" fillId="0" borderId="7" xfId="1" applyFont="1" applyFill="1" applyBorder="1"/>
    <xf numFmtId="0" fontId="5" fillId="0" borderId="5" xfId="0" applyFont="1" applyBorder="1"/>
    <xf numFmtId="43" fontId="8" fillId="0" borderId="6" xfId="1" applyFont="1" applyBorder="1"/>
    <xf numFmtId="43" fontId="8" fillId="0" borderId="7" xfId="1" applyFont="1" applyBorder="1"/>
    <xf numFmtId="43" fontId="5" fillId="0" borderId="6" xfId="1" applyFont="1" applyBorder="1"/>
    <xf numFmtId="43" fontId="5" fillId="0" borderId="7" xfId="1" applyFont="1" applyBorder="1"/>
    <xf numFmtId="0" fontId="3" fillId="0" borderId="5" xfId="0" applyFont="1" applyFill="1" applyBorder="1"/>
    <xf numFmtId="43" fontId="10" fillId="0" borderId="3" xfId="1" applyFont="1" applyFill="1" applyBorder="1"/>
    <xf numFmtId="43" fontId="10" fillId="0" borderId="7" xfId="1" applyFont="1" applyFill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11" fillId="0" borderId="5" xfId="0" applyFont="1" applyFill="1" applyBorder="1"/>
    <xf numFmtId="0" fontId="12" fillId="0" borderId="5" xfId="0" applyFont="1" applyFill="1" applyBorder="1"/>
    <xf numFmtId="2" fontId="5" fillId="0" borderId="6" xfId="0" applyNumberFormat="1" applyFont="1" applyBorder="1"/>
    <xf numFmtId="2" fontId="5" fillId="0" borderId="7" xfId="0" applyNumberFormat="1" applyFont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2" fontId="8" fillId="0" borderId="7" xfId="0" applyNumberFormat="1" applyFont="1" applyFill="1" applyBorder="1"/>
    <xf numFmtId="43" fontId="5" fillId="0" borderId="0" xfId="0" applyNumberFormat="1" applyFont="1" applyBorder="1"/>
    <xf numFmtId="43" fontId="5" fillId="0" borderId="6" xfId="0" applyNumberFormat="1" applyFont="1" applyBorder="1"/>
    <xf numFmtId="43" fontId="5" fillId="0" borderId="7" xfId="0" applyNumberFormat="1" applyFont="1" applyBorder="1"/>
    <xf numFmtId="43" fontId="8" fillId="0" borderId="8" xfId="1" applyFont="1" applyFill="1" applyBorder="1"/>
    <xf numFmtId="43" fontId="8" fillId="0" borderId="9" xfId="1" applyFont="1" applyFill="1" applyBorder="1"/>
    <xf numFmtId="43" fontId="8" fillId="0" borderId="10" xfId="1" applyFont="1" applyFill="1" applyBorder="1"/>
    <xf numFmtId="43" fontId="8" fillId="0" borderId="11" xfId="1" applyFont="1" applyFill="1" applyBorder="1"/>
    <xf numFmtId="43" fontId="0" fillId="0" borderId="0" xfId="0" applyNumberFormat="1" applyBorder="1"/>
    <xf numFmtId="43" fontId="13" fillId="0" borderId="12" xfId="0" applyNumberFormat="1" applyFont="1" applyBorder="1"/>
    <xf numFmtId="43" fontId="5" fillId="0" borderId="1" xfId="0" applyNumberFormat="1" applyFont="1" applyBorder="1"/>
    <xf numFmtId="43" fontId="5" fillId="0" borderId="13" xfId="0" applyNumberFormat="1" applyFont="1" applyBorder="1"/>
    <xf numFmtId="43" fontId="13" fillId="0" borderId="8" xfId="0" applyNumberFormat="1" applyFont="1" applyBorder="1"/>
    <xf numFmtId="43" fontId="13" fillId="0" borderId="14" xfId="0" applyNumberFormat="1" applyFont="1" applyBorder="1"/>
    <xf numFmtId="0" fontId="5" fillId="0" borderId="15" xfId="0" applyFont="1" applyBorder="1"/>
    <xf numFmtId="43" fontId="4" fillId="0" borderId="0" xfId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7" xfId="0" applyBorder="1"/>
    <xf numFmtId="43" fontId="9" fillId="0" borderId="7" xfId="1" applyFont="1" applyFill="1" applyBorder="1"/>
    <xf numFmtId="43" fontId="8" fillId="0" borderId="13" xfId="1" applyFont="1" applyFill="1" applyBorder="1"/>
    <xf numFmtId="43" fontId="0" fillId="0" borderId="7" xfId="0" applyNumberFormat="1" applyBorder="1"/>
    <xf numFmtId="0" fontId="5" fillId="0" borderId="1" xfId="0" applyFont="1" applyBorder="1"/>
    <xf numFmtId="43" fontId="5" fillId="0" borderId="16" xfId="0" applyNumberFormat="1" applyFont="1" applyBorder="1"/>
    <xf numFmtId="43" fontId="13" fillId="0" borderId="6" xfId="0" applyNumberFormat="1" applyFont="1" applyBorder="1"/>
    <xf numFmtId="0" fontId="14" fillId="0" borderId="15" xfId="0" applyFont="1" applyFill="1" applyBorder="1"/>
    <xf numFmtId="0" fontId="3" fillId="0" borderId="0" xfId="0" applyFont="1" applyBorder="1"/>
    <xf numFmtId="0" fontId="4" fillId="0" borderId="0" xfId="0" applyFont="1"/>
    <xf numFmtId="43" fontId="0" fillId="0" borderId="13" xfId="0" applyNumberFormat="1" applyBorder="1"/>
    <xf numFmtId="43" fontId="13" fillId="0" borderId="0" xfId="0" applyNumberFormat="1" applyFont="1" applyBorder="1"/>
    <xf numFmtId="43" fontId="8" fillId="0" borderId="18" xfId="1" applyFont="1" applyFill="1" applyBorder="1"/>
    <xf numFmtId="43" fontId="13" fillId="0" borderId="3" xfId="0" applyNumberFormat="1" applyFont="1" applyBorder="1"/>
    <xf numFmtId="0" fontId="3" fillId="0" borderId="0" xfId="0" applyFont="1" applyFill="1" applyBorder="1"/>
    <xf numFmtId="43" fontId="8" fillId="0" borderId="19" xfId="1" applyFont="1" applyFill="1" applyBorder="1"/>
    <xf numFmtId="0" fontId="6" fillId="0" borderId="0" xfId="0" applyFont="1" applyFill="1" applyBorder="1"/>
    <xf numFmtId="0" fontId="5" fillId="0" borderId="6" xfId="0" applyFont="1" applyFill="1" applyBorder="1"/>
    <xf numFmtId="43" fontId="8" fillId="0" borderId="20" xfId="1" applyFont="1" applyFill="1" applyBorder="1"/>
    <xf numFmtId="0" fontId="5" fillId="0" borderId="8" xfId="0" applyFont="1" applyBorder="1"/>
    <xf numFmtId="0" fontId="12" fillId="0" borderId="7" xfId="0" applyFont="1" applyFill="1" applyBorder="1"/>
    <xf numFmtId="0" fontId="12" fillId="0" borderId="13" xfId="0" applyFont="1" applyFill="1" applyBorder="1"/>
    <xf numFmtId="0" fontId="15" fillId="0" borderId="5" xfId="0" applyFont="1" applyFill="1" applyBorder="1"/>
    <xf numFmtId="0" fontId="5" fillId="0" borderId="16" xfId="0" applyFont="1" applyBorder="1"/>
    <xf numFmtId="0" fontId="14" fillId="0" borderId="0" xfId="0" applyFont="1" applyFill="1"/>
    <xf numFmtId="0" fontId="8" fillId="0" borderId="0" xfId="0" applyFont="1" applyFill="1"/>
    <xf numFmtId="0" fontId="12" fillId="0" borderId="0" xfId="0" applyFont="1" applyFill="1"/>
    <xf numFmtId="0" fontId="16" fillId="0" borderId="0" xfId="0" applyFont="1" applyFill="1"/>
    <xf numFmtId="0" fontId="17" fillId="0" borderId="0" xfId="0" applyFont="1" applyFill="1" applyBorder="1" applyAlignment="1">
      <alignment horizontal="center"/>
    </xf>
    <xf numFmtId="0" fontId="14" fillId="0" borderId="4" xfId="0" applyFont="1" applyFill="1" applyBorder="1"/>
    <xf numFmtId="0" fontId="8" fillId="0" borderId="6" xfId="0" applyFont="1" applyBorder="1"/>
    <xf numFmtId="0" fontId="14" fillId="0" borderId="7" xfId="0" applyFont="1" applyFill="1" applyBorder="1"/>
    <xf numFmtId="0" fontId="0" fillId="0" borderId="7" xfId="0" applyFill="1" applyBorder="1"/>
    <xf numFmtId="0" fontId="17" fillId="0" borderId="7" xfId="0" applyFont="1" applyFill="1" applyBorder="1"/>
    <xf numFmtId="0" fontId="1" fillId="0" borderId="6" xfId="0" applyFont="1" applyBorder="1"/>
    <xf numFmtId="2" fontId="18" fillId="0" borderId="6" xfId="0" applyNumberFormat="1" applyFont="1" applyFill="1" applyBorder="1"/>
    <xf numFmtId="0" fontId="4" fillId="0" borderId="7" xfId="0" applyFont="1" applyFill="1" applyBorder="1"/>
    <xf numFmtId="43" fontId="18" fillId="0" borderId="9" xfId="1" applyFont="1" applyFill="1" applyBorder="1"/>
    <xf numFmtId="43" fontId="8" fillId="0" borderId="6" xfId="0" applyNumberFormat="1" applyFont="1" applyBorder="1"/>
    <xf numFmtId="43" fontId="2" fillId="0" borderId="0" xfId="0" applyNumberFormat="1" applyFont="1" applyBorder="1"/>
    <xf numFmtId="43" fontId="2" fillId="0" borderId="12" xfId="0" applyNumberFormat="1" applyFont="1" applyBorder="1"/>
    <xf numFmtId="0" fontId="14" fillId="0" borderId="13" xfId="0" applyFont="1" applyFill="1" applyBorder="1"/>
    <xf numFmtId="0" fontId="0" fillId="0" borderId="13" xfId="0" applyBorder="1"/>
    <xf numFmtId="43" fontId="0" fillId="0" borderId="7" xfId="1" applyFont="1" applyBorder="1"/>
    <xf numFmtId="43" fontId="2" fillId="0" borderId="17" xfId="0" applyNumberFormat="1" applyFont="1" applyBorder="1"/>
    <xf numFmtId="0" fontId="14" fillId="0" borderId="0" xfId="0" applyFont="1" applyFill="1" applyBorder="1"/>
    <xf numFmtId="2" fontId="1" fillId="0" borderId="6" xfId="0" applyNumberFormat="1" applyFont="1" applyBorder="1"/>
    <xf numFmtId="0" fontId="7" fillId="0" borderId="1" xfId="0" applyFont="1" applyBorder="1" applyAlignment="1">
      <alignment horizontal="center"/>
    </xf>
    <xf numFmtId="43" fontId="13" fillId="2" borderId="12" xfId="0" applyNumberFormat="1" applyFont="1" applyFill="1" applyBorder="1"/>
    <xf numFmtId="2" fontId="13" fillId="2" borderId="12" xfId="0" applyNumberFormat="1" applyFont="1" applyFill="1" applyBorder="1"/>
    <xf numFmtId="43" fontId="13" fillId="0" borderId="0" xfId="0" applyNumberFormat="1" applyFont="1" applyFill="1" applyBorder="1"/>
    <xf numFmtId="43" fontId="13" fillId="2" borderId="8" xfId="0" applyNumberFormat="1" applyFont="1" applyFill="1" applyBorder="1"/>
    <xf numFmtId="43" fontId="2" fillId="2" borderId="12" xfId="0" applyNumberFormat="1" applyFont="1" applyFill="1" applyBorder="1"/>
    <xf numFmtId="2" fontId="13" fillId="2" borderId="0" xfId="0" applyNumberFormat="1" applyFont="1" applyFill="1"/>
    <xf numFmtId="0" fontId="18" fillId="0" borderId="0" xfId="0" applyFont="1"/>
    <xf numFmtId="0" fontId="13" fillId="0" borderId="0" xfId="0" applyFont="1"/>
    <xf numFmtId="0" fontId="19" fillId="0" borderId="0" xfId="0" applyFont="1"/>
    <xf numFmtId="43" fontId="5" fillId="0" borderId="4" xfId="1" applyFont="1" applyFill="1" applyBorder="1"/>
    <xf numFmtId="43" fontId="5" fillId="0" borderId="3" xfId="1" applyFont="1" applyFill="1" applyBorder="1"/>
    <xf numFmtId="43" fontId="5" fillId="0" borderId="7" xfId="1" applyFont="1" applyFill="1" applyBorder="1"/>
    <xf numFmtId="43" fontId="5" fillId="0" borderId="6" xfId="1" applyFont="1" applyFill="1" applyBorder="1"/>
    <xf numFmtId="43" fontId="13" fillId="0" borderId="3" xfId="1" applyFont="1" applyFill="1" applyBorder="1"/>
    <xf numFmtId="43" fontId="13" fillId="0" borderId="7" xfId="1" applyFont="1" applyFill="1" applyBorder="1"/>
    <xf numFmtId="0" fontId="5" fillId="0" borderId="5" xfId="0" applyFont="1" applyFill="1" applyBorder="1"/>
    <xf numFmtId="2" fontId="5" fillId="0" borderId="7" xfId="0" applyNumberFormat="1" applyFont="1" applyFill="1" applyBorder="1"/>
    <xf numFmtId="2" fontId="5" fillId="0" borderId="6" xfId="0" applyNumberFormat="1" applyFont="1" applyFill="1" applyBorder="1"/>
    <xf numFmtId="0" fontId="14" fillId="0" borderId="0" xfId="0" applyFont="1"/>
    <xf numFmtId="0" fontId="8" fillId="0" borderId="0" xfId="0" applyFont="1"/>
    <xf numFmtId="0" fontId="1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/>
    <xf numFmtId="43" fontId="4" fillId="0" borderId="8" xfId="1" applyFont="1" applyFill="1" applyBorder="1"/>
    <xf numFmtId="0" fontId="0" fillId="0" borderId="15" xfId="0" applyBorder="1"/>
    <xf numFmtId="43" fontId="2" fillId="0" borderId="0" xfId="0" applyNumberFormat="1" applyFont="1" applyFill="1" applyBorder="1"/>
    <xf numFmtId="0" fontId="18" fillId="0" borderId="7" xfId="0" applyFont="1" applyBorder="1"/>
    <xf numFmtId="43" fontId="8" fillId="0" borderId="8" xfId="0" applyNumberFormat="1" applyFont="1" applyBorder="1"/>
    <xf numFmtId="2" fontId="8" fillId="0" borderId="18" xfId="0" applyNumberFormat="1" applyFont="1" applyBorder="1"/>
    <xf numFmtId="43" fontId="13" fillId="0" borderId="12" xfId="0" applyNumberFormat="1" applyFont="1" applyFill="1" applyBorder="1"/>
    <xf numFmtId="43" fontId="13" fillId="0" borderId="8" xfId="0" applyNumberFormat="1" applyFont="1" applyFill="1" applyBorder="1"/>
    <xf numFmtId="43" fontId="2" fillId="0" borderId="12" xfId="0" applyNumberFormat="1" applyFont="1" applyFill="1" applyBorder="1"/>
    <xf numFmtId="43" fontId="20" fillId="0" borderId="12" xfId="0" applyNumberFormat="1" applyFont="1" applyBorder="1"/>
    <xf numFmtId="43" fontId="13" fillId="0" borderId="3" xfId="0" applyNumberFormat="1" applyFont="1" applyFill="1" applyBorder="1"/>
    <xf numFmtId="0" fontId="0" fillId="0" borderId="4" xfId="0" applyBorder="1"/>
    <xf numFmtId="0" fontId="0" fillId="0" borderId="21" xfId="0" applyBorder="1"/>
    <xf numFmtId="0" fontId="0" fillId="0" borderId="3" xfId="0" applyBorder="1"/>
    <xf numFmtId="0" fontId="0" fillId="0" borderId="1" xfId="0" applyBorder="1"/>
    <xf numFmtId="43" fontId="2" fillId="0" borderId="22" xfId="0" applyNumberFormat="1" applyFont="1" applyBorder="1"/>
    <xf numFmtId="2" fontId="8" fillId="0" borderId="6" xfId="0" applyNumberFormat="1" applyFont="1" applyBorder="1"/>
    <xf numFmtId="0" fontId="8" fillId="0" borderId="6" xfId="0" applyFont="1" applyFill="1" applyBorder="1"/>
    <xf numFmtId="43" fontId="8" fillId="0" borderId="0" xfId="0" applyNumberFormat="1" applyFont="1" applyBorder="1"/>
    <xf numFmtId="0" fontId="8" fillId="0" borderId="8" xfId="1" applyNumberFormat="1" applyFont="1" applyFill="1" applyBorder="1"/>
    <xf numFmtId="0" fontId="0" fillId="3" borderId="0" xfId="0" applyFill="1"/>
    <xf numFmtId="43" fontId="2" fillId="0" borderId="22" xfId="0" applyNumberFormat="1" applyFont="1" applyFill="1" applyBorder="1"/>
    <xf numFmtId="2" fontId="0" fillId="0" borderId="7" xfId="0" applyNumberFormat="1" applyBorder="1"/>
    <xf numFmtId="0" fontId="12" fillId="0" borderId="0" xfId="0" applyFont="1" applyFill="1" applyBorder="1"/>
    <xf numFmtId="0" fontId="0" fillId="0" borderId="0" xfId="0" applyFill="1"/>
    <xf numFmtId="0" fontId="5" fillId="0" borderId="15" xfId="0" applyFont="1" applyFill="1" applyBorder="1"/>
    <xf numFmtId="43" fontId="5" fillId="0" borderId="1" xfId="0" applyNumberFormat="1" applyFont="1" applyFill="1" applyBorder="1"/>
    <xf numFmtId="43" fontId="0" fillId="2" borderId="0" xfId="0" applyNumberFormat="1" applyFill="1"/>
    <xf numFmtId="0" fontId="0" fillId="0" borderId="0" xfId="0" applyBorder="1"/>
    <xf numFmtId="0" fontId="8" fillId="0" borderId="6" xfId="0" applyFont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43" fontId="8" fillId="0" borderId="6" xfId="1" applyFont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0" fontId="8" fillId="0" borderId="7" xfId="0" applyFont="1" applyBorder="1"/>
    <xf numFmtId="0" fontId="0" fillId="0" borderId="6" xfId="0" applyBorder="1"/>
    <xf numFmtId="43" fontId="8" fillId="0" borderId="6" xfId="1" applyFont="1" applyFill="1" applyBorder="1" applyAlignment="1">
      <alignment horizontal="left"/>
    </xf>
    <xf numFmtId="2" fontId="8" fillId="0" borderId="7" xfId="0" applyNumberFormat="1" applyFont="1" applyBorder="1"/>
    <xf numFmtId="0" fontId="0" fillId="0" borderId="5" xfId="0" applyBorder="1"/>
    <xf numFmtId="0" fontId="21" fillId="0" borderId="7" xfId="0" applyFont="1" applyBorder="1"/>
    <xf numFmtId="2" fontId="8" fillId="0" borderId="0" xfId="0" applyNumberFormat="1" applyFont="1" applyBorder="1"/>
    <xf numFmtId="43" fontId="10" fillId="0" borderId="14" xfId="0" applyNumberFormat="1" applyFont="1" applyBorder="1"/>
    <xf numFmtId="43" fontId="13" fillId="0" borderId="23" xfId="0" applyNumberFormat="1" applyFont="1" applyBorder="1"/>
    <xf numFmtId="43" fontId="13" fillId="0" borderId="17" xfId="0" applyNumberFormat="1" applyFont="1" applyBorder="1"/>
    <xf numFmtId="43" fontId="13" fillId="2" borderId="0" xfId="0" applyNumberFormat="1" applyFont="1" applyFill="1" applyBorder="1"/>
    <xf numFmtId="0" fontId="0" fillId="2" borderId="0" xfId="0" applyFill="1"/>
    <xf numFmtId="43" fontId="0" fillId="0" borderId="0" xfId="0" applyNumberFormat="1"/>
    <xf numFmtId="43" fontId="5" fillId="0" borderId="2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C900"/>
  <sheetViews>
    <sheetView workbookViewId="0">
      <selection activeCell="B9" sqref="B9:C9"/>
    </sheetView>
  </sheetViews>
  <sheetFormatPr defaultRowHeight="15" x14ac:dyDescent="0.25"/>
  <cols>
    <col min="1" max="1" width="44.42578125" customWidth="1"/>
    <col min="2" max="2" width="17.42578125" customWidth="1"/>
    <col min="3" max="3" width="15.42578125" customWidth="1"/>
  </cols>
  <sheetData>
    <row r="5" spans="1:3" ht="17.25" x14ac:dyDescent="0.3">
      <c r="A5" s="1" t="s">
        <v>0</v>
      </c>
      <c r="B5" s="3"/>
      <c r="C5" s="3"/>
    </row>
    <row r="6" spans="1:3" ht="17.25" x14ac:dyDescent="0.3">
      <c r="A6" s="1" t="s">
        <v>1</v>
      </c>
      <c r="B6" s="3"/>
      <c r="C6" s="3"/>
    </row>
    <row r="7" spans="1:3" ht="17.25" x14ac:dyDescent="0.3">
      <c r="A7" s="2"/>
      <c r="B7" s="3"/>
      <c r="C7" s="3"/>
    </row>
    <row r="8" spans="1:3" ht="17.25" x14ac:dyDescent="0.3">
      <c r="A8" s="4" t="s">
        <v>2</v>
      </c>
      <c r="B8" s="3"/>
      <c r="C8" s="3"/>
    </row>
    <row r="9" spans="1:3" ht="17.25" x14ac:dyDescent="0.3">
      <c r="A9" s="5"/>
      <c r="B9" s="165" t="s">
        <v>3</v>
      </c>
      <c r="C9" s="165"/>
    </row>
    <row r="10" spans="1:3" ht="17.25" x14ac:dyDescent="0.3">
      <c r="A10" s="6" t="s">
        <v>6</v>
      </c>
      <c r="B10" s="8"/>
      <c r="C10" s="7">
        <v>104700</v>
      </c>
    </row>
    <row r="11" spans="1:3" ht="17.25" x14ac:dyDescent="0.3">
      <c r="A11" s="9" t="s">
        <v>7</v>
      </c>
      <c r="B11" s="11"/>
      <c r="C11" s="10"/>
    </row>
    <row r="12" spans="1:3" ht="15.75" x14ac:dyDescent="0.25">
      <c r="A12" s="12" t="s">
        <v>8</v>
      </c>
      <c r="B12" s="14"/>
      <c r="C12" s="13"/>
    </row>
    <row r="13" spans="1:3" ht="17.25" x14ac:dyDescent="0.3">
      <c r="A13" s="9" t="s">
        <v>9</v>
      </c>
      <c r="B13" s="11"/>
      <c r="C13" s="10">
        <v>7800</v>
      </c>
    </row>
    <row r="14" spans="1:3" ht="17.25" x14ac:dyDescent="0.3">
      <c r="A14" s="9" t="s">
        <v>10</v>
      </c>
      <c r="B14" s="11"/>
      <c r="C14" s="10"/>
    </row>
    <row r="15" spans="1:3" ht="17.25" x14ac:dyDescent="0.3">
      <c r="A15" s="9" t="s">
        <v>11</v>
      </c>
      <c r="B15" s="11"/>
      <c r="C15" s="10">
        <v>30825</v>
      </c>
    </row>
    <row r="16" spans="1:3" ht="17.25" x14ac:dyDescent="0.3">
      <c r="A16" s="9" t="s">
        <v>12</v>
      </c>
      <c r="B16" s="16"/>
      <c r="C16" s="15"/>
    </row>
    <row r="17" spans="1:3" ht="17.25" x14ac:dyDescent="0.3">
      <c r="A17" s="9" t="s">
        <v>13</v>
      </c>
      <c r="B17" s="11"/>
      <c r="C17" s="10">
        <v>52350</v>
      </c>
    </row>
    <row r="18" spans="1:3" ht="17.25" x14ac:dyDescent="0.3">
      <c r="A18" s="9" t="s">
        <v>14</v>
      </c>
      <c r="B18" s="11"/>
      <c r="C18" s="10"/>
    </row>
    <row r="19" spans="1:3" ht="17.25" x14ac:dyDescent="0.3">
      <c r="A19" s="9" t="s">
        <v>15</v>
      </c>
      <c r="B19" s="14"/>
      <c r="C19" s="13">
        <v>100000</v>
      </c>
    </row>
    <row r="20" spans="1:3" ht="17.25" x14ac:dyDescent="0.3">
      <c r="A20" s="9" t="s">
        <v>16</v>
      </c>
      <c r="B20" s="11"/>
      <c r="C20" s="10">
        <v>25000</v>
      </c>
    </row>
    <row r="21" spans="1:3" ht="17.25" x14ac:dyDescent="0.3">
      <c r="A21" s="9" t="s">
        <v>17</v>
      </c>
      <c r="B21" s="11"/>
      <c r="C21" s="10">
        <v>55000</v>
      </c>
    </row>
    <row r="22" spans="1:3" ht="17.25" x14ac:dyDescent="0.3">
      <c r="A22" s="9" t="s">
        <v>18</v>
      </c>
      <c r="B22" s="14"/>
      <c r="C22" s="13">
        <v>11500</v>
      </c>
    </row>
    <row r="23" spans="1:3" ht="17.25" x14ac:dyDescent="0.3">
      <c r="A23" s="9" t="s">
        <v>19</v>
      </c>
      <c r="B23" s="11"/>
      <c r="C23" s="10">
        <v>20000</v>
      </c>
    </row>
    <row r="24" spans="1:3" ht="17.25" x14ac:dyDescent="0.3">
      <c r="A24" s="17" t="s">
        <v>20</v>
      </c>
      <c r="B24" s="19"/>
      <c r="C24" s="18">
        <f>SUM(C10:C23)</f>
        <v>407175</v>
      </c>
    </row>
    <row r="25" spans="1:3" ht="17.25" x14ac:dyDescent="0.3">
      <c r="A25" s="9"/>
      <c r="B25" s="22"/>
      <c r="C25" s="20"/>
    </row>
    <row r="26" spans="1:3" ht="17.25" x14ac:dyDescent="0.3">
      <c r="A26" s="23" t="s">
        <v>21</v>
      </c>
      <c r="B26" s="22"/>
      <c r="C26" s="20"/>
    </row>
    <row r="27" spans="1:3" ht="17.25" x14ac:dyDescent="0.3">
      <c r="A27" s="9" t="s">
        <v>22</v>
      </c>
      <c r="B27" s="22"/>
      <c r="C27" s="20"/>
    </row>
    <row r="28" spans="1:3" ht="15.75" x14ac:dyDescent="0.25">
      <c r="A28" s="24" t="s">
        <v>23</v>
      </c>
      <c r="B28" s="26"/>
      <c r="C28" s="25"/>
    </row>
    <row r="29" spans="1:3" ht="17.25" x14ac:dyDescent="0.3">
      <c r="A29" s="9" t="s">
        <v>24</v>
      </c>
      <c r="B29" s="26"/>
      <c r="C29" s="25">
        <v>55000</v>
      </c>
    </row>
    <row r="30" spans="1:3" ht="17.25" x14ac:dyDescent="0.3">
      <c r="A30" s="9" t="s">
        <v>25</v>
      </c>
      <c r="B30" s="22"/>
      <c r="C30" s="20"/>
    </row>
    <row r="31" spans="1:3" ht="17.25" x14ac:dyDescent="0.3">
      <c r="A31" s="9"/>
      <c r="B31" s="22"/>
      <c r="C31" s="20"/>
    </row>
    <row r="32" spans="1:3" ht="15.75" x14ac:dyDescent="0.25">
      <c r="A32" s="12"/>
      <c r="B32" s="8"/>
      <c r="C32" s="7">
        <f>+C24+C27+C28+C29+C30+C31</f>
        <v>462175</v>
      </c>
    </row>
    <row r="33" spans="1:3" ht="17.25" x14ac:dyDescent="0.3">
      <c r="A33" s="23" t="s">
        <v>26</v>
      </c>
      <c r="B33" s="11"/>
      <c r="C33" s="10"/>
    </row>
    <row r="34" spans="1:3" ht="17.25" x14ac:dyDescent="0.3">
      <c r="A34" s="9" t="s">
        <v>27</v>
      </c>
      <c r="B34" s="29">
        <v>350</v>
      </c>
      <c r="C34" s="28"/>
    </row>
    <row r="35" spans="1:3" ht="17.25" x14ac:dyDescent="0.3">
      <c r="A35" s="9" t="s">
        <v>28</v>
      </c>
      <c r="B35" s="32">
        <f>C10*10/100</f>
        <v>10470</v>
      </c>
      <c r="C35" s="31"/>
    </row>
    <row r="36" spans="1:3" ht="15.75" x14ac:dyDescent="0.25">
      <c r="A36" s="12"/>
      <c r="B36" s="11"/>
      <c r="C36" s="33">
        <f t="shared" ref="C36" si="0">-B34-B35</f>
        <v>-10820</v>
      </c>
    </row>
    <row r="37" spans="1:3" ht="18" thickBot="1" x14ac:dyDescent="0.35">
      <c r="A37" s="9" t="s">
        <v>29</v>
      </c>
      <c r="B37" s="36"/>
      <c r="C37" s="34">
        <f>+C32+C36</f>
        <v>451355</v>
      </c>
    </row>
    <row r="38" spans="1:3" ht="17.25" x14ac:dyDescent="0.3">
      <c r="A38" s="9" t="s">
        <v>30</v>
      </c>
      <c r="B38" s="32"/>
      <c r="C38" s="31">
        <f t="shared" ref="C38" si="1">C37*6/100</f>
        <v>27081.3</v>
      </c>
    </row>
    <row r="39" spans="1:3" ht="17.25" x14ac:dyDescent="0.3">
      <c r="A39" s="9" t="s">
        <v>31</v>
      </c>
      <c r="B39" s="22"/>
      <c r="C39" s="20">
        <v>-15000</v>
      </c>
    </row>
    <row r="40" spans="1:3" ht="16.5" thickBot="1" x14ac:dyDescent="0.3">
      <c r="A40" s="12" t="s">
        <v>32</v>
      </c>
      <c r="B40" s="32"/>
      <c r="C40" s="42">
        <f t="shared" ref="C40" si="2">C38+C39</f>
        <v>12081.3</v>
      </c>
    </row>
    <row r="41" spans="1:3" ht="17.25" thickTop="1" thickBot="1" x14ac:dyDescent="0.3">
      <c r="A41" s="43"/>
      <c r="B41" s="40"/>
      <c r="C41" s="42">
        <v>12081</v>
      </c>
    </row>
    <row r="42" spans="1:3" ht="16.5" thickTop="1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45"/>
      <c r="B46" s="3"/>
      <c r="C46" s="3"/>
    </row>
    <row r="47" spans="1:3" ht="15.75" x14ac:dyDescent="0.25">
      <c r="A47" s="45"/>
      <c r="B47" s="3"/>
      <c r="C47" s="3"/>
    </row>
    <row r="48" spans="1:3" ht="15.75" x14ac:dyDescent="0.25">
      <c r="A48" s="45"/>
      <c r="B48" s="3"/>
      <c r="C48" s="3"/>
    </row>
    <row r="49" spans="1:3" ht="15.75" x14ac:dyDescent="0.25">
      <c r="A49" s="46"/>
      <c r="B49" s="3"/>
      <c r="C49" s="3"/>
    </row>
    <row r="50" spans="1:3" ht="17.25" x14ac:dyDescent="0.3">
      <c r="A50" s="2"/>
      <c r="B50" s="3"/>
      <c r="C50" s="3"/>
    </row>
    <row r="51" spans="1:3" ht="17.25" x14ac:dyDescent="0.3">
      <c r="A51" s="1" t="s">
        <v>34</v>
      </c>
      <c r="B51" s="3"/>
      <c r="C51" s="3"/>
    </row>
    <row r="52" spans="1:3" ht="17.25" x14ac:dyDescent="0.3">
      <c r="A52" s="1" t="s">
        <v>1</v>
      </c>
      <c r="B52" s="3"/>
      <c r="C52" s="3"/>
    </row>
    <row r="53" spans="1:3" ht="17.25" x14ac:dyDescent="0.3">
      <c r="A53" s="2"/>
      <c r="B53" s="3"/>
      <c r="C53" s="3"/>
    </row>
    <row r="54" spans="1:3" ht="17.25" x14ac:dyDescent="0.3">
      <c r="A54" s="4" t="s">
        <v>2</v>
      </c>
      <c r="B54" s="3"/>
      <c r="C54" s="3"/>
    </row>
    <row r="55" spans="1:3" ht="17.25" x14ac:dyDescent="0.3">
      <c r="A55" s="5"/>
      <c r="B55" s="165" t="s">
        <v>3</v>
      </c>
      <c r="C55" s="165"/>
    </row>
    <row r="56" spans="1:3" ht="17.25" x14ac:dyDescent="0.3">
      <c r="A56" s="6" t="s">
        <v>6</v>
      </c>
      <c r="B56" s="8"/>
      <c r="C56" s="7">
        <v>104700</v>
      </c>
    </row>
    <row r="57" spans="1:3" ht="17.25" x14ac:dyDescent="0.3">
      <c r="A57" s="9" t="s">
        <v>7</v>
      </c>
      <c r="B57" s="11"/>
      <c r="C57" s="10"/>
    </row>
    <row r="58" spans="1:3" ht="15.75" x14ac:dyDescent="0.25">
      <c r="A58" s="12" t="s">
        <v>8</v>
      </c>
      <c r="B58" s="14"/>
      <c r="C58" s="13"/>
    </row>
    <row r="59" spans="1:3" ht="17.25" x14ac:dyDescent="0.3">
      <c r="A59" s="9" t="s">
        <v>9</v>
      </c>
      <c r="B59" s="11"/>
      <c r="C59" s="10">
        <v>7800</v>
      </c>
    </row>
    <row r="60" spans="1:3" ht="17.25" x14ac:dyDescent="0.3">
      <c r="A60" s="9" t="s">
        <v>10</v>
      </c>
      <c r="B60" s="11"/>
      <c r="C60" s="10"/>
    </row>
    <row r="61" spans="1:3" ht="17.25" x14ac:dyDescent="0.3">
      <c r="A61" s="9" t="s">
        <v>11</v>
      </c>
      <c r="B61" s="11"/>
      <c r="C61" s="10">
        <v>30825</v>
      </c>
    </row>
    <row r="62" spans="1:3" ht="17.25" x14ac:dyDescent="0.3">
      <c r="A62" s="9" t="s">
        <v>12</v>
      </c>
      <c r="B62" s="16"/>
      <c r="C62" s="15">
        <v>30000</v>
      </c>
    </row>
    <row r="63" spans="1:3" ht="17.25" x14ac:dyDescent="0.3">
      <c r="A63" s="9" t="s">
        <v>13</v>
      </c>
      <c r="B63" s="11"/>
      <c r="C63" s="10">
        <v>52350</v>
      </c>
    </row>
    <row r="64" spans="1:3" ht="17.25" x14ac:dyDescent="0.3">
      <c r="A64" s="9" t="s">
        <v>14</v>
      </c>
      <c r="B64" s="11"/>
      <c r="C64" s="10"/>
    </row>
    <row r="65" spans="1:3" ht="17.25" x14ac:dyDescent="0.3">
      <c r="A65" s="9" t="s">
        <v>15</v>
      </c>
      <c r="B65" s="14"/>
      <c r="C65" s="13">
        <v>100000</v>
      </c>
    </row>
    <row r="66" spans="1:3" ht="17.25" x14ac:dyDescent="0.3">
      <c r="A66" s="9" t="s">
        <v>16</v>
      </c>
      <c r="B66" s="11"/>
      <c r="C66" s="10">
        <v>25000</v>
      </c>
    </row>
    <row r="67" spans="1:3" ht="17.25" x14ac:dyDescent="0.3">
      <c r="A67" s="9" t="s">
        <v>17</v>
      </c>
      <c r="B67" s="11"/>
      <c r="C67" s="10">
        <v>55000</v>
      </c>
    </row>
    <row r="68" spans="1:3" ht="17.25" x14ac:dyDescent="0.3">
      <c r="A68" s="9" t="s">
        <v>18</v>
      </c>
      <c r="B68" s="14"/>
      <c r="C68" s="13">
        <v>11500</v>
      </c>
    </row>
    <row r="69" spans="1:3" ht="17.25" x14ac:dyDescent="0.3">
      <c r="A69" s="9" t="s">
        <v>19</v>
      </c>
      <c r="B69" s="11"/>
      <c r="C69" s="10">
        <v>20000</v>
      </c>
    </row>
    <row r="70" spans="1:3" ht="17.25" x14ac:dyDescent="0.3">
      <c r="A70" s="17" t="s">
        <v>20</v>
      </c>
      <c r="B70" s="19"/>
      <c r="C70" s="18">
        <f>SUM(C56:C69)</f>
        <v>437175</v>
      </c>
    </row>
    <row r="71" spans="1:3" ht="17.25" x14ac:dyDescent="0.3">
      <c r="A71" s="9"/>
      <c r="B71" s="22"/>
      <c r="C71" s="20"/>
    </row>
    <row r="72" spans="1:3" ht="17.25" x14ac:dyDescent="0.3">
      <c r="A72" s="23" t="s">
        <v>21</v>
      </c>
      <c r="B72" s="22"/>
      <c r="C72" s="20"/>
    </row>
    <row r="73" spans="1:3" ht="17.25" x14ac:dyDescent="0.3">
      <c r="A73" s="9" t="s">
        <v>22</v>
      </c>
      <c r="B73" s="22"/>
      <c r="C73" s="20"/>
    </row>
    <row r="74" spans="1:3" ht="15.75" x14ac:dyDescent="0.25">
      <c r="A74" s="24" t="s">
        <v>23</v>
      </c>
      <c r="B74" s="22"/>
      <c r="C74" s="20"/>
    </row>
    <row r="75" spans="1:3" ht="17.25" x14ac:dyDescent="0.3">
      <c r="A75" s="9" t="s">
        <v>24</v>
      </c>
      <c r="B75" s="22"/>
      <c r="C75" s="20"/>
    </row>
    <row r="76" spans="1:3" ht="17.25" x14ac:dyDescent="0.3">
      <c r="A76" s="9" t="s">
        <v>25</v>
      </c>
      <c r="B76" s="22"/>
      <c r="C76" s="25">
        <v>4271.2</v>
      </c>
    </row>
    <row r="77" spans="1:3" ht="17.25" x14ac:dyDescent="0.3">
      <c r="A77" s="9"/>
      <c r="B77" s="22"/>
      <c r="C77" s="20"/>
    </row>
    <row r="78" spans="1:3" ht="15.75" x14ac:dyDescent="0.25">
      <c r="A78" s="12"/>
      <c r="B78" s="8"/>
      <c r="C78" s="7">
        <f>C70+C76</f>
        <v>441446.2</v>
      </c>
    </row>
    <row r="79" spans="1:3" ht="17.25" x14ac:dyDescent="0.3">
      <c r="A79" s="23" t="s">
        <v>26</v>
      </c>
      <c r="B79" s="11"/>
      <c r="C79" s="10"/>
    </row>
    <row r="80" spans="1:3" ht="17.25" x14ac:dyDescent="0.3">
      <c r="A80" s="9" t="s">
        <v>27</v>
      </c>
      <c r="B80" s="29">
        <v>350</v>
      </c>
      <c r="C80" s="28"/>
    </row>
    <row r="81" spans="1:3" ht="17.25" x14ac:dyDescent="0.3">
      <c r="A81" s="9" t="s">
        <v>28</v>
      </c>
      <c r="B81" s="32">
        <f>C56*10/100</f>
        <v>10470</v>
      </c>
      <c r="C81" s="31"/>
    </row>
    <row r="82" spans="1:3" ht="15.75" x14ac:dyDescent="0.25">
      <c r="A82" s="12"/>
      <c r="B82" s="49"/>
      <c r="C82" s="10">
        <f t="shared" ref="C82" si="3">-B80-B81</f>
        <v>-10820</v>
      </c>
    </row>
    <row r="83" spans="1:3" ht="18" thickBot="1" x14ac:dyDescent="0.35">
      <c r="A83" s="9" t="s">
        <v>29</v>
      </c>
      <c r="B83" s="35"/>
      <c r="C83" s="34">
        <f>+C78+C82</f>
        <v>430626.2</v>
      </c>
    </row>
    <row r="84" spans="1:3" ht="17.25" x14ac:dyDescent="0.3">
      <c r="A84" s="9" t="s">
        <v>30</v>
      </c>
      <c r="B84" s="32"/>
      <c r="C84" s="31">
        <f t="shared" ref="C84" si="4">C83*6/100</f>
        <v>25837.572</v>
      </c>
    </row>
    <row r="85" spans="1:3" ht="17.25" x14ac:dyDescent="0.3">
      <c r="A85" s="9" t="s">
        <v>31</v>
      </c>
      <c r="B85" s="22"/>
      <c r="C85" s="20">
        <v>-15000</v>
      </c>
    </row>
    <row r="86" spans="1:3" ht="15.75" x14ac:dyDescent="0.25">
      <c r="A86" s="12" t="s">
        <v>32</v>
      </c>
      <c r="B86" s="40"/>
      <c r="C86" s="41">
        <f t="shared" ref="C86" si="5">C84+C85</f>
        <v>10837.572</v>
      </c>
    </row>
    <row r="87" spans="1:3" ht="16.5" thickBot="1" x14ac:dyDescent="0.3">
      <c r="A87" s="51"/>
      <c r="B87" s="52"/>
      <c r="C87" s="95">
        <v>10838</v>
      </c>
    </row>
    <row r="88" spans="1:3" ht="18" thickTop="1" x14ac:dyDescent="0.3">
      <c r="A88" s="55"/>
      <c r="B88" s="3"/>
      <c r="C88" s="3"/>
    </row>
    <row r="89" spans="1:3" ht="17.25" x14ac:dyDescent="0.3">
      <c r="A89" s="55"/>
      <c r="B89" s="3"/>
      <c r="C89" s="3"/>
    </row>
    <row r="90" spans="1:3" ht="17.25" x14ac:dyDescent="0.3">
      <c r="A90" s="55"/>
      <c r="B90" s="3"/>
      <c r="C90" s="3"/>
    </row>
    <row r="91" spans="1:3" ht="17.25" x14ac:dyDescent="0.3">
      <c r="A91" s="55"/>
      <c r="B91" s="3"/>
      <c r="C91" s="3"/>
    </row>
    <row r="92" spans="1:3" ht="17.25" x14ac:dyDescent="0.3">
      <c r="A92" s="56"/>
      <c r="B92" s="3"/>
      <c r="C92" s="3"/>
    </row>
    <row r="93" spans="1:3" ht="17.25" x14ac:dyDescent="0.3">
      <c r="A93" s="56"/>
      <c r="B93" s="3"/>
      <c r="C93" s="3"/>
    </row>
    <row r="94" spans="1:3" ht="17.25" x14ac:dyDescent="0.3">
      <c r="A94" s="56"/>
      <c r="B94" s="3"/>
      <c r="C94" s="3"/>
    </row>
    <row r="95" spans="1:3" ht="17.25" x14ac:dyDescent="0.3">
      <c r="A95" s="1" t="s">
        <v>36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3</v>
      </c>
      <c r="C99" s="165"/>
    </row>
    <row r="100" spans="1:3" ht="17.25" x14ac:dyDescent="0.3">
      <c r="A100" s="6" t="s">
        <v>6</v>
      </c>
      <c r="B100" s="8"/>
      <c r="C100" s="7">
        <v>83150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30825</v>
      </c>
    </row>
    <row r="106" spans="1:3" ht="17.25" x14ac:dyDescent="0.3">
      <c r="A106" s="9" t="s">
        <v>12</v>
      </c>
      <c r="B106" s="16"/>
      <c r="C106" s="15">
        <v>30000</v>
      </c>
    </row>
    <row r="107" spans="1:3" ht="17.25" x14ac:dyDescent="0.3">
      <c r="A107" s="9" t="s">
        <v>13</v>
      </c>
      <c r="B107" s="11"/>
      <c r="C107" s="10">
        <v>41575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404850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20"/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C114+C118+C119+C120</f>
        <v>404850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8315</v>
      </c>
      <c r="C125" s="31"/>
    </row>
    <row r="126" spans="1:3" ht="15.75" x14ac:dyDescent="0.25">
      <c r="A126" s="12"/>
      <c r="B126" s="11"/>
      <c r="C126" s="33">
        <f t="shared" ref="C126" si="6">-B124-B125</f>
        <v>-8665</v>
      </c>
    </row>
    <row r="127" spans="1:3" ht="17.25" x14ac:dyDescent="0.3">
      <c r="A127" s="9" t="s">
        <v>29</v>
      </c>
      <c r="B127" s="11"/>
      <c r="C127" s="10">
        <f>+C122+C126</f>
        <v>396185</v>
      </c>
    </row>
    <row r="128" spans="1:3" ht="17.25" x14ac:dyDescent="0.3">
      <c r="A128" s="9" t="s">
        <v>37</v>
      </c>
      <c r="B128" s="32"/>
      <c r="C128" s="31">
        <f t="shared" ref="C128" si="7">C127*6/100</f>
        <v>23771.1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6.5" thickBot="1" x14ac:dyDescent="0.3">
      <c r="A130" s="43" t="s">
        <v>32</v>
      </c>
      <c r="B130" s="40"/>
      <c r="C130" s="95">
        <f t="shared" ref="C130" si="8">C128+C129</f>
        <v>8771.0999999999985</v>
      </c>
    </row>
    <row r="131" spans="1:3" ht="18" thickTop="1" x14ac:dyDescent="0.3">
      <c r="A131" s="2"/>
      <c r="B131" s="3"/>
      <c r="C131" s="3"/>
    </row>
    <row r="132" spans="1:3" ht="17.25" x14ac:dyDescent="0.3">
      <c r="A132" s="2"/>
      <c r="B132" s="3"/>
      <c r="C132" s="3"/>
    </row>
    <row r="133" spans="1:3" ht="17.25" x14ac:dyDescent="0.3">
      <c r="A133" s="56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1" t="s">
        <v>39</v>
      </c>
      <c r="B138" s="3"/>
      <c r="C138" s="3"/>
    </row>
    <row r="139" spans="1:3" ht="17.25" x14ac:dyDescent="0.3">
      <c r="A139" s="1" t="s">
        <v>1</v>
      </c>
      <c r="B139" s="3"/>
      <c r="C139" s="3"/>
    </row>
    <row r="140" spans="1:3" ht="17.25" x14ac:dyDescent="0.3">
      <c r="A140" s="2"/>
      <c r="B140" s="3"/>
      <c r="C140" s="3"/>
    </row>
    <row r="141" spans="1:3" ht="17.25" x14ac:dyDescent="0.3">
      <c r="A141" s="4" t="s">
        <v>2</v>
      </c>
      <c r="B141" s="3"/>
      <c r="C141" s="3"/>
    </row>
    <row r="142" spans="1:3" ht="17.25" x14ac:dyDescent="0.3">
      <c r="A142" s="5"/>
      <c r="B142" s="165" t="s">
        <v>3</v>
      </c>
      <c r="C142" s="165"/>
    </row>
    <row r="143" spans="1:3" ht="17.25" x14ac:dyDescent="0.3">
      <c r="A143" s="6" t="s">
        <v>6</v>
      </c>
      <c r="B143" s="8"/>
      <c r="C143" s="7">
        <v>102350</v>
      </c>
    </row>
    <row r="144" spans="1:3" ht="17.25" x14ac:dyDescent="0.3">
      <c r="A144" s="9" t="s">
        <v>7</v>
      </c>
      <c r="B144" s="11"/>
      <c r="C144" s="10"/>
    </row>
    <row r="145" spans="1:3" ht="15.75" x14ac:dyDescent="0.25">
      <c r="A145" s="12" t="s">
        <v>8</v>
      </c>
      <c r="B145" s="14"/>
      <c r="C145" s="13"/>
    </row>
    <row r="146" spans="1:3" ht="17.25" x14ac:dyDescent="0.3">
      <c r="A146" s="9" t="s">
        <v>9</v>
      </c>
      <c r="B146" s="11"/>
      <c r="C146" s="10">
        <v>7800</v>
      </c>
    </row>
    <row r="147" spans="1:3" ht="17.25" x14ac:dyDescent="0.3">
      <c r="A147" s="9" t="s">
        <v>10</v>
      </c>
      <c r="B147" s="11"/>
      <c r="C147" s="10"/>
    </row>
    <row r="148" spans="1:3" ht="17.25" x14ac:dyDescent="0.3">
      <c r="A148" s="9" t="s">
        <v>11</v>
      </c>
      <c r="B148" s="11"/>
      <c r="C148" s="10">
        <v>30825</v>
      </c>
    </row>
    <row r="149" spans="1:3" ht="17.25" x14ac:dyDescent="0.3">
      <c r="A149" s="9" t="s">
        <v>12</v>
      </c>
      <c r="B149" s="16"/>
      <c r="C149" s="15">
        <v>30000</v>
      </c>
    </row>
    <row r="150" spans="1:3" ht="17.25" x14ac:dyDescent="0.3">
      <c r="A150" s="9" t="s">
        <v>13</v>
      </c>
      <c r="B150" s="11"/>
      <c r="C150" s="10">
        <v>51175</v>
      </c>
    </row>
    <row r="151" spans="1:3" ht="17.25" x14ac:dyDescent="0.3">
      <c r="A151" s="9" t="s">
        <v>14</v>
      </c>
      <c r="B151" s="11"/>
      <c r="C151" s="10"/>
    </row>
    <row r="152" spans="1:3" ht="17.25" x14ac:dyDescent="0.3">
      <c r="A152" s="9" t="s">
        <v>15</v>
      </c>
      <c r="B152" s="14"/>
      <c r="C152" s="13">
        <v>100000</v>
      </c>
    </row>
    <row r="153" spans="1:3" ht="17.25" x14ac:dyDescent="0.3">
      <c r="A153" s="9" t="s">
        <v>16</v>
      </c>
      <c r="B153" s="11"/>
      <c r="C153" s="10">
        <v>25000</v>
      </c>
    </row>
    <row r="154" spans="1:3" ht="17.25" x14ac:dyDescent="0.3">
      <c r="A154" s="9" t="s">
        <v>17</v>
      </c>
      <c r="B154" s="11"/>
      <c r="C154" s="10">
        <v>55000</v>
      </c>
    </row>
    <row r="155" spans="1:3" ht="17.25" x14ac:dyDescent="0.3">
      <c r="A155" s="9" t="s">
        <v>18</v>
      </c>
      <c r="B155" s="14"/>
      <c r="C155" s="13">
        <v>11500</v>
      </c>
    </row>
    <row r="156" spans="1:3" ht="17.25" x14ac:dyDescent="0.3">
      <c r="A156" s="9" t="s">
        <v>19</v>
      </c>
      <c r="B156" s="11"/>
      <c r="C156" s="10">
        <v>20000</v>
      </c>
    </row>
    <row r="157" spans="1:3" ht="17.25" x14ac:dyDescent="0.3">
      <c r="A157" s="17" t="s">
        <v>20</v>
      </c>
      <c r="B157" s="19"/>
      <c r="C157" s="18">
        <f>SUM(C143:C156)</f>
        <v>433650</v>
      </c>
    </row>
    <row r="158" spans="1:3" ht="17.25" x14ac:dyDescent="0.3">
      <c r="A158" s="9"/>
      <c r="B158" s="22"/>
      <c r="C158" s="20"/>
    </row>
    <row r="159" spans="1:3" ht="17.25" x14ac:dyDescent="0.3">
      <c r="A159" s="23" t="s">
        <v>21</v>
      </c>
      <c r="B159" s="22"/>
      <c r="C159" s="20"/>
    </row>
    <row r="160" spans="1:3" ht="17.25" x14ac:dyDescent="0.3">
      <c r="A160" s="9" t="s">
        <v>22</v>
      </c>
      <c r="B160" s="22"/>
      <c r="C160" s="20"/>
    </row>
    <row r="161" spans="1:3" ht="15.75" x14ac:dyDescent="0.25">
      <c r="A161" s="24" t="s">
        <v>23</v>
      </c>
      <c r="B161" s="22"/>
      <c r="C161" s="20"/>
    </row>
    <row r="162" spans="1:3" ht="17.25" x14ac:dyDescent="0.3">
      <c r="A162" s="9" t="s">
        <v>24</v>
      </c>
      <c r="B162" s="22"/>
      <c r="C162" s="20"/>
    </row>
    <row r="163" spans="1:3" ht="17.25" x14ac:dyDescent="0.3">
      <c r="A163" s="9" t="s">
        <v>25</v>
      </c>
      <c r="B163" s="22"/>
      <c r="C163" s="20"/>
    </row>
    <row r="164" spans="1:3" ht="17.25" x14ac:dyDescent="0.3">
      <c r="A164" s="9"/>
      <c r="B164" s="22"/>
      <c r="C164" s="20"/>
    </row>
    <row r="165" spans="1:3" ht="15.75" x14ac:dyDescent="0.25">
      <c r="A165" s="12"/>
      <c r="B165" s="8"/>
      <c r="C165" s="7">
        <f t="shared" ref="C165" si="9">+C157+C160+C161+C162+C163</f>
        <v>433650</v>
      </c>
    </row>
    <row r="166" spans="1:3" ht="17.25" x14ac:dyDescent="0.3">
      <c r="A166" s="23" t="s">
        <v>26</v>
      </c>
      <c r="B166" s="11"/>
      <c r="C166" s="10"/>
    </row>
    <row r="167" spans="1:3" ht="17.25" x14ac:dyDescent="0.3">
      <c r="A167" s="9" t="s">
        <v>27</v>
      </c>
      <c r="B167" s="29">
        <v>350</v>
      </c>
      <c r="C167" s="28"/>
    </row>
    <row r="168" spans="1:3" ht="17.25" x14ac:dyDescent="0.3">
      <c r="A168" s="9" t="s">
        <v>28</v>
      </c>
      <c r="B168" s="32">
        <f>C143*10/100</f>
        <v>10235</v>
      </c>
      <c r="C168" s="31"/>
    </row>
    <row r="169" spans="1:3" ht="15.75" x14ac:dyDescent="0.25">
      <c r="A169" s="12"/>
      <c r="B169" s="11"/>
      <c r="C169" s="10">
        <f t="shared" ref="C169" si="10">-B167-B168</f>
        <v>-10585</v>
      </c>
    </row>
    <row r="170" spans="1:3" ht="17.25" x14ac:dyDescent="0.3">
      <c r="A170" s="9" t="s">
        <v>29</v>
      </c>
      <c r="B170" s="8"/>
      <c r="C170" s="7">
        <f>+C165+C169</f>
        <v>423065</v>
      </c>
    </row>
    <row r="171" spans="1:3" ht="17.25" x14ac:dyDescent="0.3">
      <c r="A171" s="9" t="s">
        <v>30</v>
      </c>
      <c r="B171" s="32"/>
      <c r="C171" s="31">
        <f t="shared" ref="C171" si="11">C170*6/100</f>
        <v>25383.9</v>
      </c>
    </row>
    <row r="172" spans="1:3" ht="17.25" x14ac:dyDescent="0.3">
      <c r="A172" s="9" t="s">
        <v>31</v>
      </c>
      <c r="B172" s="22"/>
      <c r="C172" s="20">
        <v>-15000</v>
      </c>
    </row>
    <row r="173" spans="1:3" ht="15.75" x14ac:dyDescent="0.25">
      <c r="A173" s="12" t="s">
        <v>32</v>
      </c>
      <c r="B173" s="32"/>
      <c r="C173" s="53">
        <f t="shared" ref="C173" si="12">C171+C172</f>
        <v>10383.900000000001</v>
      </c>
    </row>
    <row r="174" spans="1:3" ht="16.5" thickBot="1" x14ac:dyDescent="0.3">
      <c r="A174" s="43"/>
      <c r="B174" s="39"/>
      <c r="C174" s="95">
        <v>10384</v>
      </c>
    </row>
    <row r="175" spans="1:3" ht="16.5" thickTop="1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5.75" x14ac:dyDescent="0.25">
      <c r="A179" s="21"/>
      <c r="B179" s="30"/>
      <c r="C179" s="97"/>
    </row>
    <row r="184" spans="1:3" ht="17.25" x14ac:dyDescent="0.3">
      <c r="A184" s="61" t="s">
        <v>41</v>
      </c>
      <c r="B184" s="3"/>
      <c r="C184" s="3"/>
    </row>
    <row r="185" spans="1:3" ht="17.25" x14ac:dyDescent="0.3">
      <c r="A185" s="61" t="s">
        <v>1</v>
      </c>
      <c r="B185" s="3"/>
      <c r="C185" s="3"/>
    </row>
    <row r="186" spans="1:3" ht="17.25" x14ac:dyDescent="0.3">
      <c r="A186" s="5"/>
      <c r="B186" s="3"/>
      <c r="C186" s="3"/>
    </row>
    <row r="187" spans="1:3" ht="17.25" x14ac:dyDescent="0.3">
      <c r="A187" s="63" t="s">
        <v>2</v>
      </c>
      <c r="B187" s="3"/>
      <c r="C187" s="3"/>
    </row>
    <row r="188" spans="1:3" ht="17.25" x14ac:dyDescent="0.3">
      <c r="A188" s="5"/>
      <c r="B188" s="94" t="s">
        <v>3</v>
      </c>
      <c r="C188" s="94"/>
    </row>
    <row r="189" spans="1:3" ht="17.25" x14ac:dyDescent="0.3">
      <c r="A189" s="6" t="s">
        <v>6</v>
      </c>
      <c r="B189" s="8"/>
      <c r="C189" s="7">
        <v>90840</v>
      </c>
    </row>
    <row r="190" spans="1:3" ht="17.25" x14ac:dyDescent="0.3">
      <c r="A190" s="9" t="s">
        <v>7</v>
      </c>
      <c r="B190" s="11"/>
      <c r="C190" s="10"/>
    </row>
    <row r="191" spans="1:3" ht="15.75" x14ac:dyDescent="0.25">
      <c r="A191" s="12" t="s">
        <v>8</v>
      </c>
      <c r="B191" s="14"/>
      <c r="C191" s="13"/>
    </row>
    <row r="192" spans="1:3" ht="17.25" x14ac:dyDescent="0.3">
      <c r="A192" s="9" t="s">
        <v>9</v>
      </c>
      <c r="B192" s="11"/>
      <c r="C192" s="10">
        <v>7800</v>
      </c>
    </row>
    <row r="193" spans="1:3" ht="17.25" x14ac:dyDescent="0.3">
      <c r="A193" s="9" t="s">
        <v>10</v>
      </c>
      <c r="B193" s="11"/>
      <c r="C193" s="10"/>
    </row>
    <row r="194" spans="1:3" ht="17.25" x14ac:dyDescent="0.3">
      <c r="A194" s="9" t="s">
        <v>11</v>
      </c>
      <c r="B194" s="11"/>
      <c r="C194" s="10">
        <v>30825</v>
      </c>
    </row>
    <row r="195" spans="1:3" ht="17.25" x14ac:dyDescent="0.3">
      <c r="A195" s="9" t="s">
        <v>12</v>
      </c>
      <c r="B195" s="16"/>
      <c r="C195" s="15"/>
    </row>
    <row r="196" spans="1:3" ht="17.25" x14ac:dyDescent="0.3">
      <c r="A196" s="9" t="s">
        <v>13</v>
      </c>
      <c r="B196" s="11"/>
      <c r="C196" s="10">
        <v>45420</v>
      </c>
    </row>
    <row r="197" spans="1:3" ht="17.25" x14ac:dyDescent="0.3">
      <c r="A197" s="9" t="s">
        <v>14</v>
      </c>
      <c r="B197" s="11"/>
      <c r="C197" s="10"/>
    </row>
    <row r="198" spans="1:3" ht="17.25" x14ac:dyDescent="0.3">
      <c r="A198" s="9" t="s">
        <v>15</v>
      </c>
      <c r="B198" s="14"/>
      <c r="C198" s="13">
        <v>100000</v>
      </c>
    </row>
    <row r="199" spans="1:3" ht="17.25" x14ac:dyDescent="0.3">
      <c r="A199" s="9" t="s">
        <v>16</v>
      </c>
      <c r="B199" s="11"/>
      <c r="C199" s="10">
        <v>25000</v>
      </c>
    </row>
    <row r="200" spans="1:3" ht="17.25" x14ac:dyDescent="0.3">
      <c r="A200" s="9" t="s">
        <v>17</v>
      </c>
      <c r="B200" s="11"/>
      <c r="C200" s="10">
        <v>55000</v>
      </c>
    </row>
    <row r="201" spans="1:3" ht="17.25" x14ac:dyDescent="0.3">
      <c r="A201" s="9" t="s">
        <v>18</v>
      </c>
      <c r="B201" s="14"/>
      <c r="C201" s="13">
        <v>11500</v>
      </c>
    </row>
    <row r="202" spans="1:3" ht="17.25" x14ac:dyDescent="0.3">
      <c r="A202" s="9" t="s">
        <v>19</v>
      </c>
      <c r="B202" s="11"/>
      <c r="C202" s="10">
        <v>20000</v>
      </c>
    </row>
    <row r="203" spans="1:3" ht="17.25" x14ac:dyDescent="0.3">
      <c r="A203" s="17" t="s">
        <v>20</v>
      </c>
      <c r="B203" s="19"/>
      <c r="C203" s="18">
        <f>SUM(C189:C202)</f>
        <v>386385</v>
      </c>
    </row>
    <row r="204" spans="1:3" ht="17.25" x14ac:dyDescent="0.3">
      <c r="A204" s="9"/>
      <c r="B204" s="22"/>
      <c r="C204" s="20"/>
    </row>
    <row r="205" spans="1:3" ht="17.25" x14ac:dyDescent="0.3">
      <c r="A205" s="23" t="s">
        <v>21</v>
      </c>
      <c r="B205" s="22"/>
      <c r="C205" s="20"/>
    </row>
    <row r="206" spans="1:3" ht="17.25" x14ac:dyDescent="0.3">
      <c r="A206" s="9" t="s">
        <v>22</v>
      </c>
      <c r="B206" s="22"/>
      <c r="C206" s="20"/>
    </row>
    <row r="207" spans="1:3" ht="15.75" x14ac:dyDescent="0.25">
      <c r="A207" s="24" t="s">
        <v>23</v>
      </c>
      <c r="B207" s="16"/>
      <c r="C207" s="15"/>
    </row>
    <row r="208" spans="1:3" ht="17.25" x14ac:dyDescent="0.3">
      <c r="A208" s="9" t="s">
        <v>24</v>
      </c>
      <c r="B208" s="22"/>
      <c r="C208" s="25">
        <v>70000</v>
      </c>
    </row>
    <row r="209" spans="1:3" ht="17.25" x14ac:dyDescent="0.3">
      <c r="A209" s="9" t="s">
        <v>25</v>
      </c>
      <c r="B209" s="22"/>
      <c r="C209" s="64">
        <v>5326.58</v>
      </c>
    </row>
    <row r="210" spans="1:3" ht="17.25" x14ac:dyDescent="0.3">
      <c r="A210" s="9"/>
      <c r="B210" s="22"/>
      <c r="C210" s="20"/>
    </row>
    <row r="211" spans="1:3" ht="15.75" x14ac:dyDescent="0.25">
      <c r="A211" s="12"/>
      <c r="B211" s="8"/>
      <c r="C211" s="7">
        <f>C203+C207+C208+C209</f>
        <v>461711.58</v>
      </c>
    </row>
    <row r="212" spans="1:3" ht="17.25" x14ac:dyDescent="0.3">
      <c r="A212" s="23" t="s">
        <v>26</v>
      </c>
      <c r="B212" s="11"/>
      <c r="C212" s="10"/>
    </row>
    <row r="213" spans="1:3" ht="17.25" x14ac:dyDescent="0.3">
      <c r="A213" s="9" t="s">
        <v>27</v>
      </c>
      <c r="B213" s="29">
        <v>350</v>
      </c>
      <c r="C213" s="28"/>
    </row>
    <row r="214" spans="1:3" ht="17.25" x14ac:dyDescent="0.3">
      <c r="A214" s="9" t="s">
        <v>28</v>
      </c>
      <c r="B214" s="32">
        <v>9084</v>
      </c>
      <c r="C214" s="31"/>
    </row>
    <row r="215" spans="1:3" ht="16.5" thickBot="1" x14ac:dyDescent="0.3">
      <c r="A215" s="12"/>
      <c r="B215" s="36"/>
      <c r="C215" s="59">
        <f>-B213-B214</f>
        <v>-9434</v>
      </c>
    </row>
    <row r="216" spans="1:3" ht="17.25" x14ac:dyDescent="0.3">
      <c r="A216" s="9" t="s">
        <v>29</v>
      </c>
      <c r="B216" s="11"/>
      <c r="C216" s="65">
        <f>+C211+C215</f>
        <v>452277.58</v>
      </c>
    </row>
    <row r="217" spans="1:3" ht="17.25" x14ac:dyDescent="0.3">
      <c r="A217" s="9" t="s">
        <v>30</v>
      </c>
      <c r="B217" s="32"/>
      <c r="C217" s="31">
        <f>C216*6/100</f>
        <v>27136.6548</v>
      </c>
    </row>
    <row r="218" spans="1:3" ht="17.25" x14ac:dyDescent="0.3">
      <c r="A218" s="9" t="s">
        <v>31</v>
      </c>
      <c r="B218" s="22"/>
      <c r="C218" s="20">
        <v>-15000</v>
      </c>
    </row>
    <row r="219" spans="1:3" ht="15.75" x14ac:dyDescent="0.25">
      <c r="A219" s="43" t="s">
        <v>32</v>
      </c>
      <c r="B219" s="40"/>
      <c r="C219" s="60">
        <f>C217+C218</f>
        <v>12136.6548</v>
      </c>
    </row>
    <row r="220" spans="1:3" ht="16.5" thickBot="1" x14ac:dyDescent="0.3">
      <c r="A220" s="12"/>
      <c r="B220" s="52"/>
      <c r="C220" s="95">
        <v>12137</v>
      </c>
    </row>
    <row r="221" spans="1:3" ht="16.5" thickTop="1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5.75" x14ac:dyDescent="0.25">
      <c r="A224" s="21"/>
      <c r="B224" s="30"/>
      <c r="C224" s="97"/>
    </row>
    <row r="225" spans="1:3" ht="15.75" x14ac:dyDescent="0.25">
      <c r="A225" s="21"/>
      <c r="B225" s="30"/>
      <c r="C225" s="97"/>
    </row>
    <row r="226" spans="1:3" ht="17.25" x14ac:dyDescent="0.3">
      <c r="A226" s="5"/>
      <c r="B226" s="3"/>
      <c r="C226" s="3"/>
    </row>
    <row r="227" spans="1:3" ht="17.25" x14ac:dyDescent="0.3">
      <c r="A227" s="61"/>
      <c r="B227" s="3"/>
      <c r="C227" s="3"/>
    </row>
    <row r="228" spans="1:3" ht="17.25" x14ac:dyDescent="0.3">
      <c r="A228" s="56"/>
      <c r="B228" s="3"/>
      <c r="C228" s="3"/>
    </row>
    <row r="229" spans="1:3" ht="17.25" x14ac:dyDescent="0.3">
      <c r="A229" s="2"/>
      <c r="B229" s="3"/>
      <c r="C229" s="3"/>
    </row>
    <row r="230" spans="1:3" ht="17.25" x14ac:dyDescent="0.3">
      <c r="A230" s="1" t="s">
        <v>40</v>
      </c>
      <c r="B230" s="3"/>
      <c r="C230" s="3"/>
    </row>
    <row r="231" spans="1:3" ht="17.25" x14ac:dyDescent="0.3">
      <c r="A231" s="1" t="s">
        <v>1</v>
      </c>
      <c r="B231" s="3"/>
      <c r="C231" s="3"/>
    </row>
    <row r="232" spans="1:3" ht="17.25" x14ac:dyDescent="0.3">
      <c r="A232" s="2"/>
      <c r="B232" s="3"/>
      <c r="C232" s="3"/>
    </row>
    <row r="233" spans="1:3" ht="17.25" x14ac:dyDescent="0.3">
      <c r="A233" s="4" t="s">
        <v>2</v>
      </c>
      <c r="B233" s="3"/>
      <c r="C233" s="3"/>
    </row>
    <row r="234" spans="1:3" ht="17.25" x14ac:dyDescent="0.3">
      <c r="A234" s="5"/>
      <c r="B234" s="165" t="s">
        <v>3</v>
      </c>
      <c r="C234" s="165"/>
    </row>
    <row r="235" spans="1:3" ht="17.25" x14ac:dyDescent="0.3">
      <c r="A235" s="6" t="s">
        <v>6</v>
      </c>
      <c r="B235" s="8"/>
      <c r="C235" s="7">
        <v>107050</v>
      </c>
    </row>
    <row r="236" spans="1:3" ht="17.25" x14ac:dyDescent="0.3">
      <c r="A236" s="9" t="s">
        <v>7</v>
      </c>
      <c r="B236" s="11"/>
      <c r="C236" s="10"/>
    </row>
    <row r="237" spans="1:3" ht="15.75" x14ac:dyDescent="0.25">
      <c r="A237" s="12" t="s">
        <v>8</v>
      </c>
      <c r="B237" s="14"/>
      <c r="C237" s="13">
        <v>1200</v>
      </c>
    </row>
    <row r="238" spans="1:3" ht="17.25" x14ac:dyDescent="0.3">
      <c r="A238" s="9" t="s">
        <v>9</v>
      </c>
      <c r="B238" s="11"/>
      <c r="C238" s="10">
        <v>7800</v>
      </c>
    </row>
    <row r="239" spans="1:3" ht="17.25" x14ac:dyDescent="0.3">
      <c r="A239" s="9" t="s">
        <v>10</v>
      </c>
      <c r="B239" s="11"/>
      <c r="C239" s="10"/>
    </row>
    <row r="240" spans="1:3" ht="17.25" x14ac:dyDescent="0.3">
      <c r="A240" s="9" t="s">
        <v>11</v>
      </c>
      <c r="B240" s="11"/>
      <c r="C240" s="10">
        <v>30825</v>
      </c>
    </row>
    <row r="241" spans="1:3" ht="17.25" x14ac:dyDescent="0.3">
      <c r="A241" s="9" t="s">
        <v>12</v>
      </c>
      <c r="B241" s="16"/>
      <c r="C241" s="15">
        <v>30000</v>
      </c>
    </row>
    <row r="242" spans="1:3" ht="17.25" x14ac:dyDescent="0.3">
      <c r="A242" s="9" t="s">
        <v>13</v>
      </c>
      <c r="B242" s="11"/>
      <c r="C242" s="10">
        <v>53525</v>
      </c>
    </row>
    <row r="243" spans="1:3" ht="17.25" x14ac:dyDescent="0.3">
      <c r="A243" s="9" t="s">
        <v>14</v>
      </c>
      <c r="B243" s="11"/>
      <c r="C243" s="10"/>
    </row>
    <row r="244" spans="1:3" ht="17.25" x14ac:dyDescent="0.3">
      <c r="A244" s="9" t="s">
        <v>15</v>
      </c>
      <c r="B244" s="14"/>
      <c r="C244" s="13">
        <v>100000</v>
      </c>
    </row>
    <row r="245" spans="1:3" ht="17.25" x14ac:dyDescent="0.3">
      <c r="A245" s="9" t="s">
        <v>16</v>
      </c>
      <c r="B245" s="11"/>
      <c r="C245" s="10">
        <v>25000</v>
      </c>
    </row>
    <row r="246" spans="1:3" ht="17.25" x14ac:dyDescent="0.3">
      <c r="A246" s="9" t="s">
        <v>17</v>
      </c>
      <c r="B246" s="11"/>
      <c r="C246" s="10">
        <v>55000</v>
      </c>
    </row>
    <row r="247" spans="1:3" ht="17.25" x14ac:dyDescent="0.3">
      <c r="A247" s="9" t="s">
        <v>18</v>
      </c>
      <c r="B247" s="14"/>
      <c r="C247" s="13">
        <v>11500</v>
      </c>
    </row>
    <row r="248" spans="1:3" ht="17.25" x14ac:dyDescent="0.3">
      <c r="A248" s="9" t="s">
        <v>19</v>
      </c>
      <c r="B248" s="11"/>
      <c r="C248" s="10">
        <v>20000</v>
      </c>
    </row>
    <row r="249" spans="1:3" ht="17.25" x14ac:dyDescent="0.3">
      <c r="A249" s="17" t="s">
        <v>20</v>
      </c>
      <c r="B249" s="19"/>
      <c r="C249" s="18">
        <f>SUM(C235:C248)</f>
        <v>441900</v>
      </c>
    </row>
    <row r="250" spans="1:3" ht="17.25" x14ac:dyDescent="0.3">
      <c r="A250" s="9"/>
      <c r="B250" s="22"/>
      <c r="C250" s="20"/>
    </row>
    <row r="251" spans="1:3" ht="17.25" x14ac:dyDescent="0.3">
      <c r="A251" s="23" t="s">
        <v>21</v>
      </c>
      <c r="B251" s="22"/>
      <c r="C251" s="20"/>
    </row>
    <row r="252" spans="1:3" ht="17.25" x14ac:dyDescent="0.3">
      <c r="A252" s="9" t="s">
        <v>22</v>
      </c>
      <c r="B252" s="22"/>
      <c r="C252" s="20"/>
    </row>
    <row r="253" spans="1:3" ht="15.75" x14ac:dyDescent="0.25">
      <c r="A253" s="24" t="s">
        <v>23</v>
      </c>
      <c r="B253" s="22"/>
      <c r="C253" s="20"/>
    </row>
    <row r="254" spans="1:3" ht="17.25" x14ac:dyDescent="0.3">
      <c r="A254" s="9" t="s">
        <v>24</v>
      </c>
      <c r="B254" s="22"/>
      <c r="C254" s="20"/>
    </row>
    <row r="255" spans="1:3" ht="17.25" x14ac:dyDescent="0.3">
      <c r="A255" s="9" t="s">
        <v>25</v>
      </c>
      <c r="B255" s="22"/>
      <c r="C255" s="20"/>
    </row>
    <row r="256" spans="1:3" ht="17.25" x14ac:dyDescent="0.3">
      <c r="A256" s="9"/>
      <c r="B256" s="22"/>
      <c r="C256" s="20"/>
    </row>
    <row r="257" spans="1:3" ht="15.75" x14ac:dyDescent="0.25">
      <c r="A257" s="12"/>
      <c r="B257" s="8"/>
      <c r="C257" s="7">
        <f>C249+C253+C254+C255</f>
        <v>441900</v>
      </c>
    </row>
    <row r="258" spans="1:3" ht="17.25" x14ac:dyDescent="0.3">
      <c r="A258" s="23" t="s">
        <v>26</v>
      </c>
      <c r="B258" s="11"/>
      <c r="C258" s="10"/>
    </row>
    <row r="259" spans="1:3" ht="17.25" x14ac:dyDescent="0.3">
      <c r="A259" s="9" t="s">
        <v>27</v>
      </c>
      <c r="B259" s="29">
        <v>350</v>
      </c>
      <c r="C259" s="28"/>
    </row>
    <row r="260" spans="1:3" ht="17.25" x14ac:dyDescent="0.3">
      <c r="A260" s="9" t="s">
        <v>28</v>
      </c>
      <c r="B260" s="32">
        <f>C235*10/100</f>
        <v>10705</v>
      </c>
      <c r="C260" s="31"/>
    </row>
    <row r="261" spans="1:3" ht="15.75" x14ac:dyDescent="0.25">
      <c r="A261" s="12"/>
      <c r="B261" s="49"/>
      <c r="C261" s="33">
        <f t="shared" ref="C261" si="13">-B259-B260</f>
        <v>-11055</v>
      </c>
    </row>
    <row r="262" spans="1:3" ht="18" thickBot="1" x14ac:dyDescent="0.35">
      <c r="A262" s="9" t="s">
        <v>29</v>
      </c>
      <c r="B262" s="36"/>
      <c r="C262" s="59">
        <f>+C257+C261</f>
        <v>430845</v>
      </c>
    </row>
    <row r="263" spans="1:3" ht="17.25" x14ac:dyDescent="0.3">
      <c r="A263" s="9" t="s">
        <v>30</v>
      </c>
      <c r="B263" s="32"/>
      <c r="C263" s="31">
        <f t="shared" ref="C263" si="14">C262*6/100</f>
        <v>25850.7</v>
      </c>
    </row>
    <row r="264" spans="1:3" ht="17.25" x14ac:dyDescent="0.3">
      <c r="A264" s="9" t="s">
        <v>31</v>
      </c>
      <c r="B264" s="22"/>
      <c r="C264" s="20">
        <v>-15000</v>
      </c>
    </row>
    <row r="265" spans="1:3" ht="15.75" x14ac:dyDescent="0.25">
      <c r="A265" s="12" t="s">
        <v>32</v>
      </c>
      <c r="B265" s="40"/>
      <c r="C265" s="53">
        <f t="shared" ref="C265" si="15">C263+C264</f>
        <v>10850.7</v>
      </c>
    </row>
    <row r="266" spans="1:3" ht="17.25" x14ac:dyDescent="0.3">
      <c r="A266" s="5"/>
      <c r="B266" s="3"/>
      <c r="C266" s="3"/>
    </row>
    <row r="271" spans="1:3" ht="15.75" x14ac:dyDescent="0.25">
      <c r="A271" s="21"/>
      <c r="B271" s="30"/>
      <c r="C271" s="58"/>
    </row>
    <row r="272" spans="1:3" ht="15.75" x14ac:dyDescent="0.25">
      <c r="A272" s="21"/>
      <c r="B272" s="30"/>
      <c r="C272" s="58"/>
    </row>
    <row r="273" spans="1:3" ht="17.25" x14ac:dyDescent="0.3">
      <c r="A273" s="1" t="s">
        <v>42</v>
      </c>
      <c r="B273" s="3"/>
      <c r="C273" s="3"/>
    </row>
    <row r="274" spans="1:3" ht="17.25" x14ac:dyDescent="0.3">
      <c r="A274" s="1" t="s">
        <v>43</v>
      </c>
      <c r="B274" s="3"/>
      <c r="C274" s="3"/>
    </row>
    <row r="275" spans="1:3" ht="17.25" x14ac:dyDescent="0.3">
      <c r="A275" s="2"/>
      <c r="B275" s="3"/>
      <c r="C275" s="3"/>
    </row>
    <row r="276" spans="1:3" ht="17.25" x14ac:dyDescent="0.3">
      <c r="A276" s="4" t="s">
        <v>2</v>
      </c>
      <c r="B276" s="3"/>
      <c r="C276" s="3"/>
    </row>
    <row r="277" spans="1:3" ht="17.25" x14ac:dyDescent="0.3">
      <c r="A277" s="5"/>
      <c r="B277" s="165" t="s">
        <v>3</v>
      </c>
      <c r="C277" s="165"/>
    </row>
    <row r="278" spans="1:3" ht="17.25" x14ac:dyDescent="0.3">
      <c r="A278" s="6" t="s">
        <v>6</v>
      </c>
      <c r="B278" s="8"/>
      <c r="C278" s="7">
        <v>88670</v>
      </c>
    </row>
    <row r="279" spans="1:3" ht="17.25" x14ac:dyDescent="0.3">
      <c r="A279" s="9" t="s">
        <v>7</v>
      </c>
      <c r="B279" s="11"/>
      <c r="C279" s="10"/>
    </row>
    <row r="280" spans="1:3" ht="15.75" x14ac:dyDescent="0.25">
      <c r="A280" s="12" t="s">
        <v>8</v>
      </c>
      <c r="B280" s="14"/>
      <c r="C280" s="13"/>
    </row>
    <row r="281" spans="1:3" ht="17.25" x14ac:dyDescent="0.3">
      <c r="A281" s="9" t="s">
        <v>9</v>
      </c>
      <c r="B281" s="11"/>
      <c r="C281" s="10">
        <v>7800</v>
      </c>
    </row>
    <row r="282" spans="1:3" ht="17.25" x14ac:dyDescent="0.3">
      <c r="A282" s="9" t="s">
        <v>10</v>
      </c>
      <c r="B282" s="11"/>
      <c r="C282" s="10"/>
    </row>
    <row r="283" spans="1:3" ht="17.25" x14ac:dyDescent="0.3">
      <c r="A283" s="9" t="s">
        <v>11</v>
      </c>
      <c r="B283" s="11"/>
      <c r="C283" s="10">
        <v>30825</v>
      </c>
    </row>
    <row r="284" spans="1:3" ht="17.25" x14ac:dyDescent="0.3">
      <c r="A284" s="9" t="s">
        <v>12</v>
      </c>
      <c r="B284" s="16"/>
      <c r="C284" s="15"/>
    </row>
    <row r="285" spans="1:3" ht="17.25" x14ac:dyDescent="0.3">
      <c r="A285" s="9" t="s">
        <v>13</v>
      </c>
      <c r="B285" s="11"/>
      <c r="C285" s="10">
        <v>44335</v>
      </c>
    </row>
    <row r="286" spans="1:3" ht="17.25" x14ac:dyDescent="0.3">
      <c r="A286" s="9" t="s">
        <v>14</v>
      </c>
      <c r="B286" s="11"/>
      <c r="C286" s="10"/>
    </row>
    <row r="287" spans="1:3" ht="17.25" x14ac:dyDescent="0.3">
      <c r="A287" s="9" t="s">
        <v>15</v>
      </c>
      <c r="B287" s="14"/>
      <c r="C287" s="13">
        <v>100000</v>
      </c>
    </row>
    <row r="288" spans="1:3" ht="17.25" x14ac:dyDescent="0.3">
      <c r="A288" s="9" t="s">
        <v>16</v>
      </c>
      <c r="B288" s="11"/>
      <c r="C288" s="10">
        <v>25000</v>
      </c>
    </row>
    <row r="289" spans="1:3" ht="17.25" x14ac:dyDescent="0.3">
      <c r="A289" s="9" t="s">
        <v>17</v>
      </c>
      <c r="B289" s="11"/>
      <c r="C289" s="10">
        <v>55000</v>
      </c>
    </row>
    <row r="290" spans="1:3" ht="17.25" x14ac:dyDescent="0.3">
      <c r="A290" s="9" t="s">
        <v>18</v>
      </c>
      <c r="B290" s="14"/>
      <c r="C290" s="13">
        <v>11500</v>
      </c>
    </row>
    <row r="291" spans="1:3" ht="17.25" x14ac:dyDescent="0.3">
      <c r="A291" s="9" t="s">
        <v>19</v>
      </c>
      <c r="B291" s="11"/>
      <c r="C291" s="10">
        <v>20000</v>
      </c>
    </row>
    <row r="292" spans="1:3" ht="17.25" x14ac:dyDescent="0.3">
      <c r="A292" s="17" t="s">
        <v>20</v>
      </c>
      <c r="B292" s="19"/>
      <c r="C292" s="18">
        <f>SUM(C278:C291)</f>
        <v>383130</v>
      </c>
    </row>
    <row r="293" spans="1:3" ht="17.25" x14ac:dyDescent="0.3">
      <c r="A293" s="9"/>
      <c r="B293" s="22"/>
      <c r="C293" s="20"/>
    </row>
    <row r="294" spans="1:3" ht="17.25" x14ac:dyDescent="0.3">
      <c r="A294" s="23" t="s">
        <v>21</v>
      </c>
      <c r="B294" s="22"/>
      <c r="C294" s="20"/>
    </row>
    <row r="295" spans="1:3" ht="17.25" x14ac:dyDescent="0.3">
      <c r="A295" s="9" t="s">
        <v>22</v>
      </c>
      <c r="B295" s="22"/>
      <c r="C295" s="20"/>
    </row>
    <row r="296" spans="1:3" ht="15.75" x14ac:dyDescent="0.25">
      <c r="A296" s="24" t="s">
        <v>23</v>
      </c>
      <c r="B296" s="16"/>
      <c r="C296" s="15"/>
    </row>
    <row r="297" spans="1:3" ht="17.25" x14ac:dyDescent="0.3">
      <c r="A297" s="9" t="s">
        <v>24</v>
      </c>
      <c r="B297" s="22"/>
      <c r="C297" s="25">
        <v>65000</v>
      </c>
    </row>
    <row r="298" spans="1:3" ht="17.25" x14ac:dyDescent="0.3">
      <c r="A298" s="9" t="s">
        <v>25</v>
      </c>
      <c r="B298" s="22"/>
      <c r="C298" s="64">
        <v>3553.94</v>
      </c>
    </row>
    <row r="299" spans="1:3" ht="17.25" x14ac:dyDescent="0.3">
      <c r="A299" s="9"/>
      <c r="B299" s="22"/>
      <c r="C299" s="20"/>
    </row>
    <row r="300" spans="1:3" ht="15.75" x14ac:dyDescent="0.25">
      <c r="A300" s="12"/>
      <c r="B300" s="8"/>
      <c r="C300" s="7">
        <f>C292+C296+C297+C298</f>
        <v>451683.94</v>
      </c>
    </row>
    <row r="301" spans="1:3" ht="17.25" x14ac:dyDescent="0.3">
      <c r="A301" s="23" t="s">
        <v>26</v>
      </c>
      <c r="B301" s="11"/>
      <c r="C301" s="10"/>
    </row>
    <row r="302" spans="1:3" ht="17.25" x14ac:dyDescent="0.3">
      <c r="A302" s="9" t="s">
        <v>27</v>
      </c>
      <c r="B302" s="27">
        <v>350</v>
      </c>
      <c r="C302" s="28"/>
    </row>
    <row r="303" spans="1:3" ht="17.25" x14ac:dyDescent="0.3">
      <c r="A303" s="9" t="s">
        <v>28</v>
      </c>
      <c r="B303" s="30">
        <v>8867</v>
      </c>
      <c r="C303" s="31"/>
    </row>
    <row r="304" spans="1:3" ht="16.5" thickBot="1" x14ac:dyDescent="0.3">
      <c r="A304" s="12"/>
      <c r="B304" s="62"/>
      <c r="C304" s="59">
        <f t="shared" ref="C304" si="16">-B302-B303</f>
        <v>-9217</v>
      </c>
    </row>
    <row r="305" spans="1:3" ht="17.25" x14ac:dyDescent="0.3">
      <c r="A305" s="9" t="s">
        <v>29</v>
      </c>
      <c r="B305" s="11"/>
      <c r="C305" s="65">
        <f>+C300+C304</f>
        <v>442466.94</v>
      </c>
    </row>
    <row r="306" spans="1:3" ht="17.25" x14ac:dyDescent="0.3">
      <c r="A306" s="9" t="s">
        <v>30</v>
      </c>
      <c r="B306" s="30"/>
      <c r="C306" s="31">
        <f t="shared" ref="C306" si="17">C305*6/100</f>
        <v>26548.0164</v>
      </c>
    </row>
    <row r="307" spans="1:3" ht="17.25" x14ac:dyDescent="0.3">
      <c r="A307" s="9" t="s">
        <v>31</v>
      </c>
      <c r="B307" s="22"/>
      <c r="C307" s="20">
        <v>-15000</v>
      </c>
    </row>
    <row r="308" spans="1:3" ht="15.75" x14ac:dyDescent="0.25">
      <c r="A308" s="43" t="s">
        <v>32</v>
      </c>
      <c r="B308" s="40"/>
      <c r="C308" s="98">
        <f t="shared" ref="C308" si="18">C306+C307</f>
        <v>11548.0164</v>
      </c>
    </row>
    <row r="309" spans="1:3" ht="15.75" x14ac:dyDescent="0.25">
      <c r="A309" s="21"/>
      <c r="B309" s="30"/>
      <c r="C309" s="58"/>
    </row>
    <row r="310" spans="1:3" ht="15.75" x14ac:dyDescent="0.25">
      <c r="A310" s="21"/>
      <c r="B310" s="30"/>
      <c r="C310" s="58"/>
    </row>
    <row r="311" spans="1:3" ht="15.75" x14ac:dyDescent="0.25">
      <c r="A311" s="21"/>
      <c r="B311" s="30"/>
      <c r="C311" s="58"/>
    </row>
    <row r="312" spans="1:3" ht="15.75" x14ac:dyDescent="0.25">
      <c r="A312" s="21"/>
      <c r="B312" s="30"/>
      <c r="C312" s="58"/>
    </row>
    <row r="313" spans="1:3" ht="15.75" x14ac:dyDescent="0.25">
      <c r="A313" s="21"/>
      <c r="B313" s="30"/>
      <c r="C313" s="58"/>
    </row>
    <row r="314" spans="1:3" ht="15.75" x14ac:dyDescent="0.25">
      <c r="A314" s="21"/>
      <c r="B314" s="30"/>
      <c r="C314" s="58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5.75" x14ac:dyDescent="0.25">
      <c r="A317" s="21"/>
      <c r="B317" s="30"/>
      <c r="C317" s="58"/>
    </row>
    <row r="318" spans="1:3" ht="17.25" x14ac:dyDescent="0.3">
      <c r="A318" s="55"/>
      <c r="B318" s="3"/>
      <c r="C318" s="3"/>
    </row>
    <row r="319" spans="1:3" ht="17.25" x14ac:dyDescent="0.3">
      <c r="A319" s="1" t="s">
        <v>44</v>
      </c>
      <c r="B319" s="3"/>
      <c r="C319" s="3"/>
    </row>
    <row r="320" spans="1:3" ht="17.25" x14ac:dyDescent="0.3">
      <c r="A320" s="1" t="s">
        <v>1</v>
      </c>
      <c r="B320" s="3"/>
      <c r="C320" s="3"/>
    </row>
    <row r="321" spans="1:3" ht="17.25" x14ac:dyDescent="0.3">
      <c r="A321" s="2"/>
      <c r="B321" s="3"/>
      <c r="C321" s="3"/>
    </row>
    <row r="322" spans="1:3" ht="17.25" x14ac:dyDescent="0.3">
      <c r="A322" s="4" t="s">
        <v>2</v>
      </c>
      <c r="B322" s="3"/>
      <c r="C322" s="3"/>
    </row>
    <row r="323" spans="1:3" ht="17.25" x14ac:dyDescent="0.3">
      <c r="A323" s="5"/>
      <c r="B323" s="165" t="s">
        <v>3</v>
      </c>
      <c r="C323" s="165"/>
    </row>
    <row r="324" spans="1:3" ht="17.25" x14ac:dyDescent="0.3">
      <c r="A324" s="6" t="s">
        <v>6</v>
      </c>
      <c r="B324" s="8"/>
      <c r="C324" s="7">
        <v>93010</v>
      </c>
    </row>
    <row r="325" spans="1:3" ht="17.25" x14ac:dyDescent="0.3">
      <c r="A325" s="9" t="s">
        <v>7</v>
      </c>
      <c r="B325" s="11"/>
      <c r="C325" s="10"/>
    </row>
    <row r="326" spans="1:3" ht="15.75" x14ac:dyDescent="0.25">
      <c r="A326" s="12" t="s">
        <v>8</v>
      </c>
      <c r="B326" s="14"/>
      <c r="C326" s="13"/>
    </row>
    <row r="327" spans="1:3" ht="17.25" x14ac:dyDescent="0.3">
      <c r="A327" s="9" t="s">
        <v>9</v>
      </c>
      <c r="B327" s="11"/>
      <c r="C327" s="10">
        <v>7800</v>
      </c>
    </row>
    <row r="328" spans="1:3" ht="17.25" x14ac:dyDescent="0.3">
      <c r="A328" s="9" t="s">
        <v>10</v>
      </c>
      <c r="B328" s="11"/>
      <c r="C328" s="10"/>
    </row>
    <row r="329" spans="1:3" ht="17.25" x14ac:dyDescent="0.3">
      <c r="A329" s="9" t="s">
        <v>11</v>
      </c>
      <c r="B329" s="11"/>
      <c r="C329" s="10">
        <v>30825</v>
      </c>
    </row>
    <row r="330" spans="1:3" ht="17.25" x14ac:dyDescent="0.3">
      <c r="A330" s="9" t="s">
        <v>12</v>
      </c>
      <c r="B330" s="16"/>
      <c r="C330" s="15">
        <v>30000</v>
      </c>
    </row>
    <row r="331" spans="1:3" ht="17.25" x14ac:dyDescent="0.3">
      <c r="A331" s="9" t="s">
        <v>13</v>
      </c>
      <c r="B331" s="11"/>
      <c r="C331" s="10">
        <v>46505</v>
      </c>
    </row>
    <row r="332" spans="1:3" ht="17.25" x14ac:dyDescent="0.3">
      <c r="A332" s="9" t="s">
        <v>14</v>
      </c>
      <c r="B332" s="11"/>
      <c r="C332" s="10"/>
    </row>
    <row r="333" spans="1:3" ht="17.25" x14ac:dyDescent="0.3">
      <c r="A333" s="9" t="s">
        <v>15</v>
      </c>
      <c r="B333" s="14"/>
      <c r="C333" s="13">
        <v>100000</v>
      </c>
    </row>
    <row r="334" spans="1:3" ht="17.25" x14ac:dyDescent="0.3">
      <c r="A334" s="9" t="s">
        <v>16</v>
      </c>
      <c r="B334" s="11"/>
      <c r="C334" s="10">
        <v>25000</v>
      </c>
    </row>
    <row r="335" spans="1:3" ht="17.25" x14ac:dyDescent="0.3">
      <c r="A335" s="9" t="s">
        <v>17</v>
      </c>
      <c r="B335" s="11"/>
      <c r="C335" s="10">
        <v>55000</v>
      </c>
    </row>
    <row r="336" spans="1:3" ht="17.25" x14ac:dyDescent="0.3">
      <c r="A336" s="9" t="s">
        <v>18</v>
      </c>
      <c r="B336" s="14"/>
      <c r="C336" s="13">
        <v>11500</v>
      </c>
    </row>
    <row r="337" spans="1:3" ht="17.25" x14ac:dyDescent="0.3">
      <c r="A337" s="9" t="s">
        <v>19</v>
      </c>
      <c r="B337" s="11"/>
      <c r="C337" s="10">
        <v>20000</v>
      </c>
    </row>
    <row r="338" spans="1:3" ht="17.25" x14ac:dyDescent="0.3">
      <c r="A338" s="17" t="s">
        <v>20</v>
      </c>
      <c r="B338" s="19"/>
      <c r="C338" s="18">
        <f>SUM(C324:C337)</f>
        <v>419640</v>
      </c>
    </row>
    <row r="339" spans="1:3" ht="17.25" x14ac:dyDescent="0.3">
      <c r="A339" s="9"/>
      <c r="B339" s="22"/>
      <c r="C339" s="20"/>
    </row>
    <row r="340" spans="1:3" ht="17.25" x14ac:dyDescent="0.3">
      <c r="A340" s="23" t="s">
        <v>21</v>
      </c>
      <c r="B340" s="22"/>
      <c r="C340" s="20"/>
    </row>
    <row r="341" spans="1:3" ht="17.25" x14ac:dyDescent="0.3">
      <c r="A341" s="9" t="s">
        <v>22</v>
      </c>
      <c r="B341" s="22"/>
      <c r="C341" s="20"/>
    </row>
    <row r="342" spans="1:3" ht="15.75" x14ac:dyDescent="0.25">
      <c r="A342" s="24" t="s">
        <v>23</v>
      </c>
      <c r="B342" s="16"/>
      <c r="C342" s="15"/>
    </row>
    <row r="343" spans="1:3" ht="17.25" x14ac:dyDescent="0.3">
      <c r="A343" s="9" t="s">
        <v>24</v>
      </c>
      <c r="B343" s="22"/>
      <c r="C343" s="20"/>
    </row>
    <row r="344" spans="1:3" ht="17.25" x14ac:dyDescent="0.3">
      <c r="A344" s="9" t="s">
        <v>25</v>
      </c>
      <c r="B344" s="22"/>
      <c r="C344" s="20"/>
    </row>
    <row r="345" spans="1:3" ht="17.25" x14ac:dyDescent="0.3">
      <c r="A345" s="9"/>
      <c r="B345" s="22"/>
      <c r="C345" s="20"/>
    </row>
    <row r="346" spans="1:3" ht="15.75" x14ac:dyDescent="0.25">
      <c r="A346" s="12"/>
      <c r="B346" s="8"/>
      <c r="C346" s="7">
        <f>C338+C342+C343+C344</f>
        <v>419640</v>
      </c>
    </row>
    <row r="347" spans="1:3" ht="17.25" x14ac:dyDescent="0.3">
      <c r="A347" s="23" t="s">
        <v>26</v>
      </c>
      <c r="B347" s="11"/>
      <c r="C347" s="10"/>
    </row>
    <row r="348" spans="1:3" ht="17.25" x14ac:dyDescent="0.3">
      <c r="A348" s="9" t="s">
        <v>27</v>
      </c>
      <c r="B348" s="27">
        <v>350</v>
      </c>
      <c r="C348" s="28"/>
    </row>
    <row r="349" spans="1:3" ht="17.25" x14ac:dyDescent="0.3">
      <c r="A349" s="9" t="s">
        <v>28</v>
      </c>
      <c r="B349" s="30">
        <f>C324*10/100</f>
        <v>9301</v>
      </c>
      <c r="C349" s="31"/>
    </row>
    <row r="350" spans="1:3" ht="16.5" thickBot="1" x14ac:dyDescent="0.3">
      <c r="A350" s="12"/>
      <c r="B350" s="62"/>
      <c r="C350" s="59">
        <f t="shared" ref="C350" si="19">-B348-B349</f>
        <v>-9651</v>
      </c>
    </row>
    <row r="351" spans="1:3" ht="17.25" x14ac:dyDescent="0.3">
      <c r="A351" s="9" t="s">
        <v>29</v>
      </c>
      <c r="B351" s="11"/>
      <c r="C351" s="65">
        <f>+C346+C350</f>
        <v>409989</v>
      </c>
    </row>
    <row r="352" spans="1:3" ht="17.25" x14ac:dyDescent="0.3">
      <c r="A352" s="9" t="s">
        <v>30</v>
      </c>
      <c r="B352" s="30"/>
      <c r="C352" s="31">
        <f t="shared" ref="C352" si="20">C351*6/100</f>
        <v>24599.34</v>
      </c>
    </row>
    <row r="353" spans="1:3" ht="17.25" x14ac:dyDescent="0.3">
      <c r="A353" s="9" t="s">
        <v>31</v>
      </c>
      <c r="B353" s="22"/>
      <c r="C353" s="66">
        <v>-15000</v>
      </c>
    </row>
    <row r="354" spans="1:3" ht="15.75" x14ac:dyDescent="0.25">
      <c r="A354" s="12" t="s">
        <v>32</v>
      </c>
      <c r="B354" s="40"/>
      <c r="C354" s="41">
        <f t="shared" ref="C354" si="21">C352+C353</f>
        <v>9599.34</v>
      </c>
    </row>
    <row r="355" spans="1:3" ht="16.5" thickBot="1" x14ac:dyDescent="0.3">
      <c r="A355" s="51"/>
      <c r="B355" s="52"/>
      <c r="C355" s="95">
        <v>9599</v>
      </c>
    </row>
    <row r="356" spans="1:3" ht="18" thickTop="1" x14ac:dyDescent="0.3">
      <c r="A356" s="61"/>
      <c r="B356" s="3"/>
      <c r="C356" s="3"/>
    </row>
    <row r="357" spans="1:3" ht="17.25" x14ac:dyDescent="0.3">
      <c r="A357" s="61"/>
      <c r="B357" s="3"/>
      <c r="C357" s="3"/>
    </row>
    <row r="358" spans="1:3" ht="17.25" x14ac:dyDescent="0.3">
      <c r="A358" s="61"/>
      <c r="B358" s="3"/>
      <c r="C358" s="3"/>
    </row>
    <row r="359" spans="1:3" ht="17.25" x14ac:dyDescent="0.3">
      <c r="A359" s="61"/>
      <c r="B359" s="3"/>
      <c r="C359" s="3"/>
    </row>
    <row r="360" spans="1:3" ht="17.25" x14ac:dyDescent="0.3">
      <c r="A360" s="61"/>
      <c r="B360" s="3"/>
      <c r="C360" s="3"/>
    </row>
    <row r="361" spans="1:3" ht="17.25" x14ac:dyDescent="0.3">
      <c r="A361" s="61"/>
      <c r="B361" s="3"/>
      <c r="C361" s="3"/>
    </row>
    <row r="362" spans="1:3" ht="15.75" x14ac:dyDescent="0.25">
      <c r="A362" s="3"/>
      <c r="B362" s="3"/>
      <c r="C362" s="3"/>
    </row>
    <row r="363" spans="1:3" ht="17.25" x14ac:dyDescent="0.3">
      <c r="A363" s="1" t="s">
        <v>45</v>
      </c>
      <c r="B363" s="3"/>
      <c r="C363" s="3"/>
    </row>
    <row r="364" spans="1:3" ht="17.25" x14ac:dyDescent="0.3">
      <c r="A364" s="1" t="s">
        <v>46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3</v>
      </c>
      <c r="C367" s="165"/>
    </row>
    <row r="368" spans="1:3" ht="17.25" x14ac:dyDescent="0.3">
      <c r="A368" s="6" t="s">
        <v>6</v>
      </c>
      <c r="B368" s="8"/>
      <c r="C368" s="7">
        <v>83150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30825</v>
      </c>
    </row>
    <row r="374" spans="1:3" ht="17.25" x14ac:dyDescent="0.3">
      <c r="A374" s="9" t="s">
        <v>12</v>
      </c>
      <c r="B374" s="16"/>
      <c r="C374" s="15"/>
    </row>
    <row r="375" spans="1:3" ht="17.25" x14ac:dyDescent="0.3">
      <c r="A375" s="9" t="s">
        <v>13</v>
      </c>
      <c r="B375" s="11"/>
      <c r="C375" s="10">
        <v>41575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374850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374850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9">
        <v>350</v>
      </c>
      <c r="C392" s="28"/>
    </row>
    <row r="393" spans="1:3" ht="17.25" x14ac:dyDescent="0.3">
      <c r="A393" s="9" t="s">
        <v>47</v>
      </c>
      <c r="B393" s="32"/>
      <c r="C393" s="31"/>
    </row>
    <row r="394" spans="1:3" ht="16.5" thickBot="1" x14ac:dyDescent="0.3">
      <c r="A394" s="12"/>
      <c r="B394" s="36"/>
      <c r="C394" s="59">
        <f t="shared" ref="C394" si="22">-B392-B393</f>
        <v>-350</v>
      </c>
    </row>
    <row r="395" spans="1:3" ht="17.25" x14ac:dyDescent="0.3">
      <c r="A395" s="9" t="s">
        <v>29</v>
      </c>
      <c r="B395" s="11"/>
      <c r="C395" s="65">
        <f>+C390+C394</f>
        <v>374500</v>
      </c>
    </row>
    <row r="396" spans="1:3" ht="17.25" x14ac:dyDescent="0.3">
      <c r="A396" s="9" t="s">
        <v>30</v>
      </c>
      <c r="B396" s="30"/>
      <c r="C396" s="31">
        <f t="shared" ref="C396" si="23">C395*6/100</f>
        <v>22470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12" t="s">
        <v>32</v>
      </c>
      <c r="B398" s="40"/>
      <c r="C398" s="98">
        <f t="shared" ref="C398" si="24">C396+C397</f>
        <v>7470</v>
      </c>
    </row>
    <row r="399" spans="1:3" ht="16.5" thickBot="1" x14ac:dyDescent="0.3">
      <c r="A399" s="54" t="s">
        <v>35</v>
      </c>
      <c r="B399" s="52"/>
      <c r="C399" s="38">
        <v>7470</v>
      </c>
    </row>
    <row r="400" spans="1:3" ht="16.5" thickTop="1" x14ac:dyDescent="0.25">
      <c r="A400" s="92"/>
      <c r="B400" s="30"/>
      <c r="C400" s="58"/>
    </row>
    <row r="401" spans="1:3" ht="15.75" x14ac:dyDescent="0.25">
      <c r="A401" s="92"/>
      <c r="B401" s="30"/>
      <c r="C401" s="58"/>
    </row>
    <row r="402" spans="1:3" ht="15.75" x14ac:dyDescent="0.25">
      <c r="A402" s="92"/>
      <c r="B402" s="30"/>
      <c r="C402" s="58"/>
    </row>
    <row r="403" spans="1:3" ht="15.75" x14ac:dyDescent="0.25">
      <c r="A403" s="92"/>
      <c r="B403" s="30"/>
      <c r="C403" s="58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7.25" x14ac:dyDescent="0.3">
      <c r="A406" s="1" t="s">
        <v>55</v>
      </c>
      <c r="B406" s="3"/>
      <c r="C406" s="3"/>
    </row>
    <row r="407" spans="1:3" ht="17.25" x14ac:dyDescent="0.3">
      <c r="A407" s="1" t="s">
        <v>56</v>
      </c>
      <c r="B407" s="3"/>
      <c r="C407" s="3"/>
    </row>
    <row r="408" spans="1:3" ht="15.75" x14ac:dyDescent="0.25">
      <c r="A408" s="73"/>
      <c r="B408" s="3"/>
      <c r="C408" s="3"/>
    </row>
    <row r="409" spans="1:3" ht="15.75" x14ac:dyDescent="0.25">
      <c r="A409" s="74" t="s">
        <v>2</v>
      </c>
      <c r="B409" s="3"/>
      <c r="C409" s="3"/>
    </row>
    <row r="410" spans="1:3" ht="15.75" x14ac:dyDescent="0.25">
      <c r="A410" s="75"/>
      <c r="B410" s="165" t="s">
        <v>3</v>
      </c>
      <c r="C410" s="165"/>
    </row>
    <row r="411" spans="1:3" ht="15.75" x14ac:dyDescent="0.25">
      <c r="A411" s="76" t="s">
        <v>6</v>
      </c>
      <c r="B411" s="8"/>
      <c r="C411" s="7">
        <v>90840</v>
      </c>
    </row>
    <row r="412" spans="1:3" ht="15.75" x14ac:dyDescent="0.25">
      <c r="A412" s="67" t="s">
        <v>7</v>
      </c>
      <c r="B412" s="47"/>
      <c r="C412" s="77"/>
    </row>
    <row r="413" spans="1:3" ht="15.75" x14ac:dyDescent="0.25">
      <c r="A413" s="67" t="s">
        <v>9</v>
      </c>
      <c r="B413" s="11"/>
      <c r="C413" s="10">
        <v>7800</v>
      </c>
    </row>
    <row r="414" spans="1:3" ht="16.5" x14ac:dyDescent="0.25">
      <c r="A414" s="12" t="s">
        <v>8</v>
      </c>
      <c r="B414" s="48"/>
      <c r="C414" s="10">
        <v>2320</v>
      </c>
    </row>
    <row r="415" spans="1:3" ht="15.75" x14ac:dyDescent="0.25">
      <c r="A415" s="67" t="s">
        <v>11</v>
      </c>
      <c r="B415" s="11"/>
      <c r="C415" s="10">
        <v>30825</v>
      </c>
    </row>
    <row r="416" spans="1:3" ht="15.75" x14ac:dyDescent="0.25">
      <c r="A416" s="67" t="s">
        <v>53</v>
      </c>
      <c r="B416" s="11"/>
      <c r="C416" s="10">
        <v>30000</v>
      </c>
    </row>
    <row r="417" spans="1:3" ht="15.75" x14ac:dyDescent="0.25">
      <c r="A417" s="67" t="s">
        <v>13</v>
      </c>
      <c r="B417" s="11"/>
      <c r="C417" s="10">
        <v>45420</v>
      </c>
    </row>
    <row r="418" spans="1:3" ht="15.75" x14ac:dyDescent="0.25">
      <c r="A418" s="67" t="s">
        <v>14</v>
      </c>
      <c r="B418" s="47"/>
      <c r="C418" s="13"/>
    </row>
    <row r="419" spans="1:3" ht="15.75" x14ac:dyDescent="0.25">
      <c r="A419" s="67" t="s">
        <v>16</v>
      </c>
      <c r="B419" s="11"/>
      <c r="C419" s="10">
        <v>25000</v>
      </c>
    </row>
    <row r="420" spans="1:3" ht="15.75" x14ac:dyDescent="0.25">
      <c r="A420" s="67" t="s">
        <v>17</v>
      </c>
      <c r="B420" s="11"/>
      <c r="C420" s="10">
        <v>55000</v>
      </c>
    </row>
    <row r="421" spans="1:3" ht="15.75" x14ac:dyDescent="0.25">
      <c r="A421" s="67" t="s">
        <v>15</v>
      </c>
      <c r="B421" s="47"/>
      <c r="C421" s="25">
        <v>100000</v>
      </c>
    </row>
    <row r="422" spans="1:3" ht="15.75" x14ac:dyDescent="0.25">
      <c r="A422" s="67" t="s">
        <v>18</v>
      </c>
      <c r="B422" s="11"/>
      <c r="C422" s="10">
        <v>11500</v>
      </c>
    </row>
    <row r="423" spans="1:3" ht="15.75" x14ac:dyDescent="0.25">
      <c r="A423" s="67" t="s">
        <v>19</v>
      </c>
      <c r="B423" s="11"/>
      <c r="C423" s="10">
        <v>20000</v>
      </c>
    </row>
    <row r="424" spans="1:3" ht="15.75" x14ac:dyDescent="0.25">
      <c r="A424" s="78" t="s">
        <v>20</v>
      </c>
      <c r="B424" s="19"/>
      <c r="C424" s="18">
        <f>SUM(C411:C423)</f>
        <v>418705</v>
      </c>
    </row>
    <row r="425" spans="1:3" ht="15.75" x14ac:dyDescent="0.25">
      <c r="A425" s="79"/>
      <c r="B425" s="47"/>
      <c r="C425" s="20"/>
    </row>
    <row r="426" spans="1:3" ht="15.75" x14ac:dyDescent="0.25">
      <c r="A426" s="80" t="s">
        <v>21</v>
      </c>
      <c r="B426" s="47"/>
      <c r="C426" s="20"/>
    </row>
    <row r="427" spans="1:3" ht="15.75" x14ac:dyDescent="0.25">
      <c r="A427" s="67" t="s">
        <v>23</v>
      </c>
      <c r="B427" s="47"/>
      <c r="C427" s="77"/>
    </row>
    <row r="428" spans="1:3" ht="15.75" x14ac:dyDescent="0.25">
      <c r="A428" s="67" t="s">
        <v>22</v>
      </c>
      <c r="B428" s="47"/>
      <c r="C428" s="81"/>
    </row>
    <row r="429" spans="1:3" ht="15.75" x14ac:dyDescent="0.25">
      <c r="A429" s="67" t="s">
        <v>24</v>
      </c>
      <c r="B429" s="90"/>
      <c r="C429" s="81"/>
    </row>
    <row r="430" spans="1:3" ht="15.75" x14ac:dyDescent="0.25">
      <c r="A430" s="67" t="s">
        <v>25</v>
      </c>
      <c r="B430" s="47"/>
      <c r="C430" s="81"/>
    </row>
    <row r="431" spans="1:3" ht="15.75" x14ac:dyDescent="0.25">
      <c r="A431" s="67"/>
      <c r="B431" s="8"/>
      <c r="C431" s="7">
        <f>C424+B429</f>
        <v>418705</v>
      </c>
    </row>
    <row r="432" spans="1:3" ht="15.75" x14ac:dyDescent="0.25">
      <c r="A432" s="80" t="s">
        <v>26</v>
      </c>
      <c r="B432" s="47"/>
      <c r="C432" s="81"/>
    </row>
    <row r="433" spans="1:3" ht="15.75" x14ac:dyDescent="0.25">
      <c r="A433" s="67" t="s">
        <v>27</v>
      </c>
      <c r="B433" s="29">
        <v>350</v>
      </c>
      <c r="C433" s="82"/>
    </row>
    <row r="434" spans="1:3" ht="17.25" x14ac:dyDescent="0.3">
      <c r="A434" s="83" t="s">
        <v>28</v>
      </c>
      <c r="B434" s="29">
        <v>9084</v>
      </c>
      <c r="C434" s="82"/>
    </row>
    <row r="435" spans="1:3" ht="17.25" x14ac:dyDescent="0.3">
      <c r="A435" s="83"/>
      <c r="B435" s="49"/>
      <c r="C435" s="33">
        <f>-B433-B434-B435</f>
        <v>-9434</v>
      </c>
    </row>
    <row r="436" spans="1:3" ht="16.5" thickBot="1" x14ac:dyDescent="0.3">
      <c r="A436" s="67" t="s">
        <v>29</v>
      </c>
      <c r="B436" s="35"/>
      <c r="C436" s="84">
        <f>C431-B433-B434</f>
        <v>409271</v>
      </c>
    </row>
    <row r="437" spans="1:3" ht="15.75" x14ac:dyDescent="0.25">
      <c r="A437" s="67" t="s">
        <v>30</v>
      </c>
      <c r="B437" s="50"/>
      <c r="C437" s="85">
        <f>C436*6/100</f>
        <v>24556.26</v>
      </c>
    </row>
    <row r="438" spans="1:3" ht="15.75" x14ac:dyDescent="0.25">
      <c r="A438" s="67" t="s">
        <v>31</v>
      </c>
      <c r="B438" s="47"/>
      <c r="C438" s="77">
        <v>-15000</v>
      </c>
    </row>
    <row r="439" spans="1:3" ht="16.5" thickBot="1" x14ac:dyDescent="0.3">
      <c r="A439" s="88" t="s">
        <v>54</v>
      </c>
      <c r="B439" s="57"/>
      <c r="C439" s="99">
        <f>C437+C438</f>
        <v>9556.2599999999984</v>
      </c>
    </row>
    <row r="440" spans="1:3" ht="15.75" thickTop="1" x14ac:dyDescent="0.25"/>
    <row r="453" spans="1:3" ht="15.75" x14ac:dyDescent="0.25">
      <c r="A453" s="71" t="s">
        <v>57</v>
      </c>
      <c r="B453" s="3"/>
      <c r="C453" s="3"/>
    </row>
    <row r="454" spans="1:3" ht="15.75" x14ac:dyDescent="0.25">
      <c r="A454" s="71" t="s">
        <v>58</v>
      </c>
      <c r="B454" s="3"/>
      <c r="C454" s="3"/>
    </row>
    <row r="455" spans="1:3" ht="15.75" x14ac:dyDescent="0.25">
      <c r="A455" s="73"/>
      <c r="B455" s="3"/>
      <c r="C455" s="3"/>
    </row>
    <row r="456" spans="1:3" ht="15.75" x14ac:dyDescent="0.25">
      <c r="A456" s="74" t="s">
        <v>2</v>
      </c>
      <c r="B456" s="3"/>
      <c r="C456" s="3"/>
    </row>
    <row r="457" spans="1:3" ht="15.75" x14ac:dyDescent="0.25">
      <c r="A457" s="75"/>
      <c r="B457" s="165" t="s">
        <v>3</v>
      </c>
      <c r="C457" s="165"/>
    </row>
    <row r="458" spans="1:3" ht="15.75" x14ac:dyDescent="0.25">
      <c r="A458" s="76" t="s">
        <v>6</v>
      </c>
      <c r="B458" s="8"/>
      <c r="C458" s="7">
        <v>93010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67" t="s">
        <v>11</v>
      </c>
      <c r="B461" s="48"/>
      <c r="C461" s="10">
        <v>30825</v>
      </c>
    </row>
    <row r="462" spans="1:3" ht="15.75" x14ac:dyDescent="0.25">
      <c r="A462" s="67" t="s">
        <v>13</v>
      </c>
      <c r="B462" s="11"/>
      <c r="C462" s="10">
        <v>46505</v>
      </c>
    </row>
    <row r="463" spans="1:3" ht="15.75" x14ac:dyDescent="0.25">
      <c r="A463" s="67" t="s">
        <v>14</v>
      </c>
      <c r="B463" s="11"/>
      <c r="C463" s="10"/>
    </row>
    <row r="464" spans="1:3" ht="15.75" x14ac:dyDescent="0.25">
      <c r="A464" s="67" t="s">
        <v>16</v>
      </c>
      <c r="B464" s="11"/>
      <c r="C464" s="10">
        <v>25000</v>
      </c>
    </row>
    <row r="465" spans="1:3" ht="15.75" x14ac:dyDescent="0.25">
      <c r="A465" s="67" t="s">
        <v>17</v>
      </c>
      <c r="B465" s="11"/>
      <c r="C465" s="10">
        <v>55000</v>
      </c>
    </row>
    <row r="466" spans="1:3" ht="15.75" x14ac:dyDescent="0.25">
      <c r="A466" s="67" t="s">
        <v>15</v>
      </c>
      <c r="B466" s="47"/>
      <c r="C466" s="13">
        <v>100000</v>
      </c>
    </row>
    <row r="467" spans="1:3" ht="15.75" x14ac:dyDescent="0.25">
      <c r="A467" s="67" t="s">
        <v>18</v>
      </c>
      <c r="B467" s="11"/>
      <c r="C467" s="10">
        <v>11500</v>
      </c>
    </row>
    <row r="468" spans="1:3" ht="15.75" x14ac:dyDescent="0.25">
      <c r="A468" s="67" t="s">
        <v>19</v>
      </c>
      <c r="B468" s="11"/>
      <c r="C468" s="10">
        <v>20000</v>
      </c>
    </row>
    <row r="469" spans="1:3" ht="15.75" x14ac:dyDescent="0.25">
      <c r="A469" s="78" t="s">
        <v>20</v>
      </c>
      <c r="B469" s="19"/>
      <c r="C469" s="18">
        <f>SUM(C458:C468)</f>
        <v>389640</v>
      </c>
    </row>
    <row r="470" spans="1:3" ht="15.75" x14ac:dyDescent="0.25">
      <c r="A470" s="79"/>
      <c r="B470" s="47"/>
      <c r="C470" s="20"/>
    </row>
    <row r="471" spans="1:3" ht="15.75" x14ac:dyDescent="0.25">
      <c r="A471" s="80" t="s">
        <v>21</v>
      </c>
      <c r="B471" s="47"/>
      <c r="C471" s="20"/>
    </row>
    <row r="472" spans="1:3" ht="15.75" x14ac:dyDescent="0.25">
      <c r="A472" s="67" t="s">
        <v>23</v>
      </c>
      <c r="B472" s="47"/>
      <c r="C472" s="77"/>
    </row>
    <row r="473" spans="1:3" ht="15.75" x14ac:dyDescent="0.25">
      <c r="A473" s="67" t="s">
        <v>22</v>
      </c>
      <c r="B473" s="47"/>
      <c r="C473" s="81"/>
    </row>
    <row r="474" spans="1:3" ht="15.75" x14ac:dyDescent="0.25">
      <c r="A474" s="67" t="s">
        <v>24</v>
      </c>
      <c r="B474" s="47"/>
      <c r="C474" s="93">
        <v>40000</v>
      </c>
    </row>
    <row r="475" spans="1:3" ht="15.75" x14ac:dyDescent="0.25">
      <c r="A475" s="67" t="s">
        <v>25</v>
      </c>
      <c r="B475" s="47"/>
      <c r="C475" s="81"/>
    </row>
    <row r="476" spans="1:3" ht="15.75" x14ac:dyDescent="0.25">
      <c r="A476" s="67"/>
      <c r="B476" s="8"/>
      <c r="C476" s="7">
        <f>C469+C474</f>
        <v>429640</v>
      </c>
    </row>
    <row r="477" spans="1:3" ht="15.75" x14ac:dyDescent="0.25">
      <c r="A477" s="80" t="s">
        <v>26</v>
      </c>
      <c r="B477" s="47"/>
      <c r="C477" s="81"/>
    </row>
    <row r="478" spans="1:3" ht="15.75" x14ac:dyDescent="0.25">
      <c r="A478" s="67" t="s">
        <v>27</v>
      </c>
      <c r="B478" s="29"/>
      <c r="C478" s="82">
        <v>-350</v>
      </c>
    </row>
    <row r="479" spans="1:3" ht="17.25" x14ac:dyDescent="0.3">
      <c r="A479" s="83" t="s">
        <v>28</v>
      </c>
      <c r="B479" s="29"/>
      <c r="C479" s="82">
        <v>-9301</v>
      </c>
    </row>
    <row r="480" spans="1:3" ht="17.25" x14ac:dyDescent="0.3">
      <c r="A480" s="83"/>
      <c r="B480" s="49"/>
      <c r="C480" s="33"/>
    </row>
    <row r="481" spans="1:3" ht="16.5" thickBot="1" x14ac:dyDescent="0.3">
      <c r="A481" s="67" t="s">
        <v>29</v>
      </c>
      <c r="B481" s="35"/>
      <c r="C481" s="84">
        <f>C476+C478+C479</f>
        <v>419989</v>
      </c>
    </row>
    <row r="482" spans="1:3" ht="15.75" x14ac:dyDescent="0.25">
      <c r="A482" s="67" t="s">
        <v>30</v>
      </c>
      <c r="B482" s="50"/>
      <c r="C482" s="85">
        <f t="shared" ref="C482" si="25">C481*6/100</f>
        <v>25199.34</v>
      </c>
    </row>
    <row r="483" spans="1:3" ht="15.75" x14ac:dyDescent="0.25">
      <c r="A483" s="67" t="s">
        <v>31</v>
      </c>
      <c r="B483" s="47"/>
      <c r="C483" s="77">
        <v>-15000</v>
      </c>
    </row>
    <row r="484" spans="1:3" ht="16.5" thickBot="1" x14ac:dyDescent="0.3">
      <c r="A484" s="88" t="s">
        <v>54</v>
      </c>
      <c r="B484" s="3"/>
      <c r="C484" s="99">
        <f t="shared" ref="C484" si="26">C482+C483</f>
        <v>10199.34</v>
      </c>
    </row>
    <row r="485" spans="1:3" ht="16.5" thickTop="1" x14ac:dyDescent="0.25">
      <c r="A485" s="92"/>
      <c r="B485" s="3"/>
      <c r="C485" s="86"/>
    </row>
    <row r="486" spans="1:3" ht="15.75" x14ac:dyDescent="0.25">
      <c r="A486" s="92"/>
      <c r="B486" s="3"/>
      <c r="C486" s="86"/>
    </row>
    <row r="487" spans="1:3" ht="15.75" x14ac:dyDescent="0.25">
      <c r="A487" s="92"/>
      <c r="B487" s="3"/>
      <c r="C487" s="86"/>
    </row>
    <row r="488" spans="1:3" ht="15.75" x14ac:dyDescent="0.25">
      <c r="A488" s="92"/>
      <c r="B488" s="3"/>
      <c r="C488" s="86"/>
    </row>
    <row r="489" spans="1:3" ht="15.75" x14ac:dyDescent="0.25">
      <c r="A489" s="92"/>
      <c r="B489" s="3"/>
      <c r="C489" s="86"/>
    </row>
    <row r="490" spans="1:3" ht="15.75" x14ac:dyDescent="0.25">
      <c r="A490" s="92"/>
      <c r="B490" s="3"/>
      <c r="C490" s="86"/>
    </row>
    <row r="491" spans="1:3" ht="15.75" x14ac:dyDescent="0.25">
      <c r="A491" s="92"/>
      <c r="B491" s="3"/>
      <c r="C491" s="86"/>
    </row>
    <row r="492" spans="1:3" ht="15.75" x14ac:dyDescent="0.25">
      <c r="A492" s="92"/>
      <c r="B492" s="3"/>
      <c r="C492" s="86"/>
    </row>
    <row r="493" spans="1:3" ht="15.75" x14ac:dyDescent="0.25">
      <c r="A493" s="92"/>
      <c r="B493" s="3"/>
      <c r="C493" s="86"/>
    </row>
    <row r="494" spans="1:3" ht="15.75" x14ac:dyDescent="0.25">
      <c r="A494" s="92"/>
      <c r="B494" s="3"/>
      <c r="C494" s="86"/>
    </row>
    <row r="495" spans="1:3" ht="15.75" x14ac:dyDescent="0.25">
      <c r="A495" s="92"/>
      <c r="B495" s="3"/>
      <c r="C495" s="86"/>
    </row>
    <row r="496" spans="1:3" ht="15.75" x14ac:dyDescent="0.25">
      <c r="A496" s="92"/>
      <c r="B496" s="3"/>
      <c r="C496" s="86"/>
    </row>
    <row r="497" spans="1:3" ht="15.75" x14ac:dyDescent="0.25">
      <c r="A497" s="92"/>
      <c r="B497" s="3"/>
      <c r="C497" s="86"/>
    </row>
    <row r="498" spans="1:3" ht="15.75" x14ac:dyDescent="0.25">
      <c r="A498" s="92"/>
      <c r="B498" s="3"/>
      <c r="C498" s="86"/>
    </row>
    <row r="499" spans="1:3" ht="15.75" x14ac:dyDescent="0.25">
      <c r="A499" s="92"/>
      <c r="B499" s="3"/>
      <c r="C499" s="86"/>
    </row>
    <row r="500" spans="1:3" ht="15.75" x14ac:dyDescent="0.25">
      <c r="A500" s="92"/>
      <c r="B500" s="3"/>
      <c r="C500" s="86"/>
    </row>
    <row r="501" spans="1:3" ht="15.75" x14ac:dyDescent="0.25">
      <c r="A501" s="92"/>
      <c r="B501" s="3"/>
      <c r="C501" s="86"/>
    </row>
    <row r="502" spans="1:3" ht="17.25" x14ac:dyDescent="0.3">
      <c r="A502" s="1" t="s">
        <v>49</v>
      </c>
      <c r="B502" s="1"/>
      <c r="C502" s="2"/>
    </row>
    <row r="503" spans="1:3" ht="17.25" x14ac:dyDescent="0.3">
      <c r="A503" s="1" t="s">
        <v>48</v>
      </c>
      <c r="B503" s="1"/>
      <c r="C503" s="2"/>
    </row>
    <row r="504" spans="1:3" ht="17.25" x14ac:dyDescent="0.3">
      <c r="A504" s="2"/>
      <c r="B504" s="2"/>
      <c r="C504" s="2"/>
    </row>
    <row r="505" spans="1:3" ht="17.25" x14ac:dyDescent="0.3">
      <c r="A505" s="4" t="s">
        <v>2</v>
      </c>
      <c r="B505" s="2"/>
      <c r="C505" s="2"/>
    </row>
    <row r="506" spans="1:3" ht="17.25" x14ac:dyDescent="0.3">
      <c r="A506" s="5"/>
      <c r="B506" s="165" t="s">
        <v>3</v>
      </c>
      <c r="C506" s="165"/>
    </row>
    <row r="507" spans="1:3" ht="17.25" x14ac:dyDescent="0.3">
      <c r="A507" s="6" t="s">
        <v>6</v>
      </c>
      <c r="B507" s="8"/>
      <c r="C507" s="7">
        <v>75000</v>
      </c>
    </row>
    <row r="508" spans="1:3" ht="17.25" x14ac:dyDescent="0.3">
      <c r="A508" s="9" t="s">
        <v>7</v>
      </c>
      <c r="B508" s="11"/>
      <c r="C508" s="10"/>
    </row>
    <row r="509" spans="1:3" ht="15.75" x14ac:dyDescent="0.25">
      <c r="A509" s="12" t="s">
        <v>8</v>
      </c>
      <c r="B509" s="14"/>
      <c r="C509" s="13"/>
    </row>
    <row r="510" spans="1:3" ht="17.25" x14ac:dyDescent="0.3">
      <c r="A510" s="9" t="s">
        <v>9</v>
      </c>
      <c r="B510" s="11"/>
      <c r="C510" s="10">
        <v>7800</v>
      </c>
    </row>
    <row r="511" spans="1:3" ht="17.25" x14ac:dyDescent="0.3">
      <c r="A511" s="9" t="s">
        <v>10</v>
      </c>
      <c r="B511" s="11"/>
      <c r="C511" s="10"/>
    </row>
    <row r="512" spans="1:3" ht="17.25" x14ac:dyDescent="0.3">
      <c r="A512" s="9" t="s">
        <v>11</v>
      </c>
      <c r="B512" s="11"/>
      <c r="C512" s="10">
        <v>30825</v>
      </c>
    </row>
    <row r="513" spans="1:3" ht="17.25" x14ac:dyDescent="0.3">
      <c r="A513" s="9" t="s">
        <v>12</v>
      </c>
      <c r="B513" s="16"/>
      <c r="C513" s="15">
        <v>30000</v>
      </c>
    </row>
    <row r="514" spans="1:3" ht="17.25" x14ac:dyDescent="0.3">
      <c r="A514" s="9" t="s">
        <v>13</v>
      </c>
      <c r="B514" s="11"/>
      <c r="C514" s="10">
        <v>37500</v>
      </c>
    </row>
    <row r="515" spans="1:3" ht="17.25" x14ac:dyDescent="0.3">
      <c r="A515" s="9" t="s">
        <v>14</v>
      </c>
      <c r="B515" s="11"/>
      <c r="C515" s="10"/>
    </row>
    <row r="516" spans="1:3" ht="17.25" x14ac:dyDescent="0.3">
      <c r="A516" s="9" t="s">
        <v>15</v>
      </c>
      <c r="B516" s="14"/>
      <c r="C516" s="13">
        <v>100000</v>
      </c>
    </row>
    <row r="517" spans="1:3" ht="17.25" x14ac:dyDescent="0.3">
      <c r="A517" s="9" t="s">
        <v>16</v>
      </c>
      <c r="B517" s="11"/>
      <c r="C517" s="10">
        <v>25000</v>
      </c>
    </row>
    <row r="518" spans="1:3" ht="17.25" x14ac:dyDescent="0.3">
      <c r="A518" s="9" t="s">
        <v>17</v>
      </c>
      <c r="B518" s="11"/>
      <c r="C518" s="10">
        <v>55000</v>
      </c>
    </row>
    <row r="519" spans="1:3" ht="17.25" x14ac:dyDescent="0.3">
      <c r="A519" s="9" t="s">
        <v>18</v>
      </c>
      <c r="B519" s="14"/>
      <c r="C519" s="13">
        <v>11500</v>
      </c>
    </row>
    <row r="520" spans="1:3" ht="17.25" x14ac:dyDescent="0.3">
      <c r="A520" s="9" t="s">
        <v>19</v>
      </c>
      <c r="B520" s="11"/>
      <c r="C520" s="10">
        <v>20000</v>
      </c>
    </row>
    <row r="521" spans="1:3" ht="17.25" x14ac:dyDescent="0.3">
      <c r="A521" s="17" t="s">
        <v>20</v>
      </c>
      <c r="B521" s="19"/>
      <c r="C521" s="18">
        <f>SUM(C507:C520)</f>
        <v>392625</v>
      </c>
    </row>
    <row r="522" spans="1:3" ht="17.25" x14ac:dyDescent="0.3">
      <c r="A522" s="9"/>
      <c r="B522" s="22"/>
      <c r="C522" s="20"/>
    </row>
    <row r="523" spans="1:3" ht="17.25" x14ac:dyDescent="0.3">
      <c r="A523" s="23" t="s">
        <v>21</v>
      </c>
      <c r="B523" s="22"/>
      <c r="C523" s="20"/>
    </row>
    <row r="524" spans="1:3" ht="17.25" x14ac:dyDescent="0.3">
      <c r="A524" s="9" t="s">
        <v>22</v>
      </c>
      <c r="B524" s="22"/>
      <c r="C524" s="20"/>
    </row>
    <row r="525" spans="1:3" ht="15.75" x14ac:dyDescent="0.25">
      <c r="A525" s="24" t="s">
        <v>23</v>
      </c>
      <c r="B525" s="16"/>
      <c r="C525" s="15"/>
    </row>
    <row r="526" spans="1:3" ht="17.25" x14ac:dyDescent="0.3">
      <c r="A526" s="9" t="s">
        <v>24</v>
      </c>
      <c r="B526" s="22"/>
      <c r="C526" s="20"/>
    </row>
    <row r="527" spans="1:3" ht="17.25" x14ac:dyDescent="0.3">
      <c r="A527" s="9" t="s">
        <v>25</v>
      </c>
      <c r="B527" s="22"/>
      <c r="C527" s="20"/>
    </row>
    <row r="528" spans="1:3" ht="17.25" x14ac:dyDescent="0.3">
      <c r="A528" s="9"/>
      <c r="B528" s="22"/>
      <c r="C528" s="20"/>
    </row>
    <row r="529" spans="1:3" ht="15.75" x14ac:dyDescent="0.25">
      <c r="A529" s="12"/>
      <c r="B529" s="8"/>
      <c r="C529" s="7">
        <f>C521+C525+C526+C527</f>
        <v>392625</v>
      </c>
    </row>
    <row r="530" spans="1:3" ht="17.25" x14ac:dyDescent="0.3">
      <c r="A530" s="23" t="s">
        <v>26</v>
      </c>
      <c r="B530" s="11"/>
      <c r="C530" s="10"/>
    </row>
    <row r="531" spans="1:3" ht="17.25" x14ac:dyDescent="0.3">
      <c r="A531" s="9" t="s">
        <v>27</v>
      </c>
      <c r="B531" s="27">
        <v>350</v>
      </c>
      <c r="C531" s="28"/>
    </row>
    <row r="532" spans="1:3" ht="17.25" x14ac:dyDescent="0.3">
      <c r="A532" s="9" t="s">
        <v>50</v>
      </c>
      <c r="B532" s="30">
        <v>7500</v>
      </c>
      <c r="C532" s="31"/>
    </row>
    <row r="533" spans="1:3" ht="16.5" thickBot="1" x14ac:dyDescent="0.3">
      <c r="A533" s="12"/>
      <c r="B533" s="62"/>
      <c r="C533" s="59">
        <f t="shared" ref="C533" si="27">-B531-B532</f>
        <v>-7850</v>
      </c>
    </row>
    <row r="534" spans="1:3" ht="17.25" x14ac:dyDescent="0.3">
      <c r="A534" s="9" t="s">
        <v>29</v>
      </c>
      <c r="B534" s="11"/>
      <c r="C534" s="65">
        <f>+C529+C533</f>
        <v>384775</v>
      </c>
    </row>
    <row r="535" spans="1:3" ht="17.25" x14ac:dyDescent="0.3">
      <c r="A535" s="9" t="s">
        <v>30</v>
      </c>
      <c r="B535" s="30"/>
      <c r="C535" s="31">
        <f t="shared" ref="C535" si="28">C534*6/100</f>
        <v>23086.5</v>
      </c>
    </row>
    <row r="536" spans="1:3" ht="17.25" x14ac:dyDescent="0.3">
      <c r="A536" s="9" t="s">
        <v>31</v>
      </c>
      <c r="B536" s="22"/>
      <c r="C536" s="66">
        <v>-15000</v>
      </c>
    </row>
    <row r="537" spans="1:3" ht="16.5" thickBot="1" x14ac:dyDescent="0.3">
      <c r="A537" s="43" t="s">
        <v>32</v>
      </c>
      <c r="B537" s="40"/>
      <c r="C537" s="95">
        <f t="shared" ref="C537" si="29">C535+C536</f>
        <v>8086.5</v>
      </c>
    </row>
    <row r="538" spans="1:3" ht="16.5" thickTop="1" x14ac:dyDescent="0.25">
      <c r="A538" s="21"/>
      <c r="B538" s="30"/>
      <c r="C538" s="97"/>
    </row>
    <row r="539" spans="1:3" ht="15.75" x14ac:dyDescent="0.25">
      <c r="A539" s="21"/>
      <c r="B539" s="30"/>
      <c r="C539" s="97"/>
    </row>
    <row r="540" spans="1:3" ht="15.75" x14ac:dyDescent="0.25">
      <c r="A540" s="21"/>
      <c r="B540" s="30"/>
      <c r="C540" s="97"/>
    </row>
    <row r="541" spans="1:3" ht="15.75" x14ac:dyDescent="0.25">
      <c r="A541" s="21"/>
      <c r="B541" s="30"/>
      <c r="C541" s="97"/>
    </row>
    <row r="542" spans="1:3" ht="15.75" x14ac:dyDescent="0.25">
      <c r="A542" s="21"/>
      <c r="B542" s="30"/>
      <c r="C542" s="97"/>
    </row>
    <row r="543" spans="1:3" ht="15.75" x14ac:dyDescent="0.25">
      <c r="A543" s="21"/>
      <c r="B543" s="30"/>
      <c r="C543" s="97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7.25" x14ac:dyDescent="0.3">
      <c r="A547" s="1" t="s">
        <v>51</v>
      </c>
      <c r="B547" s="3"/>
      <c r="C547" s="3"/>
    </row>
    <row r="548" spans="1:3" ht="17.25" x14ac:dyDescent="0.3">
      <c r="A548" s="1" t="s">
        <v>52</v>
      </c>
      <c r="B548" s="3"/>
      <c r="C548" s="3"/>
    </row>
    <row r="549" spans="1:3" ht="17.25" x14ac:dyDescent="0.3">
      <c r="A549" s="2"/>
      <c r="B549" s="3"/>
      <c r="C549" s="3"/>
    </row>
    <row r="550" spans="1:3" ht="17.25" x14ac:dyDescent="0.3">
      <c r="A550" s="4" t="s">
        <v>2</v>
      </c>
      <c r="B550" s="3"/>
      <c r="C550" s="3"/>
    </row>
    <row r="551" spans="1:3" ht="17.25" x14ac:dyDescent="0.3">
      <c r="A551" s="5"/>
      <c r="B551" s="165" t="s">
        <v>3</v>
      </c>
      <c r="C551" s="165"/>
    </row>
    <row r="552" spans="1:3" ht="17.25" x14ac:dyDescent="0.3">
      <c r="A552" s="6" t="s">
        <v>6</v>
      </c>
      <c r="B552" s="8"/>
      <c r="C552" s="7">
        <v>75000</v>
      </c>
    </row>
    <row r="553" spans="1:3" ht="17.25" x14ac:dyDescent="0.3">
      <c r="A553" s="9" t="s">
        <v>7</v>
      </c>
      <c r="B553" s="11"/>
      <c r="C553" s="10"/>
    </row>
    <row r="554" spans="1:3" ht="15.75" x14ac:dyDescent="0.25">
      <c r="A554" s="12" t="s">
        <v>8</v>
      </c>
      <c r="B554" s="14"/>
      <c r="C554" s="13"/>
    </row>
    <row r="555" spans="1:3" ht="17.25" x14ac:dyDescent="0.3">
      <c r="A555" s="9" t="s">
        <v>9</v>
      </c>
      <c r="B555" s="11"/>
      <c r="C555" s="10">
        <v>7800</v>
      </c>
    </row>
    <row r="556" spans="1:3" ht="17.25" x14ac:dyDescent="0.3">
      <c r="A556" s="9" t="s">
        <v>10</v>
      </c>
      <c r="B556" s="11"/>
      <c r="C556" s="10"/>
    </row>
    <row r="557" spans="1:3" ht="17.25" x14ac:dyDescent="0.3">
      <c r="A557" s="9" t="s">
        <v>11</v>
      </c>
      <c r="B557" s="11"/>
      <c r="C557" s="10">
        <v>30825</v>
      </c>
    </row>
    <row r="558" spans="1:3" ht="17.25" x14ac:dyDescent="0.3">
      <c r="A558" s="9" t="s">
        <v>12</v>
      </c>
      <c r="B558" s="16"/>
      <c r="C558" s="15">
        <v>30000</v>
      </c>
    </row>
    <row r="559" spans="1:3" ht="17.25" x14ac:dyDescent="0.3">
      <c r="A559" s="9" t="s">
        <v>13</v>
      </c>
      <c r="B559" s="11"/>
      <c r="C559" s="10">
        <v>37500</v>
      </c>
    </row>
    <row r="560" spans="1:3" ht="17.25" x14ac:dyDescent="0.3">
      <c r="A560" s="9" t="s">
        <v>14</v>
      </c>
      <c r="B560" s="11"/>
      <c r="C560" s="10"/>
    </row>
    <row r="561" spans="1:3" ht="17.25" x14ac:dyDescent="0.3">
      <c r="A561" s="9" t="s">
        <v>15</v>
      </c>
      <c r="B561" s="14"/>
      <c r="C561" s="13">
        <v>100000</v>
      </c>
    </row>
    <row r="562" spans="1:3" ht="17.25" x14ac:dyDescent="0.3">
      <c r="A562" s="9" t="s">
        <v>16</v>
      </c>
      <c r="B562" s="11"/>
      <c r="C562" s="10">
        <v>25000</v>
      </c>
    </row>
    <row r="563" spans="1:3" ht="17.25" x14ac:dyDescent="0.3">
      <c r="A563" s="9" t="s">
        <v>17</v>
      </c>
      <c r="B563" s="11"/>
      <c r="C563" s="10">
        <v>55000</v>
      </c>
    </row>
    <row r="564" spans="1:3" ht="17.25" x14ac:dyDescent="0.3">
      <c r="A564" s="9" t="s">
        <v>18</v>
      </c>
      <c r="B564" s="14"/>
      <c r="C564" s="13">
        <v>11500</v>
      </c>
    </row>
    <row r="565" spans="1:3" ht="17.25" x14ac:dyDescent="0.3">
      <c r="A565" s="9" t="s">
        <v>19</v>
      </c>
      <c r="B565" s="11"/>
      <c r="C565" s="10">
        <v>20000</v>
      </c>
    </row>
    <row r="566" spans="1:3" ht="17.25" x14ac:dyDescent="0.3">
      <c r="A566" s="17" t="s">
        <v>20</v>
      </c>
      <c r="B566" s="19"/>
      <c r="C566" s="18">
        <f>SUM(C552:C565)</f>
        <v>392625</v>
      </c>
    </row>
    <row r="567" spans="1:3" ht="17.25" x14ac:dyDescent="0.3">
      <c r="A567" s="9"/>
      <c r="B567" s="22"/>
      <c r="C567" s="20"/>
    </row>
    <row r="568" spans="1:3" ht="17.25" x14ac:dyDescent="0.3">
      <c r="A568" s="23" t="s">
        <v>21</v>
      </c>
      <c r="B568" s="22"/>
      <c r="C568" s="20"/>
    </row>
    <row r="569" spans="1:3" ht="17.25" x14ac:dyDescent="0.3">
      <c r="A569" s="9" t="s">
        <v>22</v>
      </c>
      <c r="B569" s="22"/>
      <c r="C569" s="13"/>
    </row>
    <row r="570" spans="1:3" ht="18.75" x14ac:dyDescent="0.3">
      <c r="A570" s="69" t="s">
        <v>23</v>
      </c>
      <c r="B570" s="16"/>
      <c r="C570" s="15"/>
    </row>
    <row r="571" spans="1:3" ht="17.25" x14ac:dyDescent="0.3">
      <c r="A571" s="9" t="s">
        <v>24</v>
      </c>
      <c r="B571" s="22"/>
      <c r="C571" s="20"/>
    </row>
    <row r="572" spans="1:3" ht="17.25" x14ac:dyDescent="0.3">
      <c r="A572" s="9" t="s">
        <v>25</v>
      </c>
      <c r="B572" s="22"/>
      <c r="C572" s="20"/>
    </row>
    <row r="573" spans="1:3" ht="17.25" x14ac:dyDescent="0.3">
      <c r="A573" s="9"/>
      <c r="B573" s="22"/>
      <c r="C573" s="20"/>
    </row>
    <row r="574" spans="1:3" ht="15.75" x14ac:dyDescent="0.25">
      <c r="A574" s="12"/>
      <c r="B574" s="8"/>
      <c r="C574" s="7">
        <f>C566+C569+C570+C571+C572</f>
        <v>392625</v>
      </c>
    </row>
    <row r="575" spans="1:3" ht="17.25" x14ac:dyDescent="0.3">
      <c r="A575" s="23" t="s">
        <v>26</v>
      </c>
      <c r="B575" s="11"/>
      <c r="C575" s="10"/>
    </row>
    <row r="576" spans="1:3" ht="17.25" x14ac:dyDescent="0.3">
      <c r="A576" s="9" t="s">
        <v>27</v>
      </c>
      <c r="B576" s="27">
        <v>350</v>
      </c>
      <c r="C576" s="28"/>
    </row>
    <row r="577" spans="1:3" ht="17.25" x14ac:dyDescent="0.3">
      <c r="A577" s="9" t="s">
        <v>28</v>
      </c>
      <c r="B577" s="30">
        <v>7500</v>
      </c>
      <c r="C577" s="31"/>
    </row>
    <row r="578" spans="1:3" ht="16.5" thickBot="1" x14ac:dyDescent="0.3">
      <c r="A578" s="12"/>
      <c r="B578" s="62"/>
      <c r="C578" s="59">
        <f t="shared" ref="C578" si="30">-B576-B577</f>
        <v>-7850</v>
      </c>
    </row>
    <row r="579" spans="1:3" ht="17.25" x14ac:dyDescent="0.3">
      <c r="A579" s="9" t="s">
        <v>29</v>
      </c>
      <c r="B579" s="11"/>
      <c r="C579" s="65">
        <f>+C574+C578</f>
        <v>384775</v>
      </c>
    </row>
    <row r="580" spans="1:3" ht="17.25" x14ac:dyDescent="0.3">
      <c r="A580" s="9" t="s">
        <v>30</v>
      </c>
      <c r="B580" s="30"/>
      <c r="C580" s="31">
        <f t="shared" ref="C580" si="31">C579*6/100</f>
        <v>23086.5</v>
      </c>
    </row>
    <row r="581" spans="1:3" ht="17.25" x14ac:dyDescent="0.3">
      <c r="A581" s="9" t="s">
        <v>31</v>
      </c>
      <c r="B581" s="22"/>
      <c r="C581" s="66">
        <v>-15000</v>
      </c>
    </row>
    <row r="582" spans="1:3" ht="16.5" thickBot="1" x14ac:dyDescent="0.3">
      <c r="A582" s="43" t="s">
        <v>32</v>
      </c>
      <c r="B582" s="40"/>
      <c r="C582" s="95">
        <f t="shared" ref="C582" si="32">C580+C581</f>
        <v>8086.5</v>
      </c>
    </row>
    <row r="583" spans="1:3" ht="16.5" thickTop="1" x14ac:dyDescent="0.25">
      <c r="A583" s="21"/>
      <c r="B583" s="30"/>
      <c r="C583" s="97"/>
    </row>
    <row r="584" spans="1:3" ht="15.75" x14ac:dyDescent="0.25">
      <c r="A584" s="21"/>
      <c r="B584" s="30"/>
      <c r="C584" s="97"/>
    </row>
    <row r="585" spans="1:3" ht="15.75" x14ac:dyDescent="0.25">
      <c r="A585" s="21"/>
      <c r="B585" s="30"/>
      <c r="C585" s="97"/>
    </row>
    <row r="586" spans="1:3" ht="15.75" x14ac:dyDescent="0.25">
      <c r="A586" s="21"/>
      <c r="B586" s="30"/>
      <c r="C586" s="97"/>
    </row>
    <row r="587" spans="1:3" ht="15.75" x14ac:dyDescent="0.25">
      <c r="A587" s="21"/>
      <c r="B587" s="30"/>
      <c r="C587" s="97"/>
    </row>
    <row r="588" spans="1:3" ht="15.75" x14ac:dyDescent="0.25">
      <c r="A588" s="21"/>
      <c r="B588" s="30"/>
      <c r="C588" s="97"/>
    </row>
    <row r="589" spans="1:3" ht="15.75" x14ac:dyDescent="0.25">
      <c r="A589" s="71" t="s">
        <v>60</v>
      </c>
      <c r="B589" s="3"/>
      <c r="C589" s="97"/>
    </row>
    <row r="590" spans="1:3" ht="15.75" x14ac:dyDescent="0.25">
      <c r="A590" s="71" t="s">
        <v>58</v>
      </c>
      <c r="B590" s="3"/>
      <c r="C590" s="97"/>
    </row>
    <row r="591" spans="1:3" ht="15.75" x14ac:dyDescent="0.25">
      <c r="A591" s="73"/>
      <c r="B591" s="3"/>
      <c r="C591" s="97"/>
    </row>
    <row r="592" spans="1:3" ht="15.75" x14ac:dyDescent="0.25">
      <c r="A592" s="74" t="s">
        <v>2</v>
      </c>
      <c r="B592" s="3"/>
      <c r="C592" s="97"/>
    </row>
    <row r="593" spans="1:3" ht="15.75" x14ac:dyDescent="0.25">
      <c r="A593" s="75"/>
      <c r="B593" s="165" t="s">
        <v>3</v>
      </c>
      <c r="C593" s="165"/>
    </row>
    <row r="594" spans="1:3" ht="15.75" x14ac:dyDescent="0.25">
      <c r="A594" s="76" t="s">
        <v>6</v>
      </c>
      <c r="B594" s="8"/>
      <c r="C594" s="7">
        <v>86500</v>
      </c>
    </row>
    <row r="595" spans="1:3" ht="15.75" x14ac:dyDescent="0.25">
      <c r="A595" s="67" t="s">
        <v>7</v>
      </c>
      <c r="B595" s="47"/>
      <c r="C595" s="77"/>
    </row>
    <row r="596" spans="1:3" ht="15.75" x14ac:dyDescent="0.25">
      <c r="A596" s="67" t="s">
        <v>9</v>
      </c>
      <c r="B596" s="11"/>
      <c r="C596" s="10">
        <v>7800</v>
      </c>
    </row>
    <row r="597" spans="1:3" ht="16.5" x14ac:dyDescent="0.25">
      <c r="A597" s="67" t="s">
        <v>11</v>
      </c>
      <c r="B597" s="48"/>
      <c r="C597" s="10">
        <v>30825</v>
      </c>
    </row>
    <row r="598" spans="1:3" ht="15.75" x14ac:dyDescent="0.25">
      <c r="A598" s="67" t="s">
        <v>13</v>
      </c>
      <c r="B598" s="11"/>
      <c r="C598" s="10">
        <v>43250</v>
      </c>
    </row>
    <row r="599" spans="1:3" ht="15.75" x14ac:dyDescent="0.25">
      <c r="A599" s="67" t="s">
        <v>14</v>
      </c>
      <c r="B599" s="11"/>
      <c r="C599" s="10"/>
    </row>
    <row r="600" spans="1:3" ht="15.75" x14ac:dyDescent="0.25">
      <c r="A600" s="67" t="s">
        <v>53</v>
      </c>
      <c r="B600" s="11"/>
      <c r="C600" s="10">
        <v>52500</v>
      </c>
    </row>
    <row r="601" spans="1:3" ht="15.75" x14ac:dyDescent="0.25">
      <c r="A601" s="67" t="s">
        <v>16</v>
      </c>
      <c r="B601" s="11"/>
      <c r="C601" s="10">
        <v>25000</v>
      </c>
    </row>
    <row r="602" spans="1:3" ht="15.75" x14ac:dyDescent="0.25">
      <c r="A602" s="67" t="s">
        <v>17</v>
      </c>
      <c r="B602" s="11"/>
      <c r="C602" s="10">
        <v>55000</v>
      </c>
    </row>
    <row r="603" spans="1:3" ht="15.75" x14ac:dyDescent="0.25">
      <c r="A603" s="67" t="s">
        <v>15</v>
      </c>
      <c r="B603" s="47"/>
      <c r="C603" s="13"/>
    </row>
    <row r="604" spans="1:3" ht="15.75" x14ac:dyDescent="0.25">
      <c r="A604" s="67" t="s">
        <v>18</v>
      </c>
      <c r="B604" s="11"/>
      <c r="C604" s="10">
        <v>11500</v>
      </c>
    </row>
    <row r="605" spans="1:3" ht="15.75" x14ac:dyDescent="0.25">
      <c r="A605" s="67" t="s">
        <v>19</v>
      </c>
      <c r="B605" s="11"/>
      <c r="C605" s="10">
        <v>20000</v>
      </c>
    </row>
    <row r="606" spans="1:3" ht="15.75" x14ac:dyDescent="0.25">
      <c r="A606" s="78" t="s">
        <v>20</v>
      </c>
      <c r="B606" s="19"/>
      <c r="C606" s="18">
        <f>SUM(C594:C605)</f>
        <v>332375</v>
      </c>
    </row>
    <row r="607" spans="1:3" ht="15.75" x14ac:dyDescent="0.25">
      <c r="A607" s="79"/>
      <c r="B607" s="47"/>
      <c r="C607" s="20"/>
    </row>
    <row r="608" spans="1:3" ht="15.75" x14ac:dyDescent="0.25">
      <c r="A608" s="80" t="s">
        <v>21</v>
      </c>
      <c r="B608" s="47"/>
      <c r="C608" s="20"/>
    </row>
    <row r="609" spans="1:3" ht="15.75" x14ac:dyDescent="0.25">
      <c r="A609" s="67" t="s">
        <v>23</v>
      </c>
      <c r="B609" s="47"/>
      <c r="C609" s="77"/>
    </row>
    <row r="610" spans="1:3" ht="15.75" x14ac:dyDescent="0.25">
      <c r="A610" s="67" t="s">
        <v>22</v>
      </c>
      <c r="B610" s="47"/>
      <c r="C610" s="93">
        <v>20000</v>
      </c>
    </row>
    <row r="611" spans="1:3" ht="15.75" x14ac:dyDescent="0.25">
      <c r="A611" s="67" t="s">
        <v>24</v>
      </c>
      <c r="B611" s="47"/>
      <c r="C611" s="81"/>
    </row>
    <row r="612" spans="1:3" ht="15.75" x14ac:dyDescent="0.25">
      <c r="A612" s="67" t="s">
        <v>25</v>
      </c>
      <c r="B612" s="47"/>
      <c r="C612" s="81">
        <v>6311.21</v>
      </c>
    </row>
    <row r="613" spans="1:3" ht="15.75" x14ac:dyDescent="0.25">
      <c r="A613" s="67"/>
      <c r="B613" s="8"/>
      <c r="C613" s="7">
        <f>C606+C610+C612</f>
        <v>358686.21</v>
      </c>
    </row>
    <row r="614" spans="1:3" ht="15.75" x14ac:dyDescent="0.25">
      <c r="A614" s="80" t="s">
        <v>26</v>
      </c>
      <c r="B614" s="47"/>
      <c r="C614" s="81"/>
    </row>
    <row r="615" spans="1:3" ht="15.75" x14ac:dyDescent="0.25">
      <c r="A615" s="67" t="s">
        <v>27</v>
      </c>
      <c r="B615" s="29"/>
      <c r="C615" s="82">
        <v>-350</v>
      </c>
    </row>
    <row r="616" spans="1:3" ht="17.25" x14ac:dyDescent="0.3">
      <c r="A616" s="83" t="s">
        <v>28</v>
      </c>
      <c r="B616" s="29"/>
      <c r="C616" s="82">
        <v>-15137.5</v>
      </c>
    </row>
    <row r="617" spans="1:3" ht="17.25" x14ac:dyDescent="0.3">
      <c r="A617" s="83"/>
      <c r="B617" s="49"/>
      <c r="C617" s="33">
        <f>-B615-B616-B617</f>
        <v>0</v>
      </c>
    </row>
    <row r="618" spans="1:3" ht="16.5" thickBot="1" x14ac:dyDescent="0.3">
      <c r="A618" s="67" t="s">
        <v>29</v>
      </c>
      <c r="B618" s="35"/>
      <c r="C618" s="84">
        <f>C613+C615+C616</f>
        <v>343198.71</v>
      </c>
    </row>
    <row r="619" spans="1:3" ht="15.75" x14ac:dyDescent="0.25">
      <c r="A619" s="67" t="s">
        <v>30</v>
      </c>
      <c r="B619" s="50"/>
      <c r="C619" s="85">
        <f t="shared" ref="C619" si="33">C618*6/100</f>
        <v>20591.922600000002</v>
      </c>
    </row>
    <row r="620" spans="1:3" ht="15.75" x14ac:dyDescent="0.25">
      <c r="A620" s="67" t="s">
        <v>31</v>
      </c>
      <c r="B620" s="47"/>
      <c r="C620" s="77">
        <v>-15000</v>
      </c>
    </row>
    <row r="621" spans="1:3" ht="16.5" thickBot="1" x14ac:dyDescent="0.3">
      <c r="A621" s="88" t="s">
        <v>54</v>
      </c>
      <c r="B621" s="57"/>
      <c r="C621" s="87">
        <f t="shared" ref="C621" si="34">C619+C620</f>
        <v>5591.9226000000017</v>
      </c>
    </row>
    <row r="622" spans="1:3" ht="16.5" thickTop="1" x14ac:dyDescent="0.25">
      <c r="A622" s="92"/>
      <c r="B622" s="37"/>
      <c r="C622" s="86"/>
    </row>
    <row r="623" spans="1:3" ht="15.75" x14ac:dyDescent="0.25">
      <c r="A623" s="92"/>
      <c r="B623" s="37"/>
      <c r="C623" s="86"/>
    </row>
    <row r="624" spans="1:3" ht="15.75" x14ac:dyDescent="0.25">
      <c r="A624" s="92"/>
      <c r="B624" s="37"/>
      <c r="C624" s="86"/>
    </row>
    <row r="625" spans="1:3" ht="15.75" x14ac:dyDescent="0.25">
      <c r="A625" s="92"/>
      <c r="B625" s="37"/>
      <c r="C625" s="86"/>
    </row>
    <row r="626" spans="1:3" ht="15.75" x14ac:dyDescent="0.25">
      <c r="A626" s="92"/>
      <c r="B626" s="37"/>
      <c r="C626" s="86"/>
    </row>
    <row r="627" spans="1:3" ht="15.75" x14ac:dyDescent="0.25">
      <c r="A627" s="92"/>
      <c r="B627" s="37"/>
      <c r="C627" s="86"/>
    </row>
    <row r="628" spans="1:3" ht="15.75" x14ac:dyDescent="0.25">
      <c r="A628" s="92"/>
      <c r="B628" s="37"/>
      <c r="C628" s="86"/>
    </row>
    <row r="629" spans="1:3" ht="15.75" x14ac:dyDescent="0.25">
      <c r="A629" s="92"/>
      <c r="B629" s="37"/>
      <c r="C629" s="86"/>
    </row>
    <row r="630" spans="1:3" ht="15.75" x14ac:dyDescent="0.25">
      <c r="A630" s="92"/>
      <c r="B630" s="37"/>
      <c r="C630" s="86"/>
    </row>
    <row r="631" spans="1:3" ht="15.75" x14ac:dyDescent="0.25">
      <c r="A631" s="92"/>
      <c r="B631" s="37"/>
      <c r="C631" s="86"/>
    </row>
    <row r="632" spans="1:3" ht="15.75" x14ac:dyDescent="0.25">
      <c r="A632" s="92"/>
      <c r="B632" s="37"/>
      <c r="C632" s="86"/>
    </row>
    <row r="633" spans="1:3" ht="15.75" x14ac:dyDescent="0.25">
      <c r="A633" s="21"/>
      <c r="B633" s="3"/>
      <c r="C633" s="100">
        <v>5592</v>
      </c>
    </row>
    <row r="634" spans="1:3" ht="15.75" x14ac:dyDescent="0.25">
      <c r="A634" s="21"/>
      <c r="B634" s="30"/>
      <c r="C634" s="58"/>
    </row>
    <row r="635" spans="1:3" ht="15.75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3"/>
      <c r="B637" s="3"/>
      <c r="C637" s="3"/>
    </row>
    <row r="638" spans="1:3" ht="17.25" x14ac:dyDescent="0.3">
      <c r="A638" s="1" t="s">
        <v>59</v>
      </c>
      <c r="B638" s="3"/>
      <c r="C638" s="3"/>
    </row>
    <row r="639" spans="1:3" ht="17.25" x14ac:dyDescent="0.3">
      <c r="A639" s="1" t="s">
        <v>52</v>
      </c>
      <c r="B639" s="3"/>
      <c r="C639" s="3"/>
    </row>
    <row r="640" spans="1:3" ht="17.25" x14ac:dyDescent="0.3">
      <c r="A640" s="2"/>
      <c r="B640" s="3"/>
      <c r="C640" s="3"/>
    </row>
    <row r="641" spans="1:3" ht="17.25" x14ac:dyDescent="0.3">
      <c r="A641" s="4" t="s">
        <v>2</v>
      </c>
      <c r="B641" s="3"/>
      <c r="C641" s="3"/>
    </row>
    <row r="642" spans="1:3" ht="17.25" x14ac:dyDescent="0.3">
      <c r="A642" s="5"/>
      <c r="B642" s="165" t="s">
        <v>3</v>
      </c>
      <c r="C642" s="165"/>
    </row>
    <row r="643" spans="1:3" ht="17.25" x14ac:dyDescent="0.3">
      <c r="A643" s="6" t="s">
        <v>6</v>
      </c>
      <c r="B643" s="8"/>
      <c r="C643" s="7">
        <v>75000</v>
      </c>
    </row>
    <row r="644" spans="1:3" ht="17.25" x14ac:dyDescent="0.3">
      <c r="A644" s="9" t="s">
        <v>7</v>
      </c>
      <c r="B644" s="11"/>
      <c r="C644" s="10"/>
    </row>
    <row r="645" spans="1:3" ht="15.75" x14ac:dyDescent="0.25">
      <c r="A645" s="12" t="s">
        <v>8</v>
      </c>
      <c r="B645" s="14"/>
      <c r="C645" s="13"/>
    </row>
    <row r="646" spans="1:3" ht="17.25" x14ac:dyDescent="0.3">
      <c r="A646" s="9" t="s">
        <v>9</v>
      </c>
      <c r="B646" s="11"/>
      <c r="C646" s="10">
        <v>7800</v>
      </c>
    </row>
    <row r="647" spans="1:3" ht="17.25" x14ac:dyDescent="0.3">
      <c r="A647" s="9" t="s">
        <v>10</v>
      </c>
      <c r="B647" s="11"/>
      <c r="C647" s="10"/>
    </row>
    <row r="648" spans="1:3" ht="17.25" x14ac:dyDescent="0.3">
      <c r="A648" s="9" t="s">
        <v>11</v>
      </c>
      <c r="B648" s="11"/>
      <c r="C648" s="10">
        <v>30825</v>
      </c>
    </row>
    <row r="649" spans="1:3" ht="17.25" x14ac:dyDescent="0.3">
      <c r="A649" s="9" t="s">
        <v>12</v>
      </c>
      <c r="B649" s="16"/>
      <c r="C649" s="15">
        <v>30000</v>
      </c>
    </row>
    <row r="650" spans="1:3" ht="17.25" x14ac:dyDescent="0.3">
      <c r="A650" s="9" t="s">
        <v>13</v>
      </c>
      <c r="B650" s="11"/>
      <c r="C650" s="10">
        <v>37500</v>
      </c>
    </row>
    <row r="651" spans="1:3" ht="17.25" x14ac:dyDescent="0.3">
      <c r="A651" s="9" t="s">
        <v>14</v>
      </c>
      <c r="B651" s="11"/>
      <c r="C651" s="10"/>
    </row>
    <row r="652" spans="1:3" ht="17.25" x14ac:dyDescent="0.3">
      <c r="A652" s="9" t="s">
        <v>15</v>
      </c>
      <c r="B652" s="14"/>
      <c r="C652" s="13">
        <v>100000</v>
      </c>
    </row>
    <row r="653" spans="1:3" ht="17.25" x14ac:dyDescent="0.3">
      <c r="A653" s="9" t="s">
        <v>16</v>
      </c>
      <c r="B653" s="11"/>
      <c r="C653" s="10">
        <v>25000</v>
      </c>
    </row>
    <row r="654" spans="1:3" ht="17.25" x14ac:dyDescent="0.3">
      <c r="A654" s="9" t="s">
        <v>17</v>
      </c>
      <c r="B654" s="11"/>
      <c r="C654" s="10">
        <v>55000</v>
      </c>
    </row>
    <row r="655" spans="1:3" ht="17.25" x14ac:dyDescent="0.3">
      <c r="A655" s="9" t="s">
        <v>18</v>
      </c>
      <c r="B655" s="14"/>
      <c r="C655" s="13">
        <v>11500</v>
      </c>
    </row>
    <row r="656" spans="1:3" ht="17.25" x14ac:dyDescent="0.3">
      <c r="A656" s="9" t="s">
        <v>19</v>
      </c>
      <c r="B656" s="11"/>
      <c r="C656" s="10">
        <v>20000</v>
      </c>
    </row>
    <row r="657" spans="1:3" ht="17.25" x14ac:dyDescent="0.3">
      <c r="A657" s="17" t="s">
        <v>20</v>
      </c>
      <c r="B657" s="19"/>
      <c r="C657" s="18">
        <f>SUM(C643:C656)</f>
        <v>392625</v>
      </c>
    </row>
    <row r="658" spans="1:3" ht="17.25" x14ac:dyDescent="0.3">
      <c r="A658" s="9"/>
      <c r="B658" s="22"/>
      <c r="C658" s="20"/>
    </row>
    <row r="659" spans="1:3" ht="17.25" x14ac:dyDescent="0.3">
      <c r="A659" s="23" t="s">
        <v>21</v>
      </c>
      <c r="B659" s="22"/>
      <c r="C659" s="20"/>
    </row>
    <row r="660" spans="1:3" ht="17.25" x14ac:dyDescent="0.3">
      <c r="A660" s="9" t="s">
        <v>22</v>
      </c>
      <c r="B660" s="22"/>
      <c r="C660" s="13"/>
    </row>
    <row r="661" spans="1:3" ht="18.75" x14ac:dyDescent="0.3">
      <c r="A661" s="69" t="s">
        <v>23</v>
      </c>
      <c r="B661" s="16"/>
      <c r="C661" s="15"/>
    </row>
    <row r="662" spans="1:3" ht="17.25" x14ac:dyDescent="0.3">
      <c r="A662" s="9" t="s">
        <v>24</v>
      </c>
      <c r="B662" s="22"/>
      <c r="C662" s="20"/>
    </row>
    <row r="663" spans="1:3" ht="17.25" x14ac:dyDescent="0.3">
      <c r="A663" s="9" t="s">
        <v>25</v>
      </c>
      <c r="B663" s="22"/>
      <c r="C663" s="20"/>
    </row>
    <row r="664" spans="1:3" ht="17.25" x14ac:dyDescent="0.3">
      <c r="A664" s="9"/>
      <c r="B664" s="22"/>
      <c r="C664" s="20"/>
    </row>
    <row r="665" spans="1:3" ht="15.75" x14ac:dyDescent="0.25">
      <c r="A665" s="12"/>
      <c r="B665" s="8"/>
      <c r="C665" s="7">
        <f>C657+C660+C661+C662+C663</f>
        <v>392625</v>
      </c>
    </row>
    <row r="666" spans="1:3" ht="17.25" x14ac:dyDescent="0.3">
      <c r="A666" s="23" t="s">
        <v>26</v>
      </c>
      <c r="B666" s="11"/>
      <c r="C666" s="10"/>
    </row>
    <row r="667" spans="1:3" ht="17.25" x14ac:dyDescent="0.3">
      <c r="A667" s="9" t="s">
        <v>27</v>
      </c>
      <c r="B667" s="27">
        <v>350</v>
      </c>
      <c r="C667" s="28"/>
    </row>
    <row r="668" spans="1:3" ht="17.25" x14ac:dyDescent="0.3">
      <c r="A668" s="9" t="s">
        <v>28</v>
      </c>
      <c r="B668" s="30">
        <v>7500</v>
      </c>
      <c r="C668" s="31"/>
    </row>
    <row r="669" spans="1:3" ht="16.5" thickBot="1" x14ac:dyDescent="0.3">
      <c r="A669" s="12"/>
      <c r="B669" s="62"/>
      <c r="C669" s="59">
        <f t="shared" ref="C669" si="35">-B667-B668</f>
        <v>-7850</v>
      </c>
    </row>
    <row r="670" spans="1:3" ht="17.25" x14ac:dyDescent="0.3">
      <c r="A670" s="9" t="s">
        <v>29</v>
      </c>
      <c r="B670" s="11"/>
      <c r="C670" s="65">
        <f>+C665+C669</f>
        <v>384775</v>
      </c>
    </row>
    <row r="671" spans="1:3" ht="17.25" x14ac:dyDescent="0.3">
      <c r="A671" s="9" t="s">
        <v>30</v>
      </c>
      <c r="B671" s="30"/>
      <c r="C671" s="31">
        <f t="shared" ref="C671" si="36">C670*6/100</f>
        <v>23086.5</v>
      </c>
    </row>
    <row r="672" spans="1:3" ht="17.25" x14ac:dyDescent="0.3">
      <c r="A672" s="9" t="s">
        <v>31</v>
      </c>
      <c r="B672" s="22"/>
      <c r="C672" s="66">
        <v>-15000</v>
      </c>
    </row>
    <row r="673" spans="1:3" ht="16.5" thickBot="1" x14ac:dyDescent="0.3">
      <c r="A673" s="43" t="s">
        <v>32</v>
      </c>
      <c r="B673" s="40"/>
      <c r="C673" s="95">
        <f t="shared" ref="C673" si="37">C671+C672</f>
        <v>8086.5</v>
      </c>
    </row>
    <row r="674" spans="1:3" ht="16.5" thickTop="1" x14ac:dyDescent="0.25">
      <c r="A674" s="3"/>
      <c r="B674" s="3"/>
      <c r="C674" s="3"/>
    </row>
    <row r="675" spans="1:3" ht="15.75" x14ac:dyDescent="0.25">
      <c r="A675" s="3"/>
      <c r="B675" s="3"/>
      <c r="C675" s="3"/>
    </row>
    <row r="676" spans="1:3" ht="15.75" x14ac:dyDescent="0.25">
      <c r="A676" s="3"/>
      <c r="B676" s="3"/>
      <c r="C676" s="3"/>
    </row>
    <row r="677" spans="1:3" ht="15.75" x14ac:dyDescent="0.25">
      <c r="A677" s="3"/>
      <c r="B677" s="3"/>
      <c r="C677" s="3"/>
    </row>
    <row r="678" spans="1:3" ht="15.75" x14ac:dyDescent="0.25">
      <c r="C678" s="3"/>
    </row>
    <row r="679" spans="1:3" ht="15.75" x14ac:dyDescent="0.25">
      <c r="C679" s="3"/>
    </row>
    <row r="680" spans="1:3" ht="15.75" x14ac:dyDescent="0.25">
      <c r="A680" s="71" t="s">
        <v>61</v>
      </c>
      <c r="B680" s="71"/>
      <c r="C680" s="72"/>
    </row>
    <row r="681" spans="1:3" ht="15.75" x14ac:dyDescent="0.25">
      <c r="A681" s="71" t="s">
        <v>58</v>
      </c>
      <c r="B681" s="71"/>
      <c r="C681" s="72"/>
    </row>
    <row r="682" spans="1:3" ht="15.75" x14ac:dyDescent="0.25">
      <c r="A682" s="73"/>
      <c r="B682" s="73"/>
      <c r="C682" s="72"/>
    </row>
    <row r="683" spans="1:3" ht="15.75" x14ac:dyDescent="0.25">
      <c r="A683" s="74" t="s">
        <v>2</v>
      </c>
      <c r="B683" s="73"/>
      <c r="C683" s="72"/>
    </row>
    <row r="684" spans="1:3" ht="15.75" x14ac:dyDescent="0.25">
      <c r="A684" s="75"/>
      <c r="B684" s="165" t="s">
        <v>3</v>
      </c>
      <c r="C684" s="165"/>
    </row>
    <row r="685" spans="1:3" ht="15.75" x14ac:dyDescent="0.25">
      <c r="A685" s="76" t="s">
        <v>6</v>
      </c>
      <c r="B685" s="8"/>
      <c r="C685" s="7">
        <v>90840</v>
      </c>
    </row>
    <row r="686" spans="1:3" ht="15.75" x14ac:dyDescent="0.25">
      <c r="A686" s="67" t="s">
        <v>7</v>
      </c>
      <c r="B686" s="47"/>
      <c r="C686" s="77"/>
    </row>
    <row r="687" spans="1:3" ht="15.75" x14ac:dyDescent="0.25">
      <c r="A687" s="67" t="s">
        <v>9</v>
      </c>
      <c r="B687" s="11"/>
      <c r="C687" s="10">
        <v>7800</v>
      </c>
    </row>
    <row r="688" spans="1:3" ht="16.5" x14ac:dyDescent="0.25">
      <c r="A688" s="67" t="s">
        <v>11</v>
      </c>
      <c r="B688" s="48"/>
      <c r="C688" s="10">
        <v>30825</v>
      </c>
    </row>
    <row r="689" spans="1:3" ht="15.75" x14ac:dyDescent="0.25">
      <c r="A689" s="67" t="s">
        <v>13</v>
      </c>
      <c r="B689" s="11"/>
      <c r="C689" s="10">
        <v>45420</v>
      </c>
    </row>
    <row r="690" spans="1:3" ht="15.75" x14ac:dyDescent="0.25">
      <c r="A690" s="67" t="s">
        <v>53</v>
      </c>
      <c r="B690" s="11"/>
      <c r="C690" s="10">
        <v>45000</v>
      </c>
    </row>
    <row r="691" spans="1:3" ht="15.75" x14ac:dyDescent="0.25">
      <c r="A691" s="67" t="s">
        <v>14</v>
      </c>
      <c r="B691" s="11"/>
      <c r="C691" s="10">
        <v>25000</v>
      </c>
    </row>
    <row r="692" spans="1:3" ht="15.75" x14ac:dyDescent="0.25">
      <c r="A692" s="67" t="s">
        <v>16</v>
      </c>
      <c r="B692" s="11"/>
      <c r="C692" s="10">
        <v>55000</v>
      </c>
    </row>
    <row r="693" spans="1:3" ht="15.75" x14ac:dyDescent="0.25">
      <c r="A693" s="67" t="s">
        <v>17</v>
      </c>
      <c r="B693" s="47"/>
      <c r="C693" s="13">
        <v>100000</v>
      </c>
    </row>
    <row r="694" spans="1:3" ht="15.75" x14ac:dyDescent="0.25">
      <c r="A694" s="67" t="s">
        <v>15</v>
      </c>
      <c r="B694" s="11"/>
      <c r="C694" s="10">
        <v>11500</v>
      </c>
    </row>
    <row r="695" spans="1:3" ht="15.75" x14ac:dyDescent="0.25">
      <c r="A695" s="67" t="s">
        <v>18</v>
      </c>
      <c r="B695" s="11"/>
      <c r="C695" s="10">
        <v>20000</v>
      </c>
    </row>
    <row r="696" spans="1:3" ht="15.75" x14ac:dyDescent="0.25">
      <c r="A696" s="67" t="s">
        <v>19</v>
      </c>
      <c r="B696" s="19"/>
      <c r="C696" s="18">
        <f>SUM(C685:C695)</f>
        <v>431385</v>
      </c>
    </row>
    <row r="697" spans="1:3" ht="15.75" x14ac:dyDescent="0.25">
      <c r="A697" s="78" t="s">
        <v>20</v>
      </c>
      <c r="B697" s="47"/>
      <c r="C697" s="20"/>
    </row>
    <row r="698" spans="1:3" ht="15.75" x14ac:dyDescent="0.25">
      <c r="A698" s="79"/>
      <c r="B698" s="47"/>
      <c r="C698" s="20"/>
    </row>
    <row r="699" spans="1:3" ht="15.75" x14ac:dyDescent="0.25">
      <c r="A699" s="80" t="s">
        <v>21</v>
      </c>
      <c r="B699" s="47"/>
      <c r="C699" s="77"/>
    </row>
    <row r="700" spans="1:3" ht="15.75" x14ac:dyDescent="0.25">
      <c r="A700" s="67" t="s">
        <v>23</v>
      </c>
      <c r="B700" s="47"/>
      <c r="C700" s="81"/>
    </row>
    <row r="701" spans="1:3" ht="15.75" x14ac:dyDescent="0.25">
      <c r="A701" s="67" t="s">
        <v>22</v>
      </c>
      <c r="B701" s="47"/>
      <c r="C701" s="93"/>
    </row>
    <row r="702" spans="1:3" ht="15.75" x14ac:dyDescent="0.25">
      <c r="A702" s="67" t="s">
        <v>24</v>
      </c>
      <c r="B702" s="47"/>
      <c r="C702" s="81"/>
    </row>
    <row r="703" spans="1:3" ht="15.75" x14ac:dyDescent="0.25">
      <c r="A703" s="67" t="s">
        <v>25</v>
      </c>
      <c r="B703" s="8"/>
      <c r="C703" s="7">
        <f>C696+C701</f>
        <v>431385</v>
      </c>
    </row>
    <row r="704" spans="1:3" ht="15.75" x14ac:dyDescent="0.25">
      <c r="A704" s="67"/>
      <c r="B704" s="47"/>
      <c r="C704" s="81"/>
    </row>
    <row r="705" spans="1:3" ht="15.75" x14ac:dyDescent="0.25">
      <c r="A705" s="80" t="s">
        <v>26</v>
      </c>
      <c r="B705" s="29"/>
      <c r="C705" s="82">
        <v>-350</v>
      </c>
    </row>
    <row r="706" spans="1:3" ht="15.75" x14ac:dyDescent="0.25">
      <c r="A706" s="67" t="s">
        <v>27</v>
      </c>
      <c r="B706" s="29"/>
      <c r="C706" s="82">
        <v>-13626</v>
      </c>
    </row>
    <row r="707" spans="1:3" ht="17.25" x14ac:dyDescent="0.3">
      <c r="A707" s="83" t="s">
        <v>47</v>
      </c>
      <c r="B707" s="49"/>
      <c r="C707" s="33"/>
    </row>
    <row r="708" spans="1:3" ht="16.5" thickBot="1" x14ac:dyDescent="0.3">
      <c r="A708" s="67" t="s">
        <v>29</v>
      </c>
      <c r="B708" s="35"/>
      <c r="C708" s="84">
        <f>C703+C705+C706</f>
        <v>417409</v>
      </c>
    </row>
    <row r="709" spans="1:3" ht="15.75" x14ac:dyDescent="0.25">
      <c r="A709" s="67" t="s">
        <v>30</v>
      </c>
      <c r="B709" s="50"/>
      <c r="C709" s="85">
        <f t="shared" ref="C709" si="38">C708*6/100</f>
        <v>25044.54</v>
      </c>
    </row>
    <row r="710" spans="1:3" ht="15.75" x14ac:dyDescent="0.25">
      <c r="A710" s="67" t="s">
        <v>31</v>
      </c>
      <c r="B710" s="47"/>
      <c r="C710" s="77">
        <v>-15000</v>
      </c>
    </row>
    <row r="711" spans="1:3" ht="15.75" x14ac:dyDescent="0.25">
      <c r="A711" s="3"/>
      <c r="B711" s="57"/>
      <c r="C711" s="91">
        <f t="shared" ref="C711" si="39">C709+C710</f>
        <v>10044.540000000001</v>
      </c>
    </row>
    <row r="712" spans="1:3" ht="16.5" thickBot="1" x14ac:dyDescent="0.3">
      <c r="A712" s="88" t="s">
        <v>54</v>
      </c>
      <c r="B712" s="70"/>
      <c r="C712" s="96">
        <v>10045</v>
      </c>
    </row>
    <row r="713" spans="1:3" ht="16.5" thickTop="1" x14ac:dyDescent="0.25">
      <c r="A713" s="3"/>
      <c r="B713" s="3"/>
      <c r="C713" s="3"/>
    </row>
    <row r="714" spans="1:3" ht="15.75" x14ac:dyDescent="0.25">
      <c r="A714" s="3"/>
      <c r="B714" s="3"/>
      <c r="C714" s="3"/>
    </row>
    <row r="715" spans="1:3" ht="15.75" x14ac:dyDescent="0.25">
      <c r="A715" s="3"/>
      <c r="B715" s="3"/>
      <c r="C715" s="3"/>
    </row>
    <row r="716" spans="1:3" ht="15.75" x14ac:dyDescent="0.25">
      <c r="A716" s="3"/>
      <c r="B716" s="3"/>
      <c r="C716" s="3"/>
    </row>
    <row r="717" spans="1:3" ht="15.75" x14ac:dyDescent="0.25">
      <c r="A717" s="3"/>
      <c r="B717" s="3"/>
      <c r="C717" s="3"/>
    </row>
    <row r="718" spans="1:3" ht="15.75" x14ac:dyDescent="0.25">
      <c r="A718" s="3"/>
      <c r="B718" s="3"/>
      <c r="C718" s="3"/>
    </row>
    <row r="719" spans="1:3" ht="15.75" x14ac:dyDescent="0.25">
      <c r="A719" s="3"/>
      <c r="B719" s="3"/>
      <c r="C719" s="3"/>
    </row>
    <row r="720" spans="1:3" ht="15.75" x14ac:dyDescent="0.25">
      <c r="A720" s="3"/>
      <c r="B720" s="3"/>
      <c r="C720" s="3"/>
    </row>
    <row r="721" spans="1:3" ht="15.75" x14ac:dyDescent="0.25">
      <c r="A721" s="3"/>
      <c r="B721" s="3"/>
      <c r="C721" s="3"/>
    </row>
    <row r="722" spans="1:3" ht="15.75" x14ac:dyDescent="0.25">
      <c r="A722" s="3"/>
      <c r="B722" s="3"/>
      <c r="C722" s="3"/>
    </row>
    <row r="723" spans="1:3" ht="15.75" x14ac:dyDescent="0.25">
      <c r="A723" s="3"/>
      <c r="B723" s="3"/>
      <c r="C723" s="3"/>
    </row>
    <row r="724" spans="1:3" ht="15.75" x14ac:dyDescent="0.25">
      <c r="A724" s="3"/>
      <c r="B724" s="3"/>
      <c r="C724" s="3"/>
    </row>
    <row r="725" spans="1:3" ht="15.75" x14ac:dyDescent="0.25">
      <c r="A725" s="3"/>
      <c r="B725" s="3"/>
      <c r="C725" s="3"/>
    </row>
    <row r="726" spans="1:3" ht="15.75" x14ac:dyDescent="0.25">
      <c r="A726" s="3"/>
      <c r="B726" s="3"/>
      <c r="C726" s="3"/>
    </row>
    <row r="728" spans="1:3" ht="15.75" x14ac:dyDescent="0.25">
      <c r="A728" s="71" t="s">
        <v>62</v>
      </c>
      <c r="C728" s="101"/>
    </row>
    <row r="729" spans="1:3" ht="15.75" x14ac:dyDescent="0.25">
      <c r="A729" s="71" t="s">
        <v>63</v>
      </c>
      <c r="B729" s="71"/>
      <c r="C729" s="72"/>
    </row>
    <row r="730" spans="1:3" ht="15.75" x14ac:dyDescent="0.25">
      <c r="A730" s="73"/>
      <c r="B730" s="73"/>
      <c r="C730" s="72"/>
    </row>
    <row r="731" spans="1:3" ht="15.75" x14ac:dyDescent="0.25">
      <c r="A731" s="74" t="s">
        <v>2</v>
      </c>
      <c r="B731" s="73"/>
      <c r="C731" s="72"/>
    </row>
    <row r="732" spans="1:3" ht="15.75" x14ac:dyDescent="0.25">
      <c r="A732" s="75"/>
      <c r="B732" s="165" t="s">
        <v>3</v>
      </c>
      <c r="C732" s="165"/>
    </row>
    <row r="733" spans="1:3" ht="15.75" x14ac:dyDescent="0.25">
      <c r="A733" s="76" t="s">
        <v>6</v>
      </c>
      <c r="B733" s="8"/>
      <c r="C733" s="7">
        <v>136500</v>
      </c>
    </row>
    <row r="734" spans="1:3" ht="15.75" x14ac:dyDescent="0.25">
      <c r="A734" s="67" t="s">
        <v>7</v>
      </c>
      <c r="B734" s="47"/>
      <c r="C734" s="77" t="s">
        <v>38</v>
      </c>
    </row>
    <row r="735" spans="1:3" ht="15.75" x14ac:dyDescent="0.25">
      <c r="A735" s="67" t="s">
        <v>9</v>
      </c>
      <c r="B735" s="11"/>
      <c r="C735" s="10">
        <v>7800</v>
      </c>
    </row>
    <row r="736" spans="1:3" ht="17.25" x14ac:dyDescent="0.3">
      <c r="A736" s="83" t="s">
        <v>10</v>
      </c>
      <c r="B736" s="48"/>
      <c r="C736" s="10" t="s">
        <v>38</v>
      </c>
    </row>
    <row r="737" spans="1:3" ht="15.75" x14ac:dyDescent="0.25">
      <c r="A737" s="67" t="s">
        <v>64</v>
      </c>
      <c r="B737" s="11"/>
      <c r="C737" s="10">
        <v>7500</v>
      </c>
    </row>
    <row r="738" spans="1:3" ht="15.75" x14ac:dyDescent="0.25">
      <c r="A738" s="67" t="s">
        <v>11</v>
      </c>
      <c r="B738" s="11"/>
      <c r="C738" s="10">
        <v>30825</v>
      </c>
    </row>
    <row r="739" spans="1:3" ht="15.75" x14ac:dyDescent="0.25">
      <c r="A739" s="67" t="s">
        <v>53</v>
      </c>
      <c r="B739" s="11"/>
      <c r="C739" s="10">
        <v>50000</v>
      </c>
    </row>
    <row r="740" spans="1:3" ht="15.75" x14ac:dyDescent="0.25">
      <c r="A740" s="67" t="s">
        <v>13</v>
      </c>
      <c r="B740" s="11"/>
      <c r="C740" s="10">
        <v>68250</v>
      </c>
    </row>
    <row r="741" spans="1:3" ht="15.75" x14ac:dyDescent="0.25">
      <c r="A741" s="67" t="s">
        <v>14</v>
      </c>
      <c r="B741" s="47"/>
      <c r="C741" s="13" t="s">
        <v>38</v>
      </c>
    </row>
    <row r="742" spans="1:3" ht="15.75" x14ac:dyDescent="0.25">
      <c r="A742" s="67" t="s">
        <v>16</v>
      </c>
      <c r="B742" s="11"/>
      <c r="C742" s="10">
        <v>25000</v>
      </c>
    </row>
    <row r="743" spans="1:3" ht="15.75" x14ac:dyDescent="0.25">
      <c r="A743" s="67" t="s">
        <v>17</v>
      </c>
      <c r="B743" s="11"/>
      <c r="C743" s="10">
        <v>75000</v>
      </c>
    </row>
    <row r="744" spans="1:3" ht="15.75" x14ac:dyDescent="0.25">
      <c r="A744" s="67" t="s">
        <v>15</v>
      </c>
      <c r="B744" s="47"/>
      <c r="C744" s="15">
        <v>125000</v>
      </c>
    </row>
    <row r="745" spans="1:3" ht="15.75" x14ac:dyDescent="0.25">
      <c r="A745" s="67" t="s">
        <v>18</v>
      </c>
      <c r="B745" s="11"/>
      <c r="C745" s="10">
        <v>13900</v>
      </c>
    </row>
    <row r="746" spans="1:3" ht="15.75" x14ac:dyDescent="0.25">
      <c r="A746" s="67" t="s">
        <v>19</v>
      </c>
      <c r="B746" s="11"/>
      <c r="C746" s="10">
        <v>20000</v>
      </c>
    </row>
    <row r="747" spans="1:3" ht="15.75" x14ac:dyDescent="0.25">
      <c r="A747" s="78" t="s">
        <v>20</v>
      </c>
      <c r="B747" s="19"/>
      <c r="C747" s="18">
        <f>SUM(C733:C746)</f>
        <v>559775</v>
      </c>
    </row>
    <row r="748" spans="1:3" ht="15.75" x14ac:dyDescent="0.25">
      <c r="A748" s="79"/>
      <c r="B748" s="47"/>
      <c r="C748" s="20"/>
    </row>
    <row r="749" spans="1:3" ht="15.75" x14ac:dyDescent="0.25">
      <c r="A749" s="80" t="s">
        <v>21</v>
      </c>
      <c r="B749" s="47"/>
      <c r="C749" s="20"/>
    </row>
    <row r="750" spans="1:3" ht="15.75" x14ac:dyDescent="0.25">
      <c r="A750" s="67" t="s">
        <v>23</v>
      </c>
      <c r="B750" s="47"/>
      <c r="C750" s="77"/>
    </row>
    <row r="751" spans="1:3" ht="15.75" x14ac:dyDescent="0.25">
      <c r="A751" s="67" t="s">
        <v>22</v>
      </c>
      <c r="B751" s="47"/>
      <c r="C751" s="81"/>
    </row>
    <row r="752" spans="1:3" ht="15.75" x14ac:dyDescent="0.25">
      <c r="A752" s="67" t="s">
        <v>24</v>
      </c>
      <c r="B752" s="47"/>
      <c r="C752" s="81"/>
    </row>
    <row r="753" spans="1:3" ht="15.75" x14ac:dyDescent="0.25">
      <c r="A753" s="67" t="s">
        <v>25</v>
      </c>
      <c r="B753" s="47"/>
      <c r="C753" s="81"/>
    </row>
    <row r="754" spans="1:3" ht="15.75" x14ac:dyDescent="0.25">
      <c r="A754" s="67"/>
      <c r="B754" s="8"/>
      <c r="C754" s="7">
        <f>+C747+C750+C751+C752+C753</f>
        <v>559775</v>
      </c>
    </row>
    <row r="755" spans="1:3" ht="15.75" x14ac:dyDescent="0.25">
      <c r="A755" s="80" t="s">
        <v>26</v>
      </c>
      <c r="B755" s="47"/>
      <c r="C755" s="81"/>
    </row>
    <row r="756" spans="1:3" ht="15.75" x14ac:dyDescent="0.25">
      <c r="A756" s="67" t="s">
        <v>27</v>
      </c>
      <c r="B756" s="29">
        <v>350</v>
      </c>
      <c r="C756" s="82"/>
    </row>
    <row r="757" spans="1:3" ht="17.25" x14ac:dyDescent="0.3">
      <c r="A757" s="83" t="s">
        <v>28</v>
      </c>
      <c r="B757" s="29">
        <v>13650</v>
      </c>
      <c r="C757" s="82"/>
    </row>
    <row r="758" spans="1:3" ht="17.25" x14ac:dyDescent="0.3">
      <c r="A758" s="83"/>
      <c r="B758" s="49"/>
      <c r="C758" s="33">
        <f>-B756-B757-B758</f>
        <v>-14000</v>
      </c>
    </row>
    <row r="759" spans="1:3" ht="16.5" thickBot="1" x14ac:dyDescent="0.3">
      <c r="A759" s="67" t="s">
        <v>29</v>
      </c>
      <c r="B759" s="35"/>
      <c r="C759" s="84">
        <f>+C754+C758</f>
        <v>545775</v>
      </c>
    </row>
    <row r="760" spans="1:3" ht="15.75" x14ac:dyDescent="0.25">
      <c r="A760" s="67" t="s">
        <v>65</v>
      </c>
      <c r="B760" s="50"/>
      <c r="C760" s="85">
        <f>C759*12/100</f>
        <v>65493</v>
      </c>
    </row>
    <row r="761" spans="1:3" ht="15.75" x14ac:dyDescent="0.25">
      <c r="A761" s="67" t="s">
        <v>31</v>
      </c>
      <c r="B761" s="47"/>
      <c r="C761" s="77">
        <v>-45000</v>
      </c>
    </row>
    <row r="762" spans="1:3" ht="16.5" thickBot="1" x14ac:dyDescent="0.3">
      <c r="A762" s="68" t="s">
        <v>33</v>
      </c>
      <c r="B762" s="89"/>
      <c r="C762" s="99">
        <f>C760+C761</f>
        <v>20493</v>
      </c>
    </row>
    <row r="763" spans="1:3" ht="15.75" thickTop="1" x14ac:dyDescent="0.25"/>
    <row r="777" spans="1:3" ht="15.75" x14ac:dyDescent="0.25">
      <c r="A777" s="71" t="s">
        <v>66</v>
      </c>
      <c r="C777" s="101"/>
    </row>
    <row r="778" spans="1:3" ht="15.75" x14ac:dyDescent="0.25">
      <c r="A778" s="71" t="s">
        <v>63</v>
      </c>
      <c r="B778" s="71"/>
      <c r="C778" s="72"/>
    </row>
    <row r="779" spans="1:3" x14ac:dyDescent="0.25">
      <c r="C779" s="101"/>
    </row>
    <row r="780" spans="1:3" ht="15.75" x14ac:dyDescent="0.25">
      <c r="A780" s="74" t="s">
        <v>2</v>
      </c>
      <c r="B780" s="73"/>
      <c r="C780" s="72"/>
    </row>
    <row r="781" spans="1:3" ht="15.75" x14ac:dyDescent="0.25">
      <c r="A781" s="75"/>
      <c r="B781" s="165" t="s">
        <v>3</v>
      </c>
      <c r="C781" s="165"/>
    </row>
    <row r="782" spans="1:3" ht="15.75" x14ac:dyDescent="0.25">
      <c r="A782" s="76" t="s">
        <v>6</v>
      </c>
      <c r="B782" s="8"/>
      <c r="C782" s="7">
        <v>139250</v>
      </c>
    </row>
    <row r="783" spans="1:3" ht="15.75" x14ac:dyDescent="0.25">
      <c r="A783" s="67" t="s">
        <v>7</v>
      </c>
      <c r="B783" s="47"/>
      <c r="C783" s="77">
        <v>3142.86</v>
      </c>
    </row>
    <row r="784" spans="1:3" ht="15.75" x14ac:dyDescent="0.25">
      <c r="A784" s="67" t="s">
        <v>9</v>
      </c>
      <c r="B784" s="11"/>
      <c r="C784" s="10">
        <v>7800</v>
      </c>
    </row>
    <row r="785" spans="1:3" ht="17.25" x14ac:dyDescent="0.3">
      <c r="A785" s="83" t="s">
        <v>10</v>
      </c>
      <c r="B785" s="48"/>
      <c r="C785" s="10" t="s">
        <v>38</v>
      </c>
    </row>
    <row r="786" spans="1:3" ht="15.75" x14ac:dyDescent="0.25">
      <c r="A786" s="67" t="s">
        <v>64</v>
      </c>
      <c r="B786" s="11"/>
      <c r="C786" s="10">
        <v>7500</v>
      </c>
    </row>
    <row r="787" spans="1:3" ht="15.75" x14ac:dyDescent="0.25">
      <c r="A787" s="67" t="s">
        <v>11</v>
      </c>
      <c r="B787" s="11"/>
      <c r="C787" s="10">
        <v>30825</v>
      </c>
    </row>
    <row r="788" spans="1:3" ht="15.75" x14ac:dyDescent="0.25">
      <c r="A788" s="67" t="s">
        <v>53</v>
      </c>
      <c r="B788" s="11"/>
      <c r="C788" s="10">
        <v>50000</v>
      </c>
    </row>
    <row r="789" spans="1:3" ht="15.75" x14ac:dyDescent="0.25">
      <c r="A789" s="67" t="s">
        <v>13</v>
      </c>
      <c r="B789" s="11"/>
      <c r="C789" s="10">
        <v>69625</v>
      </c>
    </row>
    <row r="790" spans="1:3" ht="15.75" x14ac:dyDescent="0.25">
      <c r="A790" s="67" t="s">
        <v>14</v>
      </c>
      <c r="B790" s="47"/>
      <c r="C790" s="13">
        <v>1571.43</v>
      </c>
    </row>
    <row r="791" spans="1:3" ht="15.75" x14ac:dyDescent="0.25">
      <c r="A791" s="67" t="s">
        <v>16</v>
      </c>
      <c r="B791" s="11"/>
      <c r="C791" s="10">
        <v>25000</v>
      </c>
    </row>
    <row r="792" spans="1:3" ht="15.75" x14ac:dyDescent="0.25">
      <c r="A792" s="67" t="s">
        <v>17</v>
      </c>
      <c r="B792" s="11"/>
      <c r="C792" s="10">
        <v>75000</v>
      </c>
    </row>
    <row r="793" spans="1:3" ht="15.75" x14ac:dyDescent="0.25">
      <c r="A793" s="67" t="s">
        <v>15</v>
      </c>
      <c r="B793" s="47"/>
      <c r="C793" s="15">
        <v>125000</v>
      </c>
    </row>
    <row r="794" spans="1:3" ht="15.75" x14ac:dyDescent="0.25">
      <c r="A794" s="67" t="s">
        <v>18</v>
      </c>
      <c r="B794" s="11"/>
      <c r="C794" s="10">
        <v>13900</v>
      </c>
    </row>
    <row r="795" spans="1:3" ht="15.75" x14ac:dyDescent="0.25">
      <c r="A795" s="67" t="s">
        <v>19</v>
      </c>
      <c r="B795" s="11"/>
      <c r="C795" s="10">
        <v>20000</v>
      </c>
    </row>
    <row r="796" spans="1:3" ht="15.75" x14ac:dyDescent="0.25">
      <c r="A796" s="78" t="s">
        <v>20</v>
      </c>
      <c r="B796" s="19"/>
      <c r="C796" s="18">
        <f>SUM(C782:C795)</f>
        <v>568614.29</v>
      </c>
    </row>
    <row r="797" spans="1:3" ht="15.75" x14ac:dyDescent="0.25">
      <c r="A797" s="79"/>
      <c r="B797" s="47"/>
      <c r="C797" s="20"/>
    </row>
    <row r="798" spans="1:3" ht="15.75" x14ac:dyDescent="0.25">
      <c r="A798" s="80" t="s">
        <v>21</v>
      </c>
      <c r="B798" s="47"/>
      <c r="C798" s="20"/>
    </row>
    <row r="799" spans="1:3" ht="15.75" x14ac:dyDescent="0.25">
      <c r="A799" s="67" t="s">
        <v>23</v>
      </c>
      <c r="B799" s="47"/>
      <c r="C799" s="77"/>
    </row>
    <row r="800" spans="1:3" ht="15.75" x14ac:dyDescent="0.25">
      <c r="A800" s="67" t="s">
        <v>22</v>
      </c>
      <c r="B800" s="47"/>
      <c r="C800" s="81"/>
    </row>
    <row r="801" spans="1:3" ht="15.75" x14ac:dyDescent="0.25">
      <c r="A801" s="67" t="s">
        <v>24</v>
      </c>
      <c r="B801" s="47"/>
      <c r="C801" s="81"/>
    </row>
    <row r="802" spans="1:3" ht="15.75" x14ac:dyDescent="0.25">
      <c r="A802" s="67" t="s">
        <v>25</v>
      </c>
      <c r="B802" s="47"/>
      <c r="C802" s="81"/>
    </row>
    <row r="803" spans="1:3" ht="15.75" x14ac:dyDescent="0.25">
      <c r="A803" s="67"/>
      <c r="B803" s="8"/>
      <c r="C803" s="7">
        <f>+C796+C799+C800+C801+C802</f>
        <v>568614.29</v>
      </c>
    </row>
    <row r="804" spans="1:3" ht="15.75" x14ac:dyDescent="0.25">
      <c r="A804" s="80" t="s">
        <v>26</v>
      </c>
      <c r="B804" s="47"/>
      <c r="C804" s="81"/>
    </row>
    <row r="805" spans="1:3" ht="15.75" x14ac:dyDescent="0.25">
      <c r="A805" s="67" t="s">
        <v>27</v>
      </c>
      <c r="B805" s="29">
        <v>350</v>
      </c>
      <c r="C805" s="82"/>
    </row>
    <row r="806" spans="1:3" ht="17.25" x14ac:dyDescent="0.3">
      <c r="A806" s="83" t="s">
        <v>28</v>
      </c>
      <c r="B806" s="29">
        <v>14239.28</v>
      </c>
      <c r="C806" s="82"/>
    </row>
    <row r="807" spans="1:3" ht="17.25" x14ac:dyDescent="0.3">
      <c r="A807" s="83"/>
      <c r="B807" s="49"/>
      <c r="C807" s="33">
        <f>-B805-B806-B807</f>
        <v>-14589.28</v>
      </c>
    </row>
    <row r="808" spans="1:3" ht="16.5" thickBot="1" x14ac:dyDescent="0.3">
      <c r="A808" s="67" t="s">
        <v>29</v>
      </c>
      <c r="B808" s="35"/>
      <c r="C808" s="84">
        <f>+C803+C807</f>
        <v>554025.01</v>
      </c>
    </row>
    <row r="809" spans="1:3" ht="15.75" x14ac:dyDescent="0.25">
      <c r="A809" s="67" t="s">
        <v>65</v>
      </c>
      <c r="B809" s="50"/>
      <c r="C809" s="85">
        <f>C808*12/100</f>
        <v>66483.001199999999</v>
      </c>
    </row>
    <row r="810" spans="1:3" ht="15.75" x14ac:dyDescent="0.25">
      <c r="A810" s="67" t="s">
        <v>31</v>
      </c>
      <c r="B810" s="47"/>
      <c r="C810" s="77">
        <v>-45000</v>
      </c>
    </row>
    <row r="811" spans="1:3" ht="16.5" thickBot="1" x14ac:dyDescent="0.3">
      <c r="A811" s="68" t="s">
        <v>33</v>
      </c>
      <c r="B811" s="89"/>
      <c r="C811" s="99">
        <f>C809+C810</f>
        <v>21483.001199999999</v>
      </c>
    </row>
    <row r="812" spans="1:3" ht="15.75" thickTop="1" x14ac:dyDescent="0.25"/>
    <row r="819" spans="1:3" ht="15.75" x14ac:dyDescent="0.25">
      <c r="A819" s="102" t="s">
        <v>67</v>
      </c>
      <c r="B819" s="102"/>
      <c r="C819" s="3"/>
    </row>
    <row r="820" spans="1:3" ht="15.75" x14ac:dyDescent="0.25">
      <c r="A820" s="102" t="s">
        <v>68</v>
      </c>
      <c r="B820" s="102"/>
      <c r="C820" s="3"/>
    </row>
    <row r="821" spans="1:3" ht="15.75" x14ac:dyDescent="0.25">
      <c r="A821" s="3"/>
      <c r="B821" s="3"/>
      <c r="C821" s="3"/>
    </row>
    <row r="822" spans="1:3" ht="15.75" x14ac:dyDescent="0.25">
      <c r="A822" s="103" t="s">
        <v>2</v>
      </c>
      <c r="B822" s="3"/>
      <c r="C822" s="3"/>
    </row>
    <row r="823" spans="1:3" ht="17.25" x14ac:dyDescent="0.3">
      <c r="A823" s="5"/>
      <c r="B823" s="165" t="s">
        <v>3</v>
      </c>
      <c r="C823" s="165"/>
    </row>
    <row r="824" spans="1:3" ht="17.25" x14ac:dyDescent="0.3">
      <c r="A824" s="6" t="s">
        <v>6</v>
      </c>
      <c r="B824" s="104"/>
      <c r="C824" s="105">
        <v>107050</v>
      </c>
    </row>
    <row r="825" spans="1:3" ht="17.25" x14ac:dyDescent="0.3">
      <c r="A825" s="9" t="s">
        <v>7</v>
      </c>
      <c r="B825" s="106"/>
      <c r="C825" s="107"/>
    </row>
    <row r="826" spans="1:3" ht="15.75" x14ac:dyDescent="0.25">
      <c r="A826" s="12" t="s">
        <v>8</v>
      </c>
      <c r="B826" s="16"/>
      <c r="C826" s="15">
        <v>2500</v>
      </c>
    </row>
    <row r="827" spans="1:3" ht="17.25" x14ac:dyDescent="0.3">
      <c r="A827" s="9" t="s">
        <v>9</v>
      </c>
      <c r="B827" s="106"/>
      <c r="C827" s="107">
        <v>7800</v>
      </c>
    </row>
    <row r="828" spans="1:3" ht="17.25" x14ac:dyDescent="0.3">
      <c r="A828" s="9" t="s">
        <v>10</v>
      </c>
      <c r="B828" s="106"/>
      <c r="C828" s="107"/>
    </row>
    <row r="829" spans="1:3" ht="17.25" x14ac:dyDescent="0.3">
      <c r="A829" s="9" t="s">
        <v>11</v>
      </c>
      <c r="B829" s="106"/>
      <c r="C829" s="107">
        <v>30825</v>
      </c>
    </row>
    <row r="830" spans="1:3" ht="17.25" x14ac:dyDescent="0.3">
      <c r="A830" s="9" t="s">
        <v>12</v>
      </c>
      <c r="B830" s="16"/>
      <c r="C830" s="15"/>
    </row>
    <row r="831" spans="1:3" ht="17.25" x14ac:dyDescent="0.3">
      <c r="A831" s="9" t="s">
        <v>13</v>
      </c>
      <c r="B831" s="106"/>
      <c r="C831" s="107">
        <v>53525</v>
      </c>
    </row>
    <row r="832" spans="1:3" ht="17.25" x14ac:dyDescent="0.3">
      <c r="A832" s="9" t="s">
        <v>14</v>
      </c>
      <c r="B832" s="106"/>
      <c r="C832" s="107"/>
    </row>
    <row r="833" spans="1:3" ht="17.25" x14ac:dyDescent="0.3">
      <c r="A833" s="9" t="s">
        <v>15</v>
      </c>
      <c r="B833" s="16"/>
      <c r="C833" s="15">
        <v>100000</v>
      </c>
    </row>
    <row r="834" spans="1:3" ht="17.25" x14ac:dyDescent="0.3">
      <c r="A834" s="9" t="s">
        <v>16</v>
      </c>
      <c r="B834" s="106"/>
      <c r="C834" s="107">
        <v>25000</v>
      </c>
    </row>
    <row r="835" spans="1:3" ht="17.25" x14ac:dyDescent="0.3">
      <c r="A835" s="9" t="s">
        <v>17</v>
      </c>
      <c r="B835" s="106"/>
      <c r="C835" s="107">
        <v>55000</v>
      </c>
    </row>
    <row r="836" spans="1:3" ht="17.25" x14ac:dyDescent="0.3">
      <c r="A836" s="9" t="s">
        <v>18</v>
      </c>
      <c r="B836" s="16"/>
      <c r="C836" s="15">
        <v>11500</v>
      </c>
    </row>
    <row r="837" spans="1:3" ht="17.25" x14ac:dyDescent="0.3">
      <c r="A837" s="9" t="s">
        <v>19</v>
      </c>
      <c r="B837" s="106"/>
      <c r="C837" s="107">
        <v>20000</v>
      </c>
    </row>
    <row r="838" spans="1:3" ht="17.25" x14ac:dyDescent="0.3">
      <c r="A838" s="17" t="s">
        <v>20</v>
      </c>
      <c r="B838" s="109"/>
      <c r="C838" s="108">
        <f>SUM(C824:C837)</f>
        <v>413200</v>
      </c>
    </row>
    <row r="839" spans="1:3" ht="17.25" x14ac:dyDescent="0.3">
      <c r="A839" s="9"/>
      <c r="B839" s="22"/>
      <c r="C839" s="20"/>
    </row>
    <row r="840" spans="1:3" ht="17.25" x14ac:dyDescent="0.3">
      <c r="A840" s="23" t="s">
        <v>21</v>
      </c>
      <c r="B840" s="22"/>
      <c r="C840" s="20"/>
    </row>
    <row r="841" spans="1:3" ht="17.25" x14ac:dyDescent="0.3">
      <c r="A841" s="9" t="s">
        <v>22</v>
      </c>
      <c r="B841" s="22"/>
      <c r="C841" s="20"/>
    </row>
    <row r="842" spans="1:3" ht="15.75" x14ac:dyDescent="0.25">
      <c r="A842" s="110" t="s">
        <v>23</v>
      </c>
      <c r="B842" s="22"/>
      <c r="C842" s="20"/>
    </row>
    <row r="843" spans="1:3" ht="17.25" x14ac:dyDescent="0.3">
      <c r="A843" s="9" t="s">
        <v>24</v>
      </c>
      <c r="B843" s="22"/>
      <c r="C843" s="20"/>
    </row>
    <row r="844" spans="1:3" ht="17.25" x14ac:dyDescent="0.3">
      <c r="A844" s="9" t="s">
        <v>25</v>
      </c>
      <c r="B844" s="22"/>
      <c r="C844" s="20"/>
    </row>
    <row r="845" spans="1:3" ht="17.25" x14ac:dyDescent="0.3">
      <c r="A845" s="9"/>
      <c r="B845" s="22"/>
      <c r="C845" s="20"/>
    </row>
    <row r="846" spans="1:3" ht="15.75" x14ac:dyDescent="0.25">
      <c r="A846" s="12"/>
      <c r="B846" s="104"/>
      <c r="C846" s="105">
        <f>+C838+C841+C842+C843+C844</f>
        <v>413200</v>
      </c>
    </row>
    <row r="847" spans="1:3" ht="17.25" x14ac:dyDescent="0.3">
      <c r="A847" s="23" t="s">
        <v>26</v>
      </c>
      <c r="B847" s="106"/>
      <c r="C847" s="107"/>
    </row>
    <row r="848" spans="1:3" ht="17.25" x14ac:dyDescent="0.3">
      <c r="A848" s="9" t="s">
        <v>27</v>
      </c>
      <c r="B848" s="111">
        <v>350</v>
      </c>
      <c r="C848" s="112"/>
    </row>
    <row r="849" spans="1:3" ht="17.25" x14ac:dyDescent="0.3">
      <c r="A849" s="9" t="s">
        <v>28</v>
      </c>
      <c r="B849" s="32"/>
      <c r="C849" s="31"/>
    </row>
    <row r="850" spans="1:3" ht="15.75" x14ac:dyDescent="0.25">
      <c r="A850" s="110"/>
      <c r="B850" s="32"/>
      <c r="C850" s="31"/>
    </row>
    <row r="851" spans="1:3" ht="15.75" x14ac:dyDescent="0.25">
      <c r="A851" s="12"/>
      <c r="B851" s="106"/>
      <c r="C851" s="107">
        <f>-B848-B849-B850</f>
        <v>-350</v>
      </c>
    </row>
    <row r="852" spans="1:3" ht="17.25" x14ac:dyDescent="0.3">
      <c r="A852" s="9" t="s">
        <v>29</v>
      </c>
      <c r="B852" s="104"/>
      <c r="C852" s="105">
        <f>+C846+C851</f>
        <v>412850</v>
      </c>
    </row>
    <row r="853" spans="1:3" ht="17.25" x14ac:dyDescent="0.3">
      <c r="A853" s="9" t="s">
        <v>30</v>
      </c>
      <c r="B853" s="32"/>
      <c r="C853" s="31">
        <f>C852*6/100</f>
        <v>24771</v>
      </c>
    </row>
    <row r="854" spans="1:3" ht="17.25" x14ac:dyDescent="0.3">
      <c r="A854" s="9" t="s">
        <v>31</v>
      </c>
      <c r="B854" s="22"/>
      <c r="C854" s="20">
        <v>-15000</v>
      </c>
    </row>
    <row r="855" spans="1:3" ht="16.5" thickBot="1" x14ac:dyDescent="0.3">
      <c r="A855" s="43" t="s">
        <v>32</v>
      </c>
      <c r="B855" s="40"/>
      <c r="C855" s="95">
        <f>C853+C854</f>
        <v>9771</v>
      </c>
    </row>
    <row r="856" spans="1:3" ht="15.75" thickTop="1" x14ac:dyDescent="0.25"/>
    <row r="865" spans="1:3" ht="17.25" x14ac:dyDescent="0.3">
      <c r="A865" s="1" t="s">
        <v>69</v>
      </c>
      <c r="B865" s="1"/>
      <c r="C865" s="2"/>
    </row>
    <row r="866" spans="1:3" ht="15.75" x14ac:dyDescent="0.25">
      <c r="A866" s="113" t="s">
        <v>70</v>
      </c>
      <c r="B866" s="113"/>
      <c r="C866" s="114"/>
    </row>
    <row r="867" spans="1:3" ht="17.25" x14ac:dyDescent="0.3">
      <c r="A867" s="2"/>
      <c r="B867" s="2"/>
      <c r="C867" s="2"/>
    </row>
    <row r="868" spans="1:3" ht="17.25" x14ac:dyDescent="0.3">
      <c r="A868" s="4" t="s">
        <v>2</v>
      </c>
      <c r="B868" s="2"/>
      <c r="C868" s="2"/>
    </row>
    <row r="869" spans="1:3" ht="17.25" x14ac:dyDescent="0.3">
      <c r="A869" s="115"/>
      <c r="B869" s="116"/>
      <c r="C869" s="115"/>
    </row>
    <row r="870" spans="1:3" ht="17.25" x14ac:dyDescent="0.3">
      <c r="A870" s="5"/>
      <c r="B870" s="165" t="s">
        <v>3</v>
      </c>
      <c r="C870" s="165"/>
    </row>
    <row r="871" spans="1:3" ht="17.25" x14ac:dyDescent="0.3">
      <c r="A871" s="117" t="s">
        <v>6</v>
      </c>
      <c r="B871" s="8"/>
      <c r="C871" s="7">
        <v>104700</v>
      </c>
    </row>
    <row r="872" spans="1:3" ht="17.25" x14ac:dyDescent="0.3">
      <c r="A872" s="17" t="s">
        <v>7</v>
      </c>
      <c r="B872" s="11"/>
      <c r="C872" s="10"/>
    </row>
    <row r="873" spans="1:3" ht="17.25" x14ac:dyDescent="0.3">
      <c r="A873" s="9" t="s">
        <v>10</v>
      </c>
      <c r="B873" s="11"/>
      <c r="C873" s="10"/>
    </row>
    <row r="874" spans="1:3" ht="17.25" x14ac:dyDescent="0.3">
      <c r="A874" s="9" t="s">
        <v>9</v>
      </c>
      <c r="B874" s="11"/>
      <c r="C874" s="10">
        <v>7800</v>
      </c>
    </row>
    <row r="875" spans="1:3" ht="17.25" x14ac:dyDescent="0.3">
      <c r="A875" s="9" t="s">
        <v>11</v>
      </c>
      <c r="B875" s="11"/>
      <c r="C875" s="10">
        <v>30825</v>
      </c>
    </row>
    <row r="876" spans="1:3" ht="17.25" x14ac:dyDescent="0.3">
      <c r="A876" s="9" t="s">
        <v>13</v>
      </c>
      <c r="B876" s="32"/>
      <c r="C876" s="31">
        <f>C871/2</f>
        <v>52350</v>
      </c>
    </row>
    <row r="877" spans="1:3" ht="17.25" x14ac:dyDescent="0.3">
      <c r="A877" s="9" t="s">
        <v>14</v>
      </c>
      <c r="B877" s="16"/>
      <c r="C877" s="15"/>
    </row>
    <row r="878" spans="1:3" ht="17.25" x14ac:dyDescent="0.3">
      <c r="A878" s="9" t="s">
        <v>16</v>
      </c>
      <c r="B878" s="11"/>
      <c r="C878" s="10">
        <v>25000</v>
      </c>
    </row>
    <row r="879" spans="1:3" ht="17.25" x14ac:dyDescent="0.3">
      <c r="A879" s="9" t="s">
        <v>17</v>
      </c>
      <c r="B879" s="11"/>
      <c r="C879" s="10">
        <v>55000</v>
      </c>
    </row>
    <row r="880" spans="1:3" ht="17.25" x14ac:dyDescent="0.3">
      <c r="A880" s="9" t="s">
        <v>18</v>
      </c>
      <c r="B880" s="14"/>
      <c r="C880" s="13">
        <v>11500</v>
      </c>
    </row>
    <row r="881" spans="1:3" ht="17.25" x14ac:dyDescent="0.3">
      <c r="A881" s="9" t="s">
        <v>19</v>
      </c>
      <c r="B881" s="11"/>
      <c r="C881" s="10">
        <v>20000</v>
      </c>
    </row>
    <row r="882" spans="1:3" ht="17.25" x14ac:dyDescent="0.3">
      <c r="A882" s="17" t="s">
        <v>20</v>
      </c>
      <c r="B882" s="19"/>
      <c r="C882" s="18">
        <f>SUM(C871:C881)</f>
        <v>307175</v>
      </c>
    </row>
    <row r="883" spans="1:3" ht="17.25" x14ac:dyDescent="0.3">
      <c r="A883" s="9"/>
      <c r="B883" s="3"/>
      <c r="C883" s="20"/>
    </row>
    <row r="884" spans="1:3" ht="17.25" x14ac:dyDescent="0.3">
      <c r="A884" s="23" t="s">
        <v>21</v>
      </c>
      <c r="B884" s="3"/>
      <c r="C884" s="20"/>
    </row>
    <row r="885" spans="1:3" ht="15.75" x14ac:dyDescent="0.25">
      <c r="A885" s="24" t="s">
        <v>23</v>
      </c>
      <c r="B885" s="21"/>
      <c r="C885" s="15"/>
    </row>
    <row r="886" spans="1:3" ht="17.25" x14ac:dyDescent="0.3">
      <c r="A886" s="9" t="s">
        <v>22</v>
      </c>
      <c r="B886" s="21"/>
      <c r="C886" s="15">
        <v>20000</v>
      </c>
    </row>
    <row r="887" spans="1:3" ht="17.25" x14ac:dyDescent="0.3">
      <c r="A887" s="9" t="s">
        <v>24</v>
      </c>
      <c r="B887" s="21"/>
      <c r="C887" s="15">
        <v>65000</v>
      </c>
    </row>
    <row r="888" spans="1:3" ht="17.25" x14ac:dyDescent="0.3">
      <c r="A888" s="9" t="s">
        <v>25</v>
      </c>
      <c r="B888" s="21"/>
      <c r="C888" s="20"/>
    </row>
    <row r="889" spans="1:3" ht="17.25" x14ac:dyDescent="0.3">
      <c r="A889" s="12"/>
      <c r="B889" s="44"/>
      <c r="C889" s="118"/>
    </row>
    <row r="890" spans="1:3" ht="17.25" x14ac:dyDescent="0.3">
      <c r="A890" s="9"/>
      <c r="B890" s="8"/>
      <c r="C890" s="7">
        <f>+C882+C885+C886+C887+C888</f>
        <v>392175</v>
      </c>
    </row>
    <row r="891" spans="1:3" ht="17.25" x14ac:dyDescent="0.3">
      <c r="A891" s="23" t="s">
        <v>26</v>
      </c>
      <c r="B891" s="11"/>
      <c r="C891" s="10"/>
    </row>
    <row r="892" spans="1:3" ht="17.25" x14ac:dyDescent="0.3">
      <c r="A892" s="9" t="s">
        <v>27</v>
      </c>
      <c r="B892" s="29">
        <v>350</v>
      </c>
      <c r="C892" s="28"/>
    </row>
    <row r="893" spans="1:3" ht="17.25" x14ac:dyDescent="0.3">
      <c r="A893" s="9" t="s">
        <v>28</v>
      </c>
      <c r="B893" s="30">
        <v>10470</v>
      </c>
      <c r="C893" s="31"/>
    </row>
    <row r="894" spans="1:3" ht="16.5" thickBot="1" x14ac:dyDescent="0.3">
      <c r="A894" s="12"/>
      <c r="B894" s="36"/>
      <c r="C894" s="59">
        <f>-B892-B893</f>
        <v>-10820</v>
      </c>
    </row>
    <row r="895" spans="1:3" ht="17.25" x14ac:dyDescent="0.3">
      <c r="A895" s="9" t="s">
        <v>29</v>
      </c>
      <c r="B895" s="11"/>
      <c r="C895" s="10">
        <f>+C890+C894</f>
        <v>381355</v>
      </c>
    </row>
    <row r="896" spans="1:3" ht="17.25" x14ac:dyDescent="0.3">
      <c r="A896" s="9" t="s">
        <v>30</v>
      </c>
      <c r="B896" s="30"/>
      <c r="C896" s="31">
        <f>C895*6/100</f>
        <v>22881.3</v>
      </c>
    </row>
    <row r="897" spans="1:3" ht="17.25" x14ac:dyDescent="0.3">
      <c r="A897" s="9" t="s">
        <v>31</v>
      </c>
      <c r="B897" s="22"/>
      <c r="C897" s="20">
        <v>-15000</v>
      </c>
    </row>
    <row r="898" spans="1:3" ht="15.75" x14ac:dyDescent="0.25">
      <c r="A898" s="12" t="s">
        <v>32</v>
      </c>
      <c r="B898" s="40"/>
      <c r="C898" s="53">
        <f>C896+C897</f>
        <v>7881.2999999999993</v>
      </c>
    </row>
    <row r="899" spans="1:3" ht="16.5" thickBot="1" x14ac:dyDescent="0.3">
      <c r="A899" s="119"/>
      <c r="B899" s="52"/>
      <c r="C899" s="95">
        <v>7881</v>
      </c>
    </row>
    <row r="900" spans="1:3" ht="15.75" thickTop="1" x14ac:dyDescent="0.25"/>
  </sheetData>
  <mergeCells count="19">
    <mergeCell ref="B870:C870"/>
    <mergeCell ref="B823:C823"/>
    <mergeCell ref="B732:C732"/>
    <mergeCell ref="B781:C781"/>
    <mergeCell ref="B593:C593"/>
    <mergeCell ref="B642:C642"/>
    <mergeCell ref="B684:C684"/>
    <mergeCell ref="B506:C506"/>
    <mergeCell ref="B457:C457"/>
    <mergeCell ref="B410:C410"/>
    <mergeCell ref="B551:C551"/>
    <mergeCell ref="B367:C367"/>
    <mergeCell ref="B9:C9"/>
    <mergeCell ref="B55:C55"/>
    <mergeCell ref="B323:C323"/>
    <mergeCell ref="B277:C277"/>
    <mergeCell ref="B234:C234"/>
    <mergeCell ref="B142:C142"/>
    <mergeCell ref="B99:C9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H1718"/>
  <sheetViews>
    <sheetView workbookViewId="0">
      <selection activeCell="A363" sqref="A363:C399"/>
    </sheetView>
  </sheetViews>
  <sheetFormatPr defaultRowHeight="15" x14ac:dyDescent="0.25"/>
  <cols>
    <col min="1" max="1" width="37.7109375" customWidth="1"/>
    <col min="2" max="2" width="13.7109375" customWidth="1"/>
    <col min="3" max="3" width="14" customWidth="1"/>
    <col min="6" max="6" width="33.85546875" customWidth="1"/>
    <col min="7" max="7" width="12.5703125" customWidth="1"/>
    <col min="8" max="8" width="14.8554687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6" t="s">
        <v>113</v>
      </c>
      <c r="C7" s="166"/>
    </row>
    <row r="8" spans="1:3" ht="15.75" x14ac:dyDescent="0.25">
      <c r="A8" s="76" t="s">
        <v>6</v>
      </c>
      <c r="B8" s="8"/>
      <c r="C8" s="7">
        <v>117500</v>
      </c>
    </row>
    <row r="9" spans="1:3" ht="15.75" x14ac:dyDescent="0.25">
      <c r="A9" s="67" t="s">
        <v>7</v>
      </c>
      <c r="B9" s="47"/>
      <c r="C9" s="77">
        <v>5241.9399999999996</v>
      </c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39825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58750</v>
      </c>
    </row>
    <row r="15" spans="1:3" ht="15.75" x14ac:dyDescent="0.25">
      <c r="A15" s="67" t="s">
        <v>14</v>
      </c>
      <c r="B15" s="47"/>
      <c r="C15" s="13">
        <v>2620.9699999999998</v>
      </c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495887.91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/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6110.72</v>
      </c>
      <c r="C27" s="81"/>
    </row>
    <row r="28" spans="1:3" ht="15.75" x14ac:dyDescent="0.25">
      <c r="A28" s="67"/>
      <c r="B28" s="8"/>
      <c r="C28" s="7">
        <f>C21+B26+B27+C24</f>
        <v>501998.62999999995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12274.19</v>
      </c>
      <c r="C31" s="82"/>
    </row>
    <row r="32" spans="1:3" ht="17.25" x14ac:dyDescent="0.3">
      <c r="A32" s="83"/>
      <c r="B32" s="49"/>
      <c r="C32" s="33">
        <f>-B30-B31-B32</f>
        <v>-12624.19</v>
      </c>
    </row>
    <row r="33" spans="1:3" ht="16.5" thickBot="1" x14ac:dyDescent="0.3">
      <c r="A33" s="67" t="s">
        <v>29</v>
      </c>
      <c r="B33" s="35"/>
      <c r="C33" s="84">
        <f>C28-B30-B31</f>
        <v>489374.43999999994</v>
      </c>
    </row>
    <row r="34" spans="1:3" ht="15.75" x14ac:dyDescent="0.25">
      <c r="A34" s="67" t="s">
        <v>30</v>
      </c>
      <c r="B34" s="50"/>
      <c r="C34" s="85">
        <f t="shared" ref="C34" si="0">C33*6/100</f>
        <v>29362.466399999998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6.5" thickBot="1" x14ac:dyDescent="0.3">
      <c r="A36" s="12" t="s">
        <v>32</v>
      </c>
      <c r="B36" s="32"/>
      <c r="C36" s="42">
        <f t="shared" ref="C36" si="1">C34+C35</f>
        <v>14362.466399999998</v>
      </c>
    </row>
    <row r="37" spans="1:3" ht="17.25" thickTop="1" thickBot="1" x14ac:dyDescent="0.3">
      <c r="A37" s="43"/>
      <c r="B37" s="40"/>
      <c r="C37" s="42">
        <v>14362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50" spans="1:3" ht="17.25" x14ac:dyDescent="0.3">
      <c r="A50" s="1" t="s">
        <v>0</v>
      </c>
      <c r="B50" s="3"/>
      <c r="C50" s="3"/>
    </row>
    <row r="51" spans="1:3" ht="17.25" x14ac:dyDescent="0.3">
      <c r="A51" s="1" t="s">
        <v>1</v>
      </c>
      <c r="B51" s="3"/>
      <c r="C51" s="3"/>
    </row>
    <row r="52" spans="1:3" ht="17.25" x14ac:dyDescent="0.3">
      <c r="A52" s="2"/>
      <c r="B52" s="3"/>
      <c r="C52" s="3"/>
    </row>
    <row r="53" spans="1:3" ht="17.25" x14ac:dyDescent="0.3">
      <c r="A53" s="4" t="s">
        <v>2</v>
      </c>
      <c r="B53" s="3"/>
      <c r="C53" s="3"/>
    </row>
    <row r="54" spans="1:3" ht="17.25" x14ac:dyDescent="0.3">
      <c r="A54" s="5"/>
      <c r="B54" s="166" t="s">
        <v>113</v>
      </c>
      <c r="C54" s="166"/>
    </row>
    <row r="55" spans="1:3" ht="17.25" x14ac:dyDescent="0.3">
      <c r="A55" s="6" t="s">
        <v>6</v>
      </c>
      <c r="B55" s="8"/>
      <c r="C55" s="7">
        <v>107050</v>
      </c>
    </row>
    <row r="56" spans="1:3" ht="17.25" x14ac:dyDescent="0.3">
      <c r="A56" s="9" t="s">
        <v>7</v>
      </c>
      <c r="B56" s="11"/>
      <c r="C56" s="10"/>
    </row>
    <row r="57" spans="1:3" ht="15.75" x14ac:dyDescent="0.25">
      <c r="A57" s="12" t="s">
        <v>8</v>
      </c>
      <c r="B57" s="14"/>
      <c r="C57" s="13"/>
    </row>
    <row r="58" spans="1:3" ht="17.25" x14ac:dyDescent="0.3">
      <c r="A58" s="9" t="s">
        <v>9</v>
      </c>
      <c r="B58" s="11"/>
      <c r="C58" s="10">
        <v>7800</v>
      </c>
    </row>
    <row r="59" spans="1:3" ht="17.25" x14ac:dyDescent="0.3">
      <c r="A59" s="9" t="s">
        <v>10</v>
      </c>
      <c r="B59" s="11"/>
      <c r="C59" s="10"/>
    </row>
    <row r="60" spans="1:3" ht="17.25" x14ac:dyDescent="0.3">
      <c r="A60" s="9" t="s">
        <v>11</v>
      </c>
      <c r="B60" s="11"/>
      <c r="C60" s="10">
        <v>39825</v>
      </c>
    </row>
    <row r="61" spans="1:3" ht="17.25" x14ac:dyDescent="0.3">
      <c r="A61" s="9" t="s">
        <v>12</v>
      </c>
      <c r="B61" s="16"/>
      <c r="C61" s="15"/>
    </row>
    <row r="62" spans="1:3" ht="17.25" x14ac:dyDescent="0.3">
      <c r="A62" s="9" t="s">
        <v>13</v>
      </c>
      <c r="B62" s="11"/>
      <c r="C62" s="10">
        <v>53525</v>
      </c>
    </row>
    <row r="63" spans="1:3" ht="17.25" x14ac:dyDescent="0.3">
      <c r="A63" s="9" t="s">
        <v>14</v>
      </c>
      <c r="B63" s="11"/>
      <c r="C63" s="10"/>
    </row>
    <row r="64" spans="1:3" ht="17.25" x14ac:dyDescent="0.3">
      <c r="A64" s="9" t="s">
        <v>15</v>
      </c>
      <c r="B64" s="14"/>
      <c r="C64" s="13">
        <v>100000</v>
      </c>
    </row>
    <row r="65" spans="1:3" ht="17.25" x14ac:dyDescent="0.3">
      <c r="A65" s="9" t="s">
        <v>16</v>
      </c>
      <c r="B65" s="11"/>
      <c r="C65" s="10">
        <v>25000</v>
      </c>
    </row>
    <row r="66" spans="1:3" ht="17.25" x14ac:dyDescent="0.3">
      <c r="A66" s="9" t="s">
        <v>17</v>
      </c>
      <c r="B66" s="11"/>
      <c r="C66" s="10">
        <v>55000</v>
      </c>
    </row>
    <row r="67" spans="1:3" ht="17.25" x14ac:dyDescent="0.3">
      <c r="A67" s="9" t="s">
        <v>18</v>
      </c>
      <c r="B67" s="14"/>
      <c r="C67" s="13">
        <v>11500</v>
      </c>
    </row>
    <row r="68" spans="1:3" ht="17.25" x14ac:dyDescent="0.3">
      <c r="A68" s="9" t="s">
        <v>19</v>
      </c>
      <c r="B68" s="11"/>
      <c r="C68" s="10">
        <v>20000</v>
      </c>
    </row>
    <row r="69" spans="1:3" ht="17.25" x14ac:dyDescent="0.3">
      <c r="A69" s="17" t="s">
        <v>20</v>
      </c>
      <c r="B69" s="19"/>
      <c r="C69" s="18">
        <f>SUM(C55:C68)</f>
        <v>419700</v>
      </c>
    </row>
    <row r="70" spans="1:3" ht="17.25" x14ac:dyDescent="0.3">
      <c r="A70" s="9"/>
      <c r="B70" s="22"/>
      <c r="C70" s="20"/>
    </row>
    <row r="71" spans="1:3" ht="17.25" x14ac:dyDescent="0.3">
      <c r="A71" s="23" t="s">
        <v>21</v>
      </c>
      <c r="B71" s="22"/>
      <c r="C71" s="20"/>
    </row>
    <row r="72" spans="1:3" ht="17.25" x14ac:dyDescent="0.3">
      <c r="A72" s="9" t="s">
        <v>22</v>
      </c>
      <c r="B72" s="22"/>
      <c r="C72" s="20"/>
    </row>
    <row r="73" spans="1:3" ht="15.75" x14ac:dyDescent="0.25">
      <c r="A73" s="24" t="s">
        <v>23</v>
      </c>
      <c r="B73" s="26"/>
      <c r="C73" s="25"/>
    </row>
    <row r="74" spans="1:3" ht="17.25" x14ac:dyDescent="0.3">
      <c r="A74" s="9" t="s">
        <v>24</v>
      </c>
      <c r="B74" s="26"/>
      <c r="C74" s="25">
        <v>55000</v>
      </c>
    </row>
    <row r="75" spans="1:3" ht="17.25" x14ac:dyDescent="0.3">
      <c r="A75" s="9" t="s">
        <v>25</v>
      </c>
      <c r="B75" s="22"/>
      <c r="C75" s="20"/>
    </row>
    <row r="76" spans="1:3" ht="17.25" x14ac:dyDescent="0.3">
      <c r="A76" s="9"/>
      <c r="B76" s="22"/>
      <c r="C76" s="20"/>
    </row>
    <row r="77" spans="1:3" ht="15.75" x14ac:dyDescent="0.25">
      <c r="A77" s="12"/>
      <c r="B77" s="8"/>
      <c r="C77" s="7">
        <f>+C69+C72+C73+C74+C75+C76</f>
        <v>474700</v>
      </c>
    </row>
    <row r="78" spans="1:3" ht="17.25" x14ac:dyDescent="0.3">
      <c r="A78" s="23" t="s">
        <v>26</v>
      </c>
      <c r="B78" s="11"/>
      <c r="C78" s="10"/>
    </row>
    <row r="79" spans="1:3" ht="17.25" x14ac:dyDescent="0.3">
      <c r="A79" s="9" t="s">
        <v>27</v>
      </c>
      <c r="B79" s="29">
        <v>350</v>
      </c>
      <c r="C79" s="28"/>
    </row>
    <row r="80" spans="1:3" ht="17.25" x14ac:dyDescent="0.3">
      <c r="A80" s="9" t="s">
        <v>28</v>
      </c>
      <c r="B80" s="32">
        <v>10705</v>
      </c>
      <c r="C80" s="31"/>
    </row>
    <row r="81" spans="1:3" ht="15.75" x14ac:dyDescent="0.25">
      <c r="A81" s="12"/>
      <c r="B81" s="11"/>
      <c r="C81" s="33">
        <f t="shared" ref="C81" si="2">-B79-B80</f>
        <v>-11055</v>
      </c>
    </row>
    <row r="82" spans="1:3" ht="18" thickBot="1" x14ac:dyDescent="0.35">
      <c r="A82" s="9" t="s">
        <v>29</v>
      </c>
      <c r="B82" s="36"/>
      <c r="C82" s="34">
        <f>+C77+C81</f>
        <v>463645</v>
      </c>
    </row>
    <row r="83" spans="1:3" ht="17.25" x14ac:dyDescent="0.3">
      <c r="A83" s="9" t="s">
        <v>30</v>
      </c>
      <c r="B83" s="32"/>
      <c r="C83" s="31">
        <f t="shared" ref="C83" si="3">C82*6/100</f>
        <v>27818.7</v>
      </c>
    </row>
    <row r="84" spans="1:3" ht="17.25" x14ac:dyDescent="0.3">
      <c r="A84" s="9" t="s">
        <v>31</v>
      </c>
      <c r="B84" s="22"/>
      <c r="C84" s="20">
        <v>-15000</v>
      </c>
    </row>
    <row r="85" spans="1:3" ht="16.5" thickBot="1" x14ac:dyDescent="0.3">
      <c r="A85" s="12" t="s">
        <v>32</v>
      </c>
      <c r="B85" s="32"/>
      <c r="C85" s="42">
        <f t="shared" ref="C85" si="4">C83+C84</f>
        <v>12818.7</v>
      </c>
    </row>
    <row r="86" spans="1:3" ht="17.25" thickTop="1" thickBot="1" x14ac:dyDescent="0.3">
      <c r="A86" s="43"/>
      <c r="B86" s="40"/>
      <c r="C86" s="42">
        <v>12819</v>
      </c>
    </row>
    <row r="87" spans="1:3" ht="16.5" thickTop="1" x14ac:dyDescent="0.25">
      <c r="A87" s="21"/>
      <c r="B87" s="30"/>
      <c r="C87" s="58" t="s">
        <v>114</v>
      </c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21"/>
      <c r="B90" s="30"/>
      <c r="C90" s="58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5"/>
      <c r="B93" s="3"/>
      <c r="C93" s="3"/>
    </row>
    <row r="94" spans="1:3" ht="15.75" x14ac:dyDescent="0.25">
      <c r="A94" s="46"/>
      <c r="B94" s="3"/>
      <c r="C94" s="3"/>
    </row>
    <row r="95" spans="1:3" ht="17.25" x14ac:dyDescent="0.3">
      <c r="A95" s="2"/>
      <c r="B95" s="3"/>
      <c r="C95" s="3"/>
    </row>
    <row r="96" spans="1:3" ht="17.25" x14ac:dyDescent="0.3">
      <c r="A96" s="1" t="s">
        <v>34</v>
      </c>
      <c r="B96" s="3"/>
      <c r="C96" s="3"/>
    </row>
    <row r="97" spans="1:3" ht="17.25" x14ac:dyDescent="0.3">
      <c r="A97" s="1" t="s">
        <v>1</v>
      </c>
      <c r="B97" s="3"/>
      <c r="C97" s="3"/>
    </row>
    <row r="98" spans="1:3" ht="17.25" x14ac:dyDescent="0.3">
      <c r="A98" s="2"/>
      <c r="B98" s="3"/>
      <c r="C98" s="3"/>
    </row>
    <row r="99" spans="1:3" ht="17.25" x14ac:dyDescent="0.3">
      <c r="A99" s="4" t="s">
        <v>2</v>
      </c>
      <c r="B99" s="3"/>
      <c r="C99" s="3"/>
    </row>
    <row r="100" spans="1:3" ht="17.25" x14ac:dyDescent="0.3">
      <c r="A100" s="5"/>
      <c r="B100" s="166" t="s">
        <v>113</v>
      </c>
      <c r="C100" s="166"/>
    </row>
    <row r="101" spans="1:3" ht="17.25" x14ac:dyDescent="0.3">
      <c r="A101" s="6" t="s">
        <v>6</v>
      </c>
      <c r="B101" s="8"/>
      <c r="C101" s="7">
        <v>107050</v>
      </c>
    </row>
    <row r="102" spans="1:3" ht="17.25" x14ac:dyDescent="0.3">
      <c r="A102" s="9" t="s">
        <v>7</v>
      </c>
      <c r="B102" s="11"/>
      <c r="C102" s="10"/>
    </row>
    <row r="103" spans="1:3" ht="15.75" x14ac:dyDescent="0.25">
      <c r="A103" s="12" t="s">
        <v>8</v>
      </c>
      <c r="B103" s="14"/>
      <c r="C103" s="13"/>
    </row>
    <row r="104" spans="1:3" ht="17.25" x14ac:dyDescent="0.3">
      <c r="A104" s="9" t="s">
        <v>9</v>
      </c>
      <c r="B104" s="11"/>
      <c r="C104" s="10">
        <v>7800</v>
      </c>
    </row>
    <row r="105" spans="1:3" ht="17.25" x14ac:dyDescent="0.3">
      <c r="A105" s="9" t="s">
        <v>10</v>
      </c>
      <c r="B105" s="11"/>
      <c r="C105" s="10"/>
    </row>
    <row r="106" spans="1:3" ht="17.25" x14ac:dyDescent="0.3">
      <c r="A106" s="9" t="s">
        <v>11</v>
      </c>
      <c r="B106" s="11"/>
      <c r="C106" s="10">
        <v>39825</v>
      </c>
    </row>
    <row r="107" spans="1:3" ht="17.25" x14ac:dyDescent="0.3">
      <c r="A107" s="9" t="s">
        <v>12</v>
      </c>
      <c r="B107" s="16"/>
      <c r="C107" s="13">
        <v>30000</v>
      </c>
    </row>
    <row r="108" spans="1:3" ht="17.25" x14ac:dyDescent="0.3">
      <c r="A108" s="9" t="s">
        <v>13</v>
      </c>
      <c r="B108" s="11"/>
      <c r="C108" s="10">
        <v>53525</v>
      </c>
    </row>
    <row r="109" spans="1:3" ht="17.25" x14ac:dyDescent="0.3">
      <c r="A109" s="9" t="s">
        <v>14</v>
      </c>
      <c r="B109" s="11"/>
      <c r="C109" s="10"/>
    </row>
    <row r="110" spans="1:3" ht="17.25" x14ac:dyDescent="0.3">
      <c r="A110" s="9" t="s">
        <v>15</v>
      </c>
      <c r="B110" s="14"/>
      <c r="C110" s="13">
        <v>100000</v>
      </c>
    </row>
    <row r="111" spans="1:3" ht="17.25" x14ac:dyDescent="0.3">
      <c r="A111" s="9" t="s">
        <v>16</v>
      </c>
      <c r="B111" s="11"/>
      <c r="C111" s="10">
        <v>25000</v>
      </c>
    </row>
    <row r="112" spans="1:3" ht="17.25" x14ac:dyDescent="0.3">
      <c r="A112" s="9" t="s">
        <v>17</v>
      </c>
      <c r="B112" s="11"/>
      <c r="C112" s="10">
        <v>55000</v>
      </c>
    </row>
    <row r="113" spans="1:3" ht="17.25" x14ac:dyDescent="0.3">
      <c r="A113" s="9" t="s">
        <v>18</v>
      </c>
      <c r="B113" s="14"/>
      <c r="C113" s="13">
        <v>11500</v>
      </c>
    </row>
    <row r="114" spans="1:3" ht="17.25" x14ac:dyDescent="0.3">
      <c r="A114" s="9" t="s">
        <v>19</v>
      </c>
      <c r="B114" s="11"/>
      <c r="C114" s="10">
        <v>20000</v>
      </c>
    </row>
    <row r="115" spans="1:3" ht="17.25" x14ac:dyDescent="0.3">
      <c r="A115" s="17" t="s">
        <v>20</v>
      </c>
      <c r="B115" s="19"/>
      <c r="C115" s="18">
        <f>SUM(C101:C114)</f>
        <v>449700</v>
      </c>
    </row>
    <row r="116" spans="1:3" ht="17.25" x14ac:dyDescent="0.3">
      <c r="A116" s="9"/>
      <c r="B116" s="22"/>
      <c r="C116" s="20"/>
    </row>
    <row r="117" spans="1:3" ht="17.25" x14ac:dyDescent="0.3">
      <c r="A117" s="23" t="s">
        <v>21</v>
      </c>
      <c r="B117" s="22"/>
      <c r="C117" s="20"/>
    </row>
    <row r="118" spans="1:3" ht="17.25" x14ac:dyDescent="0.3">
      <c r="A118" s="9" t="s">
        <v>22</v>
      </c>
      <c r="B118" s="22"/>
      <c r="C118" s="20"/>
    </row>
    <row r="119" spans="1:3" ht="15.75" x14ac:dyDescent="0.25">
      <c r="A119" s="24" t="s">
        <v>23</v>
      </c>
      <c r="B119" s="22"/>
      <c r="C119" s="20"/>
    </row>
    <row r="120" spans="1:3" ht="17.25" x14ac:dyDescent="0.3">
      <c r="A120" s="9" t="s">
        <v>24</v>
      </c>
      <c r="B120" s="22"/>
      <c r="C120" s="20"/>
    </row>
    <row r="121" spans="1:3" ht="17.25" x14ac:dyDescent="0.3">
      <c r="A121" s="9" t="s">
        <v>25</v>
      </c>
      <c r="B121" s="22"/>
      <c r="C121" s="134">
        <v>3728.69</v>
      </c>
    </row>
    <row r="122" spans="1:3" ht="17.25" x14ac:dyDescent="0.3">
      <c r="A122" s="9"/>
      <c r="B122" s="22"/>
      <c r="C122" s="20"/>
    </row>
    <row r="123" spans="1:3" ht="15.75" x14ac:dyDescent="0.25">
      <c r="A123" s="12"/>
      <c r="B123" s="8"/>
      <c r="C123" s="7">
        <f>C115+C121</f>
        <v>453428.69</v>
      </c>
    </row>
    <row r="124" spans="1:3" ht="17.25" x14ac:dyDescent="0.3">
      <c r="A124" s="23" t="s">
        <v>26</v>
      </c>
      <c r="B124" s="11"/>
      <c r="C124" s="10"/>
    </row>
    <row r="125" spans="1:3" ht="17.25" x14ac:dyDescent="0.3">
      <c r="A125" s="9" t="s">
        <v>27</v>
      </c>
      <c r="B125" s="29">
        <v>350</v>
      </c>
      <c r="C125" s="28"/>
    </row>
    <row r="126" spans="1:3" ht="17.25" x14ac:dyDescent="0.3">
      <c r="A126" s="9" t="s">
        <v>28</v>
      </c>
      <c r="B126" s="32">
        <v>10705</v>
      </c>
      <c r="C126" s="31"/>
    </row>
    <row r="127" spans="1:3" ht="15.75" x14ac:dyDescent="0.25">
      <c r="A127" s="12"/>
      <c r="B127" s="49"/>
      <c r="C127" s="10">
        <f t="shared" ref="C127" si="5">-B125-B126</f>
        <v>-11055</v>
      </c>
    </row>
    <row r="128" spans="1:3" ht="18" thickBot="1" x14ac:dyDescent="0.35">
      <c r="A128" s="9" t="s">
        <v>29</v>
      </c>
      <c r="B128" s="35"/>
      <c r="C128" s="34">
        <f>+C123+C127</f>
        <v>442373.69</v>
      </c>
    </row>
    <row r="129" spans="1:3" ht="17.25" x14ac:dyDescent="0.3">
      <c r="A129" s="9" t="s">
        <v>30</v>
      </c>
      <c r="B129" s="32"/>
      <c r="C129" s="31">
        <f t="shared" ref="C129" si="6">C128*6/100</f>
        <v>26542.421400000003</v>
      </c>
    </row>
    <row r="130" spans="1:3" ht="17.25" x14ac:dyDescent="0.3">
      <c r="A130" s="9" t="s">
        <v>31</v>
      </c>
      <c r="B130" s="22"/>
      <c r="C130" s="20">
        <v>-15000</v>
      </c>
    </row>
    <row r="131" spans="1:3" ht="15.75" x14ac:dyDescent="0.25">
      <c r="A131" s="12" t="s">
        <v>32</v>
      </c>
      <c r="B131" s="40"/>
      <c r="C131" s="41">
        <f t="shared" ref="C131" si="7">C129+C130</f>
        <v>11542.421400000003</v>
      </c>
    </row>
    <row r="132" spans="1:3" ht="16.5" thickBot="1" x14ac:dyDescent="0.3">
      <c r="A132" s="51"/>
      <c r="B132" s="52"/>
      <c r="C132" s="124">
        <v>11542</v>
      </c>
    </row>
    <row r="133" spans="1:3" ht="18" thickTop="1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5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56"/>
      <c r="B139" s="3"/>
      <c r="C139" s="3"/>
    </row>
    <row r="140" spans="1:3" ht="17.25" x14ac:dyDescent="0.3">
      <c r="A140" s="1" t="s">
        <v>36</v>
      </c>
      <c r="B140" s="3"/>
      <c r="C140" s="3"/>
    </row>
    <row r="141" spans="1:3" ht="17.25" x14ac:dyDescent="0.3">
      <c r="A141" s="1" t="s">
        <v>1</v>
      </c>
      <c r="B141" s="3"/>
      <c r="C141" s="3"/>
    </row>
    <row r="142" spans="1:3" ht="17.25" x14ac:dyDescent="0.3">
      <c r="A142" s="2"/>
      <c r="B142" s="3"/>
      <c r="C142" s="3"/>
    </row>
    <row r="143" spans="1:3" ht="17.25" x14ac:dyDescent="0.3">
      <c r="A143" s="4" t="s">
        <v>2</v>
      </c>
      <c r="B143" s="3"/>
      <c r="C143" s="3"/>
    </row>
    <row r="144" spans="1:3" ht="17.25" x14ac:dyDescent="0.3">
      <c r="A144" s="5"/>
      <c r="B144" s="166" t="s">
        <v>113</v>
      </c>
      <c r="C144" s="166"/>
    </row>
    <row r="145" spans="1:3" ht="17.25" x14ac:dyDescent="0.3">
      <c r="A145" s="6" t="s">
        <v>6</v>
      </c>
      <c r="B145" s="8"/>
      <c r="C145" s="7">
        <v>84780</v>
      </c>
    </row>
    <row r="146" spans="1:3" ht="17.25" x14ac:dyDescent="0.3">
      <c r="A146" s="9" t="s">
        <v>7</v>
      </c>
      <c r="B146" s="11"/>
      <c r="C146" s="10"/>
    </row>
    <row r="147" spans="1:3" ht="15.75" x14ac:dyDescent="0.25">
      <c r="A147" s="12" t="s">
        <v>8</v>
      </c>
      <c r="B147" s="14"/>
      <c r="C147" s="13"/>
    </row>
    <row r="148" spans="1:3" ht="17.25" x14ac:dyDescent="0.3">
      <c r="A148" s="9" t="s">
        <v>9</v>
      </c>
      <c r="B148" s="11"/>
      <c r="C148" s="10">
        <v>7800</v>
      </c>
    </row>
    <row r="149" spans="1:3" ht="17.25" x14ac:dyDescent="0.3">
      <c r="A149" s="9" t="s">
        <v>10</v>
      </c>
      <c r="B149" s="11"/>
      <c r="C149" s="10"/>
    </row>
    <row r="150" spans="1:3" ht="17.25" x14ac:dyDescent="0.3">
      <c r="A150" s="9" t="s">
        <v>11</v>
      </c>
      <c r="B150" s="11"/>
      <c r="C150" s="10">
        <v>39825</v>
      </c>
    </row>
    <row r="151" spans="1:3" ht="17.25" x14ac:dyDescent="0.3">
      <c r="A151" s="9" t="s">
        <v>12</v>
      </c>
      <c r="B151" s="16"/>
      <c r="C151" s="13">
        <v>30000</v>
      </c>
    </row>
    <row r="152" spans="1:3" ht="17.25" x14ac:dyDescent="0.3">
      <c r="A152" s="9" t="s">
        <v>13</v>
      </c>
      <c r="B152" s="11"/>
      <c r="C152" s="10">
        <v>42390</v>
      </c>
    </row>
    <row r="153" spans="1:3" ht="17.25" x14ac:dyDescent="0.3">
      <c r="A153" s="9" t="s">
        <v>14</v>
      </c>
      <c r="B153" s="11"/>
      <c r="C153" s="10"/>
    </row>
    <row r="154" spans="1:3" ht="17.25" x14ac:dyDescent="0.3">
      <c r="A154" s="9" t="s">
        <v>15</v>
      </c>
      <c r="B154" s="14"/>
      <c r="C154" s="13">
        <v>100000</v>
      </c>
    </row>
    <row r="155" spans="1:3" ht="17.25" x14ac:dyDescent="0.3">
      <c r="A155" s="9" t="s">
        <v>16</v>
      </c>
      <c r="B155" s="11"/>
      <c r="C155" s="10">
        <v>25000</v>
      </c>
    </row>
    <row r="156" spans="1:3" ht="17.25" x14ac:dyDescent="0.3">
      <c r="A156" s="9" t="s">
        <v>17</v>
      </c>
      <c r="B156" s="11"/>
      <c r="C156" s="10">
        <v>55000</v>
      </c>
    </row>
    <row r="157" spans="1:3" ht="17.25" x14ac:dyDescent="0.3">
      <c r="A157" s="9" t="s">
        <v>18</v>
      </c>
      <c r="B157" s="14"/>
      <c r="C157" s="13">
        <v>11500</v>
      </c>
    </row>
    <row r="158" spans="1:3" ht="17.25" x14ac:dyDescent="0.3">
      <c r="A158" s="9" t="s">
        <v>19</v>
      </c>
      <c r="B158" s="11"/>
      <c r="C158" s="10">
        <v>20000</v>
      </c>
    </row>
    <row r="159" spans="1:3" ht="17.25" x14ac:dyDescent="0.3">
      <c r="A159" s="17" t="s">
        <v>20</v>
      </c>
      <c r="B159" s="19"/>
      <c r="C159" s="18">
        <f>SUM(C145:C158)</f>
        <v>416295</v>
      </c>
    </row>
    <row r="160" spans="1:3" ht="17.25" x14ac:dyDescent="0.3">
      <c r="A160" s="9"/>
      <c r="B160" s="22"/>
      <c r="C160" s="20"/>
    </row>
    <row r="161" spans="1:3" ht="17.25" x14ac:dyDescent="0.3">
      <c r="A161" s="23" t="s">
        <v>21</v>
      </c>
      <c r="B161" s="22"/>
      <c r="C161" s="20"/>
    </row>
    <row r="162" spans="1:3" ht="17.25" x14ac:dyDescent="0.3">
      <c r="A162" s="9" t="s">
        <v>22</v>
      </c>
      <c r="B162" s="22"/>
      <c r="C162" s="20"/>
    </row>
    <row r="163" spans="1:3" ht="15.75" x14ac:dyDescent="0.25">
      <c r="A163" s="24" t="s">
        <v>23</v>
      </c>
      <c r="B163" s="22"/>
      <c r="C163" s="20"/>
    </row>
    <row r="164" spans="1:3" ht="17.25" x14ac:dyDescent="0.3">
      <c r="A164" s="9" t="s">
        <v>24</v>
      </c>
      <c r="B164" s="22"/>
      <c r="C164" s="20"/>
    </row>
    <row r="165" spans="1:3" ht="17.25" x14ac:dyDescent="0.3">
      <c r="A165" s="9" t="s">
        <v>25</v>
      </c>
      <c r="B165" s="22"/>
      <c r="C165" s="20"/>
    </row>
    <row r="166" spans="1:3" ht="17.25" x14ac:dyDescent="0.3">
      <c r="A166" s="9"/>
      <c r="B166" s="22"/>
      <c r="C166" s="20"/>
    </row>
    <row r="167" spans="1:3" ht="15.75" x14ac:dyDescent="0.25">
      <c r="A167" s="12"/>
      <c r="B167" s="8"/>
      <c r="C167" s="7">
        <f>C159+C163+C164+C165</f>
        <v>416295</v>
      </c>
    </row>
    <row r="168" spans="1:3" ht="17.25" x14ac:dyDescent="0.3">
      <c r="A168" s="23" t="s">
        <v>26</v>
      </c>
      <c r="B168" s="11"/>
      <c r="C168" s="10"/>
    </row>
    <row r="169" spans="1:3" ht="17.25" x14ac:dyDescent="0.3">
      <c r="A169" s="9" t="s">
        <v>27</v>
      </c>
      <c r="B169" s="29">
        <v>350</v>
      </c>
      <c r="C169" s="28"/>
    </row>
    <row r="170" spans="1:3" ht="17.25" x14ac:dyDescent="0.3">
      <c r="A170" s="9" t="s">
        <v>28</v>
      </c>
      <c r="B170" s="32">
        <v>8478</v>
      </c>
      <c r="C170" s="31"/>
    </row>
    <row r="171" spans="1:3" ht="15.75" x14ac:dyDescent="0.25">
      <c r="A171" s="12"/>
      <c r="B171" s="11"/>
      <c r="C171" s="33">
        <f t="shared" ref="C171" si="8">-B169-B170</f>
        <v>-8828</v>
      </c>
    </row>
    <row r="172" spans="1:3" ht="17.25" x14ac:dyDescent="0.3">
      <c r="A172" s="9" t="s">
        <v>29</v>
      </c>
      <c r="B172" s="11"/>
      <c r="C172" s="10">
        <f>+C167+C171</f>
        <v>407467</v>
      </c>
    </row>
    <row r="173" spans="1:3" ht="17.25" x14ac:dyDescent="0.3">
      <c r="A173" s="9" t="s">
        <v>37</v>
      </c>
      <c r="B173" s="32"/>
      <c r="C173" s="31">
        <f t="shared" ref="C173" si="9">C172*6/100</f>
        <v>24448.02</v>
      </c>
    </row>
    <row r="174" spans="1:3" ht="17.25" x14ac:dyDescent="0.3">
      <c r="A174" s="9" t="s">
        <v>31</v>
      </c>
      <c r="B174" s="22"/>
      <c r="C174" s="20">
        <v>-15000</v>
      </c>
    </row>
    <row r="175" spans="1:3" ht="16.5" thickBot="1" x14ac:dyDescent="0.3">
      <c r="A175" s="43" t="s">
        <v>32</v>
      </c>
      <c r="B175" s="40"/>
      <c r="C175" s="124">
        <f t="shared" ref="C175" si="10">C173+C174</f>
        <v>9448.02</v>
      </c>
    </row>
    <row r="176" spans="1:3" ht="18" thickTop="1" x14ac:dyDescent="0.3">
      <c r="A176" s="2"/>
      <c r="B176" s="3"/>
      <c r="C176" s="3"/>
    </row>
    <row r="177" spans="1:3" ht="17.25" x14ac:dyDescent="0.3">
      <c r="A177" s="2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56"/>
      <c r="B182" s="3"/>
      <c r="C182" s="3"/>
    </row>
    <row r="183" spans="1:3" ht="17.25" x14ac:dyDescent="0.3">
      <c r="A183" s="1" t="s">
        <v>39</v>
      </c>
      <c r="B183" s="3"/>
      <c r="C183" s="3"/>
    </row>
    <row r="184" spans="1:3" ht="17.25" x14ac:dyDescent="0.3">
      <c r="A184" s="1" t="s">
        <v>1</v>
      </c>
      <c r="B184" s="3"/>
      <c r="C184" s="3"/>
    </row>
    <row r="185" spans="1:3" ht="17.25" x14ac:dyDescent="0.3">
      <c r="A185" s="2"/>
      <c r="B185" s="3"/>
      <c r="C185" s="3"/>
    </row>
    <row r="186" spans="1:3" ht="17.25" x14ac:dyDescent="0.3">
      <c r="A186" s="4" t="s">
        <v>2</v>
      </c>
      <c r="B186" s="3"/>
      <c r="C186" s="3"/>
    </row>
    <row r="187" spans="1:3" ht="17.25" x14ac:dyDescent="0.3">
      <c r="A187" s="5"/>
      <c r="B187" s="166" t="s">
        <v>113</v>
      </c>
      <c r="C187" s="166"/>
    </row>
    <row r="188" spans="1:3" ht="17.25" x14ac:dyDescent="0.3">
      <c r="A188" s="6" t="s">
        <v>6</v>
      </c>
      <c r="B188" s="8"/>
      <c r="C188" s="7">
        <v>104700</v>
      </c>
    </row>
    <row r="189" spans="1:3" ht="17.25" x14ac:dyDescent="0.3">
      <c r="A189" s="9" t="s">
        <v>7</v>
      </c>
      <c r="B189" s="11"/>
      <c r="C189" s="10"/>
    </row>
    <row r="190" spans="1:3" ht="15.75" x14ac:dyDescent="0.25">
      <c r="A190" s="12" t="s">
        <v>8</v>
      </c>
      <c r="B190" s="14"/>
      <c r="C190" s="13"/>
    </row>
    <row r="191" spans="1:3" ht="17.25" x14ac:dyDescent="0.3">
      <c r="A191" s="9" t="s">
        <v>9</v>
      </c>
      <c r="B191" s="11"/>
      <c r="C191" s="10">
        <v>7800</v>
      </c>
    </row>
    <row r="192" spans="1:3" ht="17.25" x14ac:dyDescent="0.3">
      <c r="A192" s="9" t="s">
        <v>10</v>
      </c>
      <c r="B192" s="11"/>
      <c r="C192" s="10"/>
    </row>
    <row r="193" spans="1:3" ht="17.25" x14ac:dyDescent="0.3">
      <c r="A193" s="9" t="s">
        <v>11</v>
      </c>
      <c r="B193" s="11"/>
      <c r="C193" s="10">
        <v>39825</v>
      </c>
    </row>
    <row r="194" spans="1:3" ht="17.25" x14ac:dyDescent="0.3">
      <c r="A194" s="9" t="s">
        <v>12</v>
      </c>
      <c r="B194" s="16"/>
      <c r="C194" s="15">
        <v>30000</v>
      </c>
    </row>
    <row r="195" spans="1:3" ht="17.25" x14ac:dyDescent="0.3">
      <c r="A195" s="9" t="s">
        <v>13</v>
      </c>
      <c r="B195" s="11"/>
      <c r="C195" s="10">
        <v>52350</v>
      </c>
    </row>
    <row r="196" spans="1:3" ht="17.25" x14ac:dyDescent="0.3">
      <c r="A196" s="9" t="s">
        <v>14</v>
      </c>
      <c r="B196" s="11"/>
      <c r="C196" s="10"/>
    </row>
    <row r="197" spans="1:3" ht="17.25" x14ac:dyDescent="0.3">
      <c r="A197" s="9" t="s">
        <v>15</v>
      </c>
      <c r="B197" s="14"/>
      <c r="C197" s="13">
        <v>100000</v>
      </c>
    </row>
    <row r="198" spans="1:3" ht="17.25" x14ac:dyDescent="0.3">
      <c r="A198" s="9" t="s">
        <v>16</v>
      </c>
      <c r="B198" s="11"/>
      <c r="C198" s="10">
        <v>25000</v>
      </c>
    </row>
    <row r="199" spans="1:3" ht="17.25" x14ac:dyDescent="0.3">
      <c r="A199" s="9" t="s">
        <v>17</v>
      </c>
      <c r="B199" s="11"/>
      <c r="C199" s="10">
        <v>55000</v>
      </c>
    </row>
    <row r="200" spans="1:3" ht="17.25" x14ac:dyDescent="0.3">
      <c r="A200" s="9" t="s">
        <v>18</v>
      </c>
      <c r="B200" s="14"/>
      <c r="C200" s="13">
        <v>11500</v>
      </c>
    </row>
    <row r="201" spans="1:3" ht="17.25" x14ac:dyDescent="0.3">
      <c r="A201" s="9" t="s">
        <v>19</v>
      </c>
      <c r="B201" s="11"/>
      <c r="C201" s="10">
        <v>20000</v>
      </c>
    </row>
    <row r="202" spans="1:3" ht="17.25" x14ac:dyDescent="0.3">
      <c r="A202" s="17" t="s">
        <v>20</v>
      </c>
      <c r="B202" s="19"/>
      <c r="C202" s="18">
        <f>SUM(C188:C201)</f>
        <v>446175</v>
      </c>
    </row>
    <row r="203" spans="1:3" ht="17.25" x14ac:dyDescent="0.3">
      <c r="A203" s="9"/>
      <c r="B203" s="22"/>
      <c r="C203" s="20"/>
    </row>
    <row r="204" spans="1:3" ht="17.25" x14ac:dyDescent="0.3">
      <c r="A204" s="23" t="s">
        <v>21</v>
      </c>
      <c r="B204" s="22"/>
      <c r="C204" s="20"/>
    </row>
    <row r="205" spans="1:3" ht="17.25" x14ac:dyDescent="0.3">
      <c r="A205" s="9" t="s">
        <v>22</v>
      </c>
      <c r="B205" s="22"/>
      <c r="C205" s="20"/>
    </row>
    <row r="206" spans="1:3" ht="15.75" x14ac:dyDescent="0.25">
      <c r="A206" s="24" t="s">
        <v>23</v>
      </c>
      <c r="B206" s="22"/>
      <c r="C206" s="20"/>
    </row>
    <row r="207" spans="1:3" ht="17.25" x14ac:dyDescent="0.3">
      <c r="A207" s="9" t="s">
        <v>24</v>
      </c>
      <c r="B207" s="22"/>
      <c r="C207" s="20"/>
    </row>
    <row r="208" spans="1:3" ht="17.25" x14ac:dyDescent="0.3">
      <c r="A208" s="9" t="s">
        <v>25</v>
      </c>
      <c r="B208" s="22"/>
      <c r="C208" s="20"/>
    </row>
    <row r="209" spans="1:3" ht="17.25" x14ac:dyDescent="0.3">
      <c r="A209" s="9"/>
      <c r="B209" s="22"/>
      <c r="C209" s="20"/>
    </row>
    <row r="210" spans="1:3" ht="15.75" x14ac:dyDescent="0.25">
      <c r="A210" s="12"/>
      <c r="B210" s="8"/>
      <c r="C210" s="7">
        <f t="shared" ref="C210" si="11">+C202+C205+C206+C207+C208</f>
        <v>446175</v>
      </c>
    </row>
    <row r="211" spans="1:3" ht="17.25" x14ac:dyDescent="0.3">
      <c r="A211" s="23" t="s">
        <v>26</v>
      </c>
      <c r="B211" s="11"/>
      <c r="C211" s="10"/>
    </row>
    <row r="212" spans="1:3" ht="17.25" x14ac:dyDescent="0.3">
      <c r="A212" s="9" t="s">
        <v>27</v>
      </c>
      <c r="B212" s="29">
        <v>350</v>
      </c>
      <c r="C212" s="28"/>
    </row>
    <row r="213" spans="1:3" ht="17.25" x14ac:dyDescent="0.3">
      <c r="A213" s="9" t="s">
        <v>28</v>
      </c>
      <c r="B213" s="32">
        <v>10470</v>
      </c>
      <c r="C213" s="31"/>
    </row>
    <row r="214" spans="1:3" ht="15.75" x14ac:dyDescent="0.25">
      <c r="A214" s="12"/>
      <c r="B214" s="11"/>
      <c r="C214" s="10">
        <f t="shared" ref="C214" si="12">-B212-B213</f>
        <v>-10820</v>
      </c>
    </row>
    <row r="215" spans="1:3" ht="17.25" x14ac:dyDescent="0.3">
      <c r="A215" s="9" t="s">
        <v>29</v>
      </c>
      <c r="B215" s="8"/>
      <c r="C215" s="7">
        <f>+C210+C214</f>
        <v>435355</v>
      </c>
    </row>
    <row r="216" spans="1:3" ht="17.25" x14ac:dyDescent="0.3">
      <c r="A216" s="9" t="s">
        <v>30</v>
      </c>
      <c r="B216" s="32"/>
      <c r="C216" s="31">
        <f t="shared" ref="C216" si="13">C215*6/100</f>
        <v>26121.3</v>
      </c>
    </row>
    <row r="217" spans="1:3" ht="17.25" x14ac:dyDescent="0.3">
      <c r="A217" s="9" t="s">
        <v>31</v>
      </c>
      <c r="B217" s="22"/>
      <c r="C217" s="20">
        <v>-15000</v>
      </c>
    </row>
    <row r="218" spans="1:3" ht="15.75" x14ac:dyDescent="0.25">
      <c r="A218" s="12" t="s">
        <v>32</v>
      </c>
      <c r="B218" s="32"/>
      <c r="C218" s="53">
        <f t="shared" ref="C218" si="14">C216+C217</f>
        <v>11121.3</v>
      </c>
    </row>
    <row r="219" spans="1:3" ht="16.5" thickBot="1" x14ac:dyDescent="0.3">
      <c r="A219" s="43"/>
      <c r="B219" s="39"/>
      <c r="C219" s="124">
        <v>11121</v>
      </c>
    </row>
    <row r="220" spans="1:3" ht="16.5" thickTop="1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5.75" x14ac:dyDescent="0.25">
      <c r="A224" s="21"/>
      <c r="B224" s="30"/>
      <c r="C224" s="97"/>
    </row>
    <row r="229" spans="1:3" ht="17.25" x14ac:dyDescent="0.3">
      <c r="A229" s="61" t="s">
        <v>41</v>
      </c>
      <c r="B229" s="3"/>
      <c r="C229" s="3"/>
    </row>
    <row r="230" spans="1:3" ht="17.25" x14ac:dyDescent="0.3">
      <c r="A230" s="61" t="s">
        <v>1</v>
      </c>
      <c r="B230" s="3"/>
      <c r="C230" s="3"/>
    </row>
    <row r="231" spans="1:3" ht="17.25" x14ac:dyDescent="0.3">
      <c r="A231" s="5"/>
      <c r="B231" s="3"/>
      <c r="C231" s="3"/>
    </row>
    <row r="232" spans="1:3" ht="17.25" x14ac:dyDescent="0.3">
      <c r="A232" s="63" t="s">
        <v>2</v>
      </c>
      <c r="B232" s="3"/>
      <c r="C232" s="3"/>
    </row>
    <row r="233" spans="1:3" ht="17.25" x14ac:dyDescent="0.3">
      <c r="A233" s="5"/>
      <c r="B233" s="166" t="s">
        <v>113</v>
      </c>
      <c r="C233" s="166"/>
    </row>
    <row r="234" spans="1:3" ht="17.25" x14ac:dyDescent="0.3">
      <c r="A234" s="6" t="s">
        <v>6</v>
      </c>
      <c r="B234" s="8"/>
      <c r="C234" s="7">
        <v>90840</v>
      </c>
    </row>
    <row r="235" spans="1:3" ht="17.25" x14ac:dyDescent="0.3">
      <c r="A235" s="9" t="s">
        <v>7</v>
      </c>
      <c r="B235" s="11"/>
      <c r="C235" s="10"/>
    </row>
    <row r="236" spans="1:3" ht="15.75" x14ac:dyDescent="0.25">
      <c r="A236" s="12" t="s">
        <v>8</v>
      </c>
      <c r="B236" s="14"/>
      <c r="C236" s="13"/>
    </row>
    <row r="237" spans="1:3" ht="17.25" x14ac:dyDescent="0.3">
      <c r="A237" s="9" t="s">
        <v>9</v>
      </c>
      <c r="B237" s="11"/>
      <c r="C237" s="10">
        <v>7800</v>
      </c>
    </row>
    <row r="238" spans="1:3" ht="17.25" x14ac:dyDescent="0.3">
      <c r="A238" s="9" t="s">
        <v>10</v>
      </c>
      <c r="B238" s="11"/>
      <c r="C238" s="10"/>
    </row>
    <row r="239" spans="1:3" ht="17.25" x14ac:dyDescent="0.3">
      <c r="A239" s="9" t="s">
        <v>11</v>
      </c>
      <c r="B239" s="11"/>
      <c r="C239" s="10">
        <v>39825</v>
      </c>
    </row>
    <row r="240" spans="1:3" ht="17.25" x14ac:dyDescent="0.3">
      <c r="A240" s="9" t="s">
        <v>12</v>
      </c>
      <c r="B240" s="16"/>
      <c r="C240" s="15"/>
    </row>
    <row r="241" spans="1:3" ht="17.25" x14ac:dyDescent="0.3">
      <c r="A241" s="9" t="s">
        <v>13</v>
      </c>
      <c r="B241" s="11"/>
      <c r="C241" s="10">
        <v>45420</v>
      </c>
    </row>
    <row r="242" spans="1:3" ht="17.25" x14ac:dyDescent="0.3">
      <c r="A242" s="9" t="s">
        <v>14</v>
      </c>
      <c r="B242" s="11"/>
      <c r="C242" s="10"/>
    </row>
    <row r="243" spans="1:3" ht="17.25" x14ac:dyDescent="0.3">
      <c r="A243" s="9" t="s">
        <v>15</v>
      </c>
      <c r="B243" s="14"/>
      <c r="C243" s="13">
        <v>100000</v>
      </c>
    </row>
    <row r="244" spans="1:3" ht="17.25" x14ac:dyDescent="0.3">
      <c r="A244" s="9" t="s">
        <v>16</v>
      </c>
      <c r="B244" s="11"/>
      <c r="C244" s="10">
        <v>25000</v>
      </c>
    </row>
    <row r="245" spans="1:3" ht="17.25" x14ac:dyDescent="0.3">
      <c r="A245" s="9" t="s">
        <v>17</v>
      </c>
      <c r="B245" s="11"/>
      <c r="C245" s="10">
        <v>55000</v>
      </c>
    </row>
    <row r="246" spans="1:3" ht="17.25" x14ac:dyDescent="0.3">
      <c r="A246" s="9" t="s">
        <v>18</v>
      </c>
      <c r="B246" s="14"/>
      <c r="C246" s="13">
        <v>11500</v>
      </c>
    </row>
    <row r="247" spans="1:3" ht="17.25" x14ac:dyDescent="0.3">
      <c r="A247" s="9" t="s">
        <v>19</v>
      </c>
      <c r="B247" s="11"/>
      <c r="C247" s="10">
        <v>20000</v>
      </c>
    </row>
    <row r="248" spans="1:3" ht="17.25" x14ac:dyDescent="0.3">
      <c r="A248" s="17" t="s">
        <v>20</v>
      </c>
      <c r="B248" s="19"/>
      <c r="C248" s="18">
        <f>SUM(C234:C247)</f>
        <v>395385</v>
      </c>
    </row>
    <row r="249" spans="1:3" ht="17.25" x14ac:dyDescent="0.3">
      <c r="A249" s="9"/>
      <c r="B249" s="22"/>
      <c r="C249" s="20"/>
    </row>
    <row r="250" spans="1:3" ht="17.25" x14ac:dyDescent="0.3">
      <c r="A250" s="23" t="s">
        <v>21</v>
      </c>
      <c r="B250" s="22"/>
      <c r="C250" s="20"/>
    </row>
    <row r="251" spans="1:3" ht="17.25" x14ac:dyDescent="0.3">
      <c r="A251" s="9" t="s">
        <v>22</v>
      </c>
      <c r="B251" s="22"/>
      <c r="C251" s="20"/>
    </row>
    <row r="252" spans="1:3" ht="15.75" x14ac:dyDescent="0.25">
      <c r="A252" s="24" t="s">
        <v>23</v>
      </c>
      <c r="B252" s="16"/>
      <c r="C252" s="15"/>
    </row>
    <row r="253" spans="1:3" ht="17.25" x14ac:dyDescent="0.3">
      <c r="A253" s="9" t="s">
        <v>24</v>
      </c>
      <c r="B253" s="22"/>
      <c r="C253" s="134">
        <v>70000</v>
      </c>
    </row>
    <row r="254" spans="1:3" ht="17.25" x14ac:dyDescent="0.3">
      <c r="A254" s="9" t="s">
        <v>25</v>
      </c>
      <c r="B254" s="22"/>
      <c r="C254" s="28">
        <v>5102.66</v>
      </c>
    </row>
    <row r="255" spans="1:3" ht="17.25" x14ac:dyDescent="0.3">
      <c r="A255" s="9"/>
      <c r="B255" s="22"/>
      <c r="C255" s="20"/>
    </row>
    <row r="256" spans="1:3" ht="15.75" x14ac:dyDescent="0.25">
      <c r="A256" s="12"/>
      <c r="B256" s="8"/>
      <c r="C256" s="7">
        <f>C248+C252+C253+C254</f>
        <v>470487.66</v>
      </c>
    </row>
    <row r="257" spans="1:3" ht="17.25" x14ac:dyDescent="0.3">
      <c r="A257" s="23" t="s">
        <v>26</v>
      </c>
      <c r="B257" s="11"/>
      <c r="C257" s="10"/>
    </row>
    <row r="258" spans="1:3" ht="17.25" x14ac:dyDescent="0.3">
      <c r="A258" s="9" t="s">
        <v>27</v>
      </c>
      <c r="B258" s="29">
        <v>350</v>
      </c>
      <c r="C258" s="28"/>
    </row>
    <row r="259" spans="1:3" ht="17.25" x14ac:dyDescent="0.3">
      <c r="A259" s="9" t="s">
        <v>28</v>
      </c>
      <c r="B259" s="32">
        <v>9084</v>
      </c>
      <c r="C259" s="31"/>
    </row>
    <row r="260" spans="1:3" ht="16.5" thickBot="1" x14ac:dyDescent="0.3">
      <c r="A260" s="12"/>
      <c r="B260" s="36"/>
      <c r="C260" s="59">
        <f>-B258-B259</f>
        <v>-9434</v>
      </c>
    </row>
    <row r="261" spans="1:3" ht="17.25" x14ac:dyDescent="0.3">
      <c r="A261" s="9" t="s">
        <v>29</v>
      </c>
      <c r="B261" s="11"/>
      <c r="C261" s="65">
        <f>+C256+C260</f>
        <v>461053.66</v>
      </c>
    </row>
    <row r="262" spans="1:3" ht="17.25" x14ac:dyDescent="0.3">
      <c r="A262" s="9" t="s">
        <v>30</v>
      </c>
      <c r="B262" s="32"/>
      <c r="C262" s="85">
        <f>C261*6/100</f>
        <v>27663.2196</v>
      </c>
    </row>
    <row r="263" spans="1:3" ht="17.25" x14ac:dyDescent="0.3">
      <c r="A263" s="9" t="s">
        <v>31</v>
      </c>
      <c r="B263" s="22"/>
      <c r="C263" s="77">
        <v>-15000</v>
      </c>
    </row>
    <row r="264" spans="1:3" ht="15.75" x14ac:dyDescent="0.25">
      <c r="A264" s="43" t="s">
        <v>32</v>
      </c>
      <c r="B264" s="40"/>
      <c r="C264" s="60">
        <f>C262+C263</f>
        <v>12663.2196</v>
      </c>
    </row>
    <row r="265" spans="1:3" ht="16.5" thickBot="1" x14ac:dyDescent="0.3">
      <c r="A265" s="12"/>
      <c r="B265" s="52"/>
      <c r="C265" s="124">
        <v>12663</v>
      </c>
    </row>
    <row r="266" spans="1:3" ht="16.5" thickTop="1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6" t="s">
        <v>113</v>
      </c>
      <c r="C278" s="166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39825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450900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/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450900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5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439845</v>
      </c>
    </row>
    <row r="307" spans="1:3" ht="17.25" x14ac:dyDescent="0.3">
      <c r="A307" s="9" t="s">
        <v>30</v>
      </c>
      <c r="B307" s="32"/>
      <c r="C307" s="85">
        <f t="shared" ref="C307" si="16">C306*6/100</f>
        <v>26390.7</v>
      </c>
    </row>
    <row r="308" spans="1:3" ht="17.25" x14ac:dyDescent="0.3">
      <c r="A308" s="9" t="s">
        <v>31</v>
      </c>
      <c r="B308" s="22"/>
      <c r="C308" s="77">
        <v>-15000</v>
      </c>
    </row>
    <row r="309" spans="1:3" ht="15.75" x14ac:dyDescent="0.25">
      <c r="A309" s="43" t="s">
        <v>32</v>
      </c>
      <c r="B309" s="40"/>
      <c r="C309" s="60">
        <f>C307+C308</f>
        <v>11390.7</v>
      </c>
    </row>
    <row r="310" spans="1:3" ht="16.5" thickBot="1" x14ac:dyDescent="0.3">
      <c r="A310" s="12"/>
      <c r="B310" s="52"/>
      <c r="C310" s="124">
        <v>11391</v>
      </c>
    </row>
    <row r="311" spans="1:3" ht="15.75" thickTop="1" x14ac:dyDescent="0.25"/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6" t="s">
        <v>113</v>
      </c>
      <c r="C321" s="166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39825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392130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134">
        <v>65000</v>
      </c>
    </row>
    <row r="342" spans="1:3" ht="17.25" x14ac:dyDescent="0.3">
      <c r="A342" s="9" t="s">
        <v>25</v>
      </c>
      <c r="B342" s="22"/>
      <c r="C342" s="135">
        <v>6204.68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463334.68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136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454117.68</v>
      </c>
    </row>
    <row r="350" spans="1:3" ht="17.25" x14ac:dyDescent="0.3">
      <c r="A350" s="9" t="s">
        <v>30</v>
      </c>
      <c r="B350" s="30"/>
      <c r="C350" s="31">
        <f t="shared" ref="C350" si="18">C349*6/100</f>
        <v>27247.060799999999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5.75" x14ac:dyDescent="0.25">
      <c r="A352" s="43" t="s">
        <v>32</v>
      </c>
      <c r="B352" s="40"/>
      <c r="C352" s="60">
        <f>C350+C351</f>
        <v>12247.060799999999</v>
      </c>
    </row>
    <row r="353" spans="1:3" ht="16.5" thickBot="1" x14ac:dyDescent="0.3">
      <c r="A353" s="12"/>
      <c r="B353" s="52"/>
      <c r="C353" s="124">
        <v>12247</v>
      </c>
    </row>
    <row r="354" spans="1:3" ht="16.5" thickTop="1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6" t="s">
        <v>113</v>
      </c>
      <c r="C367" s="166"/>
    </row>
    <row r="368" spans="1:3" ht="17.25" x14ac:dyDescent="0.3">
      <c r="A368" s="6" t="s">
        <v>6</v>
      </c>
      <c r="B368" s="8"/>
      <c r="C368" s="7">
        <v>100000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39825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50000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439125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439125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v>10000</v>
      </c>
      <c r="C393" s="31"/>
    </row>
    <row r="394" spans="1:3" ht="16.5" thickBot="1" x14ac:dyDescent="0.3">
      <c r="A394" s="12"/>
      <c r="B394" s="62"/>
      <c r="C394" s="59">
        <f t="shared" ref="C394" si="19">-B392-B393</f>
        <v>-10350</v>
      </c>
    </row>
    <row r="395" spans="1:3" ht="17.25" x14ac:dyDescent="0.3">
      <c r="A395" s="9" t="s">
        <v>29</v>
      </c>
      <c r="B395" s="11"/>
      <c r="C395" s="65">
        <f>+C390+C394</f>
        <v>428775</v>
      </c>
    </row>
    <row r="396" spans="1:3" ht="17.25" x14ac:dyDescent="0.3">
      <c r="A396" s="9" t="s">
        <v>30</v>
      </c>
      <c r="B396" s="30"/>
      <c r="C396" s="31">
        <f>C395*6/100</f>
        <v>25726.5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43" t="s">
        <v>32</v>
      </c>
      <c r="B398" s="40"/>
      <c r="C398" s="60">
        <f>C396+C397</f>
        <v>10726.5</v>
      </c>
    </row>
    <row r="399" spans="1:3" ht="16.5" thickBot="1" x14ac:dyDescent="0.3">
      <c r="A399" s="12"/>
      <c r="B399" s="52"/>
      <c r="C399" s="124">
        <v>10727</v>
      </c>
    </row>
    <row r="400" spans="1:3" ht="18" thickTop="1" x14ac:dyDescent="0.3">
      <c r="A400" s="61"/>
      <c r="B400" s="3"/>
      <c r="C400" s="3"/>
    </row>
    <row r="401" spans="1:8" ht="17.25" x14ac:dyDescent="0.3">
      <c r="A401" s="61"/>
      <c r="B401" s="3"/>
      <c r="C401" s="3"/>
    </row>
    <row r="402" spans="1:8" ht="15.75" x14ac:dyDescent="0.25">
      <c r="A402" s="92"/>
      <c r="B402" s="30"/>
      <c r="C402" s="58"/>
    </row>
    <row r="403" spans="1:8" ht="15.75" x14ac:dyDescent="0.25">
      <c r="A403" s="92"/>
      <c r="B403" s="30"/>
      <c r="C403" s="58"/>
    </row>
    <row r="404" spans="1:8" ht="15.75" x14ac:dyDescent="0.25">
      <c r="A404" s="92"/>
      <c r="B404" s="30"/>
      <c r="C404" s="58"/>
    </row>
    <row r="405" spans="1:8" ht="15.75" x14ac:dyDescent="0.25">
      <c r="A405" s="92"/>
      <c r="B405" s="30"/>
      <c r="C405" s="58"/>
    </row>
    <row r="406" spans="1:8" ht="17.25" x14ac:dyDescent="0.3">
      <c r="A406" s="1" t="s">
        <v>55</v>
      </c>
      <c r="B406" s="3"/>
      <c r="C406" s="3"/>
      <c r="F406" s="1" t="s">
        <v>55</v>
      </c>
      <c r="G406" s="3"/>
      <c r="H406" s="3"/>
    </row>
    <row r="407" spans="1:8" ht="17.25" x14ac:dyDescent="0.3">
      <c r="A407" s="1" t="s">
        <v>56</v>
      </c>
      <c r="B407" s="3"/>
      <c r="C407" s="3"/>
      <c r="F407" s="1" t="s">
        <v>56</v>
      </c>
      <c r="G407" s="3"/>
      <c r="H407" s="3"/>
    </row>
    <row r="408" spans="1:8" ht="15.75" x14ac:dyDescent="0.25">
      <c r="A408" s="73"/>
      <c r="B408" s="3"/>
      <c r="C408" s="3"/>
      <c r="F408" s="73"/>
      <c r="G408" s="3"/>
      <c r="H408" s="3"/>
    </row>
    <row r="409" spans="1:8" ht="15.75" x14ac:dyDescent="0.25">
      <c r="A409" s="74" t="s">
        <v>2</v>
      </c>
      <c r="B409" s="3"/>
      <c r="C409" s="3"/>
      <c r="F409" s="74" t="s">
        <v>2</v>
      </c>
      <c r="G409" s="3"/>
      <c r="H409" s="3"/>
    </row>
    <row r="410" spans="1:8" ht="15.75" x14ac:dyDescent="0.25">
      <c r="A410" s="75"/>
      <c r="B410" s="166" t="s">
        <v>113</v>
      </c>
      <c r="C410" s="166"/>
      <c r="F410" s="75"/>
      <c r="G410" s="166" t="s">
        <v>113</v>
      </c>
      <c r="H410" s="166"/>
    </row>
    <row r="411" spans="1:8" ht="15.75" x14ac:dyDescent="0.25">
      <c r="A411" s="76" t="s">
        <v>6</v>
      </c>
      <c r="B411" s="8"/>
      <c r="C411" s="7">
        <v>90840</v>
      </c>
      <c r="F411" s="76" t="s">
        <v>6</v>
      </c>
      <c r="G411" s="8"/>
      <c r="H411" s="7">
        <v>90840</v>
      </c>
    </row>
    <row r="412" spans="1:8" ht="15.75" x14ac:dyDescent="0.25">
      <c r="A412" s="67" t="s">
        <v>7</v>
      </c>
      <c r="B412" s="47"/>
      <c r="C412" s="77"/>
      <c r="F412" s="67" t="s">
        <v>7</v>
      </c>
      <c r="G412" s="47"/>
      <c r="H412" s="77"/>
    </row>
    <row r="413" spans="1:8" ht="15.75" x14ac:dyDescent="0.25">
      <c r="A413" s="67" t="s">
        <v>9</v>
      </c>
      <c r="B413" s="11"/>
      <c r="C413" s="10">
        <v>7800</v>
      </c>
      <c r="F413" s="67" t="s">
        <v>9</v>
      </c>
      <c r="G413" s="11"/>
      <c r="H413" s="10">
        <v>7800</v>
      </c>
    </row>
    <row r="414" spans="1:8" ht="16.5" x14ac:dyDescent="0.25">
      <c r="A414" s="12" t="s">
        <v>8</v>
      </c>
      <c r="B414" s="48"/>
      <c r="C414" s="10">
        <v>2320</v>
      </c>
      <c r="F414" s="12" t="s">
        <v>8</v>
      </c>
      <c r="G414" s="48"/>
      <c r="H414" s="10">
        <v>2320</v>
      </c>
    </row>
    <row r="415" spans="1:8" ht="15.75" x14ac:dyDescent="0.25">
      <c r="A415" s="67" t="s">
        <v>11</v>
      </c>
      <c r="B415" s="11"/>
      <c r="C415" s="10">
        <v>39825</v>
      </c>
      <c r="F415" s="67" t="s">
        <v>11</v>
      </c>
      <c r="G415" s="11"/>
      <c r="H415" s="10">
        <v>39825</v>
      </c>
    </row>
    <row r="416" spans="1:8" ht="15.75" x14ac:dyDescent="0.25">
      <c r="A416" s="67" t="s">
        <v>53</v>
      </c>
      <c r="B416" s="11"/>
      <c r="C416" s="10">
        <v>30000</v>
      </c>
      <c r="F416" s="67" t="s">
        <v>53</v>
      </c>
      <c r="G416" s="11"/>
      <c r="H416" s="10" t="s">
        <v>38</v>
      </c>
    </row>
    <row r="417" spans="1:8" ht="15.75" x14ac:dyDescent="0.25">
      <c r="A417" s="67" t="s">
        <v>13</v>
      </c>
      <c r="B417" s="11"/>
      <c r="C417" s="10">
        <v>45420</v>
      </c>
      <c r="F417" s="67" t="s">
        <v>13</v>
      </c>
      <c r="G417" s="11"/>
      <c r="H417" s="10">
        <v>45420</v>
      </c>
    </row>
    <row r="418" spans="1:8" ht="15.75" x14ac:dyDescent="0.25">
      <c r="A418" s="67" t="s">
        <v>14</v>
      </c>
      <c r="B418" s="47"/>
      <c r="C418" s="13"/>
      <c r="F418" s="67" t="s">
        <v>14</v>
      </c>
      <c r="G418" s="47"/>
      <c r="H418" s="13"/>
    </row>
    <row r="419" spans="1:8" ht="15.75" x14ac:dyDescent="0.25">
      <c r="A419" s="67" t="s">
        <v>16</v>
      </c>
      <c r="B419" s="11"/>
      <c r="C419" s="10">
        <v>25000</v>
      </c>
      <c r="F419" s="67" t="s">
        <v>16</v>
      </c>
      <c r="G419" s="11"/>
      <c r="H419" s="10">
        <v>25000</v>
      </c>
    </row>
    <row r="420" spans="1:8" ht="15.75" x14ac:dyDescent="0.25">
      <c r="A420" s="67" t="s">
        <v>17</v>
      </c>
      <c r="B420" s="11"/>
      <c r="C420" s="10">
        <v>55000</v>
      </c>
      <c r="F420" s="67" t="s">
        <v>17</v>
      </c>
      <c r="G420" s="11"/>
      <c r="H420" s="10">
        <v>55000</v>
      </c>
    </row>
    <row r="421" spans="1:8" ht="15.75" x14ac:dyDescent="0.25">
      <c r="A421" s="67" t="s">
        <v>15</v>
      </c>
      <c r="B421" s="47"/>
      <c r="C421" s="25">
        <v>100000</v>
      </c>
      <c r="F421" s="67" t="s">
        <v>15</v>
      </c>
      <c r="G421" s="47"/>
      <c r="H421" s="25">
        <v>100000</v>
      </c>
    </row>
    <row r="422" spans="1:8" ht="15.75" x14ac:dyDescent="0.25">
      <c r="A422" s="67" t="s">
        <v>18</v>
      </c>
      <c r="B422" s="11"/>
      <c r="C422" s="10">
        <v>11500</v>
      </c>
      <c r="F422" s="67" t="s">
        <v>18</v>
      </c>
      <c r="G422" s="11"/>
      <c r="H422" s="10">
        <v>11500</v>
      </c>
    </row>
    <row r="423" spans="1:8" ht="15.75" x14ac:dyDescent="0.25">
      <c r="A423" s="67" t="s">
        <v>19</v>
      </c>
      <c r="B423" s="11"/>
      <c r="C423" s="10">
        <v>20000</v>
      </c>
      <c r="F423" s="67" t="s">
        <v>19</v>
      </c>
      <c r="G423" s="11"/>
      <c r="H423" s="10">
        <v>20000</v>
      </c>
    </row>
    <row r="424" spans="1:8" ht="15.75" x14ac:dyDescent="0.25">
      <c r="A424" s="78" t="s">
        <v>20</v>
      </c>
      <c r="B424" s="19"/>
      <c r="C424" s="18">
        <f>SUM(C411:C423)</f>
        <v>427705</v>
      </c>
      <c r="F424" s="78" t="s">
        <v>20</v>
      </c>
      <c r="G424" s="19"/>
      <c r="H424" s="18">
        <f>SUM(H411:H423)</f>
        <v>397705</v>
      </c>
    </row>
    <row r="425" spans="1:8" ht="15.75" x14ac:dyDescent="0.25">
      <c r="A425" s="79"/>
      <c r="B425" s="47"/>
      <c r="C425" s="20"/>
      <c r="F425" s="79"/>
      <c r="G425" s="47"/>
      <c r="H425" s="20"/>
    </row>
    <row r="426" spans="1:8" ht="15.75" x14ac:dyDescent="0.25">
      <c r="A426" s="80" t="s">
        <v>21</v>
      </c>
      <c r="B426" s="47"/>
      <c r="C426" s="20"/>
      <c r="F426" s="80" t="s">
        <v>21</v>
      </c>
      <c r="G426" s="47"/>
      <c r="H426" s="20"/>
    </row>
    <row r="427" spans="1:8" ht="15.75" x14ac:dyDescent="0.25">
      <c r="A427" s="67" t="s">
        <v>23</v>
      </c>
      <c r="B427" s="47"/>
      <c r="C427" s="77"/>
      <c r="F427" s="67" t="s">
        <v>23</v>
      </c>
      <c r="G427" s="47"/>
      <c r="H427" s="77"/>
    </row>
    <row r="428" spans="1:8" ht="15.75" x14ac:dyDescent="0.25">
      <c r="A428" s="67" t="s">
        <v>22</v>
      </c>
      <c r="B428" s="47"/>
      <c r="C428" s="81"/>
      <c r="F428" s="67" t="s">
        <v>22</v>
      </c>
      <c r="G428" s="47"/>
      <c r="H428" s="81"/>
    </row>
    <row r="429" spans="1:8" ht="15.75" x14ac:dyDescent="0.25">
      <c r="A429" s="67" t="s">
        <v>24</v>
      </c>
      <c r="B429" s="90"/>
      <c r="C429" s="81"/>
      <c r="F429" s="67" t="s">
        <v>24</v>
      </c>
      <c r="G429" s="14">
        <v>70000</v>
      </c>
      <c r="H429" s="81"/>
    </row>
    <row r="430" spans="1:8" ht="15.75" x14ac:dyDescent="0.25">
      <c r="A430" s="67" t="s">
        <v>25</v>
      </c>
      <c r="B430" s="47"/>
      <c r="C430" s="81"/>
      <c r="F430" s="67" t="s">
        <v>25</v>
      </c>
      <c r="G430" s="47"/>
      <c r="H430" s="81"/>
    </row>
    <row r="431" spans="1:8" ht="15.75" x14ac:dyDescent="0.25">
      <c r="A431" s="67"/>
      <c r="B431" s="8"/>
      <c r="C431" s="7">
        <f>C424+B429+C427</f>
        <v>427705</v>
      </c>
      <c r="F431" s="67"/>
      <c r="G431" s="8"/>
      <c r="H431" s="7">
        <f>H424+G429+H427</f>
        <v>467705</v>
      </c>
    </row>
    <row r="432" spans="1:8" ht="15.75" x14ac:dyDescent="0.25">
      <c r="A432" s="80" t="s">
        <v>26</v>
      </c>
      <c r="B432" s="47"/>
      <c r="C432" s="81"/>
      <c r="F432" s="80" t="s">
        <v>26</v>
      </c>
      <c r="G432" s="47"/>
      <c r="H432" s="81"/>
    </row>
    <row r="433" spans="1:8" ht="15.75" x14ac:dyDescent="0.25">
      <c r="A433" s="67" t="s">
        <v>27</v>
      </c>
      <c r="B433" s="29">
        <v>350</v>
      </c>
      <c r="C433" s="82"/>
      <c r="F433" s="67" t="s">
        <v>27</v>
      </c>
      <c r="G433" s="29">
        <v>350</v>
      </c>
      <c r="H433" s="82"/>
    </row>
    <row r="434" spans="1:8" ht="17.25" x14ac:dyDescent="0.3">
      <c r="A434" s="83" t="s">
        <v>28</v>
      </c>
      <c r="B434" s="29">
        <v>9084</v>
      </c>
      <c r="C434" s="82"/>
      <c r="F434" s="83" t="s">
        <v>28</v>
      </c>
      <c r="G434" s="29">
        <v>9084</v>
      </c>
      <c r="H434" s="82"/>
    </row>
    <row r="435" spans="1:8" ht="17.25" x14ac:dyDescent="0.3">
      <c r="A435" s="83"/>
      <c r="B435" s="49"/>
      <c r="C435" s="33">
        <f>-B433-B434-B435</f>
        <v>-9434</v>
      </c>
      <c r="F435" s="83"/>
      <c r="G435" s="49"/>
      <c r="H435" s="33">
        <f>-G433-G434-G435</f>
        <v>-9434</v>
      </c>
    </row>
    <row r="436" spans="1:8" ht="16.5" thickBot="1" x14ac:dyDescent="0.3">
      <c r="A436" s="67" t="s">
        <v>29</v>
      </c>
      <c r="B436" s="35"/>
      <c r="C436" s="84">
        <f>C431-B433-B434</f>
        <v>418271</v>
      </c>
      <c r="F436" s="67" t="s">
        <v>29</v>
      </c>
      <c r="G436" s="35"/>
      <c r="H436" s="84">
        <f>H431-G433-G434</f>
        <v>458271</v>
      </c>
    </row>
    <row r="437" spans="1:8" ht="15.75" x14ac:dyDescent="0.25">
      <c r="A437" s="67" t="s">
        <v>30</v>
      </c>
      <c r="B437" s="50"/>
      <c r="C437" s="85">
        <f>C436*6/100</f>
        <v>25096.26</v>
      </c>
      <c r="F437" s="67" t="s">
        <v>30</v>
      </c>
      <c r="G437" s="50"/>
      <c r="H437" s="85">
        <f>H436*6/100</f>
        <v>27496.26</v>
      </c>
    </row>
    <row r="438" spans="1:8" ht="15.75" x14ac:dyDescent="0.25">
      <c r="A438" s="67" t="s">
        <v>31</v>
      </c>
      <c r="B438" s="47"/>
      <c r="C438" s="77">
        <v>-15000</v>
      </c>
      <c r="F438" s="67" t="s">
        <v>31</v>
      </c>
      <c r="G438" s="47"/>
      <c r="H438" s="77">
        <v>-15000</v>
      </c>
    </row>
    <row r="439" spans="1:8" ht="15.75" x14ac:dyDescent="0.25">
      <c r="A439" s="43" t="s">
        <v>32</v>
      </c>
      <c r="B439" s="40"/>
      <c r="C439" s="60">
        <f>C437+C438</f>
        <v>10096.259999999998</v>
      </c>
      <c r="F439" s="43" t="s">
        <v>32</v>
      </c>
      <c r="G439" s="40"/>
      <c r="H439" s="60">
        <f>H437+H438</f>
        <v>12496.259999999998</v>
      </c>
    </row>
    <row r="440" spans="1:8" ht="16.5" thickBot="1" x14ac:dyDescent="0.3">
      <c r="A440" s="12"/>
      <c r="B440" s="52"/>
      <c r="C440" s="124">
        <v>10096</v>
      </c>
      <c r="F440" s="12"/>
      <c r="G440" s="52"/>
      <c r="H440" s="124">
        <v>12496</v>
      </c>
    </row>
    <row r="441" spans="1:8" ht="16.5" thickTop="1" x14ac:dyDescent="0.25">
      <c r="A441" s="92"/>
      <c r="B441" s="37"/>
      <c r="C441" s="120"/>
      <c r="H441" s="145">
        <f>H440-C440</f>
        <v>2400</v>
      </c>
    </row>
    <row r="442" spans="1:8" ht="15.75" x14ac:dyDescent="0.25">
      <c r="A442" s="92"/>
      <c r="B442" s="37"/>
      <c r="C442" s="120"/>
    </row>
    <row r="443" spans="1:8" ht="15.75" x14ac:dyDescent="0.25">
      <c r="A443" s="92"/>
      <c r="B443" s="37"/>
      <c r="C443" s="120"/>
    </row>
    <row r="444" spans="1:8" ht="15.75" x14ac:dyDescent="0.25">
      <c r="A444" s="92"/>
      <c r="B444" s="37"/>
      <c r="C444" s="120"/>
    </row>
    <row r="445" spans="1:8" ht="15.75" x14ac:dyDescent="0.25">
      <c r="A445" s="92"/>
      <c r="B445" s="37"/>
      <c r="C445" s="120"/>
    </row>
    <row r="446" spans="1:8" ht="15.75" x14ac:dyDescent="0.25">
      <c r="A446" s="92"/>
      <c r="B446" s="37"/>
      <c r="C446" s="120"/>
    </row>
    <row r="447" spans="1:8" ht="15.75" x14ac:dyDescent="0.25">
      <c r="A447" s="92"/>
      <c r="B447" s="37"/>
      <c r="C447" s="120"/>
    </row>
    <row r="448" spans="1:8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7.25" x14ac:dyDescent="0.3">
      <c r="A452" s="1" t="s">
        <v>71</v>
      </c>
      <c r="B452" s="1"/>
      <c r="C452" s="2"/>
    </row>
    <row r="453" spans="1:3" ht="17.25" x14ac:dyDescent="0.3">
      <c r="A453" s="1" t="s">
        <v>56</v>
      </c>
      <c r="B453" s="1"/>
      <c r="C453" s="2"/>
    </row>
    <row r="454" spans="1:3" ht="15.75" x14ac:dyDescent="0.25">
      <c r="A454" s="73"/>
      <c r="B454" s="73"/>
      <c r="C454" s="72"/>
    </row>
    <row r="455" spans="1:3" ht="15.75" x14ac:dyDescent="0.25">
      <c r="A455" s="74" t="s">
        <v>2</v>
      </c>
      <c r="B455" s="73"/>
      <c r="C455" s="72"/>
    </row>
    <row r="456" spans="1:3" ht="15.75" x14ac:dyDescent="0.25">
      <c r="A456" s="75"/>
      <c r="B456" s="166" t="s">
        <v>113</v>
      </c>
      <c r="C456" s="166"/>
    </row>
    <row r="457" spans="1:3" ht="15.75" x14ac:dyDescent="0.25">
      <c r="A457" s="76" t="s">
        <v>6</v>
      </c>
      <c r="B457" s="8"/>
      <c r="C457" s="7">
        <v>110000</v>
      </c>
    </row>
    <row r="458" spans="1:3" ht="15.75" x14ac:dyDescent="0.25">
      <c r="A458" s="67" t="s">
        <v>7</v>
      </c>
      <c r="B458" s="47"/>
      <c r="C458" s="77"/>
    </row>
    <row r="459" spans="1:3" ht="15.75" x14ac:dyDescent="0.25">
      <c r="A459" s="67" t="s">
        <v>9</v>
      </c>
      <c r="B459" s="11"/>
      <c r="C459" s="10">
        <v>7800</v>
      </c>
    </row>
    <row r="460" spans="1:3" ht="16.5" x14ac:dyDescent="0.25">
      <c r="A460" s="12" t="s">
        <v>8</v>
      </c>
      <c r="B460" s="48"/>
      <c r="C460" s="10"/>
    </row>
    <row r="461" spans="1:3" ht="15.75" x14ac:dyDescent="0.25">
      <c r="A461" s="67" t="s">
        <v>11</v>
      </c>
      <c r="B461" s="11"/>
      <c r="C461" s="10">
        <v>39825</v>
      </c>
    </row>
    <row r="462" spans="1:3" ht="15.75" x14ac:dyDescent="0.25">
      <c r="A462" s="67" t="s">
        <v>53</v>
      </c>
      <c r="B462" s="11"/>
      <c r="C462" s="10">
        <v>30000</v>
      </c>
    </row>
    <row r="463" spans="1:3" ht="15.75" x14ac:dyDescent="0.25">
      <c r="A463" s="67" t="s">
        <v>72</v>
      </c>
      <c r="B463" s="11"/>
      <c r="C463" s="10"/>
    </row>
    <row r="464" spans="1:3" ht="15.75" x14ac:dyDescent="0.25">
      <c r="A464" s="67" t="s">
        <v>13</v>
      </c>
      <c r="B464" s="11"/>
      <c r="C464" s="10">
        <v>55000</v>
      </c>
    </row>
    <row r="465" spans="1:3" ht="15.75" x14ac:dyDescent="0.25">
      <c r="A465" s="67" t="s">
        <v>14</v>
      </c>
      <c r="B465" s="47"/>
      <c r="C465" s="13"/>
    </row>
    <row r="466" spans="1:3" ht="15.75" x14ac:dyDescent="0.25">
      <c r="A466" s="67" t="s">
        <v>16</v>
      </c>
      <c r="B466" s="11"/>
      <c r="C466" s="10">
        <v>25000</v>
      </c>
    </row>
    <row r="467" spans="1:3" ht="15.75" x14ac:dyDescent="0.25">
      <c r="A467" s="67" t="s">
        <v>17</v>
      </c>
      <c r="B467" s="11"/>
      <c r="C467" s="10">
        <v>65000</v>
      </c>
    </row>
    <row r="468" spans="1:3" ht="15.75" x14ac:dyDescent="0.25">
      <c r="A468" s="67" t="s">
        <v>15</v>
      </c>
      <c r="B468" s="47"/>
      <c r="C468" s="25">
        <v>100000</v>
      </c>
    </row>
    <row r="469" spans="1:3" ht="15.75" x14ac:dyDescent="0.25">
      <c r="A469" s="67" t="s">
        <v>18</v>
      </c>
      <c r="B469" s="11"/>
      <c r="C469" s="10">
        <v>11500</v>
      </c>
    </row>
    <row r="470" spans="1:3" ht="15.75" x14ac:dyDescent="0.25">
      <c r="A470" s="67" t="s">
        <v>19</v>
      </c>
      <c r="B470" s="11"/>
      <c r="C470" s="10">
        <v>20000</v>
      </c>
    </row>
    <row r="471" spans="1:3" ht="15.75" x14ac:dyDescent="0.25">
      <c r="A471" s="78" t="s">
        <v>20</v>
      </c>
      <c r="B471" s="19"/>
      <c r="C471" s="18">
        <f>SUM(C457:C470)</f>
        <v>464125</v>
      </c>
    </row>
    <row r="472" spans="1:3" ht="15.75" x14ac:dyDescent="0.25">
      <c r="A472" s="79"/>
      <c r="B472" s="47"/>
      <c r="C472" s="20"/>
    </row>
    <row r="473" spans="1:3" ht="15.75" x14ac:dyDescent="0.25">
      <c r="A473" s="80" t="s">
        <v>21</v>
      </c>
      <c r="B473" s="47"/>
      <c r="C473" s="20"/>
    </row>
    <row r="474" spans="1:3" ht="15.75" x14ac:dyDescent="0.25">
      <c r="A474" s="67" t="s">
        <v>23</v>
      </c>
      <c r="B474" s="47"/>
      <c r="C474" s="77"/>
    </row>
    <row r="475" spans="1:3" ht="15.75" x14ac:dyDescent="0.25">
      <c r="A475" s="67" t="s">
        <v>22</v>
      </c>
      <c r="B475" s="47"/>
      <c r="C475" s="81"/>
    </row>
    <row r="476" spans="1:3" ht="15.75" x14ac:dyDescent="0.25">
      <c r="A476" s="67" t="s">
        <v>24</v>
      </c>
      <c r="B476" s="90"/>
      <c r="C476" s="81"/>
    </row>
    <row r="477" spans="1:3" ht="15.75" x14ac:dyDescent="0.25">
      <c r="A477" s="67" t="s">
        <v>25</v>
      </c>
      <c r="B477" s="47"/>
      <c r="C477" s="81"/>
    </row>
    <row r="478" spans="1:3" ht="15.75" x14ac:dyDescent="0.25">
      <c r="A478" s="67"/>
      <c r="B478" s="8"/>
      <c r="C478" s="7">
        <f>C471+B476+C474</f>
        <v>464125</v>
      </c>
    </row>
    <row r="479" spans="1:3" ht="15.75" x14ac:dyDescent="0.25">
      <c r="A479" s="80" t="s">
        <v>26</v>
      </c>
      <c r="B479" s="47"/>
      <c r="C479" s="81"/>
    </row>
    <row r="480" spans="1:3" ht="15.75" x14ac:dyDescent="0.25">
      <c r="A480" s="67" t="s">
        <v>27</v>
      </c>
      <c r="B480" s="29">
        <v>350</v>
      </c>
      <c r="C480" s="82"/>
    </row>
    <row r="481" spans="1:3" ht="17.25" x14ac:dyDescent="0.3">
      <c r="A481" s="83" t="s">
        <v>28</v>
      </c>
      <c r="B481" s="29">
        <v>11000</v>
      </c>
      <c r="C481" s="82"/>
    </row>
    <row r="482" spans="1:3" ht="17.25" x14ac:dyDescent="0.3">
      <c r="A482" s="83"/>
      <c r="B482" s="49"/>
      <c r="C482" s="33">
        <f>-B480-B481-B482</f>
        <v>-11350</v>
      </c>
    </row>
    <row r="483" spans="1:3" ht="16.5" thickBot="1" x14ac:dyDescent="0.3">
      <c r="A483" s="67" t="s">
        <v>29</v>
      </c>
      <c r="B483" s="35"/>
      <c r="C483" s="84">
        <f>C478-B480-B481</f>
        <v>452775</v>
      </c>
    </row>
    <row r="484" spans="1:3" ht="15.75" x14ac:dyDescent="0.25">
      <c r="A484" s="67" t="s">
        <v>30</v>
      </c>
      <c r="B484" s="50"/>
      <c r="C484" s="85">
        <f>C483*6/100</f>
        <v>27166.5</v>
      </c>
    </row>
    <row r="485" spans="1:3" ht="15.75" x14ac:dyDescent="0.25">
      <c r="A485" s="67" t="s">
        <v>31</v>
      </c>
      <c r="B485" s="47"/>
      <c r="C485" s="77">
        <v>-15000</v>
      </c>
    </row>
    <row r="486" spans="1:3" ht="15.75" x14ac:dyDescent="0.25">
      <c r="A486" s="43" t="s">
        <v>32</v>
      </c>
      <c r="B486" s="40"/>
      <c r="C486" s="60">
        <f>C484+C485</f>
        <v>12166.5</v>
      </c>
    </row>
    <row r="487" spans="1:3" ht="16.5" thickBot="1" x14ac:dyDescent="0.3">
      <c r="A487" s="12"/>
      <c r="B487" s="52"/>
      <c r="C487" s="124">
        <v>12167</v>
      </c>
    </row>
    <row r="488" spans="1:3" ht="15.75" thickTop="1" x14ac:dyDescent="0.25"/>
    <row r="496" spans="1:3" ht="15.75" x14ac:dyDescent="0.25">
      <c r="A496" s="3"/>
      <c r="B496" s="3"/>
      <c r="C496" s="3"/>
    </row>
    <row r="497" spans="1:3" ht="15.75" x14ac:dyDescent="0.25">
      <c r="A497" s="3"/>
      <c r="B497" s="3"/>
      <c r="C497" s="3"/>
    </row>
    <row r="499" spans="1:3" ht="15.75" x14ac:dyDescent="0.25">
      <c r="A499" s="71" t="s">
        <v>62</v>
      </c>
      <c r="C499" s="101"/>
    </row>
    <row r="500" spans="1:3" ht="15.75" x14ac:dyDescent="0.25">
      <c r="A500" s="71" t="s">
        <v>63</v>
      </c>
      <c r="B500" s="71"/>
      <c r="C500" s="72"/>
    </row>
    <row r="501" spans="1:3" ht="15.75" x14ac:dyDescent="0.25">
      <c r="A501" s="73"/>
      <c r="B501" s="73"/>
      <c r="C501" s="72"/>
    </row>
    <row r="502" spans="1:3" ht="15.75" x14ac:dyDescent="0.25">
      <c r="A502" s="74" t="s">
        <v>2</v>
      </c>
      <c r="B502" s="73"/>
      <c r="C502" s="72"/>
    </row>
    <row r="503" spans="1:3" ht="15.75" x14ac:dyDescent="0.25">
      <c r="A503" s="75"/>
      <c r="B503" s="166" t="s">
        <v>113</v>
      </c>
      <c r="C503" s="166"/>
    </row>
    <row r="504" spans="1:3" ht="15.75" x14ac:dyDescent="0.25">
      <c r="A504" s="76" t="s">
        <v>6</v>
      </c>
      <c r="B504" s="8"/>
      <c r="C504" s="7">
        <v>136500</v>
      </c>
    </row>
    <row r="505" spans="1:3" ht="15.75" x14ac:dyDescent="0.25">
      <c r="A505" s="67" t="s">
        <v>7</v>
      </c>
      <c r="B505" s="47"/>
      <c r="C505" s="77" t="s">
        <v>38</v>
      </c>
    </row>
    <row r="506" spans="1:3" ht="15.75" x14ac:dyDescent="0.25">
      <c r="A506" s="67" t="s">
        <v>9</v>
      </c>
      <c r="B506" s="11"/>
      <c r="C506" s="10">
        <v>7800</v>
      </c>
    </row>
    <row r="507" spans="1:3" ht="17.25" x14ac:dyDescent="0.3">
      <c r="A507" s="83" t="s">
        <v>10</v>
      </c>
      <c r="B507" s="48"/>
      <c r="C507" s="10" t="s">
        <v>38</v>
      </c>
    </row>
    <row r="508" spans="1:3" ht="15.75" x14ac:dyDescent="0.25">
      <c r="A508" s="67" t="s">
        <v>64</v>
      </c>
      <c r="B508" s="11"/>
      <c r="C508" s="10">
        <v>7500</v>
      </c>
    </row>
    <row r="509" spans="1:3" ht="15.75" x14ac:dyDescent="0.25">
      <c r="A509" s="67" t="s">
        <v>11</v>
      </c>
      <c r="B509" s="11"/>
      <c r="C509" s="10">
        <v>39825</v>
      </c>
    </row>
    <row r="510" spans="1:3" ht="15.75" x14ac:dyDescent="0.25">
      <c r="A510" s="67" t="s">
        <v>53</v>
      </c>
      <c r="B510" s="11"/>
      <c r="C510" s="10">
        <v>50000</v>
      </c>
    </row>
    <row r="511" spans="1:3" ht="15.75" x14ac:dyDescent="0.25">
      <c r="A511" s="67" t="s">
        <v>13</v>
      </c>
      <c r="B511" s="11"/>
      <c r="C511" s="10">
        <v>68250</v>
      </c>
    </row>
    <row r="512" spans="1:3" ht="15.75" x14ac:dyDescent="0.25">
      <c r="A512" s="67" t="s">
        <v>14</v>
      </c>
      <c r="B512" s="47"/>
      <c r="C512" s="13" t="s">
        <v>38</v>
      </c>
    </row>
    <row r="513" spans="1:3" ht="15.75" x14ac:dyDescent="0.25">
      <c r="A513" s="67" t="s">
        <v>16</v>
      </c>
      <c r="B513" s="11"/>
      <c r="C513" s="10">
        <v>25000</v>
      </c>
    </row>
    <row r="514" spans="1:3" ht="15.75" x14ac:dyDescent="0.25">
      <c r="A514" s="67" t="s">
        <v>17</v>
      </c>
      <c r="B514" s="11"/>
      <c r="C514" s="10">
        <v>75000</v>
      </c>
    </row>
    <row r="515" spans="1:3" ht="15.75" x14ac:dyDescent="0.25">
      <c r="A515" s="67" t="s">
        <v>15</v>
      </c>
      <c r="B515" s="47"/>
      <c r="C515" s="15">
        <v>125000</v>
      </c>
    </row>
    <row r="516" spans="1:3" ht="15.75" x14ac:dyDescent="0.25">
      <c r="A516" s="67" t="s">
        <v>18</v>
      </c>
      <c r="B516" s="11"/>
      <c r="C516" s="10">
        <v>13900</v>
      </c>
    </row>
    <row r="517" spans="1:3" ht="15.75" x14ac:dyDescent="0.25">
      <c r="A517" s="67" t="s">
        <v>19</v>
      </c>
      <c r="B517" s="11"/>
      <c r="C517" s="10">
        <v>20000</v>
      </c>
    </row>
    <row r="518" spans="1:3" ht="15.75" x14ac:dyDescent="0.25">
      <c r="A518" s="78" t="s">
        <v>20</v>
      </c>
      <c r="B518" s="19"/>
      <c r="C518" s="18">
        <f>SUM(C504:C517)</f>
        <v>568775</v>
      </c>
    </row>
    <row r="519" spans="1:3" ht="15.75" x14ac:dyDescent="0.25">
      <c r="A519" s="79"/>
      <c r="B519" s="47"/>
      <c r="C519" s="20"/>
    </row>
    <row r="520" spans="1:3" ht="15.75" x14ac:dyDescent="0.25">
      <c r="A520" s="80" t="s">
        <v>21</v>
      </c>
      <c r="B520" s="47"/>
      <c r="C520" s="20"/>
    </row>
    <row r="521" spans="1:3" ht="15.75" x14ac:dyDescent="0.25">
      <c r="A521" s="67" t="s">
        <v>23</v>
      </c>
      <c r="B521" s="47"/>
      <c r="C521" s="77"/>
    </row>
    <row r="522" spans="1:3" ht="15.75" x14ac:dyDescent="0.25">
      <c r="A522" s="67" t="s">
        <v>22</v>
      </c>
      <c r="B522" s="47"/>
      <c r="C522" s="81"/>
    </row>
    <row r="523" spans="1:3" ht="15.75" x14ac:dyDescent="0.25">
      <c r="A523" s="67" t="s">
        <v>24</v>
      </c>
      <c r="B523" s="47"/>
      <c r="C523" s="81"/>
    </row>
    <row r="524" spans="1:3" ht="15.75" x14ac:dyDescent="0.25">
      <c r="A524" s="67" t="s">
        <v>25</v>
      </c>
      <c r="B524" s="47"/>
      <c r="C524" s="81"/>
    </row>
    <row r="525" spans="1:3" ht="15.75" x14ac:dyDescent="0.25">
      <c r="A525" s="67"/>
      <c r="B525" s="8"/>
      <c r="C525" s="7">
        <f>+C518+C521+C522+C523+C524</f>
        <v>568775</v>
      </c>
    </row>
    <row r="526" spans="1:3" ht="15.75" x14ac:dyDescent="0.25">
      <c r="A526" s="80" t="s">
        <v>26</v>
      </c>
      <c r="B526" s="47"/>
      <c r="C526" s="81"/>
    </row>
    <row r="527" spans="1:3" ht="15.75" x14ac:dyDescent="0.25">
      <c r="A527" s="67" t="s">
        <v>27</v>
      </c>
      <c r="B527" s="29">
        <v>350</v>
      </c>
      <c r="C527" s="82"/>
    </row>
    <row r="528" spans="1:3" ht="17.25" x14ac:dyDescent="0.3">
      <c r="A528" s="83" t="s">
        <v>28</v>
      </c>
      <c r="B528" s="29">
        <v>13650</v>
      </c>
      <c r="C528" s="82"/>
    </row>
    <row r="529" spans="1:3" ht="17.25" x14ac:dyDescent="0.3">
      <c r="A529" s="83"/>
      <c r="B529" s="49"/>
      <c r="C529" s="33">
        <f>-B527-B528-B529</f>
        <v>-14000</v>
      </c>
    </row>
    <row r="530" spans="1:3" ht="16.5" thickBot="1" x14ac:dyDescent="0.3">
      <c r="A530" s="67" t="s">
        <v>29</v>
      </c>
      <c r="B530" s="35"/>
      <c r="C530" s="84">
        <f>+C525+C529</f>
        <v>554775</v>
      </c>
    </row>
    <row r="531" spans="1:3" ht="15.75" x14ac:dyDescent="0.25">
      <c r="A531" s="67" t="s">
        <v>73</v>
      </c>
      <c r="B531" s="50"/>
      <c r="C531" s="85">
        <f>C530*12/100</f>
        <v>66573</v>
      </c>
    </row>
    <row r="532" spans="1:3" ht="15.75" x14ac:dyDescent="0.25">
      <c r="A532" s="67" t="s">
        <v>31</v>
      </c>
      <c r="B532" s="47"/>
      <c r="C532" s="77">
        <v>-45000</v>
      </c>
    </row>
    <row r="533" spans="1:3" ht="16.5" thickBot="1" x14ac:dyDescent="0.3">
      <c r="A533" s="88" t="s">
        <v>54</v>
      </c>
      <c r="B533" s="89"/>
      <c r="C533" s="126">
        <f>C531+C532</f>
        <v>21573</v>
      </c>
    </row>
    <row r="534" spans="1:3" ht="15.75" thickTop="1" x14ac:dyDescent="0.25"/>
    <row r="548" spans="1:3" ht="15.75" x14ac:dyDescent="0.25">
      <c r="A548" s="102" t="s">
        <v>67</v>
      </c>
      <c r="B548" s="102"/>
      <c r="C548" s="3"/>
    </row>
    <row r="549" spans="1:3" ht="15.75" x14ac:dyDescent="0.25">
      <c r="A549" s="102" t="s">
        <v>68</v>
      </c>
      <c r="B549" s="102"/>
      <c r="C549" s="3"/>
    </row>
    <row r="550" spans="1:3" ht="15.75" x14ac:dyDescent="0.25">
      <c r="A550" s="3"/>
      <c r="B550" s="3"/>
      <c r="C550" s="3"/>
    </row>
    <row r="551" spans="1:3" ht="15.75" x14ac:dyDescent="0.25">
      <c r="A551" s="103" t="s">
        <v>2</v>
      </c>
      <c r="B551" s="3"/>
      <c r="C551" s="3"/>
    </row>
    <row r="552" spans="1:3" ht="17.25" x14ac:dyDescent="0.3">
      <c r="A552" s="5"/>
      <c r="B552" s="166" t="s">
        <v>113</v>
      </c>
      <c r="C552" s="166"/>
    </row>
    <row r="553" spans="1:3" ht="17.25" x14ac:dyDescent="0.3">
      <c r="A553" s="6" t="s">
        <v>6</v>
      </c>
      <c r="B553" s="104"/>
      <c r="C553" s="105">
        <v>110000</v>
      </c>
    </row>
    <row r="554" spans="1:3" ht="17.25" x14ac:dyDescent="0.3">
      <c r="A554" s="9" t="s">
        <v>7</v>
      </c>
      <c r="B554" s="106"/>
      <c r="C554" s="107"/>
    </row>
    <row r="555" spans="1:3" ht="15.75" x14ac:dyDescent="0.25">
      <c r="A555" s="12" t="s">
        <v>8</v>
      </c>
      <c r="B555" s="16"/>
      <c r="C555" s="15">
        <v>2650</v>
      </c>
    </row>
    <row r="556" spans="1:3" ht="17.25" x14ac:dyDescent="0.3">
      <c r="A556" s="9" t="s">
        <v>9</v>
      </c>
      <c r="B556" s="106"/>
      <c r="C556" s="107">
        <v>7800</v>
      </c>
    </row>
    <row r="557" spans="1:3" ht="17.25" x14ac:dyDescent="0.3">
      <c r="A557" s="9" t="s">
        <v>10</v>
      </c>
      <c r="B557" s="106"/>
      <c r="C557" s="107"/>
    </row>
    <row r="558" spans="1:3" ht="17.25" x14ac:dyDescent="0.3">
      <c r="A558" s="9" t="s">
        <v>11</v>
      </c>
      <c r="B558" s="106"/>
      <c r="C558" s="107">
        <v>39825</v>
      </c>
    </row>
    <row r="559" spans="1:3" ht="17.25" x14ac:dyDescent="0.3">
      <c r="A559" s="9" t="s">
        <v>12</v>
      </c>
      <c r="B559" s="16"/>
      <c r="C559" s="15"/>
    </row>
    <row r="560" spans="1:3" ht="17.25" x14ac:dyDescent="0.3">
      <c r="A560" s="9" t="s">
        <v>13</v>
      </c>
      <c r="B560" s="106"/>
      <c r="C560" s="107">
        <v>55000</v>
      </c>
    </row>
    <row r="561" spans="1:3" ht="17.25" x14ac:dyDescent="0.3">
      <c r="A561" s="9" t="s">
        <v>14</v>
      </c>
      <c r="B561" s="106"/>
      <c r="C561" s="107"/>
    </row>
    <row r="562" spans="1:3" ht="17.25" x14ac:dyDescent="0.3">
      <c r="A562" s="9" t="s">
        <v>15</v>
      </c>
      <c r="B562" s="16"/>
      <c r="C562" s="15">
        <v>100000</v>
      </c>
    </row>
    <row r="563" spans="1:3" ht="17.25" x14ac:dyDescent="0.3">
      <c r="A563" s="9" t="s">
        <v>16</v>
      </c>
      <c r="B563" s="106"/>
      <c r="C563" s="107">
        <v>25000</v>
      </c>
    </row>
    <row r="564" spans="1:3" ht="17.25" x14ac:dyDescent="0.3">
      <c r="A564" s="9" t="s">
        <v>17</v>
      </c>
      <c r="B564" s="106"/>
      <c r="C564" s="107">
        <v>65000</v>
      </c>
    </row>
    <row r="565" spans="1:3" ht="17.25" x14ac:dyDescent="0.3">
      <c r="A565" s="9" t="s">
        <v>18</v>
      </c>
      <c r="B565" s="16"/>
      <c r="C565" s="15">
        <v>11500</v>
      </c>
    </row>
    <row r="566" spans="1:3" ht="17.25" x14ac:dyDescent="0.3">
      <c r="A566" s="9" t="s">
        <v>19</v>
      </c>
      <c r="B566" s="106"/>
      <c r="C566" s="107">
        <v>20000</v>
      </c>
    </row>
    <row r="567" spans="1:3" ht="17.25" x14ac:dyDescent="0.3">
      <c r="A567" s="17" t="s">
        <v>20</v>
      </c>
      <c r="B567" s="109"/>
      <c r="C567" s="108">
        <f>SUM(C553:C566)</f>
        <v>436775</v>
      </c>
    </row>
    <row r="568" spans="1:3" ht="17.25" x14ac:dyDescent="0.3">
      <c r="A568" s="9"/>
      <c r="B568" s="22"/>
      <c r="C568" s="20"/>
    </row>
    <row r="569" spans="1:3" ht="17.25" x14ac:dyDescent="0.3">
      <c r="A569" s="23" t="s">
        <v>21</v>
      </c>
      <c r="B569" s="22"/>
      <c r="C569" s="20"/>
    </row>
    <row r="570" spans="1:3" ht="17.25" x14ac:dyDescent="0.3">
      <c r="A570" s="9" t="s">
        <v>22</v>
      </c>
      <c r="B570" s="22"/>
      <c r="C570" s="20"/>
    </row>
    <row r="571" spans="1:3" ht="15.75" x14ac:dyDescent="0.25">
      <c r="A571" s="110" t="s">
        <v>23</v>
      </c>
      <c r="B571" s="22"/>
      <c r="C571" s="20"/>
    </row>
    <row r="572" spans="1:3" ht="17.25" x14ac:dyDescent="0.3">
      <c r="A572" s="9" t="s">
        <v>24</v>
      </c>
      <c r="B572" s="22"/>
      <c r="C572" s="20"/>
    </row>
    <row r="573" spans="1:3" ht="17.25" x14ac:dyDescent="0.3">
      <c r="A573" s="9" t="s">
        <v>25</v>
      </c>
      <c r="B573" s="22"/>
      <c r="C573" s="20"/>
    </row>
    <row r="574" spans="1:3" ht="17.25" x14ac:dyDescent="0.3">
      <c r="A574" s="9"/>
      <c r="B574" s="22"/>
      <c r="C574" s="20"/>
    </row>
    <row r="575" spans="1:3" ht="15.75" x14ac:dyDescent="0.25">
      <c r="A575" s="12"/>
      <c r="B575" s="104"/>
      <c r="C575" s="105">
        <f>+C567+C570+C571+C572+C573</f>
        <v>436775</v>
      </c>
    </row>
    <row r="576" spans="1:3" ht="17.25" x14ac:dyDescent="0.3">
      <c r="A576" s="23" t="s">
        <v>26</v>
      </c>
      <c r="B576" s="106"/>
      <c r="C576" s="107"/>
    </row>
    <row r="577" spans="1:3" ht="17.25" x14ac:dyDescent="0.3">
      <c r="A577" s="9" t="s">
        <v>27</v>
      </c>
      <c r="B577" s="111">
        <v>350</v>
      </c>
      <c r="C577" s="112"/>
    </row>
    <row r="578" spans="1:3" ht="17.25" x14ac:dyDescent="0.3">
      <c r="A578" s="9" t="s">
        <v>28</v>
      </c>
      <c r="B578" s="32"/>
      <c r="C578" s="31"/>
    </row>
    <row r="579" spans="1:3" ht="15.75" x14ac:dyDescent="0.25">
      <c r="A579" s="110"/>
      <c r="B579" s="32"/>
      <c r="C579" s="31"/>
    </row>
    <row r="580" spans="1:3" ht="15.75" x14ac:dyDescent="0.25">
      <c r="A580" s="12"/>
      <c r="B580" s="106"/>
      <c r="C580" s="107">
        <f>-B577-B578-B579</f>
        <v>-350</v>
      </c>
    </row>
    <row r="581" spans="1:3" ht="17.25" x14ac:dyDescent="0.3">
      <c r="A581" s="9" t="s">
        <v>29</v>
      </c>
      <c r="B581" s="104"/>
      <c r="C581" s="105">
        <f>+C575+C580</f>
        <v>436425</v>
      </c>
    </row>
    <row r="582" spans="1:3" ht="17.25" x14ac:dyDescent="0.3">
      <c r="A582" s="9" t="s">
        <v>30</v>
      </c>
      <c r="B582" s="32"/>
      <c r="C582" s="31">
        <f>C581*6/100</f>
        <v>26185.5</v>
      </c>
    </row>
    <row r="583" spans="1:3" ht="17.25" x14ac:dyDescent="0.3">
      <c r="A583" s="9" t="s">
        <v>31</v>
      </c>
      <c r="B583" s="22"/>
      <c r="C583" s="20">
        <v>-15000</v>
      </c>
    </row>
    <row r="584" spans="1:3" ht="16.5" thickBot="1" x14ac:dyDescent="0.3">
      <c r="A584" s="12" t="s">
        <v>32</v>
      </c>
      <c r="B584" s="32"/>
      <c r="C584" s="128">
        <f>C582+C583</f>
        <v>11185.5</v>
      </c>
    </row>
    <row r="585" spans="1:3" ht="16.5" thickBot="1" x14ac:dyDescent="0.3">
      <c r="A585" s="68" t="s">
        <v>33</v>
      </c>
      <c r="B585" s="132"/>
      <c r="C585" s="139">
        <v>11186</v>
      </c>
    </row>
    <row r="586" spans="1:3" x14ac:dyDescent="0.25">
      <c r="C586" t="s">
        <v>86</v>
      </c>
    </row>
    <row r="593" spans="1:3" ht="17.25" x14ac:dyDescent="0.3">
      <c r="A593" s="1" t="s">
        <v>69</v>
      </c>
      <c r="B593" s="1"/>
      <c r="C593" s="2"/>
    </row>
    <row r="594" spans="1:3" ht="15.75" x14ac:dyDescent="0.25">
      <c r="A594" s="113" t="s">
        <v>70</v>
      </c>
      <c r="B594" s="113"/>
      <c r="C594" s="114"/>
    </row>
    <row r="595" spans="1:3" ht="17.25" x14ac:dyDescent="0.3">
      <c r="A595" s="2"/>
      <c r="B595" s="2"/>
      <c r="C595" s="2"/>
    </row>
    <row r="596" spans="1:3" ht="17.25" x14ac:dyDescent="0.3">
      <c r="A596" s="4" t="s">
        <v>2</v>
      </c>
      <c r="B596" s="2"/>
      <c r="C596" s="2"/>
    </row>
    <row r="597" spans="1:3" ht="17.25" x14ac:dyDescent="0.3">
      <c r="A597" s="115"/>
      <c r="B597" s="116"/>
      <c r="C597" s="115"/>
    </row>
    <row r="598" spans="1:3" ht="17.25" x14ac:dyDescent="0.3">
      <c r="A598" s="5"/>
      <c r="B598" s="166" t="s">
        <v>113</v>
      </c>
      <c r="C598" s="166"/>
    </row>
    <row r="599" spans="1:3" ht="17.25" x14ac:dyDescent="0.3">
      <c r="A599" s="117" t="s">
        <v>6</v>
      </c>
      <c r="B599" s="8"/>
      <c r="C599" s="7">
        <v>110000</v>
      </c>
    </row>
    <row r="600" spans="1:3" ht="17.25" x14ac:dyDescent="0.3">
      <c r="A600" s="17" t="s">
        <v>7</v>
      </c>
      <c r="B600" s="11"/>
      <c r="C600" s="10"/>
    </row>
    <row r="601" spans="1:3" ht="17.25" x14ac:dyDescent="0.3">
      <c r="A601" s="9" t="s">
        <v>9</v>
      </c>
      <c r="B601" s="11"/>
      <c r="C601" s="10">
        <v>7800</v>
      </c>
    </row>
    <row r="602" spans="1:3" ht="17.25" x14ac:dyDescent="0.3">
      <c r="A602" s="9" t="s">
        <v>11</v>
      </c>
      <c r="B602" s="11"/>
      <c r="C602" s="10">
        <v>39825</v>
      </c>
    </row>
    <row r="603" spans="1:3" ht="17.25" x14ac:dyDescent="0.3">
      <c r="A603" s="9" t="s">
        <v>13</v>
      </c>
      <c r="B603" s="32"/>
      <c r="C603" s="31">
        <v>55000</v>
      </c>
    </row>
    <row r="604" spans="1:3" ht="17.25" x14ac:dyDescent="0.3">
      <c r="A604" s="9" t="s">
        <v>14</v>
      </c>
      <c r="B604" s="16"/>
      <c r="C604" s="15"/>
    </row>
    <row r="605" spans="1:3" ht="17.25" x14ac:dyDescent="0.3">
      <c r="A605" s="9" t="s">
        <v>16</v>
      </c>
      <c r="B605" s="11"/>
      <c r="C605" s="10">
        <v>25000</v>
      </c>
    </row>
    <row r="606" spans="1:3" ht="17.25" x14ac:dyDescent="0.3">
      <c r="A606" s="9" t="s">
        <v>17</v>
      </c>
      <c r="B606" s="11"/>
      <c r="C606" s="10">
        <v>65000</v>
      </c>
    </row>
    <row r="607" spans="1:3" ht="17.25" x14ac:dyDescent="0.3">
      <c r="A607" s="9" t="s">
        <v>18</v>
      </c>
      <c r="B607" s="14"/>
      <c r="C607" s="13">
        <v>11500</v>
      </c>
    </row>
    <row r="608" spans="1:3" ht="17.25" x14ac:dyDescent="0.3">
      <c r="A608" s="9" t="s">
        <v>19</v>
      </c>
      <c r="B608" s="11"/>
      <c r="C608" s="10">
        <v>20000</v>
      </c>
    </row>
    <row r="609" spans="1:3" ht="17.25" x14ac:dyDescent="0.3">
      <c r="A609" s="17" t="s">
        <v>20</v>
      </c>
      <c r="B609" s="19"/>
      <c r="C609" s="18">
        <f>SUM(C599:C608)</f>
        <v>334125</v>
      </c>
    </row>
    <row r="610" spans="1:3" ht="17.25" x14ac:dyDescent="0.3">
      <c r="A610" s="9"/>
      <c r="B610" s="3"/>
      <c r="C610" s="20"/>
    </row>
    <row r="611" spans="1:3" ht="17.25" x14ac:dyDescent="0.3">
      <c r="A611" s="23" t="s">
        <v>21</v>
      </c>
      <c r="B611" s="3"/>
      <c r="C611" s="20"/>
    </row>
    <row r="612" spans="1:3" ht="15.75" x14ac:dyDescent="0.25">
      <c r="A612" s="24" t="s">
        <v>23</v>
      </c>
      <c r="B612" s="21"/>
      <c r="C612" s="15"/>
    </row>
    <row r="613" spans="1:3" ht="17.25" x14ac:dyDescent="0.3">
      <c r="A613" s="9" t="s">
        <v>22</v>
      </c>
      <c r="B613" s="21"/>
      <c r="C613" s="15">
        <v>20000</v>
      </c>
    </row>
    <row r="614" spans="1:3" ht="17.25" x14ac:dyDescent="0.3">
      <c r="A614" s="9" t="s">
        <v>24</v>
      </c>
      <c r="B614" s="21"/>
      <c r="C614" s="15">
        <v>65000</v>
      </c>
    </row>
    <row r="615" spans="1:3" ht="17.25" x14ac:dyDescent="0.3">
      <c r="A615" s="9" t="s">
        <v>25</v>
      </c>
      <c r="B615" s="21"/>
      <c r="C615" s="20"/>
    </row>
    <row r="616" spans="1:3" ht="17.25" x14ac:dyDescent="0.3">
      <c r="A616" s="12"/>
      <c r="B616" s="44"/>
      <c r="C616" s="118"/>
    </row>
    <row r="617" spans="1:3" ht="17.25" x14ac:dyDescent="0.3">
      <c r="A617" s="9"/>
      <c r="B617" s="8"/>
      <c r="C617" s="7">
        <f>+C609+C612+C613+C614+C615</f>
        <v>419125</v>
      </c>
    </row>
    <row r="618" spans="1:3" ht="17.25" x14ac:dyDescent="0.3">
      <c r="A618" s="23" t="s">
        <v>26</v>
      </c>
      <c r="B618" s="11"/>
      <c r="C618" s="10"/>
    </row>
    <row r="619" spans="1:3" ht="17.25" x14ac:dyDescent="0.3">
      <c r="A619" s="9" t="s">
        <v>27</v>
      </c>
      <c r="B619" s="29">
        <v>350</v>
      </c>
      <c r="C619" s="28"/>
    </row>
    <row r="620" spans="1:3" ht="17.25" x14ac:dyDescent="0.3">
      <c r="A620" s="9" t="s">
        <v>28</v>
      </c>
      <c r="B620" s="30">
        <v>11000</v>
      </c>
      <c r="C620" s="31"/>
    </row>
    <row r="621" spans="1:3" ht="16.5" thickBot="1" x14ac:dyDescent="0.3">
      <c r="A621" s="12"/>
      <c r="B621" s="36"/>
      <c r="C621" s="59">
        <f>-B619-B620</f>
        <v>-11350</v>
      </c>
    </row>
    <row r="622" spans="1:3" ht="17.25" x14ac:dyDescent="0.3">
      <c r="A622" s="9" t="s">
        <v>29</v>
      </c>
      <c r="B622" s="11"/>
      <c r="C622" s="10">
        <f>+C617+C621</f>
        <v>407775</v>
      </c>
    </row>
    <row r="623" spans="1:3" ht="17.25" x14ac:dyDescent="0.3">
      <c r="A623" s="9" t="s">
        <v>30</v>
      </c>
      <c r="B623" s="30"/>
      <c r="C623" s="31">
        <f>C622*6/100</f>
        <v>24466.5</v>
      </c>
    </row>
    <row r="624" spans="1:3" ht="17.25" x14ac:dyDescent="0.3">
      <c r="A624" s="9" t="s">
        <v>31</v>
      </c>
      <c r="B624" s="22"/>
      <c r="C624" s="20">
        <v>-15000</v>
      </c>
    </row>
    <row r="625" spans="1:5" ht="15.75" x14ac:dyDescent="0.25">
      <c r="A625" s="12" t="s">
        <v>32</v>
      </c>
      <c r="B625" s="40"/>
      <c r="C625" s="53">
        <f>C623+C624</f>
        <v>9466.5</v>
      </c>
    </row>
    <row r="626" spans="1:5" ht="16.5" thickBot="1" x14ac:dyDescent="0.3">
      <c r="A626" s="68" t="s">
        <v>33</v>
      </c>
      <c r="B626" s="52"/>
      <c r="C626" s="124">
        <v>9467</v>
      </c>
    </row>
    <row r="627" spans="1:5" ht="16.5" thickTop="1" x14ac:dyDescent="0.25">
      <c r="A627" s="141"/>
      <c r="B627" s="30"/>
      <c r="C627" s="97"/>
    </row>
    <row r="628" spans="1:5" ht="15.75" x14ac:dyDescent="0.25">
      <c r="A628" s="141"/>
      <c r="B628" s="30"/>
      <c r="C628" s="97"/>
    </row>
    <row r="629" spans="1:5" ht="15.75" x14ac:dyDescent="0.25">
      <c r="A629" s="141"/>
      <c r="B629" s="30"/>
      <c r="C629" s="97"/>
    </row>
    <row r="630" spans="1:5" ht="15.75" x14ac:dyDescent="0.25">
      <c r="A630" s="141"/>
      <c r="B630" s="30"/>
      <c r="C630" s="97"/>
    </row>
    <row r="632" spans="1:5" x14ac:dyDescent="0.25">
      <c r="A632" s="142"/>
      <c r="B632" s="142"/>
      <c r="C632" s="142"/>
      <c r="D632" s="142"/>
      <c r="E632" s="142"/>
    </row>
    <row r="639" spans="1:5" ht="17.25" x14ac:dyDescent="0.3">
      <c r="A639" s="1" t="s">
        <v>88</v>
      </c>
      <c r="B639" s="3"/>
      <c r="C639" s="3"/>
    </row>
    <row r="640" spans="1:5" ht="17.25" x14ac:dyDescent="0.3">
      <c r="A640" s="1" t="s">
        <v>89</v>
      </c>
      <c r="B640" s="3"/>
      <c r="C640" s="3"/>
    </row>
    <row r="641" spans="1:3" ht="15.75" x14ac:dyDescent="0.25">
      <c r="A641" s="73"/>
      <c r="B641" s="3"/>
      <c r="C641" s="3"/>
    </row>
    <row r="642" spans="1:3" ht="15.75" x14ac:dyDescent="0.25">
      <c r="A642" s="74" t="s">
        <v>2</v>
      </c>
      <c r="B642" s="3"/>
      <c r="C642" s="3"/>
    </row>
    <row r="643" spans="1:3" ht="15.75" x14ac:dyDescent="0.25">
      <c r="A643" s="75"/>
      <c r="B643" s="166" t="s">
        <v>113</v>
      </c>
      <c r="C643" s="166"/>
    </row>
    <row r="644" spans="1:3" ht="15.75" x14ac:dyDescent="0.25">
      <c r="A644" s="76" t="s">
        <v>6</v>
      </c>
      <c r="B644" s="8"/>
      <c r="C644" s="7">
        <v>75000</v>
      </c>
    </row>
    <row r="645" spans="1:3" ht="15.75" x14ac:dyDescent="0.25">
      <c r="A645" s="67" t="s">
        <v>9</v>
      </c>
      <c r="B645" s="11"/>
      <c r="C645" s="10">
        <v>7800</v>
      </c>
    </row>
    <row r="646" spans="1:3" ht="15.75" x14ac:dyDescent="0.25">
      <c r="A646" s="67" t="s">
        <v>11</v>
      </c>
      <c r="B646" s="11"/>
      <c r="C646" s="10">
        <v>39825</v>
      </c>
    </row>
    <row r="647" spans="1:3" ht="15.75" x14ac:dyDescent="0.25">
      <c r="A647" s="67" t="s">
        <v>13</v>
      </c>
      <c r="B647" s="11"/>
      <c r="C647" s="10">
        <v>37500</v>
      </c>
    </row>
    <row r="648" spans="1:3" ht="15.75" x14ac:dyDescent="0.25">
      <c r="A648" s="67" t="s">
        <v>16</v>
      </c>
      <c r="B648" s="11"/>
      <c r="C648" s="10">
        <v>25000</v>
      </c>
    </row>
    <row r="649" spans="1:3" ht="15.75" x14ac:dyDescent="0.25">
      <c r="A649" s="67" t="s">
        <v>17</v>
      </c>
      <c r="B649" s="11"/>
      <c r="C649" s="10">
        <v>55000</v>
      </c>
    </row>
    <row r="650" spans="1:3" ht="15.75" x14ac:dyDescent="0.25">
      <c r="A650" s="67" t="s">
        <v>18</v>
      </c>
      <c r="B650" s="11"/>
      <c r="C650" s="10">
        <v>11500</v>
      </c>
    </row>
    <row r="651" spans="1:3" ht="15.75" x14ac:dyDescent="0.25">
      <c r="A651" s="67" t="s">
        <v>19</v>
      </c>
      <c r="B651" s="11"/>
      <c r="C651" s="10">
        <v>20000</v>
      </c>
    </row>
    <row r="652" spans="1:3" ht="15.75" x14ac:dyDescent="0.25">
      <c r="A652" s="78" t="s">
        <v>20</v>
      </c>
      <c r="B652" s="19"/>
      <c r="C652" s="18">
        <f>SUM(C644:C651)</f>
        <v>271625</v>
      </c>
    </row>
    <row r="653" spans="1:3" ht="15.75" x14ac:dyDescent="0.25">
      <c r="A653" s="79"/>
      <c r="B653" s="47"/>
      <c r="C653" s="20"/>
    </row>
    <row r="654" spans="1:3" ht="15.75" x14ac:dyDescent="0.25">
      <c r="A654" s="80" t="s">
        <v>21</v>
      </c>
      <c r="B654" s="47"/>
      <c r="C654" s="20"/>
    </row>
    <row r="655" spans="1:3" ht="15.75" x14ac:dyDescent="0.25">
      <c r="A655" s="67" t="s">
        <v>23</v>
      </c>
      <c r="B655" s="47"/>
      <c r="C655" s="77"/>
    </row>
    <row r="656" spans="1:3" ht="15.75" x14ac:dyDescent="0.25">
      <c r="A656" s="67" t="s">
        <v>22</v>
      </c>
      <c r="B656" s="47"/>
      <c r="C656" s="81"/>
    </row>
    <row r="657" spans="1:3" ht="15.75" x14ac:dyDescent="0.25">
      <c r="A657" s="67" t="s">
        <v>24</v>
      </c>
      <c r="B657" s="90"/>
      <c r="C657" s="81"/>
    </row>
    <row r="658" spans="1:3" ht="15.75" x14ac:dyDescent="0.25">
      <c r="A658" s="67" t="s">
        <v>25</v>
      </c>
      <c r="B658" s="47"/>
      <c r="C658" s="81"/>
    </row>
    <row r="659" spans="1:3" ht="15.75" x14ac:dyDescent="0.25">
      <c r="A659" s="67"/>
      <c r="B659" s="8"/>
      <c r="C659" s="7">
        <f>C652+B657+C655</f>
        <v>271625</v>
      </c>
    </row>
    <row r="660" spans="1:3" ht="15.75" x14ac:dyDescent="0.25">
      <c r="A660" s="80" t="s">
        <v>26</v>
      </c>
      <c r="B660" s="47"/>
      <c r="C660" s="81"/>
    </row>
    <row r="661" spans="1:3" ht="15.75" x14ac:dyDescent="0.25">
      <c r="A661" s="67" t="s">
        <v>27</v>
      </c>
      <c r="B661" s="29" t="s">
        <v>38</v>
      </c>
      <c r="C661" s="82"/>
    </row>
    <row r="662" spans="1:3" ht="17.25" x14ac:dyDescent="0.3">
      <c r="A662" s="83"/>
      <c r="B662" s="49"/>
      <c r="C662" s="137"/>
    </row>
    <row r="663" spans="1:3" ht="16.5" thickBot="1" x14ac:dyDescent="0.3">
      <c r="A663" s="67" t="s">
        <v>29</v>
      </c>
      <c r="B663" s="35"/>
      <c r="C663" s="84">
        <f>C659</f>
        <v>271625</v>
      </c>
    </row>
    <row r="664" spans="1:3" ht="15.75" x14ac:dyDescent="0.25">
      <c r="A664" s="67" t="s">
        <v>30</v>
      </c>
      <c r="B664" s="50"/>
      <c r="C664" s="85">
        <f>C663*6/100</f>
        <v>16297.5</v>
      </c>
    </row>
    <row r="665" spans="1:3" ht="15.75" x14ac:dyDescent="0.25">
      <c r="A665" s="67" t="s">
        <v>31</v>
      </c>
      <c r="B665" s="47"/>
      <c r="C665" s="77">
        <v>-15000</v>
      </c>
    </row>
    <row r="666" spans="1:3" ht="16.5" thickBot="1" x14ac:dyDescent="0.3">
      <c r="A666" s="43" t="s">
        <v>32</v>
      </c>
      <c r="B666" s="57"/>
      <c r="C666" s="126">
        <f>C664+C665</f>
        <v>1297.5</v>
      </c>
    </row>
    <row r="667" spans="1:3" ht="16.5" thickTop="1" x14ac:dyDescent="0.25">
      <c r="A667" s="92"/>
      <c r="B667" s="37"/>
      <c r="C667" s="120"/>
    </row>
    <row r="668" spans="1:3" ht="15.75" x14ac:dyDescent="0.25">
      <c r="A668" s="92"/>
      <c r="B668" s="37"/>
      <c r="C668" s="120"/>
    </row>
    <row r="669" spans="1:3" ht="15.75" x14ac:dyDescent="0.25">
      <c r="A669" s="92"/>
      <c r="B669" s="37"/>
      <c r="C669" s="120"/>
    </row>
    <row r="670" spans="1:3" ht="15.75" x14ac:dyDescent="0.25">
      <c r="A670" s="92"/>
      <c r="B670" s="37"/>
      <c r="C670" s="120"/>
    </row>
    <row r="671" spans="1:3" ht="15.75" x14ac:dyDescent="0.25">
      <c r="A671" s="92"/>
      <c r="B671" s="37"/>
      <c r="C671" s="120"/>
    </row>
    <row r="672" spans="1:3" ht="15.75" x14ac:dyDescent="0.25">
      <c r="A672" s="92"/>
      <c r="B672" s="37"/>
      <c r="C672" s="120"/>
    </row>
    <row r="673" spans="1:3" ht="15.75" x14ac:dyDescent="0.25">
      <c r="A673" s="92"/>
      <c r="B673" s="37"/>
      <c r="C673" s="120"/>
    </row>
    <row r="674" spans="1:3" ht="15.75" x14ac:dyDescent="0.25">
      <c r="A674" s="92"/>
      <c r="B674" s="37"/>
      <c r="C674" s="120"/>
    </row>
    <row r="675" spans="1:3" ht="15.75" x14ac:dyDescent="0.25">
      <c r="A675" s="92"/>
      <c r="B675" s="37"/>
      <c r="C675" s="120"/>
    </row>
    <row r="676" spans="1:3" ht="15.75" x14ac:dyDescent="0.25">
      <c r="A676" s="92"/>
      <c r="B676" s="37"/>
      <c r="C676" s="120"/>
    </row>
    <row r="677" spans="1:3" ht="15.75" x14ac:dyDescent="0.25">
      <c r="A677" s="92"/>
      <c r="B677" s="37"/>
      <c r="C677" s="120"/>
    </row>
    <row r="678" spans="1:3" ht="15.75" x14ac:dyDescent="0.25">
      <c r="A678" s="92"/>
      <c r="B678" s="37"/>
      <c r="C678" s="120"/>
    </row>
    <row r="679" spans="1:3" ht="15.75" x14ac:dyDescent="0.25">
      <c r="A679" s="92"/>
      <c r="B679" s="37"/>
      <c r="C679" s="120"/>
    </row>
    <row r="680" spans="1:3" ht="15.75" x14ac:dyDescent="0.25">
      <c r="A680" s="92"/>
      <c r="B680" s="37"/>
      <c r="C680" s="120"/>
    </row>
    <row r="681" spans="1:3" ht="15.75" x14ac:dyDescent="0.25">
      <c r="A681" s="92"/>
      <c r="B681" s="37"/>
      <c r="C681" s="120"/>
    </row>
    <row r="682" spans="1:3" ht="15.75" x14ac:dyDescent="0.25">
      <c r="A682" s="92"/>
      <c r="B682" s="37"/>
      <c r="C682" s="120"/>
    </row>
    <row r="683" spans="1:3" ht="15.75" x14ac:dyDescent="0.25">
      <c r="A683" s="92"/>
      <c r="B683" s="37"/>
      <c r="C683" s="120"/>
    </row>
    <row r="686" spans="1:3" ht="17.25" x14ac:dyDescent="0.3">
      <c r="A686" s="1" t="s">
        <v>91</v>
      </c>
      <c r="B686" s="3"/>
      <c r="C686" s="3"/>
    </row>
    <row r="687" spans="1:3" ht="17.25" x14ac:dyDescent="0.3">
      <c r="A687" s="1" t="s">
        <v>89</v>
      </c>
      <c r="B687" s="3"/>
      <c r="C687" s="3"/>
    </row>
    <row r="688" spans="1:3" ht="15.75" x14ac:dyDescent="0.25">
      <c r="A688" s="73"/>
      <c r="B688" s="3"/>
      <c r="C688" s="3"/>
    </row>
    <row r="689" spans="1:3" ht="15.75" x14ac:dyDescent="0.25">
      <c r="A689" s="74" t="s">
        <v>2</v>
      </c>
      <c r="B689" s="3"/>
      <c r="C689" s="3"/>
    </row>
    <row r="690" spans="1:3" ht="15.75" x14ac:dyDescent="0.25">
      <c r="A690" s="75"/>
      <c r="B690" s="166" t="s">
        <v>113</v>
      </c>
      <c r="C690" s="166"/>
    </row>
    <row r="691" spans="1:3" ht="15.75" x14ac:dyDescent="0.25">
      <c r="A691" s="76" t="s">
        <v>6</v>
      </c>
      <c r="B691" s="8"/>
      <c r="C691" s="7">
        <v>75000</v>
      </c>
    </row>
    <row r="692" spans="1:3" ht="15.75" x14ac:dyDescent="0.25">
      <c r="A692" s="67" t="s">
        <v>9</v>
      </c>
      <c r="B692" s="11"/>
      <c r="C692" s="10">
        <v>7800</v>
      </c>
    </row>
    <row r="693" spans="1:3" ht="15.75" x14ac:dyDescent="0.25">
      <c r="A693" s="67" t="s">
        <v>11</v>
      </c>
      <c r="B693" s="11"/>
      <c r="C693" s="10">
        <v>39825</v>
      </c>
    </row>
    <row r="694" spans="1:3" ht="15.75" x14ac:dyDescent="0.25">
      <c r="A694" s="67" t="s">
        <v>13</v>
      </c>
      <c r="B694" s="11"/>
      <c r="C694" s="10">
        <v>37500</v>
      </c>
    </row>
    <row r="695" spans="1:3" ht="17.25" x14ac:dyDescent="0.3">
      <c r="A695" s="9" t="s">
        <v>15</v>
      </c>
      <c r="B695" s="11"/>
      <c r="C695" s="10">
        <v>253333.33</v>
      </c>
    </row>
    <row r="696" spans="1:3" ht="15.75" x14ac:dyDescent="0.25">
      <c r="A696" s="67" t="s">
        <v>16</v>
      </c>
      <c r="B696" s="11"/>
      <c r="C696" s="10">
        <v>25000</v>
      </c>
    </row>
    <row r="697" spans="1:3" ht="15.75" x14ac:dyDescent="0.25">
      <c r="A697" s="67" t="s">
        <v>17</v>
      </c>
      <c r="B697" s="11"/>
      <c r="C697" s="10">
        <v>55000</v>
      </c>
    </row>
    <row r="698" spans="1:3" ht="15.75" x14ac:dyDescent="0.25">
      <c r="A698" s="67" t="s">
        <v>18</v>
      </c>
      <c r="B698" s="11"/>
      <c r="C698" s="10">
        <v>11500</v>
      </c>
    </row>
    <row r="699" spans="1:3" ht="15.75" x14ac:dyDescent="0.25">
      <c r="A699" s="67" t="s">
        <v>19</v>
      </c>
      <c r="B699" s="11"/>
      <c r="C699" s="10">
        <v>20000</v>
      </c>
    </row>
    <row r="700" spans="1:3" ht="15.75" x14ac:dyDescent="0.25">
      <c r="A700" s="78" t="s">
        <v>20</v>
      </c>
      <c r="B700" s="19"/>
      <c r="C700" s="18">
        <f>SUM(C691:C699)</f>
        <v>524958.32999999996</v>
      </c>
    </row>
    <row r="701" spans="1:3" ht="15.75" x14ac:dyDescent="0.25">
      <c r="A701" s="79"/>
      <c r="B701" s="47"/>
      <c r="C701" s="20"/>
    </row>
    <row r="702" spans="1:3" ht="15.75" x14ac:dyDescent="0.25">
      <c r="A702" s="80" t="s">
        <v>21</v>
      </c>
      <c r="B702" s="47"/>
      <c r="C702" s="20"/>
    </row>
    <row r="703" spans="1:3" ht="15.75" x14ac:dyDescent="0.25">
      <c r="A703" s="67" t="s">
        <v>23</v>
      </c>
      <c r="B703" s="47"/>
      <c r="C703" s="77"/>
    </row>
    <row r="704" spans="1:3" ht="15.75" x14ac:dyDescent="0.25">
      <c r="A704" s="67" t="s">
        <v>22</v>
      </c>
      <c r="B704" s="47"/>
      <c r="C704" s="81"/>
    </row>
    <row r="705" spans="1:3" ht="15.75" x14ac:dyDescent="0.25">
      <c r="A705" s="67" t="s">
        <v>24</v>
      </c>
      <c r="B705" s="90"/>
      <c r="C705" s="81"/>
    </row>
    <row r="706" spans="1:3" ht="15.75" x14ac:dyDescent="0.25">
      <c r="A706" s="67" t="s">
        <v>25</v>
      </c>
      <c r="B706" s="47"/>
      <c r="C706" s="81"/>
    </row>
    <row r="707" spans="1:3" ht="15.75" x14ac:dyDescent="0.25">
      <c r="A707" s="67"/>
      <c r="B707" s="8"/>
      <c r="C707" s="7">
        <f>C700+B705+C703</f>
        <v>524958.32999999996</v>
      </c>
    </row>
    <row r="708" spans="1:3" ht="15.75" x14ac:dyDescent="0.25">
      <c r="A708" s="80" t="s">
        <v>26</v>
      </c>
      <c r="B708" s="47"/>
      <c r="C708" s="81"/>
    </row>
    <row r="709" spans="1:3" ht="15.75" x14ac:dyDescent="0.25">
      <c r="A709" s="67" t="s">
        <v>27</v>
      </c>
      <c r="B709" s="29">
        <v>350</v>
      </c>
      <c r="C709" s="82"/>
    </row>
    <row r="710" spans="1:3" ht="17.25" x14ac:dyDescent="0.3">
      <c r="A710" s="83"/>
      <c r="B710" s="49"/>
      <c r="C710" s="137"/>
    </row>
    <row r="711" spans="1:3" ht="16.5" thickBot="1" x14ac:dyDescent="0.3">
      <c r="A711" s="67" t="s">
        <v>29</v>
      </c>
      <c r="B711" s="35"/>
      <c r="C711" s="84">
        <f>C707-B709</f>
        <v>524608.32999999996</v>
      </c>
    </row>
    <row r="712" spans="1:3" ht="15.75" x14ac:dyDescent="0.25">
      <c r="A712" s="67" t="s">
        <v>73</v>
      </c>
      <c r="B712" s="50"/>
      <c r="C712" s="85">
        <f>C711*12/100</f>
        <v>62952.999599999988</v>
      </c>
    </row>
    <row r="713" spans="1:3" ht="15.75" x14ac:dyDescent="0.25">
      <c r="A713" s="67" t="s">
        <v>31</v>
      </c>
      <c r="B713" s="47"/>
      <c r="C713" s="77">
        <v>-45000</v>
      </c>
    </row>
    <row r="714" spans="1:3" ht="16.5" thickBot="1" x14ac:dyDescent="0.3">
      <c r="A714" s="43" t="s">
        <v>32</v>
      </c>
      <c r="B714" s="57"/>
      <c r="C714" s="126">
        <f>C712+C713</f>
        <v>17952.999599999988</v>
      </c>
    </row>
    <row r="715" spans="1:3" ht="16.5" thickTop="1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28" spans="1:3" ht="15.75" x14ac:dyDescent="0.25">
      <c r="A728" s="92"/>
      <c r="B728" s="37"/>
      <c r="C728" s="120"/>
    </row>
    <row r="729" spans="1:3" ht="15.75" x14ac:dyDescent="0.25">
      <c r="A729" s="92"/>
      <c r="B729" s="37"/>
      <c r="C729" s="120"/>
    </row>
    <row r="733" spans="1:3" ht="17.25" x14ac:dyDescent="0.3">
      <c r="A733" s="1" t="s">
        <v>92</v>
      </c>
      <c r="B733" s="3"/>
      <c r="C733" s="3"/>
    </row>
    <row r="734" spans="1:3" ht="17.25" x14ac:dyDescent="0.3">
      <c r="A734" s="1" t="s">
        <v>89</v>
      </c>
      <c r="B734" s="3"/>
      <c r="C734" s="3"/>
    </row>
    <row r="735" spans="1:3" ht="15.75" x14ac:dyDescent="0.25">
      <c r="A735" s="73"/>
      <c r="B735" s="3"/>
      <c r="C735" s="3"/>
    </row>
    <row r="736" spans="1:3" ht="15.75" x14ac:dyDescent="0.25">
      <c r="A736" s="74" t="s">
        <v>2</v>
      </c>
      <c r="B736" s="3"/>
      <c r="C736" s="3"/>
    </row>
    <row r="737" spans="1:3" ht="15.75" x14ac:dyDescent="0.25">
      <c r="A737" s="75"/>
      <c r="B737" s="166" t="s">
        <v>113</v>
      </c>
      <c r="C737" s="166"/>
    </row>
    <row r="738" spans="1:3" ht="15.75" x14ac:dyDescent="0.25">
      <c r="A738" s="76" t="s">
        <v>6</v>
      </c>
      <c r="B738" s="8"/>
      <c r="C738" s="7">
        <v>75000</v>
      </c>
    </row>
    <row r="739" spans="1:3" ht="15.75" x14ac:dyDescent="0.25">
      <c r="A739" s="67" t="s">
        <v>9</v>
      </c>
      <c r="B739" s="11"/>
      <c r="C739" s="10">
        <v>7800</v>
      </c>
    </row>
    <row r="740" spans="1:3" ht="15.75" x14ac:dyDescent="0.25">
      <c r="A740" s="67" t="s">
        <v>11</v>
      </c>
      <c r="B740" s="11"/>
      <c r="C740" s="10">
        <v>39825</v>
      </c>
    </row>
    <row r="741" spans="1:3" ht="15.75" x14ac:dyDescent="0.25">
      <c r="A741" s="67" t="s">
        <v>13</v>
      </c>
      <c r="B741" s="11"/>
      <c r="C741" s="10">
        <v>37500</v>
      </c>
    </row>
    <row r="742" spans="1:3" ht="15.75" x14ac:dyDescent="0.25">
      <c r="A742" s="67" t="s">
        <v>16</v>
      </c>
      <c r="B742" s="11"/>
      <c r="C742" s="10">
        <v>25000</v>
      </c>
    </row>
    <row r="743" spans="1:3" ht="15.75" x14ac:dyDescent="0.25">
      <c r="A743" s="67" t="s">
        <v>17</v>
      </c>
      <c r="B743" s="11"/>
      <c r="C743" s="10">
        <v>55000</v>
      </c>
    </row>
    <row r="744" spans="1:3" ht="15.75" x14ac:dyDescent="0.25">
      <c r="A744" s="67" t="s">
        <v>18</v>
      </c>
      <c r="B744" s="11"/>
      <c r="C744" s="10">
        <v>11500</v>
      </c>
    </row>
    <row r="745" spans="1:3" ht="15.75" x14ac:dyDescent="0.25">
      <c r="A745" s="67" t="s">
        <v>19</v>
      </c>
      <c r="B745" s="11"/>
      <c r="C745" s="10">
        <v>20000</v>
      </c>
    </row>
    <row r="746" spans="1:3" ht="15.75" x14ac:dyDescent="0.25">
      <c r="A746" s="78" t="s">
        <v>20</v>
      </c>
      <c r="B746" s="19"/>
      <c r="C746" s="18">
        <f>SUM(C738:C745)</f>
        <v>271625</v>
      </c>
    </row>
    <row r="747" spans="1:3" ht="15.75" x14ac:dyDescent="0.25">
      <c r="A747" s="79"/>
      <c r="B747" s="47"/>
      <c r="C747" s="20"/>
    </row>
    <row r="748" spans="1:3" ht="15.75" x14ac:dyDescent="0.25">
      <c r="A748" s="80" t="s">
        <v>21</v>
      </c>
      <c r="B748" s="47"/>
      <c r="C748" s="20"/>
    </row>
    <row r="749" spans="1:3" ht="15.75" x14ac:dyDescent="0.25">
      <c r="A749" s="67" t="s">
        <v>23</v>
      </c>
      <c r="B749" s="47"/>
      <c r="C749" s="77"/>
    </row>
    <row r="750" spans="1:3" ht="15.75" x14ac:dyDescent="0.25">
      <c r="A750" s="67" t="s">
        <v>22</v>
      </c>
      <c r="B750" s="47"/>
      <c r="C750" s="81"/>
    </row>
    <row r="751" spans="1:3" ht="15.75" x14ac:dyDescent="0.25">
      <c r="A751" s="67" t="s">
        <v>24</v>
      </c>
      <c r="B751" s="90"/>
      <c r="C751" s="81"/>
    </row>
    <row r="752" spans="1:3" ht="15.75" x14ac:dyDescent="0.25">
      <c r="A752" s="67" t="s">
        <v>25</v>
      </c>
      <c r="B752" s="47"/>
      <c r="C752" s="81"/>
    </row>
    <row r="753" spans="1:3" ht="15.75" x14ac:dyDescent="0.25">
      <c r="A753" s="67"/>
      <c r="B753" s="8"/>
      <c r="C753" s="7">
        <f>C746+B751+C749</f>
        <v>271625</v>
      </c>
    </row>
    <row r="754" spans="1:3" ht="15.75" x14ac:dyDescent="0.25">
      <c r="A754" s="80" t="s">
        <v>26</v>
      </c>
      <c r="B754" s="47"/>
      <c r="C754" s="81"/>
    </row>
    <row r="755" spans="1:3" ht="15.75" x14ac:dyDescent="0.25">
      <c r="A755" s="67" t="s">
        <v>27</v>
      </c>
      <c r="B755" s="29" t="s">
        <v>38</v>
      </c>
      <c r="C755" s="82"/>
    </row>
    <row r="756" spans="1:3" ht="17.25" x14ac:dyDescent="0.3">
      <c r="A756" s="83"/>
      <c r="B756" s="49"/>
      <c r="C756" s="137"/>
    </row>
    <row r="757" spans="1:3" ht="16.5" thickBot="1" x14ac:dyDescent="0.3">
      <c r="A757" s="67" t="s">
        <v>29</v>
      </c>
      <c r="B757" s="35"/>
      <c r="C757" s="84">
        <f>C753</f>
        <v>271625</v>
      </c>
    </row>
    <row r="758" spans="1:3" ht="15.75" x14ac:dyDescent="0.25">
      <c r="A758" s="67" t="s">
        <v>30</v>
      </c>
      <c r="B758" s="50"/>
      <c r="C758" s="85">
        <f>C757*6/100</f>
        <v>16297.5</v>
      </c>
    </row>
    <row r="759" spans="1:3" ht="15.75" x14ac:dyDescent="0.25">
      <c r="A759" s="67" t="s">
        <v>31</v>
      </c>
      <c r="B759" s="47"/>
      <c r="C759" s="77">
        <v>-15000</v>
      </c>
    </row>
    <row r="760" spans="1:3" ht="16.5" thickBot="1" x14ac:dyDescent="0.3">
      <c r="A760" s="43" t="s">
        <v>32</v>
      </c>
      <c r="B760" s="57"/>
      <c r="C760" s="126">
        <f>C758+C759</f>
        <v>1297.5</v>
      </c>
    </row>
    <row r="761" spans="1:3" ht="16.5" thickTop="1" x14ac:dyDescent="0.25">
      <c r="A761" s="21"/>
      <c r="B761" s="37"/>
      <c r="C761" s="120"/>
    </row>
    <row r="762" spans="1:3" ht="15.75" x14ac:dyDescent="0.25">
      <c r="A762" s="21"/>
      <c r="B762" s="37"/>
      <c r="C762" s="120"/>
    </row>
    <row r="763" spans="1:3" ht="15.75" x14ac:dyDescent="0.25">
      <c r="A763" s="21"/>
      <c r="B763" s="37"/>
      <c r="C763" s="120"/>
    </row>
    <row r="764" spans="1:3" ht="15.75" x14ac:dyDescent="0.25">
      <c r="A764" s="21"/>
      <c r="B764" s="37"/>
      <c r="C764" s="120"/>
    </row>
    <row r="765" spans="1:3" ht="15.75" x14ac:dyDescent="0.25">
      <c r="A765" s="21"/>
      <c r="B765" s="37"/>
      <c r="C765" s="120"/>
    </row>
    <row r="766" spans="1:3" ht="15.75" x14ac:dyDescent="0.25">
      <c r="A766" s="21"/>
      <c r="B766" s="37"/>
      <c r="C766" s="120"/>
    </row>
    <row r="767" spans="1:3" ht="15.75" x14ac:dyDescent="0.25">
      <c r="A767" s="21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4" spans="1:3" ht="15.75" x14ac:dyDescent="0.25">
      <c r="A774" s="92"/>
      <c r="B774" s="37"/>
      <c r="C774" s="120"/>
    </row>
    <row r="779" spans="1:3" ht="17.25" x14ac:dyDescent="0.3">
      <c r="A779" s="1" t="s">
        <v>93</v>
      </c>
      <c r="B779" s="3"/>
      <c r="C779" s="3"/>
    </row>
    <row r="780" spans="1:3" ht="17.25" x14ac:dyDescent="0.3">
      <c r="A780" s="1" t="s">
        <v>89</v>
      </c>
      <c r="B780" s="3"/>
      <c r="C780" s="3"/>
    </row>
    <row r="781" spans="1:3" ht="15.75" x14ac:dyDescent="0.25">
      <c r="A781" s="73"/>
      <c r="B781" s="3"/>
      <c r="C781" s="3"/>
    </row>
    <row r="782" spans="1:3" ht="15.75" x14ac:dyDescent="0.25">
      <c r="A782" s="74" t="s">
        <v>2</v>
      </c>
      <c r="B782" s="3"/>
      <c r="C782" s="3"/>
    </row>
    <row r="783" spans="1:3" ht="15.75" x14ac:dyDescent="0.25">
      <c r="A783" s="75"/>
      <c r="B783" s="166" t="s">
        <v>113</v>
      </c>
      <c r="C783" s="166"/>
    </row>
    <row r="784" spans="1:3" ht="15.75" x14ac:dyDescent="0.25">
      <c r="A784" s="76" t="s">
        <v>6</v>
      </c>
      <c r="B784" s="8"/>
      <c r="C784" s="7">
        <v>75000</v>
      </c>
    </row>
    <row r="785" spans="1:3" ht="15.75" x14ac:dyDescent="0.25">
      <c r="A785" s="67" t="s">
        <v>9</v>
      </c>
      <c r="B785" s="11"/>
      <c r="C785" s="10">
        <v>7800</v>
      </c>
    </row>
    <row r="786" spans="1:3" ht="15.75" x14ac:dyDescent="0.25">
      <c r="A786" s="67" t="s">
        <v>11</v>
      </c>
      <c r="B786" s="11"/>
      <c r="C786" s="10">
        <v>39825</v>
      </c>
    </row>
    <row r="787" spans="1:3" ht="15.75" x14ac:dyDescent="0.25">
      <c r="A787" s="67" t="s">
        <v>13</v>
      </c>
      <c r="B787" s="11"/>
      <c r="C787" s="10">
        <v>37500</v>
      </c>
    </row>
    <row r="788" spans="1:3" ht="15.75" x14ac:dyDescent="0.25">
      <c r="A788" s="67" t="s">
        <v>16</v>
      </c>
      <c r="B788" s="11"/>
      <c r="C788" s="10">
        <v>25000</v>
      </c>
    </row>
    <row r="789" spans="1:3" ht="15.75" x14ac:dyDescent="0.25">
      <c r="A789" s="67" t="s">
        <v>17</v>
      </c>
      <c r="B789" s="11"/>
      <c r="C789" s="10">
        <v>55000</v>
      </c>
    </row>
    <row r="790" spans="1:3" ht="15.75" x14ac:dyDescent="0.25">
      <c r="A790" s="67" t="s">
        <v>18</v>
      </c>
      <c r="B790" s="11"/>
      <c r="C790" s="10">
        <v>11500</v>
      </c>
    </row>
    <row r="791" spans="1:3" ht="15.75" x14ac:dyDescent="0.25">
      <c r="A791" s="67" t="s">
        <v>19</v>
      </c>
      <c r="B791" s="11"/>
      <c r="C791" s="10">
        <v>20000</v>
      </c>
    </row>
    <row r="792" spans="1:3" ht="15.75" x14ac:dyDescent="0.25">
      <c r="A792" s="78" t="s">
        <v>20</v>
      </c>
      <c r="B792" s="19"/>
      <c r="C792" s="18">
        <f>SUM(C784:C791)</f>
        <v>271625</v>
      </c>
    </row>
    <row r="793" spans="1:3" ht="15.75" x14ac:dyDescent="0.25">
      <c r="A793" s="79"/>
      <c r="B793" s="47"/>
      <c r="C793" s="20"/>
    </row>
    <row r="794" spans="1:3" ht="15.75" x14ac:dyDescent="0.25">
      <c r="A794" s="80" t="s">
        <v>21</v>
      </c>
      <c r="B794" s="47"/>
      <c r="C794" s="20"/>
    </row>
    <row r="795" spans="1:3" ht="15.75" x14ac:dyDescent="0.25">
      <c r="A795" s="67" t="s">
        <v>23</v>
      </c>
      <c r="B795" s="47"/>
      <c r="C795" s="77"/>
    </row>
    <row r="796" spans="1:3" ht="15.75" x14ac:dyDescent="0.25">
      <c r="A796" s="67" t="s">
        <v>22</v>
      </c>
      <c r="B796" s="47"/>
      <c r="C796" s="81"/>
    </row>
    <row r="797" spans="1:3" ht="15.75" x14ac:dyDescent="0.25">
      <c r="A797" s="67" t="s">
        <v>24</v>
      </c>
      <c r="B797" s="90"/>
      <c r="C797" s="81"/>
    </row>
    <row r="798" spans="1:3" ht="15.75" x14ac:dyDescent="0.25">
      <c r="A798" s="67" t="s">
        <v>25</v>
      </c>
      <c r="B798" s="47"/>
      <c r="C798" s="81"/>
    </row>
    <row r="799" spans="1:3" ht="15.75" x14ac:dyDescent="0.25">
      <c r="A799" s="67"/>
      <c r="B799" s="8"/>
      <c r="C799" s="7">
        <f>C792+B797+C795</f>
        <v>271625</v>
      </c>
    </row>
    <row r="800" spans="1:3" ht="15.75" x14ac:dyDescent="0.25">
      <c r="A800" s="80" t="s">
        <v>26</v>
      </c>
      <c r="B800" s="47"/>
      <c r="C800" s="81"/>
    </row>
    <row r="801" spans="1:3" ht="15.75" x14ac:dyDescent="0.25">
      <c r="A801" s="67" t="s">
        <v>27</v>
      </c>
      <c r="B801" s="29" t="s">
        <v>38</v>
      </c>
      <c r="C801" s="82"/>
    </row>
    <row r="802" spans="1:3" ht="17.25" x14ac:dyDescent="0.3">
      <c r="A802" s="83"/>
      <c r="B802" s="49"/>
      <c r="C802" s="137"/>
    </row>
    <row r="803" spans="1:3" ht="16.5" thickBot="1" x14ac:dyDescent="0.3">
      <c r="A803" s="67" t="s">
        <v>29</v>
      </c>
      <c r="B803" s="35"/>
      <c r="C803" s="84">
        <f>C799</f>
        <v>271625</v>
      </c>
    </row>
    <row r="804" spans="1:3" ht="15.75" x14ac:dyDescent="0.25">
      <c r="A804" s="67" t="s">
        <v>30</v>
      </c>
      <c r="B804" s="50"/>
      <c r="C804" s="85">
        <f>C803*6/100</f>
        <v>16297.5</v>
      </c>
    </row>
    <row r="805" spans="1:3" ht="15.75" x14ac:dyDescent="0.25">
      <c r="A805" s="67" t="s">
        <v>31</v>
      </c>
      <c r="B805" s="47"/>
      <c r="C805" s="77">
        <v>-15000</v>
      </c>
    </row>
    <row r="806" spans="1:3" ht="16.5" thickBot="1" x14ac:dyDescent="0.3">
      <c r="A806" s="43" t="s">
        <v>32</v>
      </c>
      <c r="B806" s="57"/>
      <c r="C806" s="126">
        <f>C804+C805</f>
        <v>1297.5</v>
      </c>
    </row>
    <row r="807" spans="1:3" ht="16.5" thickTop="1" x14ac:dyDescent="0.25">
      <c r="A807" s="92"/>
      <c r="B807" s="37"/>
      <c r="C807" s="120"/>
    </row>
    <row r="808" spans="1:3" ht="15.75" x14ac:dyDescent="0.25">
      <c r="A808" s="92"/>
      <c r="B808" s="37"/>
      <c r="C808" s="120"/>
    </row>
    <row r="809" spans="1:3" ht="15.75" x14ac:dyDescent="0.25">
      <c r="A809" s="92"/>
      <c r="B809" s="37"/>
      <c r="C809" s="120"/>
    </row>
    <row r="810" spans="1:3" ht="15.75" x14ac:dyDescent="0.25">
      <c r="A810" s="92"/>
      <c r="B810" s="37"/>
      <c r="C810" s="120"/>
    </row>
    <row r="811" spans="1:3" ht="15.75" x14ac:dyDescent="0.25">
      <c r="A811" s="92"/>
      <c r="B811" s="37"/>
      <c r="C811" s="120"/>
    </row>
    <row r="812" spans="1:3" ht="15.75" x14ac:dyDescent="0.25">
      <c r="A812" s="92"/>
      <c r="B812" s="37"/>
      <c r="C812" s="120"/>
    </row>
    <row r="813" spans="1:3" ht="15.75" x14ac:dyDescent="0.25">
      <c r="A813" s="92"/>
      <c r="B813" s="37"/>
      <c r="C813" s="120"/>
    </row>
    <row r="814" spans="1:3" ht="15.75" x14ac:dyDescent="0.25">
      <c r="A814" s="92"/>
      <c r="B814" s="37"/>
      <c r="C814" s="120"/>
    </row>
    <row r="827" spans="1:3" ht="17.25" x14ac:dyDescent="0.3">
      <c r="A827" s="1" t="s">
        <v>94</v>
      </c>
      <c r="B827" s="3"/>
      <c r="C827" s="3"/>
    </row>
    <row r="828" spans="1:3" ht="17.25" x14ac:dyDescent="0.3">
      <c r="A828" s="1" t="s">
        <v>89</v>
      </c>
      <c r="B828" s="3"/>
      <c r="C828" s="3"/>
    </row>
    <row r="829" spans="1:3" ht="15.75" x14ac:dyDescent="0.25">
      <c r="A829" s="73"/>
      <c r="B829" s="3"/>
      <c r="C829" s="3"/>
    </row>
    <row r="830" spans="1:3" ht="15.75" x14ac:dyDescent="0.25">
      <c r="A830" s="74" t="s">
        <v>2</v>
      </c>
      <c r="B830" s="3"/>
      <c r="C830" s="3"/>
    </row>
    <row r="831" spans="1:3" ht="15.75" x14ac:dyDescent="0.25">
      <c r="A831" s="75"/>
      <c r="B831" s="166" t="s">
        <v>113</v>
      </c>
      <c r="C831" s="166"/>
    </row>
    <row r="832" spans="1:3" ht="15.75" x14ac:dyDescent="0.25">
      <c r="A832" s="76" t="s">
        <v>6</v>
      </c>
      <c r="B832" s="8"/>
      <c r="C832" s="7">
        <v>75000</v>
      </c>
    </row>
    <row r="833" spans="1:3" ht="15.75" x14ac:dyDescent="0.25">
      <c r="A833" s="67" t="s">
        <v>9</v>
      </c>
      <c r="B833" s="11"/>
      <c r="C833" s="10">
        <v>7800</v>
      </c>
    </row>
    <row r="834" spans="1:3" ht="15.75" x14ac:dyDescent="0.25">
      <c r="A834" s="67" t="s">
        <v>11</v>
      </c>
      <c r="B834" s="11"/>
      <c r="C834" s="10">
        <v>39825</v>
      </c>
    </row>
    <row r="835" spans="1:3" ht="15.75" x14ac:dyDescent="0.25">
      <c r="A835" s="67" t="s">
        <v>13</v>
      </c>
      <c r="B835" s="11"/>
      <c r="C835" s="10">
        <v>37500</v>
      </c>
    </row>
    <row r="836" spans="1:3" ht="15.75" x14ac:dyDescent="0.25">
      <c r="A836" s="67" t="s">
        <v>16</v>
      </c>
      <c r="B836" s="11"/>
      <c r="C836" s="10">
        <v>25000</v>
      </c>
    </row>
    <row r="837" spans="1:3" ht="15.75" x14ac:dyDescent="0.25">
      <c r="A837" s="67" t="s">
        <v>17</v>
      </c>
      <c r="B837" s="11"/>
      <c r="C837" s="10">
        <v>55000</v>
      </c>
    </row>
    <row r="838" spans="1:3" ht="15.75" x14ac:dyDescent="0.25">
      <c r="A838" s="67" t="s">
        <v>18</v>
      </c>
      <c r="B838" s="11"/>
      <c r="C838" s="10">
        <v>11500</v>
      </c>
    </row>
    <row r="839" spans="1:3" ht="15.75" x14ac:dyDescent="0.25">
      <c r="A839" s="67" t="s">
        <v>19</v>
      </c>
      <c r="B839" s="11"/>
      <c r="C839" s="10">
        <v>20000</v>
      </c>
    </row>
    <row r="840" spans="1:3" ht="15.75" x14ac:dyDescent="0.25">
      <c r="A840" s="78" t="s">
        <v>20</v>
      </c>
      <c r="B840" s="19"/>
      <c r="C840" s="18">
        <f>SUM(C832:C839)</f>
        <v>271625</v>
      </c>
    </row>
    <row r="841" spans="1:3" ht="15.75" x14ac:dyDescent="0.25">
      <c r="A841" s="79"/>
      <c r="B841" s="47"/>
      <c r="C841" s="20"/>
    </row>
    <row r="842" spans="1:3" ht="15.75" x14ac:dyDescent="0.25">
      <c r="A842" s="80" t="s">
        <v>21</v>
      </c>
      <c r="B842" s="47"/>
      <c r="C842" s="20"/>
    </row>
    <row r="843" spans="1:3" ht="15.75" x14ac:dyDescent="0.25">
      <c r="A843" s="67" t="s">
        <v>23</v>
      </c>
      <c r="B843" s="47"/>
      <c r="C843" s="77"/>
    </row>
    <row r="844" spans="1:3" ht="15.75" x14ac:dyDescent="0.25">
      <c r="A844" s="67" t="s">
        <v>22</v>
      </c>
      <c r="B844" s="47"/>
      <c r="C844" s="81"/>
    </row>
    <row r="845" spans="1:3" ht="15.75" x14ac:dyDescent="0.25">
      <c r="A845" s="67" t="s">
        <v>24</v>
      </c>
      <c r="B845" s="90"/>
      <c r="C845" s="81"/>
    </row>
    <row r="846" spans="1:3" ht="15.75" x14ac:dyDescent="0.25">
      <c r="A846" s="67" t="s">
        <v>25</v>
      </c>
      <c r="B846" s="47"/>
      <c r="C846" s="81"/>
    </row>
    <row r="847" spans="1:3" ht="15.75" x14ac:dyDescent="0.25">
      <c r="A847" s="67"/>
      <c r="B847" s="8"/>
      <c r="C847" s="7">
        <f>C840+B845+C843</f>
        <v>271625</v>
      </c>
    </row>
    <row r="848" spans="1:3" ht="15.75" x14ac:dyDescent="0.25">
      <c r="A848" s="80" t="s">
        <v>26</v>
      </c>
      <c r="B848" s="47"/>
      <c r="C848" s="81"/>
    </row>
    <row r="849" spans="1:3" ht="15.75" x14ac:dyDescent="0.25">
      <c r="A849" s="67" t="s">
        <v>27</v>
      </c>
      <c r="B849" s="29" t="s">
        <v>38</v>
      </c>
      <c r="C849" s="82"/>
    </row>
    <row r="850" spans="1:3" ht="17.25" x14ac:dyDescent="0.3">
      <c r="A850" s="83"/>
      <c r="B850" s="49"/>
      <c r="C850" s="137"/>
    </row>
    <row r="851" spans="1:3" ht="16.5" thickBot="1" x14ac:dyDescent="0.3">
      <c r="A851" s="67" t="s">
        <v>29</v>
      </c>
      <c r="B851" s="35"/>
      <c r="C851" s="84">
        <f>C847</f>
        <v>271625</v>
      </c>
    </row>
    <row r="852" spans="1:3" ht="15.75" x14ac:dyDescent="0.25">
      <c r="A852" s="67" t="s">
        <v>30</v>
      </c>
      <c r="B852" s="50"/>
      <c r="C852" s="85">
        <f>C851*6/100</f>
        <v>16297.5</v>
      </c>
    </row>
    <row r="853" spans="1:3" ht="15.75" x14ac:dyDescent="0.25">
      <c r="A853" s="67" t="s">
        <v>31</v>
      </c>
      <c r="B853" s="47"/>
      <c r="C853" s="77">
        <v>-15000</v>
      </c>
    </row>
    <row r="854" spans="1:3" ht="16.5" thickBot="1" x14ac:dyDescent="0.3">
      <c r="A854" s="43" t="s">
        <v>32</v>
      </c>
      <c r="B854" s="57"/>
      <c r="C854" s="126">
        <f>C852+C853</f>
        <v>1297.5</v>
      </c>
    </row>
    <row r="855" spans="1:3" ht="15.75" thickTop="1" x14ac:dyDescent="0.25"/>
    <row r="864" spans="1:3" ht="15.75" x14ac:dyDescent="0.25">
      <c r="A864" s="92"/>
      <c r="B864" s="37"/>
      <c r="C864" s="120"/>
    </row>
    <row r="875" spans="1:3" ht="17.25" x14ac:dyDescent="0.3">
      <c r="A875" s="1" t="s">
        <v>95</v>
      </c>
      <c r="B875" s="3"/>
      <c r="C875" s="3"/>
    </row>
    <row r="876" spans="1:3" ht="17.25" x14ac:dyDescent="0.3">
      <c r="A876" s="1" t="s">
        <v>89</v>
      </c>
      <c r="B876" s="3"/>
      <c r="C876" s="3"/>
    </row>
    <row r="877" spans="1:3" ht="15.75" x14ac:dyDescent="0.25">
      <c r="A877" s="73"/>
      <c r="B877" s="3"/>
      <c r="C877" s="3"/>
    </row>
    <row r="878" spans="1:3" ht="15.75" x14ac:dyDescent="0.25">
      <c r="A878" s="74" t="s">
        <v>2</v>
      </c>
      <c r="B878" s="3"/>
      <c r="C878" s="3"/>
    </row>
    <row r="879" spans="1:3" ht="15.75" x14ac:dyDescent="0.25">
      <c r="A879" s="75"/>
      <c r="B879" s="166" t="s">
        <v>113</v>
      </c>
      <c r="C879" s="166"/>
    </row>
    <row r="880" spans="1:3" ht="15.75" x14ac:dyDescent="0.25">
      <c r="A880" s="76" t="s">
        <v>6</v>
      </c>
      <c r="B880" s="8"/>
      <c r="C880" s="7">
        <v>75000</v>
      </c>
    </row>
    <row r="881" spans="1:3" ht="15.75" x14ac:dyDescent="0.25">
      <c r="A881" s="67" t="s">
        <v>9</v>
      </c>
      <c r="B881" s="11"/>
      <c r="C881" s="10">
        <v>7800</v>
      </c>
    </row>
    <row r="882" spans="1:3" ht="15.75" x14ac:dyDescent="0.25">
      <c r="A882" s="67" t="s">
        <v>11</v>
      </c>
      <c r="B882" s="11"/>
      <c r="C882" s="10">
        <v>39825</v>
      </c>
    </row>
    <row r="883" spans="1:3" ht="15.75" x14ac:dyDescent="0.25">
      <c r="A883" s="67" t="s">
        <v>13</v>
      </c>
      <c r="B883" s="11"/>
      <c r="C883" s="10">
        <v>37500</v>
      </c>
    </row>
    <row r="884" spans="1:3" ht="15.75" x14ac:dyDescent="0.25">
      <c r="A884" s="67" t="s">
        <v>16</v>
      </c>
      <c r="B884" s="11"/>
      <c r="C884" s="10">
        <v>25000</v>
      </c>
    </row>
    <row r="885" spans="1:3" ht="15.75" x14ac:dyDescent="0.25">
      <c r="A885" s="67" t="s">
        <v>17</v>
      </c>
      <c r="B885" s="11"/>
      <c r="C885" s="10">
        <v>55000</v>
      </c>
    </row>
    <row r="886" spans="1:3" ht="15.75" x14ac:dyDescent="0.25">
      <c r="A886" s="67" t="s">
        <v>18</v>
      </c>
      <c r="B886" s="11"/>
      <c r="C886" s="10">
        <v>11500</v>
      </c>
    </row>
    <row r="887" spans="1:3" ht="15.75" x14ac:dyDescent="0.25">
      <c r="A887" s="67" t="s">
        <v>19</v>
      </c>
      <c r="B887" s="11"/>
      <c r="C887" s="10">
        <v>20000</v>
      </c>
    </row>
    <row r="888" spans="1:3" ht="15.75" x14ac:dyDescent="0.25">
      <c r="A888" s="78" t="s">
        <v>20</v>
      </c>
      <c r="B888" s="19"/>
      <c r="C888" s="18">
        <f>SUM(C880:C887)</f>
        <v>271625</v>
      </c>
    </row>
    <row r="889" spans="1:3" ht="15.75" x14ac:dyDescent="0.25">
      <c r="A889" s="79"/>
      <c r="B889" s="47"/>
      <c r="C889" s="20"/>
    </row>
    <row r="890" spans="1:3" ht="15.75" x14ac:dyDescent="0.25">
      <c r="A890" s="80" t="s">
        <v>21</v>
      </c>
      <c r="B890" s="47"/>
      <c r="C890" s="20"/>
    </row>
    <row r="891" spans="1:3" ht="15.75" x14ac:dyDescent="0.25">
      <c r="A891" s="67" t="s">
        <v>23</v>
      </c>
      <c r="B891" s="47"/>
      <c r="C891" s="77"/>
    </row>
    <row r="892" spans="1:3" ht="15.75" x14ac:dyDescent="0.25">
      <c r="A892" s="67" t="s">
        <v>22</v>
      </c>
      <c r="B892" s="140">
        <v>20000</v>
      </c>
      <c r="C892" s="81"/>
    </row>
    <row r="893" spans="1:3" ht="15.75" x14ac:dyDescent="0.25">
      <c r="A893" s="67" t="s">
        <v>24</v>
      </c>
      <c r="B893" s="90"/>
      <c r="C893" s="81"/>
    </row>
    <row r="894" spans="1:3" ht="15.75" x14ac:dyDescent="0.25">
      <c r="A894" s="67" t="s">
        <v>25</v>
      </c>
      <c r="B894" s="47"/>
      <c r="C894" s="81"/>
    </row>
    <row r="895" spans="1:3" ht="15.75" x14ac:dyDescent="0.25">
      <c r="A895" s="67"/>
      <c r="B895" s="8"/>
      <c r="C895" s="7">
        <f>C888+B892</f>
        <v>291625</v>
      </c>
    </row>
    <row r="896" spans="1:3" ht="15.75" x14ac:dyDescent="0.25">
      <c r="A896" s="80" t="s">
        <v>26</v>
      </c>
      <c r="B896" s="47"/>
      <c r="C896" s="81"/>
    </row>
    <row r="897" spans="1:3" ht="15.75" x14ac:dyDescent="0.25">
      <c r="A897" s="67" t="s">
        <v>27</v>
      </c>
      <c r="B897" s="29">
        <v>350</v>
      </c>
      <c r="C897" s="82"/>
    </row>
    <row r="898" spans="1:3" ht="17.25" x14ac:dyDescent="0.3">
      <c r="A898" s="83"/>
      <c r="B898" s="49"/>
      <c r="C898" s="137"/>
    </row>
    <row r="899" spans="1:3" ht="16.5" thickBot="1" x14ac:dyDescent="0.3">
      <c r="A899" s="67" t="s">
        <v>29</v>
      </c>
      <c r="B899" s="35"/>
      <c r="C899" s="84">
        <f>C895-B897</f>
        <v>291275</v>
      </c>
    </row>
    <row r="900" spans="1:3" ht="15.75" x14ac:dyDescent="0.25">
      <c r="A900" s="67" t="s">
        <v>30</v>
      </c>
      <c r="B900" s="50"/>
      <c r="C900" s="85">
        <f>C899*6/100</f>
        <v>17476.5</v>
      </c>
    </row>
    <row r="901" spans="1:3" ht="15.75" x14ac:dyDescent="0.25">
      <c r="A901" s="67" t="s">
        <v>31</v>
      </c>
      <c r="B901" s="47"/>
      <c r="C901" s="77">
        <v>-15000</v>
      </c>
    </row>
    <row r="902" spans="1:3" ht="16.5" thickBot="1" x14ac:dyDescent="0.3">
      <c r="A902" s="43" t="s">
        <v>32</v>
      </c>
      <c r="B902" s="57"/>
      <c r="C902" s="126">
        <f>C900+C901</f>
        <v>2476.5</v>
      </c>
    </row>
    <row r="903" spans="1:3" ht="15.75" thickTop="1" x14ac:dyDescent="0.25"/>
    <row r="920" spans="1:3" ht="15.75" x14ac:dyDescent="0.25">
      <c r="A920" s="92"/>
      <c r="B920" s="37"/>
      <c r="C920" s="120"/>
    </row>
    <row r="923" spans="1:3" ht="17.25" x14ac:dyDescent="0.3">
      <c r="A923" s="1" t="s">
        <v>96</v>
      </c>
      <c r="B923" s="3"/>
      <c r="C923" s="3"/>
    </row>
    <row r="924" spans="1:3" ht="17.25" x14ac:dyDescent="0.3">
      <c r="A924" s="1" t="s">
        <v>89</v>
      </c>
      <c r="B924" s="3"/>
      <c r="C924" s="3"/>
    </row>
    <row r="925" spans="1:3" ht="15.75" x14ac:dyDescent="0.25">
      <c r="A925" s="73"/>
      <c r="B925" s="3"/>
      <c r="C925" s="3"/>
    </row>
    <row r="926" spans="1:3" ht="15.75" x14ac:dyDescent="0.25">
      <c r="A926" s="74" t="s">
        <v>2</v>
      </c>
      <c r="B926" s="3"/>
      <c r="C926" s="3"/>
    </row>
    <row r="927" spans="1:3" ht="15.75" x14ac:dyDescent="0.25">
      <c r="A927" s="75"/>
      <c r="B927" s="166" t="s">
        <v>113</v>
      </c>
      <c r="C927" s="166"/>
    </row>
    <row r="928" spans="1:3" ht="15.75" x14ac:dyDescent="0.25">
      <c r="A928" s="76" t="s">
        <v>6</v>
      </c>
      <c r="B928" s="8"/>
      <c r="C928" s="7">
        <v>75000</v>
      </c>
    </row>
    <row r="929" spans="1:3" ht="15.75" x14ac:dyDescent="0.25">
      <c r="A929" s="67" t="s">
        <v>9</v>
      </c>
      <c r="B929" s="11"/>
      <c r="C929" s="10">
        <v>7800</v>
      </c>
    </row>
    <row r="930" spans="1:3" ht="15.75" x14ac:dyDescent="0.25">
      <c r="A930" s="67" t="s">
        <v>11</v>
      </c>
      <c r="B930" s="11"/>
      <c r="C930" s="10">
        <v>39825</v>
      </c>
    </row>
    <row r="931" spans="1:3" ht="15.75" x14ac:dyDescent="0.25">
      <c r="A931" s="67" t="s">
        <v>13</v>
      </c>
      <c r="B931" s="11"/>
      <c r="C931" s="10">
        <v>37500</v>
      </c>
    </row>
    <row r="932" spans="1:3" ht="17.25" x14ac:dyDescent="0.3">
      <c r="A932" s="9" t="s">
        <v>15</v>
      </c>
      <c r="B932" s="11"/>
      <c r="C932" s="10">
        <v>253333.33</v>
      </c>
    </row>
    <row r="933" spans="1:3" ht="15.75" x14ac:dyDescent="0.25">
      <c r="A933" s="67" t="s">
        <v>16</v>
      </c>
      <c r="B933" s="11"/>
      <c r="C933" s="10">
        <v>25000</v>
      </c>
    </row>
    <row r="934" spans="1:3" ht="15.75" x14ac:dyDescent="0.25">
      <c r="A934" s="67" t="s">
        <v>17</v>
      </c>
      <c r="B934" s="11"/>
      <c r="C934" s="10">
        <v>55000</v>
      </c>
    </row>
    <row r="935" spans="1:3" ht="15.75" x14ac:dyDescent="0.25">
      <c r="A935" s="67" t="s">
        <v>18</v>
      </c>
      <c r="B935" s="11"/>
      <c r="C935" s="10">
        <v>11500</v>
      </c>
    </row>
    <row r="936" spans="1:3" ht="15.75" x14ac:dyDescent="0.25">
      <c r="A936" s="67" t="s">
        <v>19</v>
      </c>
      <c r="B936" s="11"/>
      <c r="C936" s="10">
        <v>20000</v>
      </c>
    </row>
    <row r="937" spans="1:3" ht="15.75" x14ac:dyDescent="0.25">
      <c r="A937" s="78" t="s">
        <v>20</v>
      </c>
      <c r="B937" s="19"/>
      <c r="C937" s="18">
        <f>SUM(C928:C936)</f>
        <v>524958.32999999996</v>
      </c>
    </row>
    <row r="938" spans="1:3" ht="15.75" x14ac:dyDescent="0.25">
      <c r="A938" s="79"/>
      <c r="B938" s="47"/>
      <c r="C938" s="20"/>
    </row>
    <row r="939" spans="1:3" ht="15.75" x14ac:dyDescent="0.25">
      <c r="A939" s="80" t="s">
        <v>21</v>
      </c>
      <c r="B939" s="47"/>
      <c r="C939" s="20"/>
    </row>
    <row r="940" spans="1:3" ht="15.75" x14ac:dyDescent="0.25">
      <c r="A940" s="67" t="s">
        <v>23</v>
      </c>
      <c r="B940" s="47"/>
      <c r="C940" s="77"/>
    </row>
    <row r="941" spans="1:3" ht="15.75" x14ac:dyDescent="0.25">
      <c r="A941" s="67" t="s">
        <v>22</v>
      </c>
      <c r="B941" s="47"/>
      <c r="C941" s="81"/>
    </row>
    <row r="942" spans="1:3" ht="15.75" x14ac:dyDescent="0.25">
      <c r="A942" s="67" t="s">
        <v>24</v>
      </c>
      <c r="B942" s="90"/>
      <c r="C942" s="81"/>
    </row>
    <row r="943" spans="1:3" ht="15.75" x14ac:dyDescent="0.25">
      <c r="A943" s="67" t="s">
        <v>25</v>
      </c>
      <c r="B943" s="47"/>
      <c r="C943" s="81"/>
    </row>
    <row r="944" spans="1:3" ht="15.75" x14ac:dyDescent="0.25">
      <c r="A944" s="67"/>
      <c r="B944" s="8"/>
      <c r="C944" s="7">
        <f>C937+B942+C940</f>
        <v>524958.32999999996</v>
      </c>
    </row>
    <row r="945" spans="1:3" ht="15.75" x14ac:dyDescent="0.25">
      <c r="A945" s="80" t="s">
        <v>26</v>
      </c>
      <c r="B945" s="47"/>
      <c r="C945" s="81"/>
    </row>
    <row r="946" spans="1:3" ht="15.75" x14ac:dyDescent="0.25">
      <c r="A946" s="67" t="s">
        <v>27</v>
      </c>
      <c r="B946" s="29">
        <v>350</v>
      </c>
      <c r="C946" s="82"/>
    </row>
    <row r="947" spans="1:3" ht="17.25" x14ac:dyDescent="0.3">
      <c r="A947" s="83"/>
      <c r="B947" s="49"/>
      <c r="C947" s="137"/>
    </row>
    <row r="948" spans="1:3" ht="16.5" thickBot="1" x14ac:dyDescent="0.3">
      <c r="A948" s="67" t="s">
        <v>29</v>
      </c>
      <c r="B948" s="35"/>
      <c r="C948" s="84">
        <f>C944-B946</f>
        <v>524608.32999999996</v>
      </c>
    </row>
    <row r="949" spans="1:3" ht="15.75" x14ac:dyDescent="0.25">
      <c r="A949" s="67" t="s">
        <v>73</v>
      </c>
      <c r="B949" s="50"/>
      <c r="C949" s="85">
        <f>C948*12/100</f>
        <v>62952.999599999988</v>
      </c>
    </row>
    <row r="950" spans="1:3" ht="15.75" x14ac:dyDescent="0.25">
      <c r="A950" s="67" t="s">
        <v>31</v>
      </c>
      <c r="B950" s="47"/>
      <c r="C950" s="77">
        <v>-45000</v>
      </c>
    </row>
    <row r="951" spans="1:3" ht="16.5" thickBot="1" x14ac:dyDescent="0.3">
      <c r="A951" s="43" t="s">
        <v>32</v>
      </c>
      <c r="B951" s="57"/>
      <c r="C951" s="126">
        <f>C949+C950</f>
        <v>17952.999599999988</v>
      </c>
    </row>
    <row r="952" spans="1:3" ht="15.75" thickTop="1" x14ac:dyDescent="0.25"/>
    <row r="960" spans="1:3" ht="15.75" x14ac:dyDescent="0.25">
      <c r="A960" s="92"/>
      <c r="B960" s="37"/>
      <c r="C960" s="120"/>
    </row>
    <row r="972" spans="1:3" ht="17.25" x14ac:dyDescent="0.3">
      <c r="A972" s="1" t="s">
        <v>97</v>
      </c>
      <c r="B972" s="3"/>
      <c r="C972" s="3"/>
    </row>
    <row r="973" spans="1:3" ht="17.25" x14ac:dyDescent="0.3">
      <c r="A973" s="1" t="s">
        <v>89</v>
      </c>
      <c r="B973" s="3"/>
      <c r="C973" s="3"/>
    </row>
    <row r="974" spans="1:3" ht="15.75" x14ac:dyDescent="0.25">
      <c r="A974" s="73"/>
      <c r="B974" s="3"/>
      <c r="C974" s="3"/>
    </row>
    <row r="975" spans="1:3" ht="15.75" x14ac:dyDescent="0.25">
      <c r="A975" s="74" t="s">
        <v>2</v>
      </c>
      <c r="B975" s="3"/>
      <c r="C975" s="3"/>
    </row>
    <row r="976" spans="1:3" ht="15.75" x14ac:dyDescent="0.25">
      <c r="A976" s="75"/>
      <c r="B976" s="166" t="s">
        <v>113</v>
      </c>
      <c r="C976" s="166"/>
    </row>
    <row r="977" spans="1:3" ht="15.75" x14ac:dyDescent="0.25">
      <c r="A977" s="76" t="s">
        <v>6</v>
      </c>
      <c r="B977" s="8"/>
      <c r="C977" s="7">
        <v>75000</v>
      </c>
    </row>
    <row r="978" spans="1:3" ht="15.75" x14ac:dyDescent="0.25">
      <c r="A978" s="67" t="s">
        <v>9</v>
      </c>
      <c r="B978" s="11"/>
      <c r="C978" s="10">
        <v>7800</v>
      </c>
    </row>
    <row r="979" spans="1:3" ht="15.75" x14ac:dyDescent="0.25">
      <c r="A979" s="67" t="s">
        <v>11</v>
      </c>
      <c r="B979" s="11"/>
      <c r="C979" s="10">
        <v>39825</v>
      </c>
    </row>
    <row r="980" spans="1:3" ht="15.75" x14ac:dyDescent="0.25">
      <c r="A980" s="67" t="s">
        <v>13</v>
      </c>
      <c r="B980" s="11"/>
      <c r="C980" s="10">
        <v>37500</v>
      </c>
    </row>
    <row r="981" spans="1:3" ht="15.75" x14ac:dyDescent="0.25">
      <c r="A981" s="67" t="s">
        <v>16</v>
      </c>
      <c r="B981" s="11"/>
      <c r="C981" s="10">
        <v>25000</v>
      </c>
    </row>
    <row r="982" spans="1:3" ht="15.75" x14ac:dyDescent="0.25">
      <c r="A982" s="67" t="s">
        <v>17</v>
      </c>
      <c r="B982" s="11"/>
      <c r="C982" s="10">
        <v>55000</v>
      </c>
    </row>
    <row r="983" spans="1:3" ht="15.75" x14ac:dyDescent="0.25">
      <c r="A983" s="67" t="s">
        <v>18</v>
      </c>
      <c r="B983" s="11"/>
      <c r="C983" s="10">
        <v>11500</v>
      </c>
    </row>
    <row r="984" spans="1:3" ht="15.75" x14ac:dyDescent="0.25">
      <c r="A984" s="67" t="s">
        <v>19</v>
      </c>
      <c r="B984" s="11"/>
      <c r="C984" s="10">
        <v>20000</v>
      </c>
    </row>
    <row r="985" spans="1:3" ht="15.75" x14ac:dyDescent="0.25">
      <c r="A985" s="78" t="s">
        <v>20</v>
      </c>
      <c r="B985" s="19"/>
      <c r="C985" s="18">
        <f>SUM(C977:C984)</f>
        <v>271625</v>
      </c>
    </row>
    <row r="986" spans="1:3" ht="15.75" x14ac:dyDescent="0.25">
      <c r="A986" s="79"/>
      <c r="B986" s="47"/>
      <c r="C986" s="20"/>
    </row>
    <row r="987" spans="1:3" ht="15.75" x14ac:dyDescent="0.25">
      <c r="A987" s="80" t="s">
        <v>21</v>
      </c>
      <c r="B987" s="47"/>
      <c r="C987" s="20"/>
    </row>
    <row r="988" spans="1:3" ht="15.75" x14ac:dyDescent="0.25">
      <c r="A988" s="67" t="s">
        <v>23</v>
      </c>
      <c r="B988" s="47"/>
      <c r="C988" s="77"/>
    </row>
    <row r="989" spans="1:3" ht="15.75" x14ac:dyDescent="0.25">
      <c r="A989" s="67" t="s">
        <v>22</v>
      </c>
      <c r="B989" s="140">
        <v>20000</v>
      </c>
      <c r="C989" s="81"/>
    </row>
    <row r="990" spans="1:3" ht="15.75" x14ac:dyDescent="0.25">
      <c r="A990" s="67" t="s">
        <v>24</v>
      </c>
      <c r="B990" s="90"/>
      <c r="C990" s="81"/>
    </row>
    <row r="991" spans="1:3" ht="15.75" x14ac:dyDescent="0.25">
      <c r="A991" s="67" t="s">
        <v>25</v>
      </c>
      <c r="B991" s="47"/>
      <c r="C991" s="81"/>
    </row>
    <row r="992" spans="1:3" ht="15.75" x14ac:dyDescent="0.25">
      <c r="A992" s="67"/>
      <c r="B992" s="8"/>
      <c r="C992" s="7">
        <f>C985+B989</f>
        <v>291625</v>
      </c>
    </row>
    <row r="993" spans="1:3" ht="15.75" x14ac:dyDescent="0.25">
      <c r="A993" s="80" t="s">
        <v>26</v>
      </c>
      <c r="B993" s="47"/>
      <c r="C993" s="81"/>
    </row>
    <row r="994" spans="1:3" ht="15.75" x14ac:dyDescent="0.25">
      <c r="A994" s="67" t="s">
        <v>27</v>
      </c>
      <c r="B994" s="29">
        <v>350</v>
      </c>
      <c r="C994" s="82"/>
    </row>
    <row r="995" spans="1:3" ht="17.25" x14ac:dyDescent="0.3">
      <c r="A995" s="83"/>
      <c r="B995" s="49"/>
      <c r="C995" s="137"/>
    </row>
    <row r="996" spans="1:3" ht="16.5" thickBot="1" x14ac:dyDescent="0.3">
      <c r="A996" s="67" t="s">
        <v>29</v>
      </c>
      <c r="B996" s="35"/>
      <c r="C996" s="84">
        <f>C992-B994</f>
        <v>291275</v>
      </c>
    </row>
    <row r="997" spans="1:3" ht="15.75" x14ac:dyDescent="0.25">
      <c r="A997" s="67" t="s">
        <v>30</v>
      </c>
      <c r="B997" s="50"/>
      <c r="C997" s="85">
        <f>C996*6/100</f>
        <v>17476.5</v>
      </c>
    </row>
    <row r="998" spans="1:3" ht="15.75" x14ac:dyDescent="0.25">
      <c r="A998" s="67" t="s">
        <v>31</v>
      </c>
      <c r="B998" s="47"/>
      <c r="C998" s="77">
        <v>-15000</v>
      </c>
    </row>
    <row r="999" spans="1:3" ht="16.5" thickBot="1" x14ac:dyDescent="0.3">
      <c r="A999" s="43" t="s">
        <v>32</v>
      </c>
      <c r="B999" s="57"/>
      <c r="C999" s="126">
        <f>C997+C998</f>
        <v>2476.5</v>
      </c>
    </row>
    <row r="1000" spans="1:3" ht="15.75" thickTop="1" x14ac:dyDescent="0.25"/>
    <row r="1001" spans="1:3" ht="15.75" x14ac:dyDescent="0.25">
      <c r="A1001" s="92"/>
      <c r="B1001" s="37"/>
      <c r="C1001" s="120"/>
    </row>
    <row r="1020" spans="1:3" ht="17.25" x14ac:dyDescent="0.3">
      <c r="A1020" s="1" t="s">
        <v>98</v>
      </c>
      <c r="B1020" s="3"/>
      <c r="C1020" s="3"/>
    </row>
    <row r="1021" spans="1:3" ht="17.25" x14ac:dyDescent="0.3">
      <c r="A1021" s="1" t="s">
        <v>89</v>
      </c>
      <c r="B1021" s="3"/>
      <c r="C1021" s="3"/>
    </row>
    <row r="1022" spans="1:3" ht="15.75" x14ac:dyDescent="0.25">
      <c r="A1022" s="73"/>
      <c r="B1022" s="3"/>
      <c r="C1022" s="3"/>
    </row>
    <row r="1023" spans="1:3" ht="15.75" x14ac:dyDescent="0.25">
      <c r="A1023" s="74" t="s">
        <v>2</v>
      </c>
      <c r="B1023" s="3"/>
      <c r="C1023" s="3"/>
    </row>
    <row r="1024" spans="1:3" ht="15.75" x14ac:dyDescent="0.25">
      <c r="A1024" s="75"/>
      <c r="B1024" s="166" t="s">
        <v>113</v>
      </c>
      <c r="C1024" s="166"/>
    </row>
    <row r="1025" spans="1:3" ht="15.75" x14ac:dyDescent="0.25">
      <c r="A1025" s="76" t="s">
        <v>6</v>
      </c>
      <c r="B1025" s="8"/>
      <c r="C1025" s="7">
        <v>75000</v>
      </c>
    </row>
    <row r="1026" spans="1:3" ht="15.75" x14ac:dyDescent="0.25">
      <c r="A1026" s="67" t="s">
        <v>9</v>
      </c>
      <c r="B1026" s="11"/>
      <c r="C1026" s="10">
        <v>7800</v>
      </c>
    </row>
    <row r="1027" spans="1:3" ht="15.75" x14ac:dyDescent="0.25">
      <c r="A1027" s="67" t="s">
        <v>11</v>
      </c>
      <c r="B1027" s="11"/>
      <c r="C1027" s="10">
        <v>39825</v>
      </c>
    </row>
    <row r="1028" spans="1:3" ht="15.75" x14ac:dyDescent="0.25">
      <c r="A1028" s="67" t="s">
        <v>13</v>
      </c>
      <c r="B1028" s="11"/>
      <c r="C1028" s="10">
        <v>37500</v>
      </c>
    </row>
    <row r="1029" spans="1:3" ht="15.75" x14ac:dyDescent="0.25">
      <c r="A1029" s="67" t="s">
        <v>16</v>
      </c>
      <c r="B1029" s="11"/>
      <c r="C1029" s="10">
        <v>25000</v>
      </c>
    </row>
    <row r="1030" spans="1:3" ht="15.75" x14ac:dyDescent="0.25">
      <c r="A1030" s="67" t="s">
        <v>17</v>
      </c>
      <c r="B1030" s="11"/>
      <c r="C1030" s="10">
        <v>55000</v>
      </c>
    </row>
    <row r="1031" spans="1:3" ht="15.75" x14ac:dyDescent="0.25">
      <c r="A1031" s="67" t="s">
        <v>18</v>
      </c>
      <c r="B1031" s="11"/>
      <c r="C1031" s="10">
        <v>11500</v>
      </c>
    </row>
    <row r="1032" spans="1:3" ht="15.75" x14ac:dyDescent="0.25">
      <c r="A1032" s="67" t="s">
        <v>19</v>
      </c>
      <c r="B1032" s="11"/>
      <c r="C1032" s="10">
        <v>20000</v>
      </c>
    </row>
    <row r="1033" spans="1:3" ht="15.75" x14ac:dyDescent="0.25">
      <c r="A1033" s="78" t="s">
        <v>20</v>
      </c>
      <c r="B1033" s="19"/>
      <c r="C1033" s="18">
        <f>SUM(C1025:C1032)</f>
        <v>271625</v>
      </c>
    </row>
    <row r="1034" spans="1:3" ht="15.75" x14ac:dyDescent="0.25">
      <c r="A1034" s="79"/>
      <c r="B1034" s="47"/>
      <c r="C1034" s="20"/>
    </row>
    <row r="1035" spans="1:3" ht="15.75" x14ac:dyDescent="0.25">
      <c r="A1035" s="80" t="s">
        <v>21</v>
      </c>
      <c r="B1035" s="47"/>
      <c r="C1035" s="20"/>
    </row>
    <row r="1036" spans="1:3" ht="15.75" x14ac:dyDescent="0.25">
      <c r="A1036" s="67" t="s">
        <v>23</v>
      </c>
      <c r="B1036" s="47"/>
      <c r="C1036" s="77"/>
    </row>
    <row r="1037" spans="1:3" ht="15.75" x14ac:dyDescent="0.25">
      <c r="A1037" s="67" t="s">
        <v>22</v>
      </c>
      <c r="B1037" s="47"/>
      <c r="C1037" s="81"/>
    </row>
    <row r="1038" spans="1:3" ht="15.75" x14ac:dyDescent="0.25">
      <c r="A1038" s="67" t="s">
        <v>24</v>
      </c>
      <c r="B1038" s="90"/>
      <c r="C1038" s="81"/>
    </row>
    <row r="1039" spans="1:3" ht="15.75" x14ac:dyDescent="0.25">
      <c r="A1039" s="67" t="s">
        <v>25</v>
      </c>
      <c r="B1039" s="47"/>
      <c r="C1039" s="81"/>
    </row>
    <row r="1040" spans="1:3" ht="15.75" x14ac:dyDescent="0.25">
      <c r="A1040" s="67"/>
      <c r="B1040" s="8"/>
      <c r="C1040" s="7">
        <f>C1033+B1038+C1036</f>
        <v>271625</v>
      </c>
    </row>
    <row r="1041" spans="1:3" ht="15.75" x14ac:dyDescent="0.25">
      <c r="A1041" s="80" t="s">
        <v>26</v>
      </c>
      <c r="B1041" s="47"/>
      <c r="C1041" s="81"/>
    </row>
    <row r="1042" spans="1:3" ht="15.75" x14ac:dyDescent="0.25">
      <c r="A1042" s="67" t="s">
        <v>27</v>
      </c>
      <c r="B1042" s="29" t="s">
        <v>38</v>
      </c>
      <c r="C1042" s="82"/>
    </row>
    <row r="1043" spans="1:3" ht="17.25" x14ac:dyDescent="0.3">
      <c r="A1043" s="83"/>
      <c r="B1043" s="49"/>
      <c r="C1043" s="137"/>
    </row>
    <row r="1044" spans="1:3" ht="16.5" thickBot="1" x14ac:dyDescent="0.3">
      <c r="A1044" s="67" t="s">
        <v>29</v>
      </c>
      <c r="B1044" s="35"/>
      <c r="C1044" s="84">
        <f>C1040</f>
        <v>271625</v>
      </c>
    </row>
    <row r="1045" spans="1:3" ht="15.75" x14ac:dyDescent="0.25">
      <c r="A1045" s="67" t="s">
        <v>30</v>
      </c>
      <c r="B1045" s="50"/>
      <c r="C1045" s="85">
        <f>C1044*6/100</f>
        <v>16297.5</v>
      </c>
    </row>
    <row r="1046" spans="1:3" ht="15.75" x14ac:dyDescent="0.25">
      <c r="A1046" s="67" t="s">
        <v>31</v>
      </c>
      <c r="B1046" s="47"/>
      <c r="C1046" s="77">
        <v>-15000</v>
      </c>
    </row>
    <row r="1047" spans="1:3" ht="16.5" thickBot="1" x14ac:dyDescent="0.3">
      <c r="A1047" s="43" t="s">
        <v>32</v>
      </c>
      <c r="B1047" s="57"/>
      <c r="C1047" s="126">
        <f>C1045+C1046</f>
        <v>1297.5</v>
      </c>
    </row>
    <row r="1048" spans="1:3" ht="15.75" thickTop="1" x14ac:dyDescent="0.25"/>
    <row r="1056" spans="1:3" ht="15.75" x14ac:dyDescent="0.25">
      <c r="A1056" s="92"/>
      <c r="B1056" s="37"/>
      <c r="C1056" s="120"/>
    </row>
    <row r="1057" spans="1:3" ht="15.75" x14ac:dyDescent="0.25">
      <c r="A1057" s="92"/>
      <c r="B1057" s="37"/>
      <c r="C1057" s="120"/>
    </row>
    <row r="1058" spans="1:3" ht="15.75" x14ac:dyDescent="0.25">
      <c r="A1058" s="92"/>
      <c r="B1058" s="37"/>
      <c r="C1058" s="120"/>
    </row>
    <row r="1059" spans="1:3" ht="15.75" x14ac:dyDescent="0.25">
      <c r="A1059" s="92"/>
      <c r="B1059" s="37"/>
      <c r="C1059" s="120"/>
    </row>
    <row r="1060" spans="1:3" ht="15.75" x14ac:dyDescent="0.25">
      <c r="A1060" s="92"/>
      <c r="B1060" s="37"/>
      <c r="C1060" s="120"/>
    </row>
    <row r="1068" spans="1:3" ht="17.25" x14ac:dyDescent="0.3">
      <c r="A1068" s="1" t="s">
        <v>99</v>
      </c>
      <c r="B1068" s="3"/>
      <c r="C1068" s="3"/>
    </row>
    <row r="1069" spans="1:3" ht="17.25" x14ac:dyDescent="0.3">
      <c r="A1069" s="1" t="s">
        <v>89</v>
      </c>
      <c r="B1069" s="3"/>
      <c r="C1069" s="3"/>
    </row>
    <row r="1070" spans="1:3" ht="15.75" x14ac:dyDescent="0.25">
      <c r="A1070" s="73"/>
      <c r="B1070" s="3"/>
      <c r="C1070" s="3"/>
    </row>
    <row r="1071" spans="1:3" ht="15.75" x14ac:dyDescent="0.25">
      <c r="A1071" s="74" t="s">
        <v>2</v>
      </c>
      <c r="B1071" s="3"/>
      <c r="C1071" s="3"/>
    </row>
    <row r="1072" spans="1:3" ht="15.75" x14ac:dyDescent="0.25">
      <c r="A1072" s="75"/>
      <c r="B1072" s="166" t="s">
        <v>113</v>
      </c>
      <c r="C1072" s="166"/>
    </row>
    <row r="1073" spans="1:3" ht="15.75" x14ac:dyDescent="0.25">
      <c r="A1073" s="76" t="s">
        <v>6</v>
      </c>
      <c r="B1073" s="8"/>
      <c r="C1073" s="7">
        <v>75000</v>
      </c>
    </row>
    <row r="1074" spans="1:3" ht="15.75" x14ac:dyDescent="0.25">
      <c r="A1074" s="67" t="s">
        <v>9</v>
      </c>
      <c r="B1074" s="11"/>
      <c r="C1074" s="10">
        <v>7800</v>
      </c>
    </row>
    <row r="1075" spans="1:3" ht="15.75" x14ac:dyDescent="0.25">
      <c r="A1075" s="67" t="s">
        <v>11</v>
      </c>
      <c r="B1075" s="11"/>
      <c r="C1075" s="10">
        <v>39825</v>
      </c>
    </row>
    <row r="1076" spans="1:3" ht="15.75" x14ac:dyDescent="0.25">
      <c r="A1076" s="67" t="s">
        <v>13</v>
      </c>
      <c r="B1076" s="11"/>
      <c r="C1076" s="10">
        <v>37500</v>
      </c>
    </row>
    <row r="1077" spans="1:3" ht="15.75" x14ac:dyDescent="0.25">
      <c r="A1077" s="67" t="s">
        <v>16</v>
      </c>
      <c r="B1077" s="11"/>
      <c r="C1077" s="10">
        <v>25000</v>
      </c>
    </row>
    <row r="1078" spans="1:3" ht="15.75" x14ac:dyDescent="0.25">
      <c r="A1078" s="67" t="s">
        <v>17</v>
      </c>
      <c r="B1078" s="11"/>
      <c r="C1078" s="10">
        <v>55000</v>
      </c>
    </row>
    <row r="1079" spans="1:3" ht="15.75" x14ac:dyDescent="0.25">
      <c r="A1079" s="67" t="s">
        <v>18</v>
      </c>
      <c r="B1079" s="11"/>
      <c r="C1079" s="10">
        <v>11500</v>
      </c>
    </row>
    <row r="1080" spans="1:3" ht="15.75" x14ac:dyDescent="0.25">
      <c r="A1080" s="67" t="s">
        <v>19</v>
      </c>
      <c r="B1080" s="11"/>
      <c r="C1080" s="10">
        <v>20000</v>
      </c>
    </row>
    <row r="1081" spans="1:3" ht="15.75" x14ac:dyDescent="0.25">
      <c r="A1081" s="78" t="s">
        <v>20</v>
      </c>
      <c r="B1081" s="19"/>
      <c r="C1081" s="18">
        <f>SUM(C1073:C1080)</f>
        <v>271625</v>
      </c>
    </row>
    <row r="1082" spans="1:3" ht="15.75" x14ac:dyDescent="0.25">
      <c r="A1082" s="79"/>
      <c r="B1082" s="47"/>
      <c r="C1082" s="20"/>
    </row>
    <row r="1083" spans="1:3" ht="15.75" x14ac:dyDescent="0.25">
      <c r="A1083" s="80" t="s">
        <v>21</v>
      </c>
      <c r="B1083" s="47"/>
      <c r="C1083" s="20"/>
    </row>
    <row r="1084" spans="1:3" ht="15.75" x14ac:dyDescent="0.25">
      <c r="A1084" s="67" t="s">
        <v>23</v>
      </c>
      <c r="B1084" s="47"/>
      <c r="C1084" s="77"/>
    </row>
    <row r="1085" spans="1:3" ht="15.75" x14ac:dyDescent="0.25">
      <c r="A1085" s="67" t="s">
        <v>22</v>
      </c>
      <c r="B1085" s="47"/>
      <c r="C1085" s="81"/>
    </row>
    <row r="1086" spans="1:3" ht="15.75" x14ac:dyDescent="0.25">
      <c r="A1086" s="67" t="s">
        <v>24</v>
      </c>
      <c r="B1086" s="90"/>
      <c r="C1086" s="81"/>
    </row>
    <row r="1087" spans="1:3" ht="15.75" x14ac:dyDescent="0.25">
      <c r="A1087" s="67" t="s">
        <v>25</v>
      </c>
      <c r="B1087" s="47"/>
      <c r="C1087" s="81"/>
    </row>
    <row r="1088" spans="1:3" ht="15.75" x14ac:dyDescent="0.25">
      <c r="A1088" s="67"/>
      <c r="B1088" s="8"/>
      <c r="C1088" s="7">
        <f>C1081+B1086+C1084</f>
        <v>271625</v>
      </c>
    </row>
    <row r="1089" spans="1:3" ht="15.75" x14ac:dyDescent="0.25">
      <c r="A1089" s="80" t="s">
        <v>26</v>
      </c>
      <c r="B1089" s="47"/>
      <c r="C1089" s="81"/>
    </row>
    <row r="1090" spans="1:3" ht="15.75" x14ac:dyDescent="0.25">
      <c r="A1090" s="67" t="s">
        <v>27</v>
      </c>
      <c r="B1090" s="29" t="s">
        <v>38</v>
      </c>
      <c r="C1090" s="82"/>
    </row>
    <row r="1091" spans="1:3" ht="17.25" x14ac:dyDescent="0.3">
      <c r="A1091" s="83"/>
      <c r="B1091" s="49"/>
      <c r="C1091" s="137"/>
    </row>
    <row r="1092" spans="1:3" ht="16.5" thickBot="1" x14ac:dyDescent="0.3">
      <c r="A1092" s="67" t="s">
        <v>29</v>
      </c>
      <c r="B1092" s="35"/>
      <c r="C1092" s="84">
        <f>C1088</f>
        <v>271625</v>
      </c>
    </row>
    <row r="1093" spans="1:3" ht="15.75" x14ac:dyDescent="0.25">
      <c r="A1093" s="67" t="s">
        <v>30</v>
      </c>
      <c r="B1093" s="50"/>
      <c r="C1093" s="85">
        <f>C1092*6/100</f>
        <v>16297.5</v>
      </c>
    </row>
    <row r="1094" spans="1:3" ht="15.75" x14ac:dyDescent="0.25">
      <c r="A1094" s="67" t="s">
        <v>31</v>
      </c>
      <c r="B1094" s="47"/>
      <c r="C1094" s="77">
        <v>-15000</v>
      </c>
    </row>
    <row r="1095" spans="1:3" ht="16.5" thickBot="1" x14ac:dyDescent="0.3">
      <c r="A1095" s="43" t="s">
        <v>32</v>
      </c>
      <c r="B1095" s="57"/>
      <c r="C1095" s="126">
        <f>C1093+C1094</f>
        <v>1297.5</v>
      </c>
    </row>
    <row r="1096" spans="1:3" ht="15.75" thickTop="1" x14ac:dyDescent="0.25"/>
    <row r="1104" spans="1:3" ht="15.75" x14ac:dyDescent="0.25">
      <c r="A1104" s="92"/>
      <c r="B1104" s="37"/>
      <c r="C1104" s="120"/>
    </row>
    <row r="1116" spans="1:3" ht="17.25" x14ac:dyDescent="0.3">
      <c r="A1116" s="1" t="s">
        <v>100</v>
      </c>
      <c r="B1116" s="3"/>
      <c r="C1116" s="3"/>
    </row>
    <row r="1117" spans="1:3" ht="17.25" x14ac:dyDescent="0.3">
      <c r="A1117" s="1" t="s">
        <v>89</v>
      </c>
      <c r="B1117" s="3"/>
      <c r="C1117" s="3"/>
    </row>
    <row r="1118" spans="1:3" ht="15.75" x14ac:dyDescent="0.25">
      <c r="A1118" s="73"/>
      <c r="B1118" s="3"/>
      <c r="C1118" s="3"/>
    </row>
    <row r="1119" spans="1:3" ht="15.75" x14ac:dyDescent="0.25">
      <c r="A1119" s="74" t="s">
        <v>2</v>
      </c>
      <c r="B1119" s="3"/>
      <c r="C1119" s="3"/>
    </row>
    <row r="1120" spans="1:3" ht="15.75" x14ac:dyDescent="0.25">
      <c r="A1120" s="75"/>
      <c r="B1120" s="166" t="s">
        <v>113</v>
      </c>
      <c r="C1120" s="166"/>
    </row>
    <row r="1121" spans="1:3" ht="15.75" x14ac:dyDescent="0.25">
      <c r="A1121" s="76" t="s">
        <v>6</v>
      </c>
      <c r="B1121" s="8"/>
      <c r="C1121" s="7">
        <v>75000</v>
      </c>
    </row>
    <row r="1122" spans="1:3" ht="15.75" x14ac:dyDescent="0.25">
      <c r="A1122" s="67" t="s">
        <v>9</v>
      </c>
      <c r="B1122" s="11"/>
      <c r="C1122" s="10">
        <v>7800</v>
      </c>
    </row>
    <row r="1123" spans="1:3" ht="15.75" x14ac:dyDescent="0.25">
      <c r="A1123" s="67" t="s">
        <v>11</v>
      </c>
      <c r="B1123" s="11"/>
      <c r="C1123" s="10">
        <v>39825</v>
      </c>
    </row>
    <row r="1124" spans="1:3" ht="15.75" x14ac:dyDescent="0.25">
      <c r="A1124" s="67" t="s">
        <v>13</v>
      </c>
      <c r="B1124" s="11"/>
      <c r="C1124" s="10">
        <v>37500</v>
      </c>
    </row>
    <row r="1125" spans="1:3" ht="15.75" x14ac:dyDescent="0.25">
      <c r="A1125" s="67" t="s">
        <v>16</v>
      </c>
      <c r="B1125" s="11"/>
      <c r="C1125" s="10">
        <v>25000</v>
      </c>
    </row>
    <row r="1126" spans="1:3" ht="15.75" x14ac:dyDescent="0.25">
      <c r="A1126" s="67" t="s">
        <v>17</v>
      </c>
      <c r="B1126" s="11"/>
      <c r="C1126" s="10">
        <v>55000</v>
      </c>
    </row>
    <row r="1127" spans="1:3" ht="15.75" x14ac:dyDescent="0.25">
      <c r="A1127" s="67" t="s">
        <v>18</v>
      </c>
      <c r="B1127" s="11"/>
      <c r="C1127" s="10">
        <v>11500</v>
      </c>
    </row>
    <row r="1128" spans="1:3" ht="15.75" x14ac:dyDescent="0.25">
      <c r="A1128" s="67" t="s">
        <v>19</v>
      </c>
      <c r="B1128" s="11"/>
      <c r="C1128" s="10">
        <v>20000</v>
      </c>
    </row>
    <row r="1129" spans="1:3" ht="15.75" x14ac:dyDescent="0.25">
      <c r="A1129" s="78" t="s">
        <v>20</v>
      </c>
      <c r="B1129" s="19"/>
      <c r="C1129" s="18">
        <f>SUM(C1121:C1128)</f>
        <v>271625</v>
      </c>
    </row>
    <row r="1130" spans="1:3" ht="15.75" x14ac:dyDescent="0.25">
      <c r="A1130" s="79"/>
      <c r="B1130" s="47"/>
      <c r="C1130" s="20"/>
    </row>
    <row r="1131" spans="1:3" ht="15.75" x14ac:dyDescent="0.25">
      <c r="A1131" s="80" t="s">
        <v>21</v>
      </c>
      <c r="B1131" s="47"/>
      <c r="C1131" s="20"/>
    </row>
    <row r="1132" spans="1:3" ht="15.75" x14ac:dyDescent="0.25">
      <c r="A1132" s="67" t="s">
        <v>23</v>
      </c>
      <c r="B1132" s="47"/>
      <c r="C1132" s="77"/>
    </row>
    <row r="1133" spans="1:3" ht="15.75" x14ac:dyDescent="0.25">
      <c r="A1133" s="67" t="s">
        <v>22</v>
      </c>
      <c r="B1133" s="47"/>
      <c r="C1133" s="81"/>
    </row>
    <row r="1134" spans="1:3" ht="15.75" x14ac:dyDescent="0.25">
      <c r="A1134" s="67" t="s">
        <v>24</v>
      </c>
      <c r="B1134" s="90"/>
      <c r="C1134" s="81"/>
    </row>
    <row r="1135" spans="1:3" ht="15.75" x14ac:dyDescent="0.25">
      <c r="A1135" s="67" t="s">
        <v>25</v>
      </c>
      <c r="B1135" s="47"/>
      <c r="C1135" s="81"/>
    </row>
    <row r="1136" spans="1:3" ht="15.75" x14ac:dyDescent="0.25">
      <c r="A1136" s="67"/>
      <c r="B1136" s="8"/>
      <c r="C1136" s="7">
        <f>C1129+B1134+C1132</f>
        <v>271625</v>
      </c>
    </row>
    <row r="1137" spans="1:3" ht="15.75" x14ac:dyDescent="0.25">
      <c r="A1137" s="80" t="s">
        <v>26</v>
      </c>
      <c r="B1137" s="47"/>
      <c r="C1137" s="81"/>
    </row>
    <row r="1138" spans="1:3" ht="15.75" x14ac:dyDescent="0.25">
      <c r="A1138" s="67" t="s">
        <v>27</v>
      </c>
      <c r="B1138" s="29" t="s">
        <v>38</v>
      </c>
      <c r="C1138" s="82"/>
    </row>
    <row r="1139" spans="1:3" ht="17.25" x14ac:dyDescent="0.3">
      <c r="A1139" s="83"/>
      <c r="B1139" s="49"/>
      <c r="C1139" s="137"/>
    </row>
    <row r="1140" spans="1:3" ht="16.5" thickBot="1" x14ac:dyDescent="0.3">
      <c r="A1140" s="67" t="s">
        <v>29</v>
      </c>
      <c r="B1140" s="35"/>
      <c r="C1140" s="84">
        <f>C1136</f>
        <v>271625</v>
      </c>
    </row>
    <row r="1141" spans="1:3" ht="15.75" x14ac:dyDescent="0.25">
      <c r="A1141" s="67" t="s">
        <v>30</v>
      </c>
      <c r="B1141" s="50"/>
      <c r="C1141" s="85">
        <f>C1140*6/100</f>
        <v>16297.5</v>
      </c>
    </row>
    <row r="1142" spans="1:3" ht="15.75" x14ac:dyDescent="0.25">
      <c r="A1142" s="67" t="s">
        <v>31</v>
      </c>
      <c r="B1142" s="47"/>
      <c r="C1142" s="77">
        <v>-15000</v>
      </c>
    </row>
    <row r="1143" spans="1:3" ht="16.5" thickBot="1" x14ac:dyDescent="0.3">
      <c r="A1143" s="43" t="s">
        <v>32</v>
      </c>
      <c r="B1143" s="57"/>
      <c r="C1143" s="126">
        <f>C1141+C1142</f>
        <v>1297.5</v>
      </c>
    </row>
    <row r="1144" spans="1:3" ht="16.5" thickTop="1" x14ac:dyDescent="0.25">
      <c r="A1144" s="21"/>
      <c r="B1144" s="37"/>
      <c r="C1144" s="120"/>
    </row>
    <row r="1145" spans="1:3" ht="15.75" x14ac:dyDescent="0.25">
      <c r="A1145" s="21"/>
      <c r="B1145" s="37"/>
      <c r="C1145" s="120"/>
    </row>
    <row r="1146" spans="1:3" ht="15.75" x14ac:dyDescent="0.25">
      <c r="A1146" s="21"/>
      <c r="B1146" s="37"/>
      <c r="C1146" s="120"/>
    </row>
    <row r="1147" spans="1:3" ht="15.75" x14ac:dyDescent="0.25">
      <c r="A1147" s="21"/>
      <c r="B1147" s="37"/>
      <c r="C1147" s="120"/>
    </row>
    <row r="1148" spans="1:3" ht="15.75" x14ac:dyDescent="0.25">
      <c r="A1148" s="21"/>
      <c r="B1148" s="37"/>
      <c r="C1148" s="120"/>
    </row>
    <row r="1149" spans="1:3" ht="15.75" x14ac:dyDescent="0.25">
      <c r="A1149" s="21"/>
      <c r="B1149" s="37"/>
      <c r="C1149" s="120"/>
    </row>
    <row r="1150" spans="1:3" ht="15.75" x14ac:dyDescent="0.25">
      <c r="A1150" s="21"/>
      <c r="B1150" s="37"/>
      <c r="C1150" s="120"/>
    </row>
    <row r="1151" spans="1:3" ht="15.75" x14ac:dyDescent="0.25">
      <c r="A1151" s="21"/>
      <c r="B1151" s="37"/>
      <c r="C1151" s="120"/>
    </row>
    <row r="1153" spans="1:3" ht="15.75" x14ac:dyDescent="0.25">
      <c r="A1153" s="92"/>
      <c r="B1153" s="37"/>
      <c r="C1153" s="120"/>
    </row>
    <row r="1164" spans="1:3" ht="17.25" x14ac:dyDescent="0.3">
      <c r="A1164" s="1" t="s">
        <v>101</v>
      </c>
      <c r="B1164" s="3"/>
      <c r="C1164" s="3"/>
    </row>
    <row r="1165" spans="1:3" ht="17.25" x14ac:dyDescent="0.3">
      <c r="A1165" s="1" t="s">
        <v>89</v>
      </c>
      <c r="B1165" s="3"/>
      <c r="C1165" s="3"/>
    </row>
    <row r="1166" spans="1:3" ht="15.75" x14ac:dyDescent="0.25">
      <c r="A1166" s="73"/>
      <c r="B1166" s="3"/>
      <c r="C1166" s="3"/>
    </row>
    <row r="1167" spans="1:3" ht="15.75" x14ac:dyDescent="0.25">
      <c r="A1167" s="74" t="s">
        <v>2</v>
      </c>
      <c r="B1167" s="3"/>
      <c r="C1167" s="3"/>
    </row>
    <row r="1168" spans="1:3" ht="15.75" x14ac:dyDescent="0.25">
      <c r="A1168" s="75"/>
      <c r="B1168" s="166" t="s">
        <v>113</v>
      </c>
      <c r="C1168" s="166"/>
    </row>
    <row r="1169" spans="1:3" ht="15.75" x14ac:dyDescent="0.25">
      <c r="A1169" s="76" t="s">
        <v>6</v>
      </c>
      <c r="B1169" s="8"/>
      <c r="C1169" s="7">
        <v>75000</v>
      </c>
    </row>
    <row r="1170" spans="1:3" ht="15.75" x14ac:dyDescent="0.25">
      <c r="A1170" s="67" t="s">
        <v>9</v>
      </c>
      <c r="B1170" s="11"/>
      <c r="C1170" s="10">
        <v>7800</v>
      </c>
    </row>
    <row r="1171" spans="1:3" ht="15.75" x14ac:dyDescent="0.25">
      <c r="A1171" s="67" t="s">
        <v>11</v>
      </c>
      <c r="B1171" s="11"/>
      <c r="C1171" s="10">
        <v>39825</v>
      </c>
    </row>
    <row r="1172" spans="1:3" ht="15.75" x14ac:dyDescent="0.25">
      <c r="A1172" s="67" t="s">
        <v>13</v>
      </c>
      <c r="B1172" s="11"/>
      <c r="C1172" s="10">
        <v>37500</v>
      </c>
    </row>
    <row r="1173" spans="1:3" ht="17.25" x14ac:dyDescent="0.3">
      <c r="A1173" s="9" t="s">
        <v>15</v>
      </c>
      <c r="B1173" s="11"/>
      <c r="C1173" s="10">
        <v>253333.33</v>
      </c>
    </row>
    <row r="1174" spans="1:3" ht="15.75" x14ac:dyDescent="0.25">
      <c r="A1174" s="67" t="s">
        <v>16</v>
      </c>
      <c r="B1174" s="11"/>
      <c r="C1174" s="10">
        <v>25000</v>
      </c>
    </row>
    <row r="1175" spans="1:3" ht="15.75" x14ac:dyDescent="0.25">
      <c r="A1175" s="67" t="s">
        <v>17</v>
      </c>
      <c r="B1175" s="11"/>
      <c r="C1175" s="10">
        <v>55000</v>
      </c>
    </row>
    <row r="1176" spans="1:3" ht="15.75" x14ac:dyDescent="0.25">
      <c r="A1176" s="67" t="s">
        <v>18</v>
      </c>
      <c r="B1176" s="11"/>
      <c r="C1176" s="10">
        <v>11500</v>
      </c>
    </row>
    <row r="1177" spans="1:3" ht="15.75" x14ac:dyDescent="0.25">
      <c r="A1177" s="67" t="s">
        <v>19</v>
      </c>
      <c r="B1177" s="11"/>
      <c r="C1177" s="10">
        <v>20000</v>
      </c>
    </row>
    <row r="1178" spans="1:3" ht="15.75" x14ac:dyDescent="0.25">
      <c r="A1178" s="78" t="s">
        <v>20</v>
      </c>
      <c r="B1178" s="19"/>
      <c r="C1178" s="18">
        <f>SUM(C1169:C1177)</f>
        <v>524958.32999999996</v>
      </c>
    </row>
    <row r="1179" spans="1:3" ht="15.75" x14ac:dyDescent="0.25">
      <c r="A1179" s="79"/>
      <c r="B1179" s="47"/>
      <c r="C1179" s="20"/>
    </row>
    <row r="1180" spans="1:3" ht="15.75" x14ac:dyDescent="0.25">
      <c r="A1180" s="80" t="s">
        <v>21</v>
      </c>
      <c r="B1180" s="47"/>
      <c r="C1180" s="20"/>
    </row>
    <row r="1181" spans="1:3" ht="15.75" x14ac:dyDescent="0.25">
      <c r="A1181" s="67" t="s">
        <v>23</v>
      </c>
      <c r="B1181" s="47"/>
      <c r="C1181" s="77"/>
    </row>
    <row r="1182" spans="1:3" ht="15.75" x14ac:dyDescent="0.25">
      <c r="A1182" s="67" t="s">
        <v>22</v>
      </c>
      <c r="B1182" s="47"/>
      <c r="C1182" s="81"/>
    </row>
    <row r="1183" spans="1:3" ht="15.75" x14ac:dyDescent="0.25">
      <c r="A1183" s="67" t="s">
        <v>24</v>
      </c>
      <c r="B1183" s="90"/>
      <c r="C1183" s="81"/>
    </row>
    <row r="1184" spans="1:3" ht="15.75" x14ac:dyDescent="0.25">
      <c r="A1184" s="67" t="s">
        <v>25</v>
      </c>
      <c r="B1184" s="47"/>
      <c r="C1184" s="81"/>
    </row>
    <row r="1185" spans="1:3" ht="15.75" x14ac:dyDescent="0.25">
      <c r="A1185" s="67"/>
      <c r="B1185" s="8"/>
      <c r="C1185" s="7">
        <f>C1178+B1183+C1181</f>
        <v>524958.32999999996</v>
      </c>
    </row>
    <row r="1186" spans="1:3" ht="15.75" x14ac:dyDescent="0.25">
      <c r="A1186" s="80" t="s">
        <v>26</v>
      </c>
      <c r="B1186" s="47"/>
      <c r="C1186" s="81"/>
    </row>
    <row r="1187" spans="1:3" ht="15.75" x14ac:dyDescent="0.25">
      <c r="A1187" s="67" t="s">
        <v>27</v>
      </c>
      <c r="B1187" s="29">
        <v>350</v>
      </c>
      <c r="C1187" s="82"/>
    </row>
    <row r="1188" spans="1:3" ht="17.25" x14ac:dyDescent="0.3">
      <c r="A1188" s="83"/>
      <c r="B1188" s="49"/>
      <c r="C1188" s="137"/>
    </row>
    <row r="1189" spans="1:3" ht="16.5" thickBot="1" x14ac:dyDescent="0.3">
      <c r="A1189" s="67" t="s">
        <v>29</v>
      </c>
      <c r="B1189" s="35"/>
      <c r="C1189" s="84">
        <f>C1185-B1187</f>
        <v>524608.32999999996</v>
      </c>
    </row>
    <row r="1190" spans="1:3" ht="15.75" x14ac:dyDescent="0.25">
      <c r="A1190" s="67" t="s">
        <v>73</v>
      </c>
      <c r="B1190" s="50"/>
      <c r="C1190" s="85">
        <f>C1189*12/100</f>
        <v>62952.999599999988</v>
      </c>
    </row>
    <row r="1191" spans="1:3" ht="15.75" x14ac:dyDescent="0.25">
      <c r="A1191" s="67" t="s">
        <v>31</v>
      </c>
      <c r="B1191" s="47"/>
      <c r="C1191" s="77">
        <v>-45000</v>
      </c>
    </row>
    <row r="1192" spans="1:3" ht="16.5" thickBot="1" x14ac:dyDescent="0.3">
      <c r="A1192" s="43" t="s">
        <v>32</v>
      </c>
      <c r="B1192" s="57"/>
      <c r="C1192" s="126">
        <f>C1190+C1191</f>
        <v>17952.999599999988</v>
      </c>
    </row>
    <row r="1193" spans="1:3" ht="15.75" thickTop="1" x14ac:dyDescent="0.25"/>
    <row r="1194" spans="1:3" ht="15.75" x14ac:dyDescent="0.25">
      <c r="A1194" s="92"/>
      <c r="B1194" s="37"/>
      <c r="C1194" s="120"/>
    </row>
    <row r="1195" spans="1:3" ht="15.75" x14ac:dyDescent="0.25">
      <c r="A1195" s="92"/>
      <c r="B1195" s="37"/>
      <c r="C1195" s="120"/>
    </row>
    <row r="1196" spans="1:3" ht="15.75" x14ac:dyDescent="0.25">
      <c r="A1196" s="92"/>
      <c r="B1196" s="37"/>
      <c r="C1196" s="120"/>
    </row>
    <row r="1197" spans="1:3" ht="15.75" x14ac:dyDescent="0.25">
      <c r="A1197" s="92"/>
      <c r="B1197" s="37"/>
      <c r="C1197" s="120"/>
    </row>
    <row r="1198" spans="1:3" ht="15.75" x14ac:dyDescent="0.25">
      <c r="A1198" s="92"/>
      <c r="B1198" s="37"/>
      <c r="C1198" s="120"/>
    </row>
    <row r="1199" spans="1:3" ht="15.75" x14ac:dyDescent="0.25">
      <c r="A1199" s="92"/>
      <c r="B1199" s="37"/>
      <c r="C1199" s="120"/>
    </row>
    <row r="1200" spans="1:3" ht="15.75" x14ac:dyDescent="0.25">
      <c r="A1200" s="92"/>
      <c r="B1200" s="37"/>
      <c r="C1200" s="120"/>
    </row>
    <row r="1201" spans="1:3" ht="15.75" x14ac:dyDescent="0.25">
      <c r="A1201" s="92"/>
      <c r="B1201" s="37"/>
      <c r="C1201" s="120"/>
    </row>
    <row r="1202" spans="1:3" ht="15.75" x14ac:dyDescent="0.25">
      <c r="A1202" s="92"/>
      <c r="B1202" s="37"/>
      <c r="C1202" s="120"/>
    </row>
    <row r="1203" spans="1:3" ht="15.75" x14ac:dyDescent="0.25">
      <c r="A1203" s="92"/>
      <c r="B1203" s="37"/>
      <c r="C1203" s="120"/>
    </row>
    <row r="1204" spans="1:3" ht="15.75" x14ac:dyDescent="0.25">
      <c r="A1204" s="92"/>
      <c r="B1204" s="37"/>
      <c r="C1204" s="120"/>
    </row>
    <row r="1205" spans="1:3" ht="15.75" x14ac:dyDescent="0.25">
      <c r="A1205" s="92"/>
      <c r="B1205" s="37"/>
      <c r="C1205" s="120"/>
    </row>
    <row r="1206" spans="1:3" ht="15.75" x14ac:dyDescent="0.25">
      <c r="A1206" s="92"/>
      <c r="B1206" s="37"/>
      <c r="C1206" s="120"/>
    </row>
    <row r="1212" spans="1:3" ht="17.25" x14ac:dyDescent="0.3">
      <c r="A1212" s="1" t="s">
        <v>102</v>
      </c>
      <c r="B1212" s="3"/>
      <c r="C1212" s="3"/>
    </row>
    <row r="1213" spans="1:3" ht="17.25" x14ac:dyDescent="0.3">
      <c r="A1213" s="1" t="s">
        <v>89</v>
      </c>
      <c r="B1213" s="3"/>
      <c r="C1213" s="3"/>
    </row>
    <row r="1214" spans="1:3" ht="15.75" x14ac:dyDescent="0.25">
      <c r="A1214" s="73"/>
      <c r="B1214" s="3"/>
      <c r="C1214" s="3"/>
    </row>
    <row r="1215" spans="1:3" ht="15.75" x14ac:dyDescent="0.25">
      <c r="A1215" s="74" t="s">
        <v>2</v>
      </c>
      <c r="B1215" s="3"/>
      <c r="C1215" s="3"/>
    </row>
    <row r="1216" spans="1:3" ht="15.75" x14ac:dyDescent="0.25">
      <c r="A1216" s="75"/>
      <c r="B1216" s="166" t="s">
        <v>113</v>
      </c>
      <c r="C1216" s="166"/>
    </row>
    <row r="1217" spans="1:3" ht="15.75" x14ac:dyDescent="0.25">
      <c r="A1217" s="76" t="s">
        <v>6</v>
      </c>
      <c r="B1217" s="8"/>
      <c r="C1217" s="7">
        <v>75000</v>
      </c>
    </row>
    <row r="1218" spans="1:3" ht="15.75" x14ac:dyDescent="0.25">
      <c r="A1218" s="67" t="s">
        <v>9</v>
      </c>
      <c r="B1218" s="11"/>
      <c r="C1218" s="10">
        <v>7800</v>
      </c>
    </row>
    <row r="1219" spans="1:3" ht="15.75" x14ac:dyDescent="0.25">
      <c r="A1219" s="67" t="s">
        <v>11</v>
      </c>
      <c r="B1219" s="11"/>
      <c r="C1219" s="10">
        <v>39825</v>
      </c>
    </row>
    <row r="1220" spans="1:3" ht="15.75" x14ac:dyDescent="0.25">
      <c r="A1220" s="67" t="s">
        <v>13</v>
      </c>
      <c r="B1220" s="11"/>
      <c r="C1220" s="10">
        <v>37500</v>
      </c>
    </row>
    <row r="1221" spans="1:3" ht="15.75" x14ac:dyDescent="0.25">
      <c r="A1221" s="67" t="s">
        <v>16</v>
      </c>
      <c r="B1221" s="11"/>
      <c r="C1221" s="10">
        <v>25000</v>
      </c>
    </row>
    <row r="1222" spans="1:3" ht="15.75" x14ac:dyDescent="0.25">
      <c r="A1222" s="67" t="s">
        <v>17</v>
      </c>
      <c r="B1222" s="11"/>
      <c r="C1222" s="10">
        <v>55000</v>
      </c>
    </row>
    <row r="1223" spans="1:3" ht="15.75" x14ac:dyDescent="0.25">
      <c r="A1223" s="67" t="s">
        <v>18</v>
      </c>
      <c r="B1223" s="11"/>
      <c r="C1223" s="10">
        <v>11500</v>
      </c>
    </row>
    <row r="1224" spans="1:3" ht="15.75" x14ac:dyDescent="0.25">
      <c r="A1224" s="67" t="s">
        <v>19</v>
      </c>
      <c r="B1224" s="11"/>
      <c r="C1224" s="10">
        <v>20000</v>
      </c>
    </row>
    <row r="1225" spans="1:3" ht="15.75" x14ac:dyDescent="0.25">
      <c r="A1225" s="78" t="s">
        <v>20</v>
      </c>
      <c r="B1225" s="19"/>
      <c r="C1225" s="18">
        <f>SUM(C1217:C1224)</f>
        <v>271625</v>
      </c>
    </row>
    <row r="1226" spans="1:3" ht="15.75" x14ac:dyDescent="0.25">
      <c r="A1226" s="79"/>
      <c r="B1226" s="47"/>
      <c r="C1226" s="20"/>
    </row>
    <row r="1227" spans="1:3" ht="15.75" x14ac:dyDescent="0.25">
      <c r="A1227" s="80" t="s">
        <v>21</v>
      </c>
      <c r="B1227" s="47"/>
      <c r="C1227" s="20"/>
    </row>
    <row r="1228" spans="1:3" ht="15.75" x14ac:dyDescent="0.25">
      <c r="A1228" s="67" t="s">
        <v>23</v>
      </c>
      <c r="B1228" s="47"/>
      <c r="C1228" s="77"/>
    </row>
    <row r="1229" spans="1:3" ht="15.75" x14ac:dyDescent="0.25">
      <c r="A1229" s="67" t="s">
        <v>22</v>
      </c>
      <c r="B1229" s="47"/>
      <c r="C1229" s="81"/>
    </row>
    <row r="1230" spans="1:3" ht="15.75" x14ac:dyDescent="0.25">
      <c r="A1230" s="67" t="s">
        <v>24</v>
      </c>
      <c r="B1230" s="90"/>
      <c r="C1230" s="81"/>
    </row>
    <row r="1231" spans="1:3" ht="15.75" x14ac:dyDescent="0.25">
      <c r="A1231" s="67" t="s">
        <v>25</v>
      </c>
      <c r="B1231" s="47"/>
      <c r="C1231" s="81"/>
    </row>
    <row r="1232" spans="1:3" ht="15.75" x14ac:dyDescent="0.25">
      <c r="A1232" s="67"/>
      <c r="B1232" s="8"/>
      <c r="C1232" s="7">
        <f>C1225+B1230+C1228</f>
        <v>271625</v>
      </c>
    </row>
    <row r="1233" spans="1:3" ht="15.75" x14ac:dyDescent="0.25">
      <c r="A1233" s="80" t="s">
        <v>26</v>
      </c>
      <c r="B1233" s="47"/>
      <c r="C1233" s="81"/>
    </row>
    <row r="1234" spans="1:3" ht="15.75" x14ac:dyDescent="0.25">
      <c r="A1234" s="67" t="s">
        <v>27</v>
      </c>
      <c r="B1234" s="29" t="s">
        <v>38</v>
      </c>
      <c r="C1234" s="82"/>
    </row>
    <row r="1235" spans="1:3" ht="17.25" x14ac:dyDescent="0.3">
      <c r="A1235" s="83"/>
      <c r="B1235" s="49"/>
      <c r="C1235" s="137"/>
    </row>
    <row r="1236" spans="1:3" ht="16.5" thickBot="1" x14ac:dyDescent="0.3">
      <c r="A1236" s="67" t="s">
        <v>29</v>
      </c>
      <c r="B1236" s="35"/>
      <c r="C1236" s="84">
        <f>C1232</f>
        <v>271625</v>
      </c>
    </row>
    <row r="1237" spans="1:3" ht="15.75" x14ac:dyDescent="0.25">
      <c r="A1237" s="67" t="s">
        <v>30</v>
      </c>
      <c r="B1237" s="50"/>
      <c r="C1237" s="85">
        <f>C1236*6/100</f>
        <v>16297.5</v>
      </c>
    </row>
    <row r="1238" spans="1:3" ht="15.75" x14ac:dyDescent="0.25">
      <c r="A1238" s="67" t="s">
        <v>31</v>
      </c>
      <c r="B1238" s="47"/>
      <c r="C1238" s="77">
        <v>-15000</v>
      </c>
    </row>
    <row r="1239" spans="1:3" ht="16.5" thickBot="1" x14ac:dyDescent="0.3">
      <c r="A1239" s="43" t="s">
        <v>32</v>
      </c>
      <c r="B1239" s="57"/>
      <c r="C1239" s="126">
        <f>C1237+C1238</f>
        <v>1297.5</v>
      </c>
    </row>
    <row r="1240" spans="1:3" ht="15.75" thickTop="1" x14ac:dyDescent="0.25"/>
    <row r="1241" spans="1:3" ht="15.75" x14ac:dyDescent="0.25">
      <c r="A1241" s="92"/>
      <c r="B1241" s="37"/>
      <c r="C1241" s="120"/>
    </row>
    <row r="1260" spans="1:3" ht="17.25" x14ac:dyDescent="0.3">
      <c r="A1260" s="1" t="s">
        <v>103</v>
      </c>
      <c r="B1260" s="3"/>
      <c r="C1260" s="3"/>
    </row>
    <row r="1261" spans="1:3" ht="17.25" x14ac:dyDescent="0.3">
      <c r="A1261" s="1" t="s">
        <v>89</v>
      </c>
      <c r="B1261" s="3"/>
      <c r="C1261" s="3"/>
    </row>
    <row r="1262" spans="1:3" ht="15.75" x14ac:dyDescent="0.25">
      <c r="A1262" s="73"/>
      <c r="B1262" s="3"/>
      <c r="C1262" s="3"/>
    </row>
    <row r="1263" spans="1:3" ht="15.75" x14ac:dyDescent="0.25">
      <c r="A1263" s="74" t="s">
        <v>2</v>
      </c>
      <c r="B1263" s="3"/>
      <c r="C1263" s="3"/>
    </row>
    <row r="1264" spans="1:3" ht="15.75" x14ac:dyDescent="0.25">
      <c r="A1264" s="75"/>
      <c r="B1264" s="166" t="s">
        <v>113</v>
      </c>
      <c r="C1264" s="166"/>
    </row>
    <row r="1265" spans="1:3" ht="15.75" x14ac:dyDescent="0.25">
      <c r="A1265" s="76" t="s">
        <v>6</v>
      </c>
      <c r="B1265" s="8"/>
      <c r="C1265" s="7">
        <v>75000</v>
      </c>
    </row>
    <row r="1266" spans="1:3" ht="15.75" x14ac:dyDescent="0.25">
      <c r="A1266" s="67" t="s">
        <v>9</v>
      </c>
      <c r="B1266" s="11"/>
      <c r="C1266" s="10">
        <v>7800</v>
      </c>
    </row>
    <row r="1267" spans="1:3" ht="15.75" x14ac:dyDescent="0.25">
      <c r="A1267" s="67" t="s">
        <v>11</v>
      </c>
      <c r="B1267" s="11"/>
      <c r="C1267" s="10">
        <v>39825</v>
      </c>
    </row>
    <row r="1268" spans="1:3" ht="15.75" x14ac:dyDescent="0.25">
      <c r="A1268" s="67" t="s">
        <v>13</v>
      </c>
      <c r="B1268" s="11"/>
      <c r="C1268" s="10">
        <v>37500</v>
      </c>
    </row>
    <row r="1269" spans="1:3" ht="15.75" x14ac:dyDescent="0.25">
      <c r="A1269" s="67" t="s">
        <v>16</v>
      </c>
      <c r="B1269" s="11"/>
      <c r="C1269" s="10">
        <v>25000</v>
      </c>
    </row>
    <row r="1270" spans="1:3" ht="15.75" x14ac:dyDescent="0.25">
      <c r="A1270" s="67" t="s">
        <v>17</v>
      </c>
      <c r="B1270" s="11"/>
      <c r="C1270" s="10">
        <v>55000</v>
      </c>
    </row>
    <row r="1271" spans="1:3" ht="15.75" x14ac:dyDescent="0.25">
      <c r="A1271" s="67" t="s">
        <v>18</v>
      </c>
      <c r="B1271" s="11"/>
      <c r="C1271" s="10">
        <v>11500</v>
      </c>
    </row>
    <row r="1272" spans="1:3" ht="15.75" x14ac:dyDescent="0.25">
      <c r="A1272" s="67" t="s">
        <v>19</v>
      </c>
      <c r="B1272" s="11"/>
      <c r="C1272" s="10">
        <v>20000</v>
      </c>
    </row>
    <row r="1273" spans="1:3" ht="15.75" x14ac:dyDescent="0.25">
      <c r="A1273" s="78" t="s">
        <v>20</v>
      </c>
      <c r="B1273" s="19"/>
      <c r="C1273" s="18">
        <f>SUM(C1265:C1272)</f>
        <v>271625</v>
      </c>
    </row>
    <row r="1274" spans="1:3" ht="15.75" x14ac:dyDescent="0.25">
      <c r="A1274" s="79"/>
      <c r="B1274" s="47"/>
      <c r="C1274" s="20"/>
    </row>
    <row r="1275" spans="1:3" ht="15.75" x14ac:dyDescent="0.25">
      <c r="A1275" s="80" t="s">
        <v>21</v>
      </c>
      <c r="B1275" s="47"/>
      <c r="C1275" s="20"/>
    </row>
    <row r="1276" spans="1:3" ht="15.75" x14ac:dyDescent="0.25">
      <c r="A1276" s="67" t="s">
        <v>23</v>
      </c>
      <c r="B1276" s="47"/>
      <c r="C1276" s="77"/>
    </row>
    <row r="1277" spans="1:3" ht="15.75" x14ac:dyDescent="0.25">
      <c r="A1277" s="67" t="s">
        <v>22</v>
      </c>
      <c r="B1277" s="47"/>
      <c r="C1277" s="81"/>
    </row>
    <row r="1278" spans="1:3" ht="15.75" x14ac:dyDescent="0.25">
      <c r="A1278" s="67" t="s">
        <v>24</v>
      </c>
      <c r="B1278" s="90"/>
      <c r="C1278" s="81"/>
    </row>
    <row r="1279" spans="1:3" ht="15.75" x14ac:dyDescent="0.25">
      <c r="A1279" s="67" t="s">
        <v>25</v>
      </c>
      <c r="B1279" s="47"/>
      <c r="C1279" s="81"/>
    </row>
    <row r="1280" spans="1:3" ht="15.75" x14ac:dyDescent="0.25">
      <c r="A1280" s="67"/>
      <c r="B1280" s="8"/>
      <c r="C1280" s="7">
        <f>C1273+B1278+C1276</f>
        <v>271625</v>
      </c>
    </row>
    <row r="1281" spans="1:3" ht="15.75" x14ac:dyDescent="0.25">
      <c r="A1281" s="80" t="s">
        <v>26</v>
      </c>
      <c r="B1281" s="47"/>
      <c r="C1281" s="81"/>
    </row>
    <row r="1282" spans="1:3" ht="15.75" x14ac:dyDescent="0.25">
      <c r="A1282" s="67" t="s">
        <v>27</v>
      </c>
      <c r="B1282" s="29" t="s">
        <v>38</v>
      </c>
      <c r="C1282" s="82"/>
    </row>
    <row r="1283" spans="1:3" ht="17.25" x14ac:dyDescent="0.3">
      <c r="A1283" s="83"/>
      <c r="B1283" s="49"/>
      <c r="C1283" s="137"/>
    </row>
    <row r="1284" spans="1:3" ht="16.5" thickBot="1" x14ac:dyDescent="0.3">
      <c r="A1284" s="67" t="s">
        <v>29</v>
      </c>
      <c r="B1284" s="35"/>
      <c r="C1284" s="84">
        <f>C1280</f>
        <v>271625</v>
      </c>
    </row>
    <row r="1285" spans="1:3" ht="15.75" x14ac:dyDescent="0.25">
      <c r="A1285" s="67" t="s">
        <v>30</v>
      </c>
      <c r="B1285" s="50"/>
      <c r="C1285" s="85">
        <f>C1284*6/100</f>
        <v>16297.5</v>
      </c>
    </row>
    <row r="1286" spans="1:3" ht="15.75" x14ac:dyDescent="0.25">
      <c r="A1286" s="67" t="s">
        <v>31</v>
      </c>
      <c r="B1286" s="47"/>
      <c r="C1286" s="77">
        <v>-15000</v>
      </c>
    </row>
    <row r="1287" spans="1:3" ht="16.5" thickBot="1" x14ac:dyDescent="0.3">
      <c r="A1287" s="43" t="s">
        <v>32</v>
      </c>
      <c r="B1287" s="57"/>
      <c r="C1287" s="126">
        <f>C1285+C1286</f>
        <v>1297.5</v>
      </c>
    </row>
    <row r="1288" spans="1:3" ht="15.75" thickTop="1" x14ac:dyDescent="0.25"/>
    <row r="1289" spans="1:3" ht="15.75" x14ac:dyDescent="0.25">
      <c r="A1289" s="92"/>
      <c r="B1289" s="37"/>
      <c r="C1289" s="120"/>
    </row>
    <row r="1290" spans="1:3" ht="15.75" x14ac:dyDescent="0.25">
      <c r="A1290" s="92"/>
      <c r="B1290" s="37"/>
      <c r="C1290" s="120"/>
    </row>
    <row r="1291" spans="1:3" ht="15.75" x14ac:dyDescent="0.25">
      <c r="A1291" s="92"/>
      <c r="B1291" s="37"/>
      <c r="C1291" s="120"/>
    </row>
    <row r="1292" spans="1:3" ht="15.75" x14ac:dyDescent="0.25">
      <c r="A1292" s="92"/>
      <c r="B1292" s="37"/>
      <c r="C1292" s="120"/>
    </row>
    <row r="1293" spans="1:3" ht="15.75" x14ac:dyDescent="0.25">
      <c r="A1293" s="92"/>
      <c r="B1293" s="37"/>
      <c r="C1293" s="120"/>
    </row>
    <row r="1294" spans="1:3" ht="15.75" x14ac:dyDescent="0.25">
      <c r="A1294" s="92"/>
      <c r="B1294" s="37"/>
      <c r="C1294" s="120"/>
    </row>
    <row r="1295" spans="1:3" ht="15.75" x14ac:dyDescent="0.25">
      <c r="A1295" s="92"/>
      <c r="B1295" s="37"/>
      <c r="C1295" s="120"/>
    </row>
    <row r="1307" spans="1:3" ht="17.25" x14ac:dyDescent="0.3">
      <c r="A1307" s="1" t="s">
        <v>104</v>
      </c>
      <c r="B1307" s="3"/>
      <c r="C1307" s="3"/>
    </row>
    <row r="1308" spans="1:3" ht="17.25" x14ac:dyDescent="0.3">
      <c r="A1308" s="1" t="s">
        <v>89</v>
      </c>
      <c r="B1308" s="3"/>
      <c r="C1308" s="3"/>
    </row>
    <row r="1309" spans="1:3" ht="15.75" x14ac:dyDescent="0.25">
      <c r="A1309" s="73"/>
      <c r="B1309" s="3"/>
      <c r="C1309" s="3"/>
    </row>
    <row r="1310" spans="1:3" ht="15.75" x14ac:dyDescent="0.25">
      <c r="A1310" s="74" t="s">
        <v>2</v>
      </c>
      <c r="B1310" s="3"/>
      <c r="C1310" s="3"/>
    </row>
    <row r="1311" spans="1:3" ht="15.75" x14ac:dyDescent="0.25">
      <c r="A1311" s="75"/>
      <c r="B1311" s="166" t="s">
        <v>113</v>
      </c>
      <c r="C1311" s="166"/>
    </row>
    <row r="1312" spans="1:3" ht="15.75" x14ac:dyDescent="0.25">
      <c r="A1312" s="76" t="s">
        <v>6</v>
      </c>
      <c r="B1312" s="8"/>
      <c r="C1312" s="7">
        <v>75000</v>
      </c>
    </row>
    <row r="1313" spans="1:3" ht="15.75" x14ac:dyDescent="0.25">
      <c r="A1313" s="67" t="s">
        <v>9</v>
      </c>
      <c r="B1313" s="11"/>
      <c r="C1313" s="10">
        <v>7800</v>
      </c>
    </row>
    <row r="1314" spans="1:3" ht="15.75" x14ac:dyDescent="0.25">
      <c r="A1314" s="67" t="s">
        <v>11</v>
      </c>
      <c r="B1314" s="11"/>
      <c r="C1314" s="10">
        <v>39825</v>
      </c>
    </row>
    <row r="1315" spans="1:3" ht="15.75" x14ac:dyDescent="0.25">
      <c r="A1315" s="67" t="s">
        <v>13</v>
      </c>
      <c r="B1315" s="11"/>
      <c r="C1315" s="10">
        <v>37500</v>
      </c>
    </row>
    <row r="1316" spans="1:3" ht="15.75" x14ac:dyDescent="0.25">
      <c r="A1316" s="67" t="s">
        <v>16</v>
      </c>
      <c r="B1316" s="11"/>
      <c r="C1316" s="10">
        <v>25000</v>
      </c>
    </row>
    <row r="1317" spans="1:3" ht="15.75" x14ac:dyDescent="0.25">
      <c r="A1317" s="67" t="s">
        <v>17</v>
      </c>
      <c r="B1317" s="11"/>
      <c r="C1317" s="10">
        <v>55000</v>
      </c>
    </row>
    <row r="1318" spans="1:3" ht="15.75" x14ac:dyDescent="0.25">
      <c r="A1318" s="67" t="s">
        <v>18</v>
      </c>
      <c r="B1318" s="11"/>
      <c r="C1318" s="10">
        <v>11500</v>
      </c>
    </row>
    <row r="1319" spans="1:3" ht="15.75" x14ac:dyDescent="0.25">
      <c r="A1319" s="67" t="s">
        <v>19</v>
      </c>
      <c r="B1319" s="11"/>
      <c r="C1319" s="10">
        <v>20000</v>
      </c>
    </row>
    <row r="1320" spans="1:3" ht="15.75" x14ac:dyDescent="0.25">
      <c r="A1320" s="78" t="s">
        <v>20</v>
      </c>
      <c r="B1320" s="19"/>
      <c r="C1320" s="18">
        <f>SUM(C1312:C1319)</f>
        <v>271625</v>
      </c>
    </row>
    <row r="1321" spans="1:3" ht="15.75" x14ac:dyDescent="0.25">
      <c r="A1321" s="79"/>
      <c r="B1321" s="47"/>
      <c r="C1321" s="20"/>
    </row>
    <row r="1322" spans="1:3" ht="15.75" x14ac:dyDescent="0.25">
      <c r="A1322" s="80" t="s">
        <v>21</v>
      </c>
      <c r="B1322" s="47"/>
      <c r="C1322" s="20"/>
    </row>
    <row r="1323" spans="1:3" ht="15.75" x14ac:dyDescent="0.25">
      <c r="A1323" s="67" t="s">
        <v>23</v>
      </c>
      <c r="B1323" s="47"/>
      <c r="C1323" s="77"/>
    </row>
    <row r="1324" spans="1:3" ht="15.75" x14ac:dyDescent="0.25">
      <c r="A1324" s="67" t="s">
        <v>22</v>
      </c>
      <c r="B1324" s="47"/>
      <c r="C1324" s="81"/>
    </row>
    <row r="1325" spans="1:3" ht="15.75" x14ac:dyDescent="0.25">
      <c r="A1325" s="67" t="s">
        <v>24</v>
      </c>
      <c r="B1325" s="90"/>
      <c r="C1325" s="81"/>
    </row>
    <row r="1326" spans="1:3" ht="15.75" x14ac:dyDescent="0.25">
      <c r="A1326" s="67" t="s">
        <v>25</v>
      </c>
      <c r="B1326" s="47"/>
      <c r="C1326" s="81"/>
    </row>
    <row r="1327" spans="1:3" ht="15.75" x14ac:dyDescent="0.25">
      <c r="A1327" s="67"/>
      <c r="B1327" s="8"/>
      <c r="C1327" s="7">
        <f>C1320+B1325+C1323</f>
        <v>271625</v>
      </c>
    </row>
    <row r="1328" spans="1:3" ht="15.75" x14ac:dyDescent="0.25">
      <c r="A1328" s="80" t="s">
        <v>26</v>
      </c>
      <c r="B1328" s="47"/>
      <c r="C1328" s="81"/>
    </row>
    <row r="1329" spans="1:3" ht="15.75" x14ac:dyDescent="0.25">
      <c r="A1329" s="67" t="s">
        <v>27</v>
      </c>
      <c r="B1329" s="29" t="s">
        <v>38</v>
      </c>
      <c r="C1329" s="82"/>
    </row>
    <row r="1330" spans="1:3" ht="17.25" x14ac:dyDescent="0.3">
      <c r="A1330" s="83"/>
      <c r="B1330" s="49"/>
      <c r="C1330" s="137"/>
    </row>
    <row r="1331" spans="1:3" ht="16.5" thickBot="1" x14ac:dyDescent="0.3">
      <c r="A1331" s="67" t="s">
        <v>29</v>
      </c>
      <c r="B1331" s="35"/>
      <c r="C1331" s="84">
        <f>C1327</f>
        <v>271625</v>
      </c>
    </row>
    <row r="1332" spans="1:3" ht="15.75" x14ac:dyDescent="0.25">
      <c r="A1332" s="67" t="s">
        <v>30</v>
      </c>
      <c r="B1332" s="50"/>
      <c r="C1332" s="85">
        <f>C1331*6/100</f>
        <v>16297.5</v>
      </c>
    </row>
    <row r="1333" spans="1:3" ht="15.75" x14ac:dyDescent="0.25">
      <c r="A1333" s="67" t="s">
        <v>31</v>
      </c>
      <c r="B1333" s="47"/>
      <c r="C1333" s="77">
        <v>-15000</v>
      </c>
    </row>
    <row r="1334" spans="1:3" ht="16.5" thickBot="1" x14ac:dyDescent="0.3">
      <c r="A1334" s="43" t="s">
        <v>32</v>
      </c>
      <c r="B1334" s="57"/>
      <c r="C1334" s="126">
        <f>C1332+C1333</f>
        <v>1297.5</v>
      </c>
    </row>
    <row r="1335" spans="1:3" ht="15.75" thickTop="1" x14ac:dyDescent="0.25"/>
    <row r="1336" spans="1:3" ht="15.75" x14ac:dyDescent="0.25">
      <c r="A1336" s="92"/>
      <c r="B1336" s="37"/>
      <c r="C1336" s="120"/>
    </row>
    <row r="1355" spans="1:3" ht="17.25" x14ac:dyDescent="0.3">
      <c r="A1355" s="1" t="s">
        <v>105</v>
      </c>
      <c r="B1355" s="3"/>
      <c r="C1355" s="3"/>
    </row>
    <row r="1356" spans="1:3" ht="17.25" x14ac:dyDescent="0.3">
      <c r="A1356" s="1" t="s">
        <v>89</v>
      </c>
      <c r="B1356" s="3"/>
      <c r="C1356" s="3"/>
    </row>
    <row r="1357" spans="1:3" ht="15.75" x14ac:dyDescent="0.25">
      <c r="A1357" s="73"/>
      <c r="B1357" s="3"/>
      <c r="C1357" s="3"/>
    </row>
    <row r="1358" spans="1:3" ht="15.75" x14ac:dyDescent="0.25">
      <c r="A1358" s="74" t="s">
        <v>2</v>
      </c>
      <c r="B1358" s="3"/>
      <c r="C1358" s="3"/>
    </row>
    <row r="1359" spans="1:3" ht="15.75" x14ac:dyDescent="0.25">
      <c r="A1359" s="75"/>
      <c r="B1359" s="166" t="s">
        <v>113</v>
      </c>
      <c r="C1359" s="166"/>
    </row>
    <row r="1360" spans="1:3" ht="15.75" x14ac:dyDescent="0.25">
      <c r="A1360" s="76" t="s">
        <v>6</v>
      </c>
      <c r="B1360" s="8"/>
      <c r="C1360" s="7">
        <v>75000</v>
      </c>
    </row>
    <row r="1361" spans="1:3" ht="15.75" x14ac:dyDescent="0.25">
      <c r="A1361" s="67" t="s">
        <v>9</v>
      </c>
      <c r="B1361" s="11"/>
      <c r="C1361" s="10">
        <v>7800</v>
      </c>
    </row>
    <row r="1362" spans="1:3" ht="15.75" x14ac:dyDescent="0.25">
      <c r="A1362" s="67" t="s">
        <v>11</v>
      </c>
      <c r="B1362" s="11"/>
      <c r="C1362" s="10">
        <v>39825</v>
      </c>
    </row>
    <row r="1363" spans="1:3" ht="15.75" x14ac:dyDescent="0.25">
      <c r="A1363" s="67" t="s">
        <v>13</v>
      </c>
      <c r="B1363" s="11"/>
      <c r="C1363" s="10">
        <v>37500</v>
      </c>
    </row>
    <row r="1364" spans="1:3" ht="15.75" x14ac:dyDescent="0.25">
      <c r="A1364" s="67" t="s">
        <v>16</v>
      </c>
      <c r="B1364" s="11"/>
      <c r="C1364" s="10">
        <v>25000</v>
      </c>
    </row>
    <row r="1365" spans="1:3" ht="15.75" x14ac:dyDescent="0.25">
      <c r="A1365" s="67" t="s">
        <v>17</v>
      </c>
      <c r="B1365" s="11"/>
      <c r="C1365" s="10">
        <v>55000</v>
      </c>
    </row>
    <row r="1366" spans="1:3" ht="15.75" x14ac:dyDescent="0.25">
      <c r="A1366" s="67" t="s">
        <v>18</v>
      </c>
      <c r="B1366" s="11"/>
      <c r="C1366" s="10">
        <v>11500</v>
      </c>
    </row>
    <row r="1367" spans="1:3" ht="15.75" x14ac:dyDescent="0.25">
      <c r="A1367" s="67" t="s">
        <v>19</v>
      </c>
      <c r="B1367" s="11"/>
      <c r="C1367" s="10">
        <v>20000</v>
      </c>
    </row>
    <row r="1368" spans="1:3" ht="15.75" x14ac:dyDescent="0.25">
      <c r="A1368" s="78" t="s">
        <v>20</v>
      </c>
      <c r="B1368" s="19"/>
      <c r="C1368" s="18">
        <f>SUM(C1360:C1367)</f>
        <v>271625</v>
      </c>
    </row>
    <row r="1369" spans="1:3" ht="15.75" x14ac:dyDescent="0.25">
      <c r="A1369" s="79"/>
      <c r="B1369" s="47"/>
      <c r="C1369" s="20"/>
    </row>
    <row r="1370" spans="1:3" ht="15.75" x14ac:dyDescent="0.25">
      <c r="A1370" s="80" t="s">
        <v>21</v>
      </c>
      <c r="B1370" s="47"/>
      <c r="C1370" s="20"/>
    </row>
    <row r="1371" spans="1:3" ht="15.75" x14ac:dyDescent="0.25">
      <c r="A1371" s="67" t="s">
        <v>23</v>
      </c>
      <c r="B1371" s="47"/>
      <c r="C1371" s="77"/>
    </row>
    <row r="1372" spans="1:3" ht="15.75" x14ac:dyDescent="0.25">
      <c r="A1372" s="67" t="s">
        <v>22</v>
      </c>
      <c r="B1372" s="47"/>
      <c r="C1372" s="81"/>
    </row>
    <row r="1373" spans="1:3" ht="15.75" x14ac:dyDescent="0.25">
      <c r="A1373" s="67" t="s">
        <v>24</v>
      </c>
      <c r="B1373" s="90"/>
      <c r="C1373" s="81"/>
    </row>
    <row r="1374" spans="1:3" ht="15.75" x14ac:dyDescent="0.25">
      <c r="A1374" s="67" t="s">
        <v>25</v>
      </c>
      <c r="B1374" s="47"/>
      <c r="C1374" s="81"/>
    </row>
    <row r="1375" spans="1:3" ht="15.75" x14ac:dyDescent="0.25">
      <c r="A1375" s="67"/>
      <c r="B1375" s="8"/>
      <c r="C1375" s="7">
        <f>C1368+B1373+C1371</f>
        <v>271625</v>
      </c>
    </row>
    <row r="1376" spans="1:3" ht="15.75" x14ac:dyDescent="0.25">
      <c r="A1376" s="80" t="s">
        <v>26</v>
      </c>
      <c r="B1376" s="47"/>
      <c r="C1376" s="81"/>
    </row>
    <row r="1377" spans="1:3" ht="15.75" x14ac:dyDescent="0.25">
      <c r="A1377" s="67" t="s">
        <v>27</v>
      </c>
      <c r="B1377" s="29" t="s">
        <v>38</v>
      </c>
      <c r="C1377" s="82"/>
    </row>
    <row r="1378" spans="1:3" ht="17.25" x14ac:dyDescent="0.3">
      <c r="A1378" s="83"/>
      <c r="B1378" s="49"/>
      <c r="C1378" s="137"/>
    </row>
    <row r="1379" spans="1:3" ht="16.5" thickBot="1" x14ac:dyDescent="0.3">
      <c r="A1379" s="67" t="s">
        <v>29</v>
      </c>
      <c r="B1379" s="35"/>
      <c r="C1379" s="84">
        <f>C1375</f>
        <v>271625</v>
      </c>
    </row>
    <row r="1380" spans="1:3" ht="15.75" x14ac:dyDescent="0.25">
      <c r="A1380" s="67" t="s">
        <v>30</v>
      </c>
      <c r="B1380" s="50"/>
      <c r="C1380" s="85">
        <f>C1379*6/100</f>
        <v>16297.5</v>
      </c>
    </row>
    <row r="1381" spans="1:3" ht="15.75" x14ac:dyDescent="0.25">
      <c r="A1381" s="67" t="s">
        <v>31</v>
      </c>
      <c r="B1381" s="47"/>
      <c r="C1381" s="77">
        <v>-15000</v>
      </c>
    </row>
    <row r="1382" spans="1:3" ht="16.5" thickBot="1" x14ac:dyDescent="0.3">
      <c r="A1382" s="43" t="s">
        <v>32</v>
      </c>
      <c r="B1382" s="57"/>
      <c r="C1382" s="126">
        <f>C1380+C1381</f>
        <v>1297.5</v>
      </c>
    </row>
    <row r="1383" spans="1:3" ht="15.75" thickTop="1" x14ac:dyDescent="0.25"/>
    <row r="1384" spans="1:3" ht="15.75" x14ac:dyDescent="0.25">
      <c r="A1384" s="92"/>
      <c r="B1384" s="37"/>
      <c r="C1384" s="120"/>
    </row>
    <row r="1385" spans="1:3" ht="15.75" x14ac:dyDescent="0.25">
      <c r="A1385" s="92"/>
      <c r="B1385" s="37"/>
      <c r="C1385" s="120"/>
    </row>
    <row r="1386" spans="1:3" ht="15.75" x14ac:dyDescent="0.25">
      <c r="A1386" s="92"/>
      <c r="B1386" s="37"/>
      <c r="C1386" s="120"/>
    </row>
    <row r="1387" spans="1:3" ht="15.75" x14ac:dyDescent="0.25">
      <c r="A1387" s="92"/>
      <c r="B1387" s="37"/>
      <c r="C1387" s="120"/>
    </row>
    <row r="1388" spans="1:3" ht="15.75" x14ac:dyDescent="0.25">
      <c r="A1388" s="92"/>
      <c r="B1388" s="37"/>
      <c r="C1388" s="120"/>
    </row>
    <row r="1389" spans="1:3" ht="15.75" x14ac:dyDescent="0.25">
      <c r="A1389" s="92"/>
      <c r="B1389" s="37"/>
      <c r="C1389" s="120"/>
    </row>
    <row r="1390" spans="1:3" ht="15.75" x14ac:dyDescent="0.25">
      <c r="A1390" s="92"/>
      <c r="B1390" s="37"/>
      <c r="C1390" s="120"/>
    </row>
    <row r="1402" spans="1:3" ht="17.25" x14ac:dyDescent="0.3">
      <c r="A1402" s="1" t="s">
        <v>106</v>
      </c>
      <c r="B1402" s="3"/>
      <c r="C1402" s="3"/>
    </row>
    <row r="1403" spans="1:3" ht="17.25" x14ac:dyDescent="0.3">
      <c r="A1403" s="1" t="s">
        <v>89</v>
      </c>
      <c r="B1403" s="3"/>
      <c r="C1403" s="3"/>
    </row>
    <row r="1404" spans="1:3" ht="15.75" x14ac:dyDescent="0.25">
      <c r="A1404" s="73"/>
      <c r="B1404" s="3"/>
      <c r="C1404" s="3"/>
    </row>
    <row r="1405" spans="1:3" ht="15.75" x14ac:dyDescent="0.25">
      <c r="A1405" s="74" t="s">
        <v>2</v>
      </c>
      <c r="B1405" s="3"/>
      <c r="C1405" s="3"/>
    </row>
    <row r="1406" spans="1:3" ht="15.75" x14ac:dyDescent="0.25">
      <c r="A1406" s="75"/>
      <c r="B1406" s="166" t="s">
        <v>113</v>
      </c>
      <c r="C1406" s="166"/>
    </row>
    <row r="1407" spans="1:3" ht="15.75" x14ac:dyDescent="0.25">
      <c r="A1407" s="76" t="s">
        <v>6</v>
      </c>
      <c r="B1407" s="8"/>
      <c r="C1407" s="7">
        <v>75000</v>
      </c>
    </row>
    <row r="1408" spans="1:3" ht="15.75" x14ac:dyDescent="0.25">
      <c r="A1408" s="67" t="s">
        <v>9</v>
      </c>
      <c r="B1408" s="11"/>
      <c r="C1408" s="10">
        <v>7800</v>
      </c>
    </row>
    <row r="1409" spans="1:3" ht="15.75" x14ac:dyDescent="0.25">
      <c r="A1409" s="67" t="s">
        <v>11</v>
      </c>
      <c r="B1409" s="11"/>
      <c r="C1409" s="10">
        <v>39825</v>
      </c>
    </row>
    <row r="1410" spans="1:3" ht="15.75" x14ac:dyDescent="0.25">
      <c r="A1410" s="67" t="s">
        <v>13</v>
      </c>
      <c r="B1410" s="11"/>
      <c r="C1410" s="10">
        <v>37500</v>
      </c>
    </row>
    <row r="1411" spans="1:3" ht="17.25" x14ac:dyDescent="0.3">
      <c r="A1411" s="9" t="s">
        <v>15</v>
      </c>
      <c r="B1411" s="11"/>
      <c r="C1411" s="10">
        <v>253333.33</v>
      </c>
    </row>
    <row r="1412" spans="1:3" ht="15.75" x14ac:dyDescent="0.25">
      <c r="A1412" s="67" t="s">
        <v>16</v>
      </c>
      <c r="B1412" s="11"/>
      <c r="C1412" s="10">
        <v>25000</v>
      </c>
    </row>
    <row r="1413" spans="1:3" ht="15.75" x14ac:dyDescent="0.25">
      <c r="A1413" s="67" t="s">
        <v>17</v>
      </c>
      <c r="B1413" s="11"/>
      <c r="C1413" s="10">
        <v>55000</v>
      </c>
    </row>
    <row r="1414" spans="1:3" ht="15.75" x14ac:dyDescent="0.25">
      <c r="A1414" s="67" t="s">
        <v>18</v>
      </c>
      <c r="B1414" s="11"/>
      <c r="C1414" s="10">
        <v>11500</v>
      </c>
    </row>
    <row r="1415" spans="1:3" ht="15.75" x14ac:dyDescent="0.25">
      <c r="A1415" s="67" t="s">
        <v>19</v>
      </c>
      <c r="B1415" s="11"/>
      <c r="C1415" s="10">
        <v>20000</v>
      </c>
    </row>
    <row r="1416" spans="1:3" ht="15.75" x14ac:dyDescent="0.25">
      <c r="A1416" s="78" t="s">
        <v>20</v>
      </c>
      <c r="B1416" s="19"/>
      <c r="C1416" s="18">
        <f>SUM(C1407:C1415)</f>
        <v>524958.32999999996</v>
      </c>
    </row>
    <row r="1417" spans="1:3" ht="15.75" x14ac:dyDescent="0.25">
      <c r="A1417" s="79"/>
      <c r="B1417" s="47"/>
      <c r="C1417" s="20"/>
    </row>
    <row r="1418" spans="1:3" ht="15.75" x14ac:dyDescent="0.25">
      <c r="A1418" s="80" t="s">
        <v>21</v>
      </c>
      <c r="B1418" s="47"/>
      <c r="C1418" s="20"/>
    </row>
    <row r="1419" spans="1:3" ht="15.75" x14ac:dyDescent="0.25">
      <c r="A1419" s="67" t="s">
        <v>23</v>
      </c>
      <c r="B1419" s="47"/>
      <c r="C1419" s="77"/>
    </row>
    <row r="1420" spans="1:3" ht="15.75" x14ac:dyDescent="0.25">
      <c r="A1420" s="67" t="s">
        <v>22</v>
      </c>
      <c r="B1420" s="47"/>
      <c r="C1420" s="81"/>
    </row>
    <row r="1421" spans="1:3" ht="15.75" x14ac:dyDescent="0.25">
      <c r="A1421" s="67" t="s">
        <v>24</v>
      </c>
      <c r="B1421" s="90"/>
      <c r="C1421" s="81"/>
    </row>
    <row r="1422" spans="1:3" ht="15.75" x14ac:dyDescent="0.25">
      <c r="A1422" s="67" t="s">
        <v>25</v>
      </c>
      <c r="B1422" s="47"/>
      <c r="C1422" s="81"/>
    </row>
    <row r="1423" spans="1:3" ht="15.75" x14ac:dyDescent="0.25">
      <c r="A1423" s="67"/>
      <c r="B1423" s="8"/>
      <c r="C1423" s="7">
        <f>C1416+B1421+C1419</f>
        <v>524958.32999999996</v>
      </c>
    </row>
    <row r="1424" spans="1:3" ht="15.75" x14ac:dyDescent="0.25">
      <c r="A1424" s="80" t="s">
        <v>26</v>
      </c>
      <c r="B1424" s="47"/>
      <c r="C1424" s="81"/>
    </row>
    <row r="1425" spans="1:3" ht="15.75" x14ac:dyDescent="0.25">
      <c r="A1425" s="67" t="s">
        <v>27</v>
      </c>
      <c r="B1425" s="29">
        <v>350</v>
      </c>
      <c r="C1425" s="82"/>
    </row>
    <row r="1426" spans="1:3" ht="17.25" x14ac:dyDescent="0.3">
      <c r="A1426" s="83"/>
      <c r="B1426" s="49"/>
      <c r="C1426" s="137"/>
    </row>
    <row r="1427" spans="1:3" ht="16.5" thickBot="1" x14ac:dyDescent="0.3">
      <c r="A1427" s="67" t="s">
        <v>29</v>
      </c>
      <c r="B1427" s="35"/>
      <c r="C1427" s="84">
        <f>C1423-B1425</f>
        <v>524608.32999999996</v>
      </c>
    </row>
    <row r="1428" spans="1:3" ht="15.75" x14ac:dyDescent="0.25">
      <c r="A1428" s="67" t="s">
        <v>73</v>
      </c>
      <c r="B1428" s="50"/>
      <c r="C1428" s="85">
        <f>C1427*12/100</f>
        <v>62952.999599999988</v>
      </c>
    </row>
    <row r="1429" spans="1:3" ht="15.75" x14ac:dyDescent="0.25">
      <c r="A1429" s="67" t="s">
        <v>31</v>
      </c>
      <c r="B1429" s="47"/>
      <c r="C1429" s="77">
        <v>-45000</v>
      </c>
    </row>
    <row r="1430" spans="1:3" ht="16.5" thickBot="1" x14ac:dyDescent="0.3">
      <c r="A1430" s="43" t="s">
        <v>32</v>
      </c>
      <c r="B1430" s="57"/>
      <c r="C1430" s="126">
        <f>C1428+C1429</f>
        <v>17952.999599999988</v>
      </c>
    </row>
    <row r="1431" spans="1:3" ht="15.75" thickTop="1" x14ac:dyDescent="0.25"/>
    <row r="1432" spans="1:3" ht="15.75" x14ac:dyDescent="0.25">
      <c r="A1432" s="92"/>
      <c r="B1432" s="37"/>
      <c r="C1432" s="120"/>
    </row>
    <row r="1450" spans="1:3" ht="17.25" x14ac:dyDescent="0.3">
      <c r="A1450" s="1" t="s">
        <v>107</v>
      </c>
      <c r="B1450" s="3"/>
      <c r="C1450" s="3"/>
    </row>
    <row r="1451" spans="1:3" ht="17.25" x14ac:dyDescent="0.3">
      <c r="A1451" s="1" t="s">
        <v>89</v>
      </c>
      <c r="B1451" s="3"/>
      <c r="C1451" s="3"/>
    </row>
    <row r="1452" spans="1:3" ht="15.75" x14ac:dyDescent="0.25">
      <c r="A1452" s="73"/>
      <c r="B1452" s="3"/>
      <c r="C1452" s="3"/>
    </row>
    <row r="1453" spans="1:3" ht="15.75" x14ac:dyDescent="0.25">
      <c r="A1453" s="74" t="s">
        <v>2</v>
      </c>
      <c r="B1453" s="3"/>
      <c r="C1453" s="3"/>
    </row>
    <row r="1454" spans="1:3" ht="15.75" x14ac:dyDescent="0.25">
      <c r="A1454" s="75"/>
      <c r="B1454" s="166" t="s">
        <v>113</v>
      </c>
      <c r="C1454" s="166"/>
    </row>
    <row r="1455" spans="1:3" ht="15.75" x14ac:dyDescent="0.25">
      <c r="A1455" s="76" t="s">
        <v>6</v>
      </c>
      <c r="B1455" s="8"/>
      <c r="C1455" s="7">
        <v>75000</v>
      </c>
    </row>
    <row r="1456" spans="1:3" ht="15.75" x14ac:dyDescent="0.25">
      <c r="A1456" s="67" t="s">
        <v>9</v>
      </c>
      <c r="B1456" s="11"/>
      <c r="C1456" s="10">
        <v>7800</v>
      </c>
    </row>
    <row r="1457" spans="1:3" ht="15.75" x14ac:dyDescent="0.25">
      <c r="A1457" s="67" t="s">
        <v>11</v>
      </c>
      <c r="B1457" s="11"/>
      <c r="C1457" s="10">
        <v>39825</v>
      </c>
    </row>
    <row r="1458" spans="1:3" ht="15.75" x14ac:dyDescent="0.25">
      <c r="A1458" s="67" t="s">
        <v>13</v>
      </c>
      <c r="B1458" s="11"/>
      <c r="C1458" s="10">
        <v>37500</v>
      </c>
    </row>
    <row r="1459" spans="1:3" ht="15.75" x14ac:dyDescent="0.25">
      <c r="A1459" s="67" t="s">
        <v>16</v>
      </c>
      <c r="B1459" s="11"/>
      <c r="C1459" s="10">
        <v>25000</v>
      </c>
    </row>
    <row r="1460" spans="1:3" ht="15.75" x14ac:dyDescent="0.25">
      <c r="A1460" s="67" t="s">
        <v>17</v>
      </c>
      <c r="B1460" s="11"/>
      <c r="C1460" s="10">
        <v>55000</v>
      </c>
    </row>
    <row r="1461" spans="1:3" ht="15.75" x14ac:dyDescent="0.25">
      <c r="A1461" s="110" t="s">
        <v>15</v>
      </c>
      <c r="B1461" s="11"/>
      <c r="C1461" s="10">
        <v>100000</v>
      </c>
    </row>
    <row r="1462" spans="1:3" ht="15.75" x14ac:dyDescent="0.25">
      <c r="A1462" s="67" t="s">
        <v>18</v>
      </c>
      <c r="B1462" s="11"/>
      <c r="C1462" s="10">
        <v>11500</v>
      </c>
    </row>
    <row r="1463" spans="1:3" ht="15.75" x14ac:dyDescent="0.25">
      <c r="A1463" s="67" t="s">
        <v>19</v>
      </c>
      <c r="B1463" s="11"/>
      <c r="C1463" s="10">
        <v>20000</v>
      </c>
    </row>
    <row r="1464" spans="1:3" ht="15.75" x14ac:dyDescent="0.25">
      <c r="A1464" s="78" t="s">
        <v>20</v>
      </c>
      <c r="B1464" s="19"/>
      <c r="C1464" s="18">
        <f>SUM(C1455:C1463)</f>
        <v>371625</v>
      </c>
    </row>
    <row r="1465" spans="1:3" ht="15.75" x14ac:dyDescent="0.25">
      <c r="A1465" s="79"/>
      <c r="B1465" s="47"/>
      <c r="C1465" s="20"/>
    </row>
    <row r="1466" spans="1:3" ht="15.75" x14ac:dyDescent="0.25">
      <c r="A1466" s="80" t="s">
        <v>21</v>
      </c>
      <c r="B1466" s="47"/>
      <c r="C1466" s="20"/>
    </row>
    <row r="1467" spans="1:3" ht="15.75" x14ac:dyDescent="0.25">
      <c r="A1467" s="67" t="s">
        <v>23</v>
      </c>
      <c r="B1467" s="47"/>
      <c r="C1467" s="77"/>
    </row>
    <row r="1468" spans="1:3" ht="15.75" x14ac:dyDescent="0.25">
      <c r="A1468" s="67" t="s">
        <v>22</v>
      </c>
      <c r="B1468" s="47"/>
      <c r="C1468" s="81"/>
    </row>
    <row r="1469" spans="1:3" ht="15.75" x14ac:dyDescent="0.25">
      <c r="A1469" s="67" t="s">
        <v>24</v>
      </c>
      <c r="B1469" s="90"/>
      <c r="C1469" s="81"/>
    </row>
    <row r="1470" spans="1:3" ht="15.75" x14ac:dyDescent="0.25">
      <c r="A1470" s="67" t="s">
        <v>25</v>
      </c>
      <c r="B1470" s="47"/>
      <c r="C1470" s="81"/>
    </row>
    <row r="1471" spans="1:3" ht="15.75" x14ac:dyDescent="0.25">
      <c r="A1471" s="67"/>
      <c r="B1471" s="8"/>
      <c r="C1471" s="7">
        <f>C1464+B1469+C1467</f>
        <v>371625</v>
      </c>
    </row>
    <row r="1472" spans="1:3" ht="15.75" x14ac:dyDescent="0.25">
      <c r="A1472" s="80" t="s">
        <v>26</v>
      </c>
      <c r="B1472" s="47"/>
      <c r="C1472" s="81"/>
    </row>
    <row r="1473" spans="1:3" ht="15.75" x14ac:dyDescent="0.25">
      <c r="A1473" s="67" t="s">
        <v>27</v>
      </c>
      <c r="B1473" s="29">
        <v>350</v>
      </c>
      <c r="C1473" s="82"/>
    </row>
    <row r="1474" spans="1:3" ht="17.25" x14ac:dyDescent="0.3">
      <c r="A1474" s="83"/>
      <c r="B1474" s="49"/>
      <c r="C1474" s="137"/>
    </row>
    <row r="1475" spans="1:3" ht="16.5" thickBot="1" x14ac:dyDescent="0.3">
      <c r="A1475" s="67" t="s">
        <v>29</v>
      </c>
      <c r="B1475" s="35"/>
      <c r="C1475" s="84">
        <f>C1471-B1473</f>
        <v>371275</v>
      </c>
    </row>
    <row r="1476" spans="1:3" ht="15.75" x14ac:dyDescent="0.25">
      <c r="A1476" s="67" t="s">
        <v>30</v>
      </c>
      <c r="B1476" s="50"/>
      <c r="C1476" s="85">
        <f>C1475*6/100</f>
        <v>22276.5</v>
      </c>
    </row>
    <row r="1477" spans="1:3" ht="15.75" x14ac:dyDescent="0.25">
      <c r="A1477" s="67" t="s">
        <v>31</v>
      </c>
      <c r="B1477" s="47"/>
      <c r="C1477" s="77">
        <v>-15000</v>
      </c>
    </row>
    <row r="1478" spans="1:3" ht="16.5" thickBot="1" x14ac:dyDescent="0.3">
      <c r="A1478" s="43" t="s">
        <v>32</v>
      </c>
      <c r="B1478" s="57"/>
      <c r="C1478" s="126">
        <f>C1476+C1477</f>
        <v>7276.5</v>
      </c>
    </row>
    <row r="1479" spans="1:3" ht="15.75" thickTop="1" x14ac:dyDescent="0.25"/>
    <row r="1480" spans="1:3" ht="15.75" x14ac:dyDescent="0.25">
      <c r="A1480" s="92"/>
      <c r="B1480" s="37"/>
      <c r="C1480" s="120"/>
    </row>
    <row r="1481" spans="1:3" ht="15.75" x14ac:dyDescent="0.25">
      <c r="A1481" s="92"/>
      <c r="B1481" s="37"/>
      <c r="C1481" s="120"/>
    </row>
    <row r="1482" spans="1:3" ht="15.75" x14ac:dyDescent="0.25">
      <c r="A1482" s="92"/>
      <c r="B1482" s="37"/>
      <c r="C1482" s="120"/>
    </row>
    <row r="1483" spans="1:3" ht="15.75" x14ac:dyDescent="0.25">
      <c r="A1483" s="92"/>
      <c r="B1483" s="37"/>
      <c r="C1483" s="120"/>
    </row>
    <row r="1484" spans="1:3" ht="15.75" x14ac:dyDescent="0.25">
      <c r="A1484" s="92"/>
      <c r="B1484" s="37"/>
      <c r="C1484" s="120"/>
    </row>
    <row r="1485" spans="1:3" ht="15.75" x14ac:dyDescent="0.25">
      <c r="A1485" s="92"/>
      <c r="B1485" s="37"/>
      <c r="C1485" s="120"/>
    </row>
    <row r="1486" spans="1:3" ht="15.75" x14ac:dyDescent="0.25">
      <c r="A1486" s="92"/>
      <c r="B1486" s="37"/>
      <c r="C1486" s="120"/>
    </row>
    <row r="1498" spans="1:3" ht="17.25" x14ac:dyDescent="0.3">
      <c r="A1498" s="1" t="s">
        <v>108</v>
      </c>
      <c r="B1498" s="3"/>
      <c r="C1498" s="3"/>
    </row>
    <row r="1499" spans="1:3" ht="17.25" x14ac:dyDescent="0.3">
      <c r="A1499" s="1" t="s">
        <v>89</v>
      </c>
      <c r="B1499" s="3"/>
      <c r="C1499" s="3"/>
    </row>
    <row r="1500" spans="1:3" ht="15.75" x14ac:dyDescent="0.25">
      <c r="A1500" s="73"/>
      <c r="B1500" s="3"/>
      <c r="C1500" s="3"/>
    </row>
    <row r="1501" spans="1:3" ht="15.75" x14ac:dyDescent="0.25">
      <c r="A1501" s="74" t="s">
        <v>2</v>
      </c>
      <c r="B1501" s="3"/>
      <c r="C1501" s="3"/>
    </row>
    <row r="1502" spans="1:3" ht="15.75" x14ac:dyDescent="0.25">
      <c r="A1502" s="75"/>
      <c r="B1502" s="166" t="s">
        <v>113</v>
      </c>
      <c r="C1502" s="166"/>
    </row>
    <row r="1503" spans="1:3" ht="15.75" x14ac:dyDescent="0.25">
      <c r="A1503" s="76" t="s">
        <v>6</v>
      </c>
      <c r="B1503" s="8"/>
      <c r="C1503" s="7">
        <v>75000</v>
      </c>
    </row>
    <row r="1504" spans="1:3" ht="15.75" x14ac:dyDescent="0.25">
      <c r="A1504" s="67" t="s">
        <v>9</v>
      </c>
      <c r="B1504" s="11"/>
      <c r="C1504" s="10">
        <v>7800</v>
      </c>
    </row>
    <row r="1505" spans="1:3" ht="15.75" x14ac:dyDescent="0.25">
      <c r="A1505" s="67" t="s">
        <v>11</v>
      </c>
      <c r="B1505" s="11"/>
      <c r="C1505" s="10">
        <v>39825</v>
      </c>
    </row>
    <row r="1506" spans="1:3" ht="15.75" x14ac:dyDescent="0.25">
      <c r="A1506" s="67" t="s">
        <v>13</v>
      </c>
      <c r="B1506" s="11"/>
      <c r="C1506" s="10">
        <v>37500</v>
      </c>
    </row>
    <row r="1507" spans="1:3" ht="15.75" x14ac:dyDescent="0.25">
      <c r="A1507" s="67" t="s">
        <v>16</v>
      </c>
      <c r="B1507" s="11"/>
      <c r="C1507" s="10">
        <v>25000</v>
      </c>
    </row>
    <row r="1508" spans="1:3" ht="15.75" x14ac:dyDescent="0.25">
      <c r="A1508" s="67" t="s">
        <v>17</v>
      </c>
      <c r="B1508" s="11"/>
      <c r="C1508" s="10">
        <v>55000</v>
      </c>
    </row>
    <row r="1509" spans="1:3" ht="15.75" x14ac:dyDescent="0.25">
      <c r="A1509" s="67" t="s">
        <v>18</v>
      </c>
      <c r="B1509" s="11"/>
      <c r="C1509" s="10">
        <v>11500</v>
      </c>
    </row>
    <row r="1510" spans="1:3" ht="15.75" x14ac:dyDescent="0.25">
      <c r="A1510" s="67" t="s">
        <v>19</v>
      </c>
      <c r="B1510" s="11"/>
      <c r="C1510" s="10">
        <v>20000</v>
      </c>
    </row>
    <row r="1511" spans="1:3" ht="15.75" x14ac:dyDescent="0.25">
      <c r="A1511" s="78" t="s">
        <v>20</v>
      </c>
      <c r="B1511" s="19"/>
      <c r="C1511" s="18">
        <f>SUM(C1503:C1510)</f>
        <v>271625</v>
      </c>
    </row>
    <row r="1512" spans="1:3" ht="15.75" x14ac:dyDescent="0.25">
      <c r="A1512" s="79"/>
      <c r="B1512" s="47"/>
      <c r="C1512" s="20"/>
    </row>
    <row r="1513" spans="1:3" ht="15.75" x14ac:dyDescent="0.25">
      <c r="A1513" s="80" t="s">
        <v>21</v>
      </c>
      <c r="B1513" s="47"/>
      <c r="C1513" s="20"/>
    </row>
    <row r="1514" spans="1:3" ht="15.75" x14ac:dyDescent="0.25">
      <c r="A1514" s="67" t="s">
        <v>23</v>
      </c>
      <c r="B1514" s="47"/>
      <c r="C1514" s="77"/>
    </row>
    <row r="1515" spans="1:3" ht="15.75" x14ac:dyDescent="0.25">
      <c r="A1515" s="67" t="s">
        <v>22</v>
      </c>
      <c r="B1515" s="47"/>
      <c r="C1515" s="81"/>
    </row>
    <row r="1516" spans="1:3" ht="15.75" x14ac:dyDescent="0.25">
      <c r="A1516" s="67" t="s">
        <v>24</v>
      </c>
      <c r="B1516" s="90"/>
      <c r="C1516" s="81"/>
    </row>
    <row r="1517" spans="1:3" ht="15.75" x14ac:dyDescent="0.25">
      <c r="A1517" s="67" t="s">
        <v>25</v>
      </c>
      <c r="B1517" s="47"/>
      <c r="C1517" s="81"/>
    </row>
    <row r="1518" spans="1:3" ht="15.75" x14ac:dyDescent="0.25">
      <c r="A1518" s="67"/>
      <c r="B1518" s="8"/>
      <c r="C1518" s="7">
        <f>C1511+B1516+C1514</f>
        <v>271625</v>
      </c>
    </row>
    <row r="1519" spans="1:3" ht="15.75" x14ac:dyDescent="0.25">
      <c r="A1519" s="80" t="s">
        <v>26</v>
      </c>
      <c r="B1519" s="47"/>
      <c r="C1519" s="81"/>
    </row>
    <row r="1520" spans="1:3" ht="15.75" x14ac:dyDescent="0.25">
      <c r="A1520" s="67" t="s">
        <v>27</v>
      </c>
      <c r="B1520" s="29" t="s">
        <v>38</v>
      </c>
      <c r="C1520" s="82"/>
    </row>
    <row r="1521" spans="1:3" ht="17.25" x14ac:dyDescent="0.3">
      <c r="A1521" s="83"/>
      <c r="B1521" s="49"/>
      <c r="C1521" s="137"/>
    </row>
    <row r="1522" spans="1:3" ht="16.5" thickBot="1" x14ac:dyDescent="0.3">
      <c r="A1522" s="67" t="s">
        <v>29</v>
      </c>
      <c r="B1522" s="35"/>
      <c r="C1522" s="84">
        <f>C1518</f>
        <v>271625</v>
      </c>
    </row>
    <row r="1523" spans="1:3" ht="15.75" x14ac:dyDescent="0.25">
      <c r="A1523" s="67" t="s">
        <v>30</v>
      </c>
      <c r="B1523" s="50"/>
      <c r="C1523" s="85">
        <f>C1522*6/100</f>
        <v>16297.5</v>
      </c>
    </row>
    <row r="1524" spans="1:3" ht="15.75" x14ac:dyDescent="0.25">
      <c r="A1524" s="67" t="s">
        <v>31</v>
      </c>
      <c r="B1524" s="47"/>
      <c r="C1524" s="77">
        <v>-15000</v>
      </c>
    </row>
    <row r="1525" spans="1:3" ht="16.5" thickBot="1" x14ac:dyDescent="0.3">
      <c r="A1525" s="43" t="s">
        <v>32</v>
      </c>
      <c r="B1525" s="57"/>
      <c r="C1525" s="126">
        <f>C1523+C1524</f>
        <v>1297.5</v>
      </c>
    </row>
    <row r="1526" spans="1:3" ht="15.75" thickTop="1" x14ac:dyDescent="0.25"/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32" spans="1:3" ht="15.75" x14ac:dyDescent="0.25">
      <c r="A1532" s="92"/>
      <c r="B1532" s="37"/>
      <c r="C1532" s="120"/>
    </row>
    <row r="1533" spans="1:3" ht="15.75" x14ac:dyDescent="0.25">
      <c r="A1533" s="92"/>
      <c r="B1533" s="37"/>
      <c r="C1533" s="120"/>
    </row>
    <row r="1534" spans="1:3" ht="15.75" x14ac:dyDescent="0.25">
      <c r="A1534" s="92"/>
      <c r="B1534" s="37"/>
      <c r="C1534" s="120"/>
    </row>
    <row r="1546" spans="1:3" ht="17.25" x14ac:dyDescent="0.3">
      <c r="A1546" s="1" t="s">
        <v>109</v>
      </c>
      <c r="B1546" s="3"/>
      <c r="C1546" s="3"/>
    </row>
    <row r="1547" spans="1:3" ht="17.25" x14ac:dyDescent="0.3">
      <c r="A1547" s="1" t="s">
        <v>89</v>
      </c>
      <c r="B1547" s="3"/>
      <c r="C1547" s="3"/>
    </row>
    <row r="1548" spans="1:3" ht="15.75" x14ac:dyDescent="0.25">
      <c r="A1548" s="73"/>
      <c r="B1548" s="3"/>
      <c r="C1548" s="3"/>
    </row>
    <row r="1549" spans="1:3" ht="15.75" x14ac:dyDescent="0.25">
      <c r="A1549" s="74" t="s">
        <v>2</v>
      </c>
      <c r="B1549" s="3"/>
      <c r="C1549" s="3"/>
    </row>
    <row r="1550" spans="1:3" ht="15.75" x14ac:dyDescent="0.25">
      <c r="A1550" s="75"/>
      <c r="B1550" s="166" t="s">
        <v>113</v>
      </c>
      <c r="C1550" s="166"/>
    </row>
    <row r="1551" spans="1:3" ht="15.75" x14ac:dyDescent="0.25">
      <c r="A1551" s="76" t="s">
        <v>6</v>
      </c>
      <c r="B1551" s="8"/>
      <c r="C1551" s="7">
        <v>75000</v>
      </c>
    </row>
    <row r="1552" spans="1:3" ht="15.75" x14ac:dyDescent="0.25">
      <c r="A1552" s="67" t="s">
        <v>9</v>
      </c>
      <c r="B1552" s="11"/>
      <c r="C1552" s="10">
        <v>7800</v>
      </c>
    </row>
    <row r="1553" spans="1:3" ht="15.75" x14ac:dyDescent="0.25">
      <c r="A1553" s="67" t="s">
        <v>11</v>
      </c>
      <c r="B1553" s="11"/>
      <c r="C1553" s="10">
        <v>39825</v>
      </c>
    </row>
    <row r="1554" spans="1:3" ht="15.75" x14ac:dyDescent="0.25">
      <c r="A1554" s="67" t="s">
        <v>13</v>
      </c>
      <c r="B1554" s="11"/>
      <c r="C1554" s="10">
        <v>37500</v>
      </c>
    </row>
    <row r="1555" spans="1:3" ht="15.75" x14ac:dyDescent="0.25">
      <c r="A1555" s="67" t="s">
        <v>16</v>
      </c>
      <c r="B1555" s="11"/>
      <c r="C1555" s="10">
        <v>25000</v>
      </c>
    </row>
    <row r="1556" spans="1:3" ht="15.75" x14ac:dyDescent="0.25">
      <c r="A1556" s="67" t="s">
        <v>17</v>
      </c>
      <c r="B1556" s="11"/>
      <c r="C1556" s="10">
        <v>55000</v>
      </c>
    </row>
    <row r="1557" spans="1:3" ht="15.75" x14ac:dyDescent="0.25">
      <c r="A1557" s="67" t="s">
        <v>18</v>
      </c>
      <c r="B1557" s="11"/>
      <c r="C1557" s="10">
        <v>11500</v>
      </c>
    </row>
    <row r="1558" spans="1:3" ht="15.75" x14ac:dyDescent="0.25">
      <c r="A1558" s="67" t="s">
        <v>19</v>
      </c>
      <c r="B1558" s="11"/>
      <c r="C1558" s="10">
        <v>20000</v>
      </c>
    </row>
    <row r="1559" spans="1:3" ht="15.75" x14ac:dyDescent="0.25">
      <c r="A1559" s="78" t="s">
        <v>20</v>
      </c>
      <c r="B1559" s="19"/>
      <c r="C1559" s="18">
        <f>SUM(C1551:C1558)</f>
        <v>271625</v>
      </c>
    </row>
    <row r="1560" spans="1:3" ht="15.75" x14ac:dyDescent="0.25">
      <c r="A1560" s="79"/>
      <c r="B1560" s="47"/>
      <c r="C1560" s="20"/>
    </row>
    <row r="1561" spans="1:3" ht="15.75" x14ac:dyDescent="0.25">
      <c r="A1561" s="80" t="s">
        <v>21</v>
      </c>
      <c r="B1561" s="47"/>
      <c r="C1561" s="20"/>
    </row>
    <row r="1562" spans="1:3" ht="15.75" x14ac:dyDescent="0.25">
      <c r="A1562" s="67" t="s">
        <v>23</v>
      </c>
      <c r="B1562" s="47"/>
      <c r="C1562" s="77"/>
    </row>
    <row r="1563" spans="1:3" ht="15.75" x14ac:dyDescent="0.25">
      <c r="A1563" s="67" t="s">
        <v>22</v>
      </c>
      <c r="B1563" s="140">
        <v>20000</v>
      </c>
      <c r="C1563" s="81"/>
    </row>
    <row r="1564" spans="1:3" ht="15.75" x14ac:dyDescent="0.25">
      <c r="A1564" s="67" t="s">
        <v>24</v>
      </c>
      <c r="B1564" s="90"/>
      <c r="C1564" s="81"/>
    </row>
    <row r="1565" spans="1:3" ht="15.75" x14ac:dyDescent="0.25">
      <c r="A1565" s="67" t="s">
        <v>25</v>
      </c>
      <c r="B1565" s="47"/>
      <c r="C1565" s="81"/>
    </row>
    <row r="1566" spans="1:3" ht="15.75" x14ac:dyDescent="0.25">
      <c r="A1566" s="67"/>
      <c r="B1566" s="8"/>
      <c r="C1566" s="7">
        <f>C1559+B1563</f>
        <v>291625</v>
      </c>
    </row>
    <row r="1567" spans="1:3" ht="15.75" x14ac:dyDescent="0.25">
      <c r="A1567" s="80" t="s">
        <v>26</v>
      </c>
      <c r="B1567" s="47"/>
      <c r="C1567" s="81"/>
    </row>
    <row r="1568" spans="1:3" ht="15.75" x14ac:dyDescent="0.25">
      <c r="A1568" s="67" t="s">
        <v>27</v>
      </c>
      <c r="B1568" s="29">
        <v>350</v>
      </c>
      <c r="C1568" s="82"/>
    </row>
    <row r="1569" spans="1:3" ht="17.25" x14ac:dyDescent="0.3">
      <c r="A1569" s="83"/>
      <c r="B1569" s="49"/>
      <c r="C1569" s="137"/>
    </row>
    <row r="1570" spans="1:3" ht="16.5" thickBot="1" x14ac:dyDescent="0.3">
      <c r="A1570" s="67" t="s">
        <v>29</v>
      </c>
      <c r="B1570" s="35"/>
      <c r="C1570" s="84">
        <f>C1566-B1568</f>
        <v>291275</v>
      </c>
    </row>
    <row r="1571" spans="1:3" ht="15.75" x14ac:dyDescent="0.25">
      <c r="A1571" s="67" t="s">
        <v>30</v>
      </c>
      <c r="B1571" s="50"/>
      <c r="C1571" s="85">
        <f>C1570*6/100</f>
        <v>17476.5</v>
      </c>
    </row>
    <row r="1572" spans="1:3" ht="15.75" x14ac:dyDescent="0.25">
      <c r="A1572" s="67" t="s">
        <v>31</v>
      </c>
      <c r="B1572" s="47"/>
      <c r="C1572" s="77">
        <v>-15000</v>
      </c>
    </row>
    <row r="1573" spans="1:3" ht="16.5" thickBot="1" x14ac:dyDescent="0.3">
      <c r="A1573" s="43" t="s">
        <v>32</v>
      </c>
      <c r="B1573" s="57"/>
      <c r="C1573" s="126">
        <f>C1571+C1572</f>
        <v>2476.5</v>
      </c>
    </row>
    <row r="1574" spans="1:3" ht="15.75" thickTop="1" x14ac:dyDescent="0.25"/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80" spans="1:3" ht="15.75" x14ac:dyDescent="0.25">
      <c r="A1580" s="92"/>
      <c r="B1580" s="37"/>
      <c r="C1580" s="120"/>
    </row>
    <row r="1581" spans="1:3" ht="15.75" x14ac:dyDescent="0.25">
      <c r="A1581" s="92"/>
      <c r="B1581" s="37"/>
      <c r="C1581" s="120"/>
    </row>
    <row r="1582" spans="1:3" ht="15.75" x14ac:dyDescent="0.25">
      <c r="A1582" s="92"/>
      <c r="B1582" s="37"/>
      <c r="C1582" s="120"/>
    </row>
    <row r="1594" spans="1:3" ht="17.25" x14ac:dyDescent="0.3">
      <c r="A1594" s="1" t="s">
        <v>110</v>
      </c>
      <c r="B1594" s="3"/>
      <c r="C1594" s="3"/>
    </row>
    <row r="1595" spans="1:3" ht="17.25" x14ac:dyDescent="0.3">
      <c r="A1595" s="1" t="s">
        <v>89</v>
      </c>
      <c r="B1595" s="3"/>
      <c r="C1595" s="3"/>
    </row>
    <row r="1596" spans="1:3" ht="15.75" x14ac:dyDescent="0.25">
      <c r="A1596" s="73"/>
      <c r="B1596" s="3"/>
      <c r="C1596" s="3"/>
    </row>
    <row r="1597" spans="1:3" ht="15.75" x14ac:dyDescent="0.25">
      <c r="A1597" s="74" t="s">
        <v>2</v>
      </c>
      <c r="B1597" s="3"/>
      <c r="C1597" s="3"/>
    </row>
    <row r="1598" spans="1:3" ht="15.75" x14ac:dyDescent="0.25">
      <c r="A1598" s="75"/>
      <c r="B1598" s="166" t="s">
        <v>113</v>
      </c>
      <c r="C1598" s="166"/>
    </row>
    <row r="1599" spans="1:3" ht="15.75" x14ac:dyDescent="0.25">
      <c r="A1599" s="76" t="s">
        <v>6</v>
      </c>
      <c r="B1599" s="8"/>
      <c r="C1599" s="7">
        <v>75000</v>
      </c>
    </row>
    <row r="1600" spans="1:3" ht="15.75" x14ac:dyDescent="0.25">
      <c r="A1600" s="67" t="s">
        <v>9</v>
      </c>
      <c r="B1600" s="11"/>
      <c r="C1600" s="10">
        <v>7800</v>
      </c>
    </row>
    <row r="1601" spans="1:3" ht="15.75" x14ac:dyDescent="0.25">
      <c r="A1601" s="67" t="s">
        <v>11</v>
      </c>
      <c r="B1601" s="11"/>
      <c r="C1601" s="10">
        <v>39825</v>
      </c>
    </row>
    <row r="1602" spans="1:3" ht="15.75" x14ac:dyDescent="0.25">
      <c r="A1602" s="67" t="s">
        <v>13</v>
      </c>
      <c r="B1602" s="11"/>
      <c r="C1602" s="10">
        <v>37500</v>
      </c>
    </row>
    <row r="1603" spans="1:3" ht="17.25" x14ac:dyDescent="0.3">
      <c r="A1603" s="9" t="s">
        <v>15</v>
      </c>
      <c r="B1603" s="11"/>
      <c r="C1603" s="10">
        <v>253333.33</v>
      </c>
    </row>
    <row r="1604" spans="1:3" ht="15.75" x14ac:dyDescent="0.25">
      <c r="A1604" s="67" t="s">
        <v>16</v>
      </c>
      <c r="B1604" s="11"/>
      <c r="C1604" s="10">
        <v>25000</v>
      </c>
    </row>
    <row r="1605" spans="1:3" ht="15.75" x14ac:dyDescent="0.25">
      <c r="A1605" s="67" t="s">
        <v>17</v>
      </c>
      <c r="B1605" s="11"/>
      <c r="C1605" s="10">
        <v>55000</v>
      </c>
    </row>
    <row r="1606" spans="1:3" ht="15.75" x14ac:dyDescent="0.25">
      <c r="A1606" s="67" t="s">
        <v>18</v>
      </c>
      <c r="B1606" s="11"/>
      <c r="C1606" s="10">
        <v>11500</v>
      </c>
    </row>
    <row r="1607" spans="1:3" ht="15.75" x14ac:dyDescent="0.25">
      <c r="A1607" s="67" t="s">
        <v>19</v>
      </c>
      <c r="B1607" s="11"/>
      <c r="C1607" s="10">
        <v>20000</v>
      </c>
    </row>
    <row r="1608" spans="1:3" ht="15.75" x14ac:dyDescent="0.25">
      <c r="A1608" s="78" t="s">
        <v>20</v>
      </c>
      <c r="B1608" s="19"/>
      <c r="C1608" s="18">
        <f>SUM(C1599:C1607)</f>
        <v>524958.32999999996</v>
      </c>
    </row>
    <row r="1609" spans="1:3" ht="15.75" x14ac:dyDescent="0.25">
      <c r="A1609" s="79"/>
      <c r="B1609" s="47"/>
      <c r="C1609" s="20"/>
    </row>
    <row r="1610" spans="1:3" ht="15.75" x14ac:dyDescent="0.25">
      <c r="A1610" s="80" t="s">
        <v>21</v>
      </c>
      <c r="B1610" s="47"/>
      <c r="C1610" s="20"/>
    </row>
    <row r="1611" spans="1:3" ht="15.75" x14ac:dyDescent="0.25">
      <c r="A1611" s="67" t="s">
        <v>23</v>
      </c>
      <c r="B1611" s="47"/>
      <c r="C1611" s="77"/>
    </row>
    <row r="1612" spans="1:3" ht="15.75" x14ac:dyDescent="0.25">
      <c r="A1612" s="67" t="s">
        <v>22</v>
      </c>
      <c r="B1612" s="47"/>
      <c r="C1612" s="81"/>
    </row>
    <row r="1613" spans="1:3" ht="15.75" x14ac:dyDescent="0.25">
      <c r="A1613" s="67" t="s">
        <v>24</v>
      </c>
      <c r="B1613" s="90"/>
      <c r="C1613" s="81"/>
    </row>
    <row r="1614" spans="1:3" ht="15.75" x14ac:dyDescent="0.25">
      <c r="A1614" s="67" t="s">
        <v>25</v>
      </c>
      <c r="B1614" s="47"/>
      <c r="C1614" s="81"/>
    </row>
    <row r="1615" spans="1:3" ht="15.75" x14ac:dyDescent="0.25">
      <c r="A1615" s="67"/>
      <c r="B1615" s="8"/>
      <c r="C1615" s="7">
        <f>C1608+B1613+C1611</f>
        <v>524958.32999999996</v>
      </c>
    </row>
    <row r="1616" spans="1:3" ht="15.75" x14ac:dyDescent="0.25">
      <c r="A1616" s="80" t="s">
        <v>26</v>
      </c>
      <c r="B1616" s="47"/>
      <c r="C1616" s="81"/>
    </row>
    <row r="1617" spans="1:3" ht="15.75" x14ac:dyDescent="0.25">
      <c r="A1617" s="67" t="s">
        <v>27</v>
      </c>
      <c r="B1617" s="29">
        <v>350</v>
      </c>
      <c r="C1617" s="82"/>
    </row>
    <row r="1618" spans="1:3" ht="17.25" x14ac:dyDescent="0.3">
      <c r="A1618" s="83"/>
      <c r="B1618" s="49"/>
      <c r="C1618" s="137"/>
    </row>
    <row r="1619" spans="1:3" ht="16.5" thickBot="1" x14ac:dyDescent="0.3">
      <c r="A1619" s="67" t="s">
        <v>29</v>
      </c>
      <c r="B1619" s="35"/>
      <c r="C1619" s="84">
        <f>C1615-B1617</f>
        <v>524608.32999999996</v>
      </c>
    </row>
    <row r="1620" spans="1:3" ht="15.75" x14ac:dyDescent="0.25">
      <c r="A1620" s="67" t="s">
        <v>73</v>
      </c>
      <c r="B1620" s="50"/>
      <c r="C1620" s="85">
        <f>C1619*12/100</f>
        <v>62952.999599999988</v>
      </c>
    </row>
    <row r="1621" spans="1:3" ht="15.75" x14ac:dyDescent="0.25">
      <c r="A1621" s="67" t="s">
        <v>31</v>
      </c>
      <c r="B1621" s="47"/>
      <c r="C1621" s="77">
        <v>-45000</v>
      </c>
    </row>
    <row r="1622" spans="1:3" ht="16.5" thickBot="1" x14ac:dyDescent="0.3">
      <c r="A1622" s="43" t="s">
        <v>32</v>
      </c>
      <c r="B1622" s="57"/>
      <c r="C1622" s="126">
        <f>C1620+C1621</f>
        <v>17952.999599999988</v>
      </c>
    </row>
    <row r="1623" spans="1:3" ht="15.75" thickTop="1" x14ac:dyDescent="0.25"/>
    <row r="1632" spans="1:3" ht="15.75" x14ac:dyDescent="0.25">
      <c r="A1632" s="92"/>
      <c r="B1632" s="37"/>
      <c r="C1632" s="120"/>
    </row>
    <row r="1643" spans="1:3" ht="17.25" x14ac:dyDescent="0.3">
      <c r="A1643" s="1" t="s">
        <v>111</v>
      </c>
      <c r="B1643" s="3"/>
      <c r="C1643" s="3"/>
    </row>
    <row r="1644" spans="1:3" ht="17.25" x14ac:dyDescent="0.3">
      <c r="A1644" s="1" t="s">
        <v>89</v>
      </c>
      <c r="B1644" s="3"/>
      <c r="C1644" s="3"/>
    </row>
    <row r="1645" spans="1:3" ht="15.75" x14ac:dyDescent="0.25">
      <c r="A1645" s="73"/>
      <c r="B1645" s="3"/>
      <c r="C1645" s="3"/>
    </row>
    <row r="1646" spans="1:3" ht="15.75" x14ac:dyDescent="0.25">
      <c r="A1646" s="74" t="s">
        <v>2</v>
      </c>
      <c r="B1646" s="3"/>
      <c r="C1646" s="3"/>
    </row>
    <row r="1647" spans="1:3" ht="15.75" x14ac:dyDescent="0.25">
      <c r="A1647" s="75"/>
      <c r="B1647" s="166" t="s">
        <v>113</v>
      </c>
      <c r="C1647" s="166"/>
    </row>
    <row r="1648" spans="1:3" ht="15.75" x14ac:dyDescent="0.25">
      <c r="A1648" s="76" t="s">
        <v>6</v>
      </c>
      <c r="B1648" s="8"/>
      <c r="C1648" s="7">
        <v>75000</v>
      </c>
    </row>
    <row r="1649" spans="1:3" ht="15.75" x14ac:dyDescent="0.25">
      <c r="A1649" s="67" t="s">
        <v>9</v>
      </c>
      <c r="B1649" s="11"/>
      <c r="C1649" s="10">
        <v>7800</v>
      </c>
    </row>
    <row r="1650" spans="1:3" ht="15.75" x14ac:dyDescent="0.25">
      <c r="A1650" s="67" t="s">
        <v>11</v>
      </c>
      <c r="B1650" s="11"/>
      <c r="C1650" s="10">
        <v>39825</v>
      </c>
    </row>
    <row r="1651" spans="1:3" ht="15.75" x14ac:dyDescent="0.25">
      <c r="A1651" s="67" t="s">
        <v>13</v>
      </c>
      <c r="B1651" s="11"/>
      <c r="C1651" s="10">
        <v>37500</v>
      </c>
    </row>
    <row r="1652" spans="1:3" ht="15.75" x14ac:dyDescent="0.25">
      <c r="A1652" s="67" t="s">
        <v>16</v>
      </c>
      <c r="B1652" s="11"/>
      <c r="C1652" s="10">
        <v>25000</v>
      </c>
    </row>
    <row r="1653" spans="1:3" ht="15.75" x14ac:dyDescent="0.25">
      <c r="A1653" s="67" t="s">
        <v>17</v>
      </c>
      <c r="B1653" s="11"/>
      <c r="C1653" s="10">
        <v>55000</v>
      </c>
    </row>
    <row r="1654" spans="1:3" ht="15.75" x14ac:dyDescent="0.25">
      <c r="A1654" s="67" t="s">
        <v>18</v>
      </c>
      <c r="B1654" s="11"/>
      <c r="C1654" s="10">
        <v>11500</v>
      </c>
    </row>
    <row r="1655" spans="1:3" ht="15.75" x14ac:dyDescent="0.25">
      <c r="A1655" s="67" t="s">
        <v>19</v>
      </c>
      <c r="B1655" s="11"/>
      <c r="C1655" s="10">
        <v>20000</v>
      </c>
    </row>
    <row r="1656" spans="1:3" ht="15.75" x14ac:dyDescent="0.25">
      <c r="A1656" s="78" t="s">
        <v>20</v>
      </c>
      <c r="B1656" s="19"/>
      <c r="C1656" s="18">
        <f>SUM(C1648:C1655)</f>
        <v>271625</v>
      </c>
    </row>
    <row r="1657" spans="1:3" ht="15.75" x14ac:dyDescent="0.25">
      <c r="A1657" s="79"/>
      <c r="B1657" s="47"/>
      <c r="C1657" s="20"/>
    </row>
    <row r="1658" spans="1:3" ht="15.75" x14ac:dyDescent="0.25">
      <c r="A1658" s="80" t="s">
        <v>21</v>
      </c>
      <c r="B1658" s="47"/>
      <c r="C1658" s="20"/>
    </row>
    <row r="1659" spans="1:3" ht="15.75" x14ac:dyDescent="0.25">
      <c r="A1659" s="67" t="s">
        <v>23</v>
      </c>
      <c r="B1659" s="47"/>
      <c r="C1659" s="77"/>
    </row>
    <row r="1660" spans="1:3" ht="15.75" x14ac:dyDescent="0.25">
      <c r="A1660" s="67" t="s">
        <v>22</v>
      </c>
      <c r="B1660" s="47"/>
      <c r="C1660" s="81"/>
    </row>
    <row r="1661" spans="1:3" ht="15.75" x14ac:dyDescent="0.25">
      <c r="A1661" s="67" t="s">
        <v>24</v>
      </c>
      <c r="B1661" s="90"/>
      <c r="C1661" s="81"/>
    </row>
    <row r="1662" spans="1:3" ht="15.75" x14ac:dyDescent="0.25">
      <c r="A1662" s="67" t="s">
        <v>25</v>
      </c>
      <c r="B1662" s="47"/>
      <c r="C1662" s="81"/>
    </row>
    <row r="1663" spans="1:3" ht="15.75" x14ac:dyDescent="0.25">
      <c r="A1663" s="67"/>
      <c r="B1663" s="8"/>
      <c r="C1663" s="7">
        <f>C1656+B1661+C1659</f>
        <v>271625</v>
      </c>
    </row>
    <row r="1664" spans="1:3" ht="15.75" x14ac:dyDescent="0.25">
      <c r="A1664" s="80" t="s">
        <v>26</v>
      </c>
      <c r="B1664" s="47"/>
      <c r="C1664" s="81"/>
    </row>
    <row r="1665" spans="1:3" ht="15.75" x14ac:dyDescent="0.25">
      <c r="A1665" s="67" t="s">
        <v>27</v>
      </c>
      <c r="B1665" s="29" t="s">
        <v>38</v>
      </c>
      <c r="C1665" s="82"/>
    </row>
    <row r="1666" spans="1:3" ht="17.25" x14ac:dyDescent="0.3">
      <c r="A1666" s="83"/>
      <c r="B1666" s="49"/>
      <c r="C1666" s="137"/>
    </row>
    <row r="1667" spans="1:3" ht="16.5" thickBot="1" x14ac:dyDescent="0.3">
      <c r="A1667" s="67" t="s">
        <v>29</v>
      </c>
      <c r="B1667" s="35"/>
      <c r="C1667" s="84">
        <f>C1663</f>
        <v>271625</v>
      </c>
    </row>
    <row r="1668" spans="1:3" ht="15.75" x14ac:dyDescent="0.25">
      <c r="A1668" s="67" t="s">
        <v>30</v>
      </c>
      <c r="B1668" s="50"/>
      <c r="C1668" s="85">
        <f>C1667*6/100</f>
        <v>16297.5</v>
      </c>
    </row>
    <row r="1669" spans="1:3" ht="15.75" x14ac:dyDescent="0.25">
      <c r="A1669" s="67" t="s">
        <v>31</v>
      </c>
      <c r="B1669" s="47"/>
      <c r="C1669" s="77">
        <v>-15000</v>
      </c>
    </row>
    <row r="1670" spans="1:3" ht="16.5" thickBot="1" x14ac:dyDescent="0.3">
      <c r="A1670" s="43" t="s">
        <v>32</v>
      </c>
      <c r="B1670" s="57"/>
      <c r="C1670" s="126">
        <f>C1668+C1669</f>
        <v>1297.5</v>
      </c>
    </row>
    <row r="1671" spans="1:3" ht="15.75" thickTop="1" x14ac:dyDescent="0.25"/>
    <row r="1679" spans="1:3" ht="15.75" x14ac:dyDescent="0.25">
      <c r="A1679" s="92"/>
      <c r="B1679" s="37"/>
      <c r="C1679" s="120"/>
    </row>
    <row r="1690" spans="1:3" ht="17.25" x14ac:dyDescent="0.3">
      <c r="A1690" s="1" t="s">
        <v>112</v>
      </c>
      <c r="B1690" s="3"/>
      <c r="C1690" s="3"/>
    </row>
    <row r="1691" spans="1:3" ht="17.25" x14ac:dyDescent="0.3">
      <c r="A1691" s="1" t="s">
        <v>89</v>
      </c>
      <c r="B1691" s="3"/>
      <c r="C1691" s="3"/>
    </row>
    <row r="1692" spans="1:3" ht="15.75" x14ac:dyDescent="0.25">
      <c r="A1692" s="73"/>
      <c r="B1692" s="3"/>
      <c r="C1692" s="3"/>
    </row>
    <row r="1693" spans="1:3" ht="15.75" x14ac:dyDescent="0.25">
      <c r="A1693" s="74" t="s">
        <v>2</v>
      </c>
      <c r="B1693" s="3"/>
      <c r="C1693" s="3"/>
    </row>
    <row r="1694" spans="1:3" ht="15.75" x14ac:dyDescent="0.25">
      <c r="A1694" s="75"/>
      <c r="B1694" s="165" t="s">
        <v>90</v>
      </c>
      <c r="C1694" s="165"/>
    </row>
    <row r="1695" spans="1:3" ht="15.75" x14ac:dyDescent="0.25">
      <c r="A1695" s="76" t="s">
        <v>6</v>
      </c>
      <c r="B1695" s="8"/>
      <c r="C1695" s="7">
        <v>75000</v>
      </c>
    </row>
    <row r="1696" spans="1:3" ht="15.75" x14ac:dyDescent="0.25">
      <c r="A1696" s="67" t="s">
        <v>9</v>
      </c>
      <c r="B1696" s="11"/>
      <c r="C1696" s="10">
        <v>7800</v>
      </c>
    </row>
    <row r="1697" spans="1:3" ht="15.75" x14ac:dyDescent="0.25">
      <c r="A1697" s="67" t="s">
        <v>11</v>
      </c>
      <c r="B1697" s="11"/>
      <c r="C1697" s="10">
        <v>35325</v>
      </c>
    </row>
    <row r="1698" spans="1:3" ht="15.75" x14ac:dyDescent="0.25">
      <c r="A1698" s="67" t="s">
        <v>13</v>
      </c>
      <c r="B1698" s="11"/>
      <c r="C1698" s="10">
        <v>37500</v>
      </c>
    </row>
    <row r="1699" spans="1:3" ht="15.75" x14ac:dyDescent="0.25">
      <c r="A1699" s="67" t="s">
        <v>16</v>
      </c>
      <c r="B1699" s="11"/>
      <c r="C1699" s="10">
        <v>25000</v>
      </c>
    </row>
    <row r="1700" spans="1:3" ht="15.75" x14ac:dyDescent="0.25">
      <c r="A1700" s="67" t="s">
        <v>17</v>
      </c>
      <c r="B1700" s="11"/>
      <c r="C1700" s="10">
        <v>55000</v>
      </c>
    </row>
    <row r="1701" spans="1:3" ht="15.75" x14ac:dyDescent="0.25">
      <c r="A1701" s="67" t="s">
        <v>18</v>
      </c>
      <c r="B1701" s="11"/>
      <c r="C1701" s="10">
        <v>11500</v>
      </c>
    </row>
    <row r="1702" spans="1:3" ht="15.75" x14ac:dyDescent="0.25">
      <c r="A1702" s="67" t="s">
        <v>19</v>
      </c>
      <c r="B1702" s="11"/>
      <c r="C1702" s="10">
        <v>20000</v>
      </c>
    </row>
    <row r="1703" spans="1:3" ht="15.75" x14ac:dyDescent="0.25">
      <c r="A1703" s="78" t="s">
        <v>20</v>
      </c>
      <c r="B1703" s="19"/>
      <c r="C1703" s="18">
        <f>SUM(C1695:C1702)</f>
        <v>267125</v>
      </c>
    </row>
    <row r="1704" spans="1:3" ht="15.75" x14ac:dyDescent="0.25">
      <c r="A1704" s="79"/>
      <c r="B1704" s="47"/>
      <c r="C1704" s="20"/>
    </row>
    <row r="1705" spans="1:3" ht="15.75" x14ac:dyDescent="0.25">
      <c r="A1705" s="80" t="s">
        <v>21</v>
      </c>
      <c r="B1705" s="47"/>
      <c r="C1705" s="20"/>
    </row>
    <row r="1706" spans="1:3" ht="15.75" x14ac:dyDescent="0.25">
      <c r="A1706" s="67" t="s">
        <v>23</v>
      </c>
      <c r="B1706" s="47"/>
      <c r="C1706" s="77"/>
    </row>
    <row r="1707" spans="1:3" ht="15.75" x14ac:dyDescent="0.25">
      <c r="A1707" s="67" t="s">
        <v>22</v>
      </c>
      <c r="B1707" s="47"/>
      <c r="C1707" s="81"/>
    </row>
    <row r="1708" spans="1:3" ht="15.75" x14ac:dyDescent="0.25">
      <c r="A1708" s="67" t="s">
        <v>24</v>
      </c>
      <c r="B1708" s="90"/>
      <c r="C1708" s="81"/>
    </row>
    <row r="1709" spans="1:3" ht="15.75" x14ac:dyDescent="0.25">
      <c r="A1709" s="67" t="s">
        <v>25</v>
      </c>
      <c r="B1709" s="47"/>
      <c r="C1709" s="81"/>
    </row>
    <row r="1710" spans="1:3" ht="15.75" x14ac:dyDescent="0.25">
      <c r="A1710" s="67"/>
      <c r="B1710" s="8"/>
      <c r="C1710" s="7">
        <f>C1703+B1708+C1706</f>
        <v>267125</v>
      </c>
    </row>
    <row r="1711" spans="1:3" ht="15.75" x14ac:dyDescent="0.25">
      <c r="A1711" s="80" t="s">
        <v>26</v>
      </c>
      <c r="B1711" s="47"/>
      <c r="C1711" s="81"/>
    </row>
    <row r="1712" spans="1:3" ht="15.75" x14ac:dyDescent="0.25">
      <c r="A1712" s="67" t="s">
        <v>27</v>
      </c>
      <c r="B1712" s="29" t="s">
        <v>38</v>
      </c>
      <c r="C1712" s="82"/>
    </row>
    <row r="1713" spans="1:3" ht="17.25" x14ac:dyDescent="0.3">
      <c r="A1713" s="83"/>
      <c r="B1713" s="49"/>
      <c r="C1713" s="137"/>
    </row>
    <row r="1714" spans="1:3" ht="16.5" thickBot="1" x14ac:dyDescent="0.3">
      <c r="A1714" s="67" t="s">
        <v>29</v>
      </c>
      <c r="B1714" s="35"/>
      <c r="C1714" s="84">
        <f>C1710</f>
        <v>267125</v>
      </c>
    </row>
    <row r="1715" spans="1:3" ht="15.75" x14ac:dyDescent="0.25">
      <c r="A1715" s="67" t="s">
        <v>30</v>
      </c>
      <c r="B1715" s="50"/>
      <c r="C1715" s="85">
        <f>C1714*6/100</f>
        <v>16027.5</v>
      </c>
    </row>
    <row r="1716" spans="1:3" ht="15.75" x14ac:dyDescent="0.25">
      <c r="A1716" s="67" t="s">
        <v>31</v>
      </c>
      <c r="B1716" s="47"/>
      <c r="C1716" s="77">
        <v>-15000</v>
      </c>
    </row>
    <row r="1717" spans="1:3" ht="16.5" thickBot="1" x14ac:dyDescent="0.3">
      <c r="A1717" s="43" t="s">
        <v>32</v>
      </c>
      <c r="B1717" s="57"/>
      <c r="C1717" s="126">
        <f>C1715+C1716</f>
        <v>1027.5</v>
      </c>
    </row>
    <row r="1718" spans="1:3" ht="15.75" thickTop="1" x14ac:dyDescent="0.25"/>
  </sheetData>
  <mergeCells count="38">
    <mergeCell ref="B503:C503"/>
    <mergeCell ref="B7:C7"/>
    <mergeCell ref="B54:C54"/>
    <mergeCell ref="B100:C100"/>
    <mergeCell ref="B144:C144"/>
    <mergeCell ref="B187:C187"/>
    <mergeCell ref="B233:C233"/>
    <mergeCell ref="B278:C278"/>
    <mergeCell ref="B321:C321"/>
    <mergeCell ref="B367:C367"/>
    <mergeCell ref="B410:C410"/>
    <mergeCell ref="B456:C456"/>
    <mergeCell ref="B552:C552"/>
    <mergeCell ref="B598:C598"/>
    <mergeCell ref="B643:C643"/>
    <mergeCell ref="B690:C690"/>
    <mergeCell ref="B737:C737"/>
    <mergeCell ref="B1072:C1072"/>
    <mergeCell ref="B1120:C1120"/>
    <mergeCell ref="B1168:C1168"/>
    <mergeCell ref="B1216:C1216"/>
    <mergeCell ref="B1264:C1264"/>
    <mergeCell ref="G410:H410"/>
    <mergeCell ref="B1647:C1647"/>
    <mergeCell ref="B1694:C1694"/>
    <mergeCell ref="B1359:C1359"/>
    <mergeCell ref="B1406:C1406"/>
    <mergeCell ref="B1454:C1454"/>
    <mergeCell ref="B1502:C1502"/>
    <mergeCell ref="B1550:C1550"/>
    <mergeCell ref="B1598:C1598"/>
    <mergeCell ref="B1311:C1311"/>
    <mergeCell ref="B783:C783"/>
    <mergeCell ref="B831:C831"/>
    <mergeCell ref="B879:C879"/>
    <mergeCell ref="B927:C927"/>
    <mergeCell ref="B976:C976"/>
    <mergeCell ref="B1024:C10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3:D1765"/>
  <sheetViews>
    <sheetView topLeftCell="A316" workbookViewId="0">
      <selection activeCell="C366" sqref="C366:C397"/>
    </sheetView>
  </sheetViews>
  <sheetFormatPr defaultRowHeight="15" x14ac:dyDescent="0.25"/>
  <cols>
    <col min="1" max="1" width="36.5703125" customWidth="1"/>
    <col min="2" max="2" width="12.42578125" customWidth="1"/>
    <col min="3" max="3" width="13.710937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6" t="s">
        <v>115</v>
      </c>
      <c r="C7" s="166"/>
    </row>
    <row r="8" spans="1:3" ht="15.75" x14ac:dyDescent="0.25">
      <c r="A8" s="76" t="s">
        <v>6</v>
      </c>
      <c r="B8" s="8"/>
      <c r="C8" s="7">
        <v>117500</v>
      </c>
    </row>
    <row r="9" spans="1:3" ht="15.75" x14ac:dyDescent="0.25">
      <c r="A9" s="67" t="s">
        <v>7</v>
      </c>
      <c r="B9" s="47"/>
      <c r="C9" s="77" t="s">
        <v>38</v>
      </c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39825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58750</v>
      </c>
    </row>
    <row r="15" spans="1:3" ht="15.75" x14ac:dyDescent="0.25">
      <c r="A15" s="67" t="s">
        <v>16</v>
      </c>
      <c r="B15" s="11"/>
      <c r="C15" s="10">
        <v>25000</v>
      </c>
    </row>
    <row r="16" spans="1:3" ht="15.75" x14ac:dyDescent="0.25">
      <c r="A16" s="67" t="s">
        <v>17</v>
      </c>
      <c r="B16" s="11"/>
      <c r="C16" s="10">
        <v>65000</v>
      </c>
    </row>
    <row r="17" spans="1:3" ht="15.75" x14ac:dyDescent="0.25">
      <c r="A17" s="67" t="s">
        <v>15</v>
      </c>
      <c r="B17" s="47"/>
      <c r="C17" s="25">
        <v>100000</v>
      </c>
    </row>
    <row r="18" spans="1:3" ht="15.75" x14ac:dyDescent="0.25">
      <c r="A18" s="67" t="s">
        <v>18</v>
      </c>
      <c r="B18" s="11"/>
      <c r="C18" s="10">
        <v>11500</v>
      </c>
    </row>
    <row r="19" spans="1:3" ht="15.75" x14ac:dyDescent="0.25">
      <c r="A19" s="67" t="s">
        <v>19</v>
      </c>
      <c r="B19" s="11"/>
      <c r="C19" s="10">
        <v>20000</v>
      </c>
    </row>
    <row r="20" spans="1:3" ht="15.75" x14ac:dyDescent="0.25">
      <c r="A20" s="78" t="s">
        <v>20</v>
      </c>
      <c r="B20" s="19"/>
      <c r="C20" s="18">
        <f>SUM(C8:C19)</f>
        <v>488025</v>
      </c>
    </row>
    <row r="21" spans="1:3" ht="15.75" x14ac:dyDescent="0.25">
      <c r="A21" s="79"/>
      <c r="B21" s="47"/>
      <c r="C21" s="20"/>
    </row>
    <row r="22" spans="1:3" ht="15.75" x14ac:dyDescent="0.25">
      <c r="A22" s="80" t="s">
        <v>21</v>
      </c>
      <c r="B22" s="47"/>
      <c r="C22" s="20"/>
    </row>
    <row r="23" spans="1:3" ht="15.75" x14ac:dyDescent="0.25">
      <c r="A23" s="67" t="s">
        <v>23</v>
      </c>
      <c r="B23" s="47"/>
      <c r="C23" s="77"/>
    </row>
    <row r="24" spans="1:3" ht="15.75" x14ac:dyDescent="0.25">
      <c r="A24" s="67" t="s">
        <v>22</v>
      </c>
      <c r="B24" s="47"/>
      <c r="C24" s="81"/>
    </row>
    <row r="25" spans="1:3" ht="15.75" x14ac:dyDescent="0.25">
      <c r="A25" s="67" t="s">
        <v>24</v>
      </c>
      <c r="B25" s="90"/>
      <c r="C25" s="81"/>
    </row>
    <row r="26" spans="1:3" ht="15.75" x14ac:dyDescent="0.25">
      <c r="A26" s="67" t="s">
        <v>25</v>
      </c>
      <c r="B26" s="121">
        <v>6091.06</v>
      </c>
      <c r="C26" s="81"/>
    </row>
    <row r="27" spans="1:3" ht="15.75" x14ac:dyDescent="0.25">
      <c r="A27" s="67"/>
      <c r="B27" s="8"/>
      <c r="C27" s="7">
        <f>C20+B25+B26+C23</f>
        <v>494116.06</v>
      </c>
    </row>
    <row r="28" spans="1:3" ht="15.75" x14ac:dyDescent="0.25">
      <c r="A28" s="80" t="s">
        <v>26</v>
      </c>
      <c r="B28" s="47"/>
      <c r="C28" s="81"/>
    </row>
    <row r="29" spans="1:3" ht="15.75" x14ac:dyDescent="0.25">
      <c r="A29" s="67" t="s">
        <v>27</v>
      </c>
      <c r="B29" s="29">
        <v>350</v>
      </c>
      <c r="C29" s="82"/>
    </row>
    <row r="30" spans="1:3" ht="17.25" x14ac:dyDescent="0.3">
      <c r="A30" s="83" t="s">
        <v>28</v>
      </c>
      <c r="B30" s="29">
        <v>11750</v>
      </c>
      <c r="C30" s="82"/>
    </row>
    <row r="31" spans="1:3" ht="17.25" x14ac:dyDescent="0.3">
      <c r="A31" s="83"/>
      <c r="B31" s="49"/>
      <c r="C31" s="33">
        <f>-B29-B30-B31</f>
        <v>-12100</v>
      </c>
    </row>
    <row r="32" spans="1:3" ht="16.5" thickBot="1" x14ac:dyDescent="0.3">
      <c r="A32" s="67" t="s">
        <v>29</v>
      </c>
      <c r="B32" s="35"/>
      <c r="C32" s="84">
        <f>C27-B29-B30</f>
        <v>482016.06</v>
      </c>
    </row>
    <row r="33" spans="1:3" ht="15.75" x14ac:dyDescent="0.25">
      <c r="A33" s="67" t="s">
        <v>30</v>
      </c>
      <c r="B33" s="50"/>
      <c r="C33" s="85">
        <f t="shared" ref="C33" si="0">C32*6/100</f>
        <v>28920.963599999999</v>
      </c>
    </row>
    <row r="34" spans="1:3" ht="16.5" thickBot="1" x14ac:dyDescent="0.3">
      <c r="A34" s="67" t="s">
        <v>31</v>
      </c>
      <c r="B34" s="47"/>
      <c r="C34" s="123">
        <v>-15000</v>
      </c>
    </row>
    <row r="35" spans="1:3" ht="16.5" thickBot="1" x14ac:dyDescent="0.3">
      <c r="A35" s="12" t="s">
        <v>32</v>
      </c>
      <c r="B35" s="32"/>
      <c r="C35" s="42">
        <f t="shared" ref="C35" si="1">C33+C34</f>
        <v>13920.963599999999</v>
      </c>
    </row>
    <row r="36" spans="1:3" ht="17.25" thickTop="1" thickBot="1" x14ac:dyDescent="0.3">
      <c r="A36" s="43"/>
      <c r="B36" s="40"/>
      <c r="C36" s="42">
        <v>13921</v>
      </c>
    </row>
    <row r="37" spans="1:3" ht="16.5" thickTop="1" x14ac:dyDescent="0.25">
      <c r="A37" s="92"/>
      <c r="B37" s="37"/>
      <c r="C37" s="86"/>
    </row>
    <row r="38" spans="1:3" ht="15.75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50" spans="1:3" ht="17.25" x14ac:dyDescent="0.3">
      <c r="A50" s="1" t="s">
        <v>0</v>
      </c>
      <c r="B50" s="3"/>
      <c r="C50" s="3"/>
    </row>
    <row r="51" spans="1:3" ht="17.25" x14ac:dyDescent="0.3">
      <c r="A51" s="1" t="s">
        <v>1</v>
      </c>
      <c r="B51" s="3"/>
      <c r="C51" s="3"/>
    </row>
    <row r="52" spans="1:3" ht="17.25" x14ac:dyDescent="0.3">
      <c r="A52" s="2"/>
      <c r="B52" s="3"/>
      <c r="C52" s="3"/>
    </row>
    <row r="53" spans="1:3" ht="17.25" x14ac:dyDescent="0.3">
      <c r="A53" s="4" t="s">
        <v>2</v>
      </c>
      <c r="B53" s="3"/>
      <c r="C53" s="3"/>
    </row>
    <row r="54" spans="1:3" ht="17.25" x14ac:dyDescent="0.3">
      <c r="A54" s="5"/>
      <c r="B54" s="166" t="s">
        <v>115</v>
      </c>
      <c r="C54" s="166"/>
    </row>
    <row r="55" spans="1:3" ht="17.25" x14ac:dyDescent="0.3">
      <c r="A55" s="6" t="s">
        <v>6</v>
      </c>
      <c r="B55" s="8"/>
      <c r="C55" s="7">
        <v>107050</v>
      </c>
    </row>
    <row r="56" spans="1:3" ht="17.25" x14ac:dyDescent="0.3">
      <c r="A56" s="9" t="s">
        <v>7</v>
      </c>
      <c r="B56" s="11"/>
      <c r="C56" s="10"/>
    </row>
    <row r="57" spans="1:3" ht="15.75" x14ac:dyDescent="0.25">
      <c r="A57" s="12" t="s">
        <v>8</v>
      </c>
      <c r="B57" s="14"/>
      <c r="C57" s="13"/>
    </row>
    <row r="58" spans="1:3" ht="17.25" x14ac:dyDescent="0.3">
      <c r="A58" s="9" t="s">
        <v>9</v>
      </c>
      <c r="B58" s="11"/>
      <c r="C58" s="10">
        <v>7800</v>
      </c>
    </row>
    <row r="59" spans="1:3" ht="17.25" x14ac:dyDescent="0.3">
      <c r="A59" s="9" t="s">
        <v>10</v>
      </c>
      <c r="B59" s="11"/>
      <c r="C59" s="10"/>
    </row>
    <row r="60" spans="1:3" ht="17.25" x14ac:dyDescent="0.3">
      <c r="A60" s="9" t="s">
        <v>11</v>
      </c>
      <c r="B60" s="11"/>
      <c r="C60" s="10">
        <v>39825</v>
      </c>
    </row>
    <row r="61" spans="1:3" ht="17.25" x14ac:dyDescent="0.3">
      <c r="A61" s="9" t="s">
        <v>12</v>
      </c>
      <c r="B61" s="16"/>
      <c r="C61" s="15"/>
    </row>
    <row r="62" spans="1:3" ht="17.25" x14ac:dyDescent="0.3">
      <c r="A62" s="9" t="s">
        <v>13</v>
      </c>
      <c r="B62" s="11"/>
      <c r="C62" s="10">
        <v>53525</v>
      </c>
    </row>
    <row r="63" spans="1:3" ht="17.25" x14ac:dyDescent="0.3">
      <c r="A63" s="9" t="s">
        <v>14</v>
      </c>
      <c r="B63" s="11"/>
      <c r="C63" s="10"/>
    </row>
    <row r="64" spans="1:3" ht="17.25" x14ac:dyDescent="0.3">
      <c r="A64" s="9" t="s">
        <v>15</v>
      </c>
      <c r="B64" s="14"/>
      <c r="C64" s="13">
        <v>100000</v>
      </c>
    </row>
    <row r="65" spans="1:3" ht="17.25" x14ac:dyDescent="0.3">
      <c r="A65" s="9" t="s">
        <v>16</v>
      </c>
      <c r="B65" s="11"/>
      <c r="C65" s="10">
        <v>25000</v>
      </c>
    </row>
    <row r="66" spans="1:3" ht="17.25" x14ac:dyDescent="0.3">
      <c r="A66" s="9" t="s">
        <v>17</v>
      </c>
      <c r="B66" s="11"/>
      <c r="C66" s="10">
        <v>55000</v>
      </c>
    </row>
    <row r="67" spans="1:3" ht="17.25" x14ac:dyDescent="0.3">
      <c r="A67" s="9" t="s">
        <v>18</v>
      </c>
      <c r="B67" s="14"/>
      <c r="C67" s="13">
        <v>11500</v>
      </c>
    </row>
    <row r="68" spans="1:3" ht="17.25" x14ac:dyDescent="0.3">
      <c r="A68" s="9" t="s">
        <v>19</v>
      </c>
      <c r="B68" s="11"/>
      <c r="C68" s="10">
        <v>20000</v>
      </c>
    </row>
    <row r="69" spans="1:3" ht="17.25" x14ac:dyDescent="0.3">
      <c r="A69" s="17" t="s">
        <v>20</v>
      </c>
      <c r="B69" s="19"/>
      <c r="C69" s="18">
        <f>SUM(C55:C68)</f>
        <v>419700</v>
      </c>
    </row>
    <row r="70" spans="1:3" ht="17.25" x14ac:dyDescent="0.3">
      <c r="A70" s="9"/>
      <c r="B70" s="22"/>
      <c r="C70" s="20"/>
    </row>
    <row r="71" spans="1:3" ht="17.25" x14ac:dyDescent="0.3">
      <c r="A71" s="23" t="s">
        <v>21</v>
      </c>
      <c r="B71" s="22"/>
      <c r="C71" s="20"/>
    </row>
    <row r="72" spans="1:3" ht="17.25" x14ac:dyDescent="0.3">
      <c r="A72" s="9" t="s">
        <v>22</v>
      </c>
      <c r="B72" s="22"/>
      <c r="C72" s="20"/>
    </row>
    <row r="73" spans="1:3" ht="15.75" x14ac:dyDescent="0.25">
      <c r="A73" s="24" t="s">
        <v>23</v>
      </c>
      <c r="B73" s="26"/>
      <c r="C73" s="25"/>
    </row>
    <row r="74" spans="1:3" ht="17.25" x14ac:dyDescent="0.3">
      <c r="A74" s="9" t="s">
        <v>24</v>
      </c>
      <c r="B74" s="26"/>
      <c r="C74" s="25">
        <v>55000</v>
      </c>
    </row>
    <row r="75" spans="1:3" ht="17.25" x14ac:dyDescent="0.3">
      <c r="A75" s="9" t="s">
        <v>25</v>
      </c>
      <c r="B75" s="22"/>
      <c r="C75" s="20"/>
    </row>
    <row r="76" spans="1:3" ht="17.25" x14ac:dyDescent="0.3">
      <c r="A76" s="9"/>
      <c r="B76" s="22"/>
      <c r="C76" s="20"/>
    </row>
    <row r="77" spans="1:3" ht="15.75" x14ac:dyDescent="0.25">
      <c r="A77" s="12"/>
      <c r="B77" s="8"/>
      <c r="C77" s="7">
        <f>+C69+C72+C73+C74+C75+C76</f>
        <v>474700</v>
      </c>
    </row>
    <row r="78" spans="1:3" ht="17.25" x14ac:dyDescent="0.3">
      <c r="A78" s="23" t="s">
        <v>26</v>
      </c>
      <c r="B78" s="11"/>
      <c r="C78" s="10"/>
    </row>
    <row r="79" spans="1:3" ht="17.25" x14ac:dyDescent="0.3">
      <c r="A79" s="9" t="s">
        <v>27</v>
      </c>
      <c r="B79" s="29">
        <v>350</v>
      </c>
      <c r="C79" s="28"/>
    </row>
    <row r="80" spans="1:3" ht="17.25" x14ac:dyDescent="0.3">
      <c r="A80" s="9" t="s">
        <v>28</v>
      </c>
      <c r="B80" s="32">
        <v>10705</v>
      </c>
      <c r="C80" s="31"/>
    </row>
    <row r="81" spans="1:3" ht="15.75" x14ac:dyDescent="0.25">
      <c r="A81" s="12"/>
      <c r="B81" s="11"/>
      <c r="C81" s="33">
        <f t="shared" ref="C81" si="2">-B79-B80</f>
        <v>-11055</v>
      </c>
    </row>
    <row r="82" spans="1:3" ht="18" thickBot="1" x14ac:dyDescent="0.35">
      <c r="A82" s="9" t="s">
        <v>29</v>
      </c>
      <c r="B82" s="36"/>
      <c r="C82" s="34">
        <f>+C77+C81</f>
        <v>463645</v>
      </c>
    </row>
    <row r="83" spans="1:3" ht="17.25" x14ac:dyDescent="0.3">
      <c r="A83" s="9" t="s">
        <v>30</v>
      </c>
      <c r="B83" s="32"/>
      <c r="C83" s="31">
        <f t="shared" ref="C83" si="3">C82*6/100</f>
        <v>27818.7</v>
      </c>
    </row>
    <row r="84" spans="1:3" ht="17.25" x14ac:dyDescent="0.3">
      <c r="A84" s="9" t="s">
        <v>31</v>
      </c>
      <c r="B84" s="22"/>
      <c r="C84" s="20">
        <v>-15000</v>
      </c>
    </row>
    <row r="85" spans="1:3" ht="16.5" thickBot="1" x14ac:dyDescent="0.3">
      <c r="A85" s="12" t="s">
        <v>32</v>
      </c>
      <c r="B85" s="32"/>
      <c r="C85" s="42">
        <f t="shared" ref="C85" si="4">C83+C84</f>
        <v>12818.7</v>
      </c>
    </row>
    <row r="86" spans="1:3" ht="17.25" thickTop="1" thickBot="1" x14ac:dyDescent="0.3">
      <c r="A86" s="43"/>
      <c r="B86" s="40"/>
      <c r="C86" s="42">
        <v>12819</v>
      </c>
    </row>
    <row r="87" spans="1:3" ht="16.5" thickTop="1" x14ac:dyDescent="0.25">
      <c r="A87" s="21"/>
      <c r="B87" s="30"/>
      <c r="C87" s="58" t="s">
        <v>114</v>
      </c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21"/>
      <c r="B90" s="30"/>
      <c r="C90" s="58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6" t="s">
        <v>115</v>
      </c>
      <c r="C99" s="166"/>
    </row>
    <row r="100" spans="1:3" ht="17.25" x14ac:dyDescent="0.3">
      <c r="A100" s="6" t="s">
        <v>6</v>
      </c>
      <c r="B100" s="8"/>
      <c r="C100" s="7">
        <v>107050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39825</v>
      </c>
    </row>
    <row r="106" spans="1:3" ht="17.25" x14ac:dyDescent="0.3">
      <c r="A106" s="9" t="s">
        <v>12</v>
      </c>
      <c r="B106" s="16"/>
      <c r="C106" s="13">
        <v>30000</v>
      </c>
    </row>
    <row r="107" spans="1:3" ht="17.25" x14ac:dyDescent="0.3">
      <c r="A107" s="9" t="s">
        <v>13</v>
      </c>
      <c r="B107" s="11"/>
      <c r="C107" s="10">
        <v>53525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449700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134">
        <v>3665.75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453365.75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10705</v>
      </c>
      <c r="C125" s="31"/>
    </row>
    <row r="126" spans="1:3" ht="15.75" x14ac:dyDescent="0.25">
      <c r="A126" s="12"/>
      <c r="B126" s="49"/>
      <c r="C126" s="10">
        <f t="shared" ref="C126" si="5">-B124-B125</f>
        <v>-11055</v>
      </c>
    </row>
    <row r="127" spans="1:3" ht="18" thickBot="1" x14ac:dyDescent="0.35">
      <c r="A127" s="9" t="s">
        <v>29</v>
      </c>
      <c r="B127" s="35"/>
      <c r="C127" s="34">
        <f>+C122+C126</f>
        <v>442310.75</v>
      </c>
    </row>
    <row r="128" spans="1:3" ht="17.25" x14ac:dyDescent="0.3">
      <c r="A128" s="9" t="s">
        <v>30</v>
      </c>
      <c r="B128" s="32"/>
      <c r="C128" s="31">
        <f t="shared" ref="C128" si="6">C127*6/100</f>
        <v>26538.645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7">C128+C129</f>
        <v>11538.645</v>
      </c>
    </row>
    <row r="131" spans="1:3" ht="16.5" thickBot="1" x14ac:dyDescent="0.3">
      <c r="A131" s="51"/>
      <c r="B131" s="52"/>
      <c r="C131" s="124">
        <v>11539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6" t="s">
        <v>115</v>
      </c>
      <c r="C143" s="166"/>
    </row>
    <row r="144" spans="1:3" ht="17.25" x14ac:dyDescent="0.3">
      <c r="A144" s="6" t="s">
        <v>6</v>
      </c>
      <c r="B144" s="8"/>
      <c r="C144" s="7">
        <v>84780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39825</v>
      </c>
    </row>
    <row r="150" spans="1:3" ht="17.25" x14ac:dyDescent="0.3">
      <c r="A150" s="9" t="s">
        <v>12</v>
      </c>
      <c r="B150" s="16"/>
      <c r="C150" s="13">
        <v>30000</v>
      </c>
    </row>
    <row r="151" spans="1:3" ht="17.25" x14ac:dyDescent="0.3">
      <c r="A151" s="9" t="s">
        <v>13</v>
      </c>
      <c r="B151" s="11"/>
      <c r="C151" s="10">
        <v>42390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416295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/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416295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8478</v>
      </c>
      <c r="C169" s="31"/>
    </row>
    <row r="170" spans="1:3" ht="15.75" x14ac:dyDescent="0.25">
      <c r="A170" s="12"/>
      <c r="B170" s="11"/>
      <c r="C170" s="33">
        <f t="shared" ref="C170" si="8">-B168-B169</f>
        <v>-8828</v>
      </c>
    </row>
    <row r="171" spans="1:3" ht="17.25" x14ac:dyDescent="0.3">
      <c r="A171" s="9" t="s">
        <v>29</v>
      </c>
      <c r="B171" s="11"/>
      <c r="C171" s="10">
        <f>+C166+C170</f>
        <v>407467</v>
      </c>
    </row>
    <row r="172" spans="1:3" ht="17.25" x14ac:dyDescent="0.3">
      <c r="A172" s="9" t="s">
        <v>37</v>
      </c>
      <c r="B172" s="32"/>
      <c r="C172" s="31">
        <f t="shared" ref="C172" si="9">C171*6/100</f>
        <v>24448.02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10">C172+C173</f>
        <v>9448.02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56"/>
      <c r="B182" s="3"/>
      <c r="C182" s="3"/>
    </row>
    <row r="183" spans="1:3" ht="17.25" x14ac:dyDescent="0.3">
      <c r="A183" s="1" t="s">
        <v>39</v>
      </c>
      <c r="B183" s="3"/>
      <c r="C183" s="3"/>
    </row>
    <row r="184" spans="1:3" ht="17.25" x14ac:dyDescent="0.3">
      <c r="A184" s="1" t="s">
        <v>1</v>
      </c>
      <c r="B184" s="3"/>
      <c r="C184" s="3"/>
    </row>
    <row r="185" spans="1:3" ht="17.25" x14ac:dyDescent="0.3">
      <c r="A185" s="2"/>
      <c r="B185" s="3"/>
      <c r="C185" s="3"/>
    </row>
    <row r="186" spans="1:3" ht="17.25" x14ac:dyDescent="0.3">
      <c r="A186" s="4" t="s">
        <v>2</v>
      </c>
      <c r="B186" s="3"/>
      <c r="C186" s="3"/>
    </row>
    <row r="187" spans="1:3" ht="17.25" x14ac:dyDescent="0.3">
      <c r="A187" s="5"/>
      <c r="B187" s="166" t="s">
        <v>115</v>
      </c>
      <c r="C187" s="166"/>
    </row>
    <row r="188" spans="1:3" ht="17.25" x14ac:dyDescent="0.3">
      <c r="A188" s="6" t="s">
        <v>6</v>
      </c>
      <c r="B188" s="8"/>
      <c r="C188" s="7">
        <v>107050</v>
      </c>
    </row>
    <row r="189" spans="1:3" ht="17.25" x14ac:dyDescent="0.3">
      <c r="A189" s="9" t="s">
        <v>7</v>
      </c>
      <c r="B189" s="11"/>
      <c r="C189" s="10">
        <v>7277.42</v>
      </c>
    </row>
    <row r="190" spans="1:3" ht="15.75" x14ac:dyDescent="0.25">
      <c r="A190" s="12" t="s">
        <v>8</v>
      </c>
      <c r="B190" s="14"/>
      <c r="C190" s="13"/>
    </row>
    <row r="191" spans="1:3" ht="17.25" x14ac:dyDescent="0.3">
      <c r="A191" s="9" t="s">
        <v>9</v>
      </c>
      <c r="B191" s="11"/>
      <c r="C191" s="10">
        <v>7800</v>
      </c>
    </row>
    <row r="192" spans="1:3" ht="17.25" x14ac:dyDescent="0.3">
      <c r="A192" s="9" t="s">
        <v>10</v>
      </c>
      <c r="B192" s="11"/>
      <c r="C192" s="10"/>
    </row>
    <row r="193" spans="1:3" ht="17.25" x14ac:dyDescent="0.3">
      <c r="A193" s="9" t="s">
        <v>11</v>
      </c>
      <c r="B193" s="11"/>
      <c r="C193" s="10">
        <v>39825</v>
      </c>
    </row>
    <row r="194" spans="1:3" ht="17.25" x14ac:dyDescent="0.3">
      <c r="A194" s="9" t="s">
        <v>12</v>
      </c>
      <c r="B194" s="16"/>
      <c r="C194" s="15">
        <v>30000</v>
      </c>
    </row>
    <row r="195" spans="1:3" ht="17.25" x14ac:dyDescent="0.3">
      <c r="A195" s="9" t="s">
        <v>13</v>
      </c>
      <c r="B195" s="11"/>
      <c r="C195" s="10">
        <v>53525</v>
      </c>
    </row>
    <row r="196" spans="1:3" ht="17.25" x14ac:dyDescent="0.3">
      <c r="A196" s="9" t="s">
        <v>14</v>
      </c>
      <c r="B196" s="11"/>
      <c r="C196" s="10">
        <v>3638.71</v>
      </c>
    </row>
    <row r="197" spans="1:3" ht="17.25" x14ac:dyDescent="0.3">
      <c r="A197" s="9" t="s">
        <v>15</v>
      </c>
      <c r="B197" s="14"/>
      <c r="C197" s="13">
        <v>100000</v>
      </c>
    </row>
    <row r="198" spans="1:3" ht="17.25" x14ac:dyDescent="0.3">
      <c r="A198" s="9" t="s">
        <v>16</v>
      </c>
      <c r="B198" s="11"/>
      <c r="C198" s="10">
        <v>25000</v>
      </c>
    </row>
    <row r="199" spans="1:3" ht="17.25" x14ac:dyDescent="0.3">
      <c r="A199" s="9" t="s">
        <v>17</v>
      </c>
      <c r="B199" s="11"/>
      <c r="C199" s="10">
        <v>55000</v>
      </c>
    </row>
    <row r="200" spans="1:3" ht="17.25" x14ac:dyDescent="0.3">
      <c r="A200" s="9" t="s">
        <v>18</v>
      </c>
      <c r="B200" s="14"/>
      <c r="C200" s="13">
        <v>11500</v>
      </c>
    </row>
    <row r="201" spans="1:3" ht="17.25" x14ac:dyDescent="0.3">
      <c r="A201" s="9" t="s">
        <v>19</v>
      </c>
      <c r="B201" s="11"/>
      <c r="C201" s="10">
        <v>20000</v>
      </c>
    </row>
    <row r="202" spans="1:3" ht="17.25" x14ac:dyDescent="0.3">
      <c r="A202" s="17" t="s">
        <v>20</v>
      </c>
      <c r="B202" s="19"/>
      <c r="C202" s="18">
        <f>SUM(C188:C201)</f>
        <v>460616.13</v>
      </c>
    </row>
    <row r="203" spans="1:3" ht="17.25" x14ac:dyDescent="0.3">
      <c r="A203" s="9"/>
      <c r="B203" s="22"/>
      <c r="C203" s="20"/>
    </row>
    <row r="204" spans="1:3" ht="17.25" x14ac:dyDescent="0.3">
      <c r="A204" s="23" t="s">
        <v>21</v>
      </c>
      <c r="B204" s="22"/>
      <c r="C204" s="20"/>
    </row>
    <row r="205" spans="1:3" ht="17.25" x14ac:dyDescent="0.3">
      <c r="A205" s="9" t="s">
        <v>22</v>
      </c>
      <c r="B205" s="22"/>
      <c r="C205" s="20"/>
    </row>
    <row r="206" spans="1:3" ht="15.75" x14ac:dyDescent="0.25">
      <c r="A206" s="24" t="s">
        <v>23</v>
      </c>
      <c r="B206" s="22"/>
      <c r="C206" s="20"/>
    </row>
    <row r="207" spans="1:3" ht="17.25" x14ac:dyDescent="0.3">
      <c r="A207" s="9" t="s">
        <v>24</v>
      </c>
      <c r="B207" s="22"/>
      <c r="C207" s="20"/>
    </row>
    <row r="208" spans="1:3" ht="17.25" x14ac:dyDescent="0.3">
      <c r="A208" s="9" t="s">
        <v>25</v>
      </c>
      <c r="B208" s="22"/>
      <c r="C208" s="20"/>
    </row>
    <row r="209" spans="1:3" ht="17.25" x14ac:dyDescent="0.3">
      <c r="A209" s="9"/>
      <c r="B209" s="22"/>
      <c r="C209" s="20"/>
    </row>
    <row r="210" spans="1:3" ht="15.75" x14ac:dyDescent="0.25">
      <c r="A210" s="12"/>
      <c r="B210" s="8"/>
      <c r="C210" s="7">
        <f t="shared" ref="C210" si="11">+C202+C205+C206+C207+C208</f>
        <v>460616.13</v>
      </c>
    </row>
    <row r="211" spans="1:3" ht="17.25" x14ac:dyDescent="0.3">
      <c r="A211" s="23" t="s">
        <v>26</v>
      </c>
      <c r="B211" s="11"/>
      <c r="C211" s="10"/>
    </row>
    <row r="212" spans="1:3" ht="17.25" x14ac:dyDescent="0.3">
      <c r="A212" s="9" t="s">
        <v>27</v>
      </c>
      <c r="B212" s="29">
        <v>350</v>
      </c>
      <c r="C212" s="28"/>
    </row>
    <row r="213" spans="1:3" ht="17.25" x14ac:dyDescent="0.3">
      <c r="A213" s="9" t="s">
        <v>28</v>
      </c>
      <c r="B213" s="32">
        <v>11432.74</v>
      </c>
      <c r="C213" s="31"/>
    </row>
    <row r="214" spans="1:3" ht="15.75" x14ac:dyDescent="0.25">
      <c r="A214" s="12"/>
      <c r="B214" s="11"/>
      <c r="C214" s="10">
        <f t="shared" ref="C214" si="12">-B212-B213</f>
        <v>-11782.74</v>
      </c>
    </row>
    <row r="215" spans="1:3" ht="17.25" x14ac:dyDescent="0.3">
      <c r="A215" s="9" t="s">
        <v>29</v>
      </c>
      <c r="B215" s="8"/>
      <c r="C215" s="7">
        <f>+C210+C214</f>
        <v>448833.39</v>
      </c>
    </row>
    <row r="216" spans="1:3" ht="17.25" x14ac:dyDescent="0.3">
      <c r="A216" s="9" t="s">
        <v>30</v>
      </c>
      <c r="B216" s="32"/>
      <c r="C216" s="31">
        <f t="shared" ref="C216" si="13">C215*6/100</f>
        <v>26930.003399999998</v>
      </c>
    </row>
    <row r="217" spans="1:3" ht="17.25" x14ac:dyDescent="0.3">
      <c r="A217" s="9" t="s">
        <v>31</v>
      </c>
      <c r="B217" s="22"/>
      <c r="C217" s="20">
        <v>-15000</v>
      </c>
    </row>
    <row r="218" spans="1:3" ht="15.75" x14ac:dyDescent="0.25">
      <c r="A218" s="12" t="s">
        <v>32</v>
      </c>
      <c r="B218" s="32"/>
      <c r="C218" s="53">
        <f t="shared" ref="C218" si="14">C216+C217</f>
        <v>11930.003399999998</v>
      </c>
    </row>
    <row r="219" spans="1:3" ht="16.5" thickBot="1" x14ac:dyDescent="0.3">
      <c r="A219" s="143"/>
      <c r="B219" s="144"/>
      <c r="C219" s="124">
        <v>11930</v>
      </c>
    </row>
    <row r="220" spans="1:3" ht="16.5" thickTop="1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5.75" x14ac:dyDescent="0.25">
      <c r="A224" s="21"/>
      <c r="B224" s="30"/>
      <c r="C224" s="97"/>
    </row>
    <row r="227" spans="1:3" ht="17.25" x14ac:dyDescent="0.3">
      <c r="A227" s="61" t="s">
        <v>41</v>
      </c>
      <c r="B227" s="3"/>
      <c r="C227" s="3"/>
    </row>
    <row r="228" spans="1:3" ht="17.25" x14ac:dyDescent="0.3">
      <c r="A228" s="61" t="s">
        <v>1</v>
      </c>
      <c r="B228" s="3"/>
      <c r="C228" s="3"/>
    </row>
    <row r="229" spans="1:3" ht="17.25" x14ac:dyDescent="0.3">
      <c r="A229" s="5"/>
      <c r="B229" s="3"/>
      <c r="C229" s="3"/>
    </row>
    <row r="230" spans="1:3" ht="17.25" x14ac:dyDescent="0.3">
      <c r="A230" s="63" t="s">
        <v>2</v>
      </c>
      <c r="B230" s="3"/>
      <c r="C230" s="3"/>
    </row>
    <row r="231" spans="1:3" ht="17.25" x14ac:dyDescent="0.3">
      <c r="A231" s="5"/>
      <c r="B231" s="166" t="s">
        <v>115</v>
      </c>
      <c r="C231" s="166"/>
    </row>
    <row r="232" spans="1:3" ht="17.25" x14ac:dyDescent="0.3">
      <c r="A232" s="6" t="s">
        <v>6</v>
      </c>
      <c r="B232" s="8"/>
      <c r="C232" s="7">
        <v>90840</v>
      </c>
    </row>
    <row r="233" spans="1:3" ht="17.25" x14ac:dyDescent="0.3">
      <c r="A233" s="9" t="s">
        <v>7</v>
      </c>
      <c r="B233" s="11"/>
      <c r="C233" s="10"/>
    </row>
    <row r="234" spans="1:3" ht="15.75" x14ac:dyDescent="0.25">
      <c r="A234" s="12" t="s">
        <v>8</v>
      </c>
      <c r="B234" s="14"/>
      <c r="C234" s="13"/>
    </row>
    <row r="235" spans="1:3" ht="17.25" x14ac:dyDescent="0.3">
      <c r="A235" s="9" t="s">
        <v>9</v>
      </c>
      <c r="B235" s="11"/>
      <c r="C235" s="10">
        <v>7800</v>
      </c>
    </row>
    <row r="236" spans="1:3" ht="17.25" x14ac:dyDescent="0.3">
      <c r="A236" s="9" t="s">
        <v>10</v>
      </c>
      <c r="B236" s="11"/>
      <c r="C236" s="10"/>
    </row>
    <row r="237" spans="1:3" ht="17.25" x14ac:dyDescent="0.3">
      <c r="A237" s="9" t="s">
        <v>11</v>
      </c>
      <c r="B237" s="11"/>
      <c r="C237" s="10">
        <v>39825</v>
      </c>
    </row>
    <row r="238" spans="1:3" ht="17.25" x14ac:dyDescent="0.3">
      <c r="A238" s="9" t="s">
        <v>12</v>
      </c>
      <c r="B238" s="16"/>
      <c r="C238" s="15"/>
    </row>
    <row r="239" spans="1:3" ht="17.25" x14ac:dyDescent="0.3">
      <c r="A239" s="9" t="s">
        <v>13</v>
      </c>
      <c r="B239" s="11"/>
      <c r="C239" s="10">
        <v>45420</v>
      </c>
    </row>
    <row r="240" spans="1:3" ht="17.25" x14ac:dyDescent="0.3">
      <c r="A240" s="9" t="s">
        <v>14</v>
      </c>
      <c r="B240" s="11"/>
      <c r="C240" s="10"/>
    </row>
    <row r="241" spans="1:3" ht="17.25" x14ac:dyDescent="0.3">
      <c r="A241" s="9" t="s">
        <v>15</v>
      </c>
      <c r="B241" s="14"/>
      <c r="C241" s="13">
        <v>100000</v>
      </c>
    </row>
    <row r="242" spans="1:3" ht="17.25" x14ac:dyDescent="0.3">
      <c r="A242" s="9" t="s">
        <v>16</v>
      </c>
      <c r="B242" s="11"/>
      <c r="C242" s="10">
        <v>25000</v>
      </c>
    </row>
    <row r="243" spans="1:3" ht="17.25" x14ac:dyDescent="0.3">
      <c r="A243" s="9" t="s">
        <v>17</v>
      </c>
      <c r="B243" s="11"/>
      <c r="C243" s="10">
        <v>55000</v>
      </c>
    </row>
    <row r="244" spans="1:3" ht="17.25" x14ac:dyDescent="0.3">
      <c r="A244" s="9" t="s">
        <v>18</v>
      </c>
      <c r="B244" s="14"/>
      <c r="C244" s="13">
        <v>11500</v>
      </c>
    </row>
    <row r="245" spans="1:3" ht="17.25" x14ac:dyDescent="0.3">
      <c r="A245" s="9" t="s">
        <v>19</v>
      </c>
      <c r="B245" s="11"/>
      <c r="C245" s="10">
        <v>20000</v>
      </c>
    </row>
    <row r="246" spans="1:3" ht="17.25" x14ac:dyDescent="0.3">
      <c r="A246" s="17" t="s">
        <v>20</v>
      </c>
      <c r="B246" s="19"/>
      <c r="C246" s="18">
        <f>SUM(C232:C245)</f>
        <v>395385</v>
      </c>
    </row>
    <row r="247" spans="1:3" ht="17.25" x14ac:dyDescent="0.3">
      <c r="A247" s="9"/>
      <c r="B247" s="22"/>
      <c r="C247" s="20"/>
    </row>
    <row r="248" spans="1:3" ht="17.25" x14ac:dyDescent="0.3">
      <c r="A248" s="23" t="s">
        <v>21</v>
      </c>
      <c r="B248" s="22"/>
      <c r="C248" s="20"/>
    </row>
    <row r="249" spans="1:3" ht="17.25" x14ac:dyDescent="0.3">
      <c r="A249" s="9" t="s">
        <v>22</v>
      </c>
      <c r="B249" s="22"/>
      <c r="C249" s="20"/>
    </row>
    <row r="250" spans="1:3" ht="15.75" x14ac:dyDescent="0.25">
      <c r="A250" s="24" t="s">
        <v>23</v>
      </c>
      <c r="B250" s="16"/>
      <c r="C250" s="15"/>
    </row>
    <row r="251" spans="1:3" ht="17.25" x14ac:dyDescent="0.3">
      <c r="A251" s="9" t="s">
        <v>24</v>
      </c>
      <c r="B251" s="22"/>
      <c r="C251" s="134">
        <v>70000</v>
      </c>
    </row>
    <row r="252" spans="1:3" ht="17.25" x14ac:dyDescent="0.3">
      <c r="A252" s="9" t="s">
        <v>25</v>
      </c>
      <c r="B252" s="22"/>
      <c r="C252" s="28">
        <v>4567.57</v>
      </c>
    </row>
    <row r="253" spans="1:3" ht="17.25" x14ac:dyDescent="0.3">
      <c r="A253" s="9"/>
      <c r="B253" s="22"/>
      <c r="C253" s="20"/>
    </row>
    <row r="254" spans="1:3" ht="15.75" x14ac:dyDescent="0.25">
      <c r="A254" s="12"/>
      <c r="B254" s="8"/>
      <c r="C254" s="7">
        <f>C246+C250+C251+C252</f>
        <v>469952.57</v>
      </c>
    </row>
    <row r="255" spans="1:3" ht="17.25" x14ac:dyDescent="0.3">
      <c r="A255" s="23" t="s">
        <v>26</v>
      </c>
      <c r="B255" s="11"/>
      <c r="C255" s="10"/>
    </row>
    <row r="256" spans="1:3" ht="17.25" x14ac:dyDescent="0.3">
      <c r="A256" s="9" t="s">
        <v>27</v>
      </c>
      <c r="B256" s="29">
        <v>350</v>
      </c>
      <c r="C256" s="28"/>
    </row>
    <row r="257" spans="1:3" ht="17.25" x14ac:dyDescent="0.3">
      <c r="A257" s="9" t="s">
        <v>28</v>
      </c>
      <c r="B257" s="32">
        <v>9084</v>
      </c>
      <c r="C257" s="31"/>
    </row>
    <row r="258" spans="1:3" ht="16.5" thickBot="1" x14ac:dyDescent="0.3">
      <c r="A258" s="12"/>
      <c r="B258" s="36"/>
      <c r="C258" s="59">
        <f>-B256-B257</f>
        <v>-9434</v>
      </c>
    </row>
    <row r="259" spans="1:3" ht="17.25" x14ac:dyDescent="0.3">
      <c r="A259" s="9" t="s">
        <v>29</v>
      </c>
      <c r="B259" s="11"/>
      <c r="C259" s="65">
        <f>+C254+C258</f>
        <v>460518.57</v>
      </c>
    </row>
    <row r="260" spans="1:3" ht="17.25" x14ac:dyDescent="0.3">
      <c r="A260" s="9" t="s">
        <v>30</v>
      </c>
      <c r="B260" s="32"/>
      <c r="C260" s="85">
        <f>C259*6/100</f>
        <v>27631.1142</v>
      </c>
    </row>
    <row r="261" spans="1:3" ht="17.25" x14ac:dyDescent="0.3">
      <c r="A261" s="9" t="s">
        <v>31</v>
      </c>
      <c r="B261" s="22"/>
      <c r="C261" s="77">
        <v>-15000</v>
      </c>
    </row>
    <row r="262" spans="1:3" ht="15.75" x14ac:dyDescent="0.25">
      <c r="A262" s="43" t="s">
        <v>32</v>
      </c>
      <c r="B262" s="40"/>
      <c r="C262" s="60">
        <f>C260+C261</f>
        <v>12631.1142</v>
      </c>
    </row>
    <row r="263" spans="1:3" ht="16.5" thickBot="1" x14ac:dyDescent="0.3">
      <c r="A263" s="12"/>
      <c r="B263" s="52"/>
      <c r="C263" s="124">
        <v>12631</v>
      </c>
    </row>
    <row r="264" spans="1:3" ht="16.5" thickTop="1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7.25" x14ac:dyDescent="0.3">
      <c r="A268" s="5"/>
      <c r="B268" s="3"/>
      <c r="C268" s="3"/>
    </row>
    <row r="269" spans="1:3" ht="17.25" x14ac:dyDescent="0.3">
      <c r="A269" s="56"/>
      <c r="B269" s="3"/>
      <c r="C269" s="3"/>
    </row>
    <row r="270" spans="1:3" ht="17.25" x14ac:dyDescent="0.3">
      <c r="A270" s="2"/>
      <c r="B270" s="3"/>
      <c r="C270" s="3"/>
    </row>
    <row r="271" spans="1:3" ht="17.25" x14ac:dyDescent="0.3">
      <c r="A271" s="1" t="s">
        <v>40</v>
      </c>
      <c r="B271" s="3"/>
      <c r="C271" s="3"/>
    </row>
    <row r="272" spans="1:3" ht="17.25" x14ac:dyDescent="0.3">
      <c r="A272" s="1" t="s">
        <v>1</v>
      </c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4" t="s">
        <v>2</v>
      </c>
      <c r="B274" s="3"/>
      <c r="C274" s="3"/>
    </row>
    <row r="275" spans="1:3" ht="17.25" x14ac:dyDescent="0.3">
      <c r="A275" s="5"/>
      <c r="B275" s="166" t="s">
        <v>115</v>
      </c>
      <c r="C275" s="166"/>
    </row>
    <row r="276" spans="1:3" ht="17.25" x14ac:dyDescent="0.3">
      <c r="A276" s="6" t="s">
        <v>6</v>
      </c>
      <c r="B276" s="8"/>
      <c r="C276" s="7">
        <v>107050</v>
      </c>
    </row>
    <row r="277" spans="1:3" ht="17.25" x14ac:dyDescent="0.3">
      <c r="A277" s="9" t="s">
        <v>7</v>
      </c>
      <c r="B277" s="11"/>
      <c r="C277" s="10"/>
    </row>
    <row r="278" spans="1:3" ht="15.75" x14ac:dyDescent="0.25">
      <c r="A278" s="12" t="s">
        <v>8</v>
      </c>
      <c r="B278" s="14"/>
      <c r="C278" s="13">
        <v>1200</v>
      </c>
    </row>
    <row r="279" spans="1:3" ht="17.25" x14ac:dyDescent="0.3">
      <c r="A279" s="9" t="s">
        <v>9</v>
      </c>
      <c r="B279" s="11"/>
      <c r="C279" s="10">
        <v>7800</v>
      </c>
    </row>
    <row r="280" spans="1:3" ht="17.25" x14ac:dyDescent="0.3">
      <c r="A280" s="9" t="s">
        <v>10</v>
      </c>
      <c r="B280" s="11"/>
      <c r="C280" s="10"/>
    </row>
    <row r="281" spans="1:3" ht="17.25" x14ac:dyDescent="0.3">
      <c r="A281" s="9" t="s">
        <v>11</v>
      </c>
      <c r="B281" s="11"/>
      <c r="C281" s="10">
        <v>39825</v>
      </c>
    </row>
    <row r="282" spans="1:3" ht="17.25" x14ac:dyDescent="0.3">
      <c r="A282" s="9" t="s">
        <v>12</v>
      </c>
      <c r="B282" s="16"/>
      <c r="C282" s="15">
        <v>30000</v>
      </c>
    </row>
    <row r="283" spans="1:3" ht="17.25" x14ac:dyDescent="0.3">
      <c r="A283" s="9" t="s">
        <v>13</v>
      </c>
      <c r="B283" s="11"/>
      <c r="C283" s="10">
        <v>53525</v>
      </c>
    </row>
    <row r="284" spans="1:3" ht="17.25" x14ac:dyDescent="0.3">
      <c r="A284" s="9" t="s">
        <v>14</v>
      </c>
      <c r="B284" s="11"/>
      <c r="C284" s="10"/>
    </row>
    <row r="285" spans="1:3" ht="17.25" x14ac:dyDescent="0.3">
      <c r="A285" s="9" t="s">
        <v>15</v>
      </c>
      <c r="B285" s="14"/>
      <c r="C285" s="13">
        <v>100000</v>
      </c>
    </row>
    <row r="286" spans="1:3" ht="17.25" x14ac:dyDescent="0.3">
      <c r="A286" s="9" t="s">
        <v>16</v>
      </c>
      <c r="B286" s="11"/>
      <c r="C286" s="10">
        <v>25000</v>
      </c>
    </row>
    <row r="287" spans="1:3" ht="17.25" x14ac:dyDescent="0.3">
      <c r="A287" s="9" t="s">
        <v>17</v>
      </c>
      <c r="B287" s="11"/>
      <c r="C287" s="10">
        <v>55000</v>
      </c>
    </row>
    <row r="288" spans="1:3" ht="17.25" x14ac:dyDescent="0.3">
      <c r="A288" s="9" t="s">
        <v>18</v>
      </c>
      <c r="B288" s="14"/>
      <c r="C288" s="13">
        <v>11500</v>
      </c>
    </row>
    <row r="289" spans="1:3" ht="17.25" x14ac:dyDescent="0.3">
      <c r="A289" s="9" t="s">
        <v>19</v>
      </c>
      <c r="B289" s="11"/>
      <c r="C289" s="10">
        <v>20000</v>
      </c>
    </row>
    <row r="290" spans="1:3" ht="17.25" x14ac:dyDescent="0.3">
      <c r="A290" s="17" t="s">
        <v>20</v>
      </c>
      <c r="B290" s="19"/>
      <c r="C290" s="18">
        <f>SUM(C276:C289)</f>
        <v>450900</v>
      </c>
    </row>
    <row r="291" spans="1:3" ht="17.25" x14ac:dyDescent="0.3">
      <c r="A291" s="9"/>
      <c r="B291" s="22"/>
      <c r="C291" s="20"/>
    </row>
    <row r="292" spans="1:3" ht="17.25" x14ac:dyDescent="0.3">
      <c r="A292" s="23" t="s">
        <v>21</v>
      </c>
      <c r="B292" s="22"/>
      <c r="C292" s="20"/>
    </row>
    <row r="293" spans="1:3" ht="17.25" x14ac:dyDescent="0.3">
      <c r="A293" s="9" t="s">
        <v>22</v>
      </c>
      <c r="B293" s="22"/>
      <c r="C293" s="20"/>
    </row>
    <row r="294" spans="1:3" ht="15.75" x14ac:dyDescent="0.25">
      <c r="A294" s="24" t="s">
        <v>23</v>
      </c>
      <c r="B294" s="22"/>
      <c r="C294" s="20"/>
    </row>
    <row r="295" spans="1:3" ht="17.25" x14ac:dyDescent="0.3">
      <c r="A295" s="9" t="s">
        <v>24</v>
      </c>
      <c r="B295" s="22"/>
      <c r="C295" s="20"/>
    </row>
    <row r="296" spans="1:3" ht="17.25" x14ac:dyDescent="0.3">
      <c r="A296" s="9" t="s">
        <v>25</v>
      </c>
      <c r="B296" s="22"/>
      <c r="C296" s="20"/>
    </row>
    <row r="297" spans="1:3" ht="17.25" x14ac:dyDescent="0.3">
      <c r="A297" s="9"/>
      <c r="B297" s="22"/>
      <c r="C297" s="20"/>
    </row>
    <row r="298" spans="1:3" ht="15.75" x14ac:dyDescent="0.25">
      <c r="A298" s="12"/>
      <c r="B298" s="8"/>
      <c r="C298" s="7">
        <f>C290+C294+C295+C296</f>
        <v>450900</v>
      </c>
    </row>
    <row r="299" spans="1:3" ht="17.25" x14ac:dyDescent="0.3">
      <c r="A299" s="23" t="s">
        <v>26</v>
      </c>
      <c r="B299" s="11"/>
      <c r="C299" s="10"/>
    </row>
    <row r="300" spans="1:3" ht="17.25" x14ac:dyDescent="0.3">
      <c r="A300" s="9" t="s">
        <v>27</v>
      </c>
      <c r="B300" s="29">
        <v>350</v>
      </c>
      <c r="C300" s="28"/>
    </row>
    <row r="301" spans="1:3" ht="17.25" x14ac:dyDescent="0.3">
      <c r="A301" s="9" t="s">
        <v>28</v>
      </c>
      <c r="B301" s="32">
        <f>C276*10/100</f>
        <v>10705</v>
      </c>
      <c r="C301" s="31"/>
    </row>
    <row r="302" spans="1:3" ht="15.75" x14ac:dyDescent="0.25">
      <c r="A302" s="12"/>
      <c r="B302" s="49"/>
      <c r="C302" s="33">
        <f t="shared" ref="C302" si="15">-B300-B301</f>
        <v>-11055</v>
      </c>
    </row>
    <row r="303" spans="1:3" ht="18" thickBot="1" x14ac:dyDescent="0.35">
      <c r="A303" s="9" t="s">
        <v>29</v>
      </c>
      <c r="B303" s="36"/>
      <c r="C303" s="59">
        <f>+C298+C302</f>
        <v>439845</v>
      </c>
    </row>
    <row r="304" spans="1:3" ht="17.25" x14ac:dyDescent="0.3">
      <c r="A304" s="9" t="s">
        <v>30</v>
      </c>
      <c r="B304" s="32"/>
      <c r="C304" s="85">
        <f t="shared" ref="C304" si="16">C303*6/100</f>
        <v>26390.7</v>
      </c>
    </row>
    <row r="305" spans="1:3" ht="17.25" x14ac:dyDescent="0.3">
      <c r="A305" s="9" t="s">
        <v>31</v>
      </c>
      <c r="B305" s="22"/>
      <c r="C305" s="77">
        <v>-15000</v>
      </c>
    </row>
    <row r="306" spans="1:3" ht="15.75" x14ac:dyDescent="0.25">
      <c r="A306" s="43" t="s">
        <v>32</v>
      </c>
      <c r="B306" s="40"/>
      <c r="C306" s="60">
        <f>C304+C305</f>
        <v>11390.7</v>
      </c>
    </row>
    <row r="307" spans="1:3" ht="16.5" thickBot="1" x14ac:dyDescent="0.3">
      <c r="A307" s="12"/>
      <c r="B307" s="52"/>
      <c r="C307" s="124">
        <v>11391</v>
      </c>
    </row>
    <row r="308" spans="1:3" ht="15.75" thickTop="1" x14ac:dyDescent="0.25"/>
    <row r="312" spans="1:3" ht="15.75" x14ac:dyDescent="0.25">
      <c r="A312" s="21"/>
      <c r="B312" s="30"/>
      <c r="C312" s="58"/>
    </row>
    <row r="313" spans="1:3" ht="15.75" x14ac:dyDescent="0.25">
      <c r="A313" s="21"/>
      <c r="B313" s="30"/>
      <c r="C313" s="58"/>
    </row>
    <row r="314" spans="1:3" ht="15.75" x14ac:dyDescent="0.25">
      <c r="A314" s="21"/>
      <c r="B314" s="30"/>
      <c r="C314" s="58"/>
    </row>
    <row r="315" spans="1:3" ht="15.75" x14ac:dyDescent="0.25">
      <c r="A315" s="21"/>
      <c r="B315" s="30"/>
      <c r="C315" s="58"/>
    </row>
    <row r="316" spans="1:3" ht="17.25" x14ac:dyDescent="0.3">
      <c r="A316" s="1" t="s">
        <v>42</v>
      </c>
      <c r="B316" s="3"/>
      <c r="C316" s="3"/>
    </row>
    <row r="317" spans="1:3" ht="17.25" x14ac:dyDescent="0.3">
      <c r="A317" s="1" t="s">
        <v>43</v>
      </c>
      <c r="B317" s="3"/>
      <c r="C317" s="3"/>
    </row>
    <row r="318" spans="1:3" ht="17.25" x14ac:dyDescent="0.3">
      <c r="A318" s="2"/>
      <c r="B318" s="3"/>
      <c r="C318" s="3"/>
    </row>
    <row r="319" spans="1:3" ht="17.25" x14ac:dyDescent="0.3">
      <c r="A319" s="4" t="s">
        <v>2</v>
      </c>
      <c r="B319" s="3"/>
      <c r="C319" s="3"/>
    </row>
    <row r="320" spans="1:3" ht="17.25" x14ac:dyDescent="0.3">
      <c r="A320" s="5"/>
      <c r="B320" s="166" t="s">
        <v>115</v>
      </c>
      <c r="C320" s="166"/>
    </row>
    <row r="321" spans="1:3" ht="17.25" x14ac:dyDescent="0.3">
      <c r="A321" s="6" t="s">
        <v>6</v>
      </c>
      <c r="B321" s="8"/>
      <c r="C321" s="7">
        <v>88670</v>
      </c>
    </row>
    <row r="322" spans="1:3" ht="17.25" x14ac:dyDescent="0.3">
      <c r="A322" s="9" t="s">
        <v>7</v>
      </c>
      <c r="B322" s="11"/>
      <c r="C322" s="10"/>
    </row>
    <row r="323" spans="1:3" ht="15.75" x14ac:dyDescent="0.25">
      <c r="A323" s="12" t="s">
        <v>8</v>
      </c>
      <c r="B323" s="14"/>
      <c r="C323" s="13"/>
    </row>
    <row r="324" spans="1:3" ht="17.25" x14ac:dyDescent="0.3">
      <c r="A324" s="9" t="s">
        <v>9</v>
      </c>
      <c r="B324" s="11"/>
      <c r="C324" s="10">
        <v>7800</v>
      </c>
    </row>
    <row r="325" spans="1:3" ht="17.25" x14ac:dyDescent="0.3">
      <c r="A325" s="9" t="s">
        <v>10</v>
      </c>
      <c r="B325" s="11"/>
      <c r="C325" s="10"/>
    </row>
    <row r="326" spans="1:3" ht="17.25" x14ac:dyDescent="0.3">
      <c r="A326" s="9" t="s">
        <v>11</v>
      </c>
      <c r="B326" s="11"/>
      <c r="C326" s="10">
        <v>39825</v>
      </c>
    </row>
    <row r="327" spans="1:3" ht="17.25" x14ac:dyDescent="0.3">
      <c r="A327" s="9" t="s">
        <v>12</v>
      </c>
      <c r="B327" s="16"/>
      <c r="C327" s="15"/>
    </row>
    <row r="328" spans="1:3" ht="17.25" x14ac:dyDescent="0.3">
      <c r="A328" s="9" t="s">
        <v>13</v>
      </c>
      <c r="B328" s="11"/>
      <c r="C328" s="10">
        <v>44335</v>
      </c>
    </row>
    <row r="329" spans="1:3" ht="17.25" x14ac:dyDescent="0.3">
      <c r="A329" s="9" t="s">
        <v>14</v>
      </c>
      <c r="B329" s="11"/>
      <c r="C329" s="10"/>
    </row>
    <row r="330" spans="1:3" ht="17.25" x14ac:dyDescent="0.3">
      <c r="A330" s="9" t="s">
        <v>15</v>
      </c>
      <c r="B330" s="14"/>
      <c r="C330" s="13">
        <v>100000</v>
      </c>
    </row>
    <row r="331" spans="1:3" ht="17.25" x14ac:dyDescent="0.3">
      <c r="A331" s="9" t="s">
        <v>16</v>
      </c>
      <c r="B331" s="11"/>
      <c r="C331" s="10">
        <v>25000</v>
      </c>
    </row>
    <row r="332" spans="1:3" ht="17.25" x14ac:dyDescent="0.3">
      <c r="A332" s="9" t="s">
        <v>17</v>
      </c>
      <c r="B332" s="11"/>
      <c r="C332" s="10">
        <v>55000</v>
      </c>
    </row>
    <row r="333" spans="1:3" ht="17.25" x14ac:dyDescent="0.3">
      <c r="A333" s="9" t="s">
        <v>18</v>
      </c>
      <c r="B333" s="14"/>
      <c r="C333" s="13">
        <v>11500</v>
      </c>
    </row>
    <row r="334" spans="1:3" ht="17.25" x14ac:dyDescent="0.3">
      <c r="A334" s="9" t="s">
        <v>19</v>
      </c>
      <c r="B334" s="11"/>
      <c r="C334" s="10">
        <v>20000</v>
      </c>
    </row>
    <row r="335" spans="1:3" ht="17.25" x14ac:dyDescent="0.3">
      <c r="A335" s="17" t="s">
        <v>20</v>
      </c>
      <c r="B335" s="19"/>
      <c r="C335" s="18">
        <f>SUM(C321:C334)</f>
        <v>392130</v>
      </c>
    </row>
    <row r="336" spans="1:3" ht="17.25" x14ac:dyDescent="0.3">
      <c r="A336" s="9"/>
      <c r="B336" s="22"/>
      <c r="C336" s="20"/>
    </row>
    <row r="337" spans="1:3" ht="17.25" x14ac:dyDescent="0.3">
      <c r="A337" s="23" t="s">
        <v>21</v>
      </c>
      <c r="B337" s="22"/>
      <c r="C337" s="20"/>
    </row>
    <row r="338" spans="1:3" ht="17.25" x14ac:dyDescent="0.3">
      <c r="A338" s="9" t="s">
        <v>22</v>
      </c>
      <c r="B338" s="22"/>
      <c r="C338" s="20"/>
    </row>
    <row r="339" spans="1:3" ht="15.75" x14ac:dyDescent="0.25">
      <c r="A339" s="24" t="s">
        <v>23</v>
      </c>
      <c r="B339" s="16"/>
      <c r="C339" s="15"/>
    </row>
    <row r="340" spans="1:3" ht="17.25" x14ac:dyDescent="0.3">
      <c r="A340" s="9" t="s">
        <v>24</v>
      </c>
      <c r="B340" s="22"/>
      <c r="C340" s="134">
        <v>65000</v>
      </c>
    </row>
    <row r="341" spans="1:3" ht="17.25" x14ac:dyDescent="0.3">
      <c r="A341" s="9" t="s">
        <v>25</v>
      </c>
      <c r="B341" s="22"/>
      <c r="C341" s="135">
        <v>6182.91</v>
      </c>
    </row>
    <row r="342" spans="1:3" ht="17.25" x14ac:dyDescent="0.3">
      <c r="A342" s="9"/>
      <c r="B342" s="22"/>
      <c r="C342" s="20"/>
    </row>
    <row r="343" spans="1:3" ht="15.75" x14ac:dyDescent="0.25">
      <c r="A343" s="12"/>
      <c r="B343" s="8"/>
      <c r="C343" s="7">
        <f>C335+C339+C340+C341</f>
        <v>463312.91</v>
      </c>
    </row>
    <row r="344" spans="1:3" ht="17.25" x14ac:dyDescent="0.3">
      <c r="A344" s="23" t="s">
        <v>26</v>
      </c>
      <c r="B344" s="11"/>
      <c r="C344" s="10"/>
    </row>
    <row r="345" spans="1:3" ht="17.25" x14ac:dyDescent="0.3">
      <c r="A345" s="9" t="s">
        <v>27</v>
      </c>
      <c r="B345" s="27">
        <v>350</v>
      </c>
      <c r="C345" s="28"/>
    </row>
    <row r="346" spans="1:3" ht="17.25" x14ac:dyDescent="0.3">
      <c r="A346" s="9" t="s">
        <v>28</v>
      </c>
      <c r="B346" s="136">
        <v>8867</v>
      </c>
      <c r="C346" s="31"/>
    </row>
    <row r="347" spans="1:3" ht="16.5" thickBot="1" x14ac:dyDescent="0.3">
      <c r="A347" s="12"/>
      <c r="B347" s="62"/>
      <c r="C347" s="59">
        <f t="shared" ref="C347" si="17">-B345-B346</f>
        <v>-9217</v>
      </c>
    </row>
    <row r="348" spans="1:3" ht="17.25" x14ac:dyDescent="0.3">
      <c r="A348" s="9" t="s">
        <v>29</v>
      </c>
      <c r="B348" s="11"/>
      <c r="C348" s="65">
        <f>+C343+C347</f>
        <v>454095.91</v>
      </c>
    </row>
    <row r="349" spans="1:3" ht="17.25" x14ac:dyDescent="0.3">
      <c r="A349" s="9" t="s">
        <v>30</v>
      </c>
      <c r="B349" s="30"/>
      <c r="C349" s="31">
        <f t="shared" ref="C349" si="18">C348*6/100</f>
        <v>27245.7546</v>
      </c>
    </row>
    <row r="350" spans="1:3" ht="17.25" x14ac:dyDescent="0.3">
      <c r="A350" s="9" t="s">
        <v>31</v>
      </c>
      <c r="B350" s="22"/>
      <c r="C350" s="20">
        <v>-15000</v>
      </c>
    </row>
    <row r="351" spans="1:3" ht="15.75" x14ac:dyDescent="0.25">
      <c r="A351" s="43" t="s">
        <v>32</v>
      </c>
      <c r="B351" s="40"/>
      <c r="C351" s="60">
        <f>C349+C350</f>
        <v>12245.7546</v>
      </c>
    </row>
    <row r="352" spans="1:3" ht="16.5" thickBot="1" x14ac:dyDescent="0.3">
      <c r="A352" s="12"/>
      <c r="B352" s="52"/>
      <c r="C352" s="124">
        <v>12246</v>
      </c>
    </row>
    <row r="353" spans="1:3" ht="16.5" thickTop="1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7.25" x14ac:dyDescent="0.3">
      <c r="A360" s="55"/>
      <c r="B360" s="3"/>
      <c r="C360" s="3"/>
    </row>
    <row r="361" spans="1:3" ht="17.25" x14ac:dyDescent="0.3">
      <c r="A361" s="1" t="s">
        <v>44</v>
      </c>
      <c r="B361" s="3"/>
      <c r="C361" s="3"/>
    </row>
    <row r="362" spans="1:3" ht="17.25" x14ac:dyDescent="0.3">
      <c r="A362" s="1" t="s">
        <v>1</v>
      </c>
      <c r="B362" s="3"/>
      <c r="C362" s="3"/>
    </row>
    <row r="363" spans="1:3" ht="17.25" x14ac:dyDescent="0.3">
      <c r="A363" s="2"/>
      <c r="B363" s="3"/>
      <c r="C363" s="3"/>
    </row>
    <row r="364" spans="1:3" ht="17.25" x14ac:dyDescent="0.3">
      <c r="A364" s="4" t="s">
        <v>2</v>
      </c>
      <c r="B364" s="3"/>
      <c r="C364" s="3"/>
    </row>
    <row r="365" spans="1:3" ht="17.25" x14ac:dyDescent="0.3">
      <c r="A365" s="5"/>
      <c r="B365" s="166" t="s">
        <v>115</v>
      </c>
      <c r="C365" s="166"/>
    </row>
    <row r="366" spans="1:3" ht="17.25" x14ac:dyDescent="0.3">
      <c r="A366" s="6" t="s">
        <v>6</v>
      </c>
      <c r="B366" s="8"/>
      <c r="C366" s="7">
        <v>100000</v>
      </c>
    </row>
    <row r="367" spans="1:3" ht="17.25" x14ac:dyDescent="0.3">
      <c r="A367" s="9" t="s">
        <v>7</v>
      </c>
      <c r="B367" s="11"/>
      <c r="C367" s="10"/>
    </row>
    <row r="368" spans="1:3" ht="15.75" x14ac:dyDescent="0.25">
      <c r="A368" s="12" t="s">
        <v>8</v>
      </c>
      <c r="B368" s="14"/>
      <c r="C368" s="13"/>
    </row>
    <row r="369" spans="1:3" ht="17.25" x14ac:dyDescent="0.3">
      <c r="A369" s="9" t="s">
        <v>9</v>
      </c>
      <c r="B369" s="11"/>
      <c r="C369" s="10">
        <v>7800</v>
      </c>
    </row>
    <row r="370" spans="1:3" ht="17.25" x14ac:dyDescent="0.3">
      <c r="A370" s="9" t="s">
        <v>10</v>
      </c>
      <c r="B370" s="11"/>
      <c r="C370" s="10"/>
    </row>
    <row r="371" spans="1:3" ht="17.25" x14ac:dyDescent="0.3">
      <c r="A371" s="9" t="s">
        <v>11</v>
      </c>
      <c r="B371" s="11"/>
      <c r="C371" s="10">
        <v>39825</v>
      </c>
    </row>
    <row r="372" spans="1:3" ht="17.25" x14ac:dyDescent="0.3">
      <c r="A372" s="9" t="s">
        <v>12</v>
      </c>
      <c r="B372" s="16"/>
      <c r="C372" s="15">
        <v>30000</v>
      </c>
    </row>
    <row r="373" spans="1:3" ht="17.25" x14ac:dyDescent="0.3">
      <c r="A373" s="9" t="s">
        <v>13</v>
      </c>
      <c r="B373" s="11"/>
      <c r="C373" s="10">
        <v>50000</v>
      </c>
    </row>
    <row r="374" spans="1:3" ht="17.25" x14ac:dyDescent="0.3">
      <c r="A374" s="9" t="s">
        <v>14</v>
      </c>
      <c r="B374" s="11"/>
      <c r="C374" s="10"/>
    </row>
    <row r="375" spans="1:3" ht="17.25" x14ac:dyDescent="0.3">
      <c r="A375" s="9" t="s">
        <v>15</v>
      </c>
      <c r="B375" s="14"/>
      <c r="C375" s="13">
        <v>100000</v>
      </c>
    </row>
    <row r="376" spans="1:3" ht="17.25" x14ac:dyDescent="0.3">
      <c r="A376" s="9" t="s">
        <v>16</v>
      </c>
      <c r="B376" s="11"/>
      <c r="C376" s="10">
        <v>25000</v>
      </c>
    </row>
    <row r="377" spans="1:3" ht="17.25" x14ac:dyDescent="0.3">
      <c r="A377" s="9" t="s">
        <v>17</v>
      </c>
      <c r="B377" s="11"/>
      <c r="C377" s="10">
        <v>55000</v>
      </c>
    </row>
    <row r="378" spans="1:3" ht="17.25" x14ac:dyDescent="0.3">
      <c r="A378" s="9" t="s">
        <v>18</v>
      </c>
      <c r="B378" s="14"/>
      <c r="C378" s="13">
        <v>11500</v>
      </c>
    </row>
    <row r="379" spans="1:3" ht="17.25" x14ac:dyDescent="0.3">
      <c r="A379" s="9" t="s">
        <v>19</v>
      </c>
      <c r="B379" s="11"/>
      <c r="C379" s="10">
        <v>20000</v>
      </c>
    </row>
    <row r="380" spans="1:3" ht="17.25" x14ac:dyDescent="0.3">
      <c r="A380" s="17" t="s">
        <v>20</v>
      </c>
      <c r="B380" s="19"/>
      <c r="C380" s="18">
        <f>SUM(C366:C379)</f>
        <v>439125</v>
      </c>
    </row>
    <row r="381" spans="1:3" ht="17.25" x14ac:dyDescent="0.3">
      <c r="A381" s="9"/>
      <c r="B381" s="22"/>
      <c r="C381" s="20"/>
    </row>
    <row r="382" spans="1:3" ht="17.25" x14ac:dyDescent="0.3">
      <c r="A382" s="23" t="s">
        <v>21</v>
      </c>
      <c r="B382" s="22"/>
      <c r="C382" s="20"/>
    </row>
    <row r="383" spans="1:3" ht="17.25" x14ac:dyDescent="0.3">
      <c r="A383" s="9" t="s">
        <v>22</v>
      </c>
      <c r="B383" s="22"/>
      <c r="C383" s="20"/>
    </row>
    <row r="384" spans="1:3" ht="15.75" x14ac:dyDescent="0.25">
      <c r="A384" s="24" t="s">
        <v>23</v>
      </c>
      <c r="B384" s="16"/>
      <c r="C384" s="15"/>
    </row>
    <row r="385" spans="1:3" ht="17.25" x14ac:dyDescent="0.3">
      <c r="A385" s="9" t="s">
        <v>24</v>
      </c>
      <c r="B385" s="22"/>
      <c r="C385" s="20"/>
    </row>
    <row r="386" spans="1:3" ht="17.25" x14ac:dyDescent="0.3">
      <c r="A386" s="9" t="s">
        <v>25</v>
      </c>
      <c r="B386" s="22">
        <v>6729.29</v>
      </c>
      <c r="C386" s="20"/>
    </row>
    <row r="387" spans="1:3" ht="17.25" x14ac:dyDescent="0.3">
      <c r="A387" s="9"/>
      <c r="B387" s="22"/>
      <c r="C387" s="20"/>
    </row>
    <row r="388" spans="1:3" ht="15.75" x14ac:dyDescent="0.25">
      <c r="A388" s="12"/>
      <c r="B388" s="8"/>
      <c r="C388" s="7">
        <f>C380+B386</f>
        <v>445854.29</v>
      </c>
    </row>
    <row r="389" spans="1:3" ht="17.25" x14ac:dyDescent="0.3">
      <c r="A389" s="23" t="s">
        <v>26</v>
      </c>
      <c r="B389" s="11"/>
      <c r="C389" s="10"/>
    </row>
    <row r="390" spans="1:3" ht="17.25" x14ac:dyDescent="0.3">
      <c r="A390" s="9" t="s">
        <v>27</v>
      </c>
      <c r="B390" s="27">
        <v>350</v>
      </c>
      <c r="C390" s="28"/>
    </row>
    <row r="391" spans="1:3" ht="17.25" x14ac:dyDescent="0.3">
      <c r="A391" s="9" t="s">
        <v>28</v>
      </c>
      <c r="B391" s="30">
        <v>10000</v>
      </c>
      <c r="C391" s="31"/>
    </row>
    <row r="392" spans="1:3" ht="16.5" thickBot="1" x14ac:dyDescent="0.3">
      <c r="A392" s="12"/>
      <c r="B392" s="62"/>
      <c r="C392" s="59">
        <f t="shared" ref="C392" si="19">-B390-B391</f>
        <v>-10350</v>
      </c>
    </row>
    <row r="393" spans="1:3" ht="17.25" x14ac:dyDescent="0.3">
      <c r="A393" s="9" t="s">
        <v>29</v>
      </c>
      <c r="B393" s="11"/>
      <c r="C393" s="65">
        <f>+C388+C392</f>
        <v>435504.29</v>
      </c>
    </row>
    <row r="394" spans="1:3" ht="17.25" x14ac:dyDescent="0.3">
      <c r="A394" s="9" t="s">
        <v>30</v>
      </c>
      <c r="B394" s="30"/>
      <c r="C394" s="31">
        <f>C393*6/100</f>
        <v>26130.257399999999</v>
      </c>
    </row>
    <row r="395" spans="1:3" ht="17.25" x14ac:dyDescent="0.3">
      <c r="A395" s="9" t="s">
        <v>31</v>
      </c>
      <c r="B395" s="22"/>
      <c r="C395" s="66">
        <v>-15000</v>
      </c>
    </row>
    <row r="396" spans="1:3" ht="15.75" x14ac:dyDescent="0.25">
      <c r="A396" s="43" t="s">
        <v>32</v>
      </c>
      <c r="B396" s="40"/>
      <c r="C396" s="60">
        <f>C394+C395</f>
        <v>11130.257399999999</v>
      </c>
    </row>
    <row r="397" spans="1:3" ht="16.5" thickBot="1" x14ac:dyDescent="0.3">
      <c r="A397" s="12"/>
      <c r="B397" s="52"/>
      <c r="C397" s="124">
        <v>11130</v>
      </c>
    </row>
    <row r="398" spans="1:3" ht="18" thickTop="1" x14ac:dyDescent="0.3">
      <c r="A398" s="61"/>
      <c r="B398" s="3"/>
      <c r="C398" s="3"/>
    </row>
    <row r="399" spans="1:3" ht="17.25" x14ac:dyDescent="0.3">
      <c r="A399" s="61"/>
      <c r="B399" s="3"/>
      <c r="C399" s="3"/>
    </row>
    <row r="400" spans="1:3" ht="15.75" x14ac:dyDescent="0.25">
      <c r="A400" s="92"/>
      <c r="B400" s="30"/>
      <c r="C400" s="58"/>
    </row>
    <row r="401" spans="1:3" ht="15.75" x14ac:dyDescent="0.25">
      <c r="A401" s="92"/>
      <c r="B401" s="30"/>
      <c r="C401" s="58"/>
    </row>
    <row r="402" spans="1:3" ht="15.75" x14ac:dyDescent="0.25">
      <c r="A402" s="92"/>
      <c r="B402" s="30"/>
      <c r="C402" s="58"/>
    </row>
    <row r="403" spans="1:3" ht="15.75" x14ac:dyDescent="0.25">
      <c r="A403" s="92"/>
      <c r="B403" s="30"/>
      <c r="C403" s="58"/>
    </row>
    <row r="404" spans="1:3" ht="15.75" x14ac:dyDescent="0.25">
      <c r="A404" s="92"/>
      <c r="B404" s="30"/>
      <c r="C404" s="58"/>
    </row>
    <row r="405" spans="1:3" ht="17.25" x14ac:dyDescent="0.3">
      <c r="A405" s="1" t="s">
        <v>55</v>
      </c>
      <c r="B405" s="3"/>
      <c r="C405" s="3"/>
    </row>
    <row r="406" spans="1:3" ht="17.25" x14ac:dyDescent="0.3">
      <c r="A406" s="1" t="s">
        <v>56</v>
      </c>
      <c r="B406" s="3"/>
      <c r="C406" s="3"/>
    </row>
    <row r="407" spans="1:3" ht="15.75" x14ac:dyDescent="0.25">
      <c r="A407" s="73"/>
      <c r="B407" s="3"/>
      <c r="C407" s="3"/>
    </row>
    <row r="408" spans="1:3" ht="15.75" x14ac:dyDescent="0.25">
      <c r="A408" s="74" t="s">
        <v>2</v>
      </c>
      <c r="B408" s="3"/>
      <c r="C408" s="3"/>
    </row>
    <row r="409" spans="1:3" ht="15.75" x14ac:dyDescent="0.25">
      <c r="A409" s="75"/>
      <c r="B409" s="166" t="s">
        <v>115</v>
      </c>
      <c r="C409" s="166"/>
    </row>
    <row r="410" spans="1:3" ht="15.75" x14ac:dyDescent="0.25">
      <c r="A410" s="76" t="s">
        <v>6</v>
      </c>
      <c r="B410" s="8"/>
      <c r="C410" s="7">
        <v>90840</v>
      </c>
    </row>
    <row r="411" spans="1:3" ht="15.75" x14ac:dyDescent="0.25">
      <c r="A411" s="67" t="s">
        <v>7</v>
      </c>
      <c r="B411" s="47"/>
      <c r="C411" s="77"/>
    </row>
    <row r="412" spans="1:3" ht="15.75" x14ac:dyDescent="0.25">
      <c r="A412" s="67" t="s">
        <v>9</v>
      </c>
      <c r="B412" s="11"/>
      <c r="C412" s="10">
        <v>7800</v>
      </c>
    </row>
    <row r="413" spans="1:3" ht="16.5" x14ac:dyDescent="0.25">
      <c r="A413" s="12" t="s">
        <v>8</v>
      </c>
      <c r="B413" s="48"/>
      <c r="C413" s="10">
        <v>2320</v>
      </c>
    </row>
    <row r="414" spans="1:3" ht="15.75" x14ac:dyDescent="0.25">
      <c r="A414" s="67" t="s">
        <v>11</v>
      </c>
      <c r="B414" s="11"/>
      <c r="C414" s="10">
        <v>39825</v>
      </c>
    </row>
    <row r="415" spans="1:3" ht="15.75" x14ac:dyDescent="0.25">
      <c r="A415" s="67" t="s">
        <v>13</v>
      </c>
      <c r="B415" s="11"/>
      <c r="C415" s="10">
        <v>45420</v>
      </c>
    </row>
    <row r="416" spans="1:3" ht="15.75" x14ac:dyDescent="0.25">
      <c r="A416" s="67" t="s">
        <v>14</v>
      </c>
      <c r="B416" s="47"/>
      <c r="C416" s="13" t="s">
        <v>38</v>
      </c>
    </row>
    <row r="417" spans="1:3" ht="15.75" x14ac:dyDescent="0.25">
      <c r="A417" s="67" t="s">
        <v>16</v>
      </c>
      <c r="B417" s="11"/>
      <c r="C417" s="10">
        <v>25000</v>
      </c>
    </row>
    <row r="418" spans="1:3" ht="15.75" x14ac:dyDescent="0.25">
      <c r="A418" s="67" t="s">
        <v>17</v>
      </c>
      <c r="B418" s="11"/>
      <c r="C418" s="10">
        <v>55000</v>
      </c>
    </row>
    <row r="419" spans="1:3" ht="15.75" x14ac:dyDescent="0.25">
      <c r="A419" s="67" t="s">
        <v>15</v>
      </c>
      <c r="B419" s="47"/>
      <c r="C419" s="25">
        <v>100000</v>
      </c>
    </row>
    <row r="420" spans="1:3" ht="15.75" x14ac:dyDescent="0.25">
      <c r="A420" s="67" t="s">
        <v>18</v>
      </c>
      <c r="B420" s="11"/>
      <c r="C420" s="10">
        <v>11500</v>
      </c>
    </row>
    <row r="421" spans="1:3" ht="15.75" x14ac:dyDescent="0.25">
      <c r="A421" s="67" t="s">
        <v>19</v>
      </c>
      <c r="B421" s="11"/>
      <c r="C421" s="10">
        <v>20000</v>
      </c>
    </row>
    <row r="422" spans="1:3" ht="15.75" x14ac:dyDescent="0.25">
      <c r="A422" s="78" t="s">
        <v>20</v>
      </c>
      <c r="B422" s="19"/>
      <c r="C422" s="18">
        <f>SUM(C410:C421)</f>
        <v>397705</v>
      </c>
    </row>
    <row r="423" spans="1:3" ht="15.75" x14ac:dyDescent="0.25">
      <c r="A423" s="79"/>
      <c r="B423" s="47"/>
      <c r="C423" s="20"/>
    </row>
    <row r="424" spans="1:3" ht="15.75" x14ac:dyDescent="0.25">
      <c r="A424" s="80" t="s">
        <v>21</v>
      </c>
      <c r="B424" s="47"/>
      <c r="C424" s="20"/>
    </row>
    <row r="425" spans="1:3" ht="15.75" x14ac:dyDescent="0.25">
      <c r="A425" s="67" t="s">
        <v>23</v>
      </c>
      <c r="B425" s="47"/>
      <c r="C425" s="77"/>
    </row>
    <row r="426" spans="1:3" ht="15.75" x14ac:dyDescent="0.25">
      <c r="A426" s="67" t="s">
        <v>22</v>
      </c>
      <c r="B426" s="47"/>
      <c r="C426" s="81"/>
    </row>
    <row r="427" spans="1:3" ht="15.75" x14ac:dyDescent="0.25">
      <c r="A427" s="67" t="s">
        <v>24</v>
      </c>
      <c r="B427" s="90">
        <v>70000</v>
      </c>
      <c r="C427" s="81"/>
    </row>
    <row r="428" spans="1:3" ht="15.75" x14ac:dyDescent="0.25">
      <c r="A428" s="67" t="s">
        <v>25</v>
      </c>
      <c r="B428" s="47"/>
      <c r="C428" s="81"/>
    </row>
    <row r="429" spans="1:3" ht="15.75" x14ac:dyDescent="0.25">
      <c r="A429" s="67"/>
      <c r="B429" s="8"/>
      <c r="C429" s="7">
        <f>C422+B427+C425</f>
        <v>467705</v>
      </c>
    </row>
    <row r="430" spans="1:3" ht="15.75" x14ac:dyDescent="0.25">
      <c r="A430" s="80" t="s">
        <v>26</v>
      </c>
      <c r="B430" s="47"/>
      <c r="C430" s="81"/>
    </row>
    <row r="431" spans="1:3" ht="15.75" x14ac:dyDescent="0.25">
      <c r="A431" s="67" t="s">
        <v>27</v>
      </c>
      <c r="B431" s="29">
        <v>350</v>
      </c>
      <c r="C431" s="82"/>
    </row>
    <row r="432" spans="1:3" ht="17.25" x14ac:dyDescent="0.3">
      <c r="A432" s="83" t="s">
        <v>28</v>
      </c>
      <c r="B432" s="29">
        <v>9084</v>
      </c>
      <c r="C432" s="82"/>
    </row>
    <row r="433" spans="1:3" ht="17.25" x14ac:dyDescent="0.3">
      <c r="A433" s="83"/>
      <c r="B433" s="49"/>
      <c r="C433" s="33">
        <f>-B431-B432-B433</f>
        <v>-9434</v>
      </c>
    </row>
    <row r="434" spans="1:3" ht="16.5" thickBot="1" x14ac:dyDescent="0.3">
      <c r="A434" s="67" t="s">
        <v>29</v>
      </c>
      <c r="B434" s="35"/>
      <c r="C434" s="84">
        <f>C429-B431-B432</f>
        <v>458271</v>
      </c>
    </row>
    <row r="435" spans="1:3" ht="15.75" x14ac:dyDescent="0.25">
      <c r="A435" s="67" t="s">
        <v>30</v>
      </c>
      <c r="B435" s="50"/>
      <c r="C435" s="85">
        <f>C434*6/100</f>
        <v>27496.26</v>
      </c>
    </row>
    <row r="436" spans="1:3" ht="15.75" x14ac:dyDescent="0.25">
      <c r="A436" s="67" t="s">
        <v>31</v>
      </c>
      <c r="B436" s="47"/>
      <c r="C436" s="77">
        <v>-15000</v>
      </c>
    </row>
    <row r="437" spans="1:3" ht="15.75" x14ac:dyDescent="0.25">
      <c r="A437" s="43" t="s">
        <v>32</v>
      </c>
      <c r="B437" s="40"/>
      <c r="C437" s="60">
        <f>C435+C436</f>
        <v>12496.259999999998</v>
      </c>
    </row>
    <row r="438" spans="1:3" ht="16.5" thickBot="1" x14ac:dyDescent="0.3">
      <c r="A438" s="12"/>
      <c r="B438" s="52"/>
      <c r="C438" s="124">
        <v>12496</v>
      </c>
    </row>
    <row r="439" spans="1:3" ht="16.5" thickTop="1" x14ac:dyDescent="0.25">
      <c r="A439" s="92"/>
      <c r="B439" s="37"/>
      <c r="C439" s="120"/>
    </row>
    <row r="440" spans="1:3" ht="15.75" x14ac:dyDescent="0.25">
      <c r="A440" s="92"/>
      <c r="B440" s="37"/>
      <c r="C440" s="120"/>
    </row>
    <row r="441" spans="1:3" ht="15.75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7.25" x14ac:dyDescent="0.3">
      <c r="A452" s="1" t="s">
        <v>71</v>
      </c>
      <c r="B452" s="1"/>
      <c r="C452" s="2"/>
    </row>
    <row r="453" spans="1:3" ht="17.25" x14ac:dyDescent="0.3">
      <c r="A453" s="1" t="s">
        <v>56</v>
      </c>
      <c r="B453" s="1"/>
      <c r="C453" s="2"/>
    </row>
    <row r="454" spans="1:3" ht="15.75" x14ac:dyDescent="0.25">
      <c r="A454" s="73"/>
      <c r="B454" s="73"/>
      <c r="C454" s="72"/>
    </row>
    <row r="455" spans="1:3" ht="15.75" x14ac:dyDescent="0.25">
      <c r="A455" s="74" t="s">
        <v>2</v>
      </c>
      <c r="B455" s="73"/>
      <c r="C455" s="72"/>
    </row>
    <row r="456" spans="1:3" ht="15.75" x14ac:dyDescent="0.25">
      <c r="A456" s="75"/>
      <c r="B456" s="166" t="s">
        <v>115</v>
      </c>
      <c r="C456" s="166"/>
    </row>
    <row r="457" spans="1:3" ht="15.75" x14ac:dyDescent="0.25">
      <c r="A457" s="76" t="s">
        <v>6</v>
      </c>
      <c r="B457" s="8"/>
      <c r="C457" s="7">
        <v>110000</v>
      </c>
    </row>
    <row r="458" spans="1:3" ht="15.75" x14ac:dyDescent="0.25">
      <c r="A458" s="67" t="s">
        <v>7</v>
      </c>
      <c r="B458" s="47"/>
      <c r="C458" s="77"/>
    </row>
    <row r="459" spans="1:3" ht="15.75" x14ac:dyDescent="0.25">
      <c r="A459" s="67" t="s">
        <v>9</v>
      </c>
      <c r="B459" s="11"/>
      <c r="C459" s="10">
        <v>7800</v>
      </c>
    </row>
    <row r="460" spans="1:3" ht="16.5" x14ac:dyDescent="0.25">
      <c r="A460" s="12" t="s">
        <v>8</v>
      </c>
      <c r="B460" s="48"/>
      <c r="C460" s="10"/>
    </row>
    <row r="461" spans="1:3" ht="15.75" x14ac:dyDescent="0.25">
      <c r="A461" s="67" t="s">
        <v>11</v>
      </c>
      <c r="B461" s="11"/>
      <c r="C461" s="10">
        <v>39825</v>
      </c>
    </row>
    <row r="462" spans="1:3" ht="15.75" x14ac:dyDescent="0.25">
      <c r="A462" s="67" t="s">
        <v>53</v>
      </c>
      <c r="B462" s="11"/>
      <c r="C462" s="10">
        <v>30000</v>
      </c>
    </row>
    <row r="463" spans="1:3" ht="15.75" x14ac:dyDescent="0.25">
      <c r="A463" s="67" t="s">
        <v>13</v>
      </c>
      <c r="B463" s="11"/>
      <c r="C463" s="10">
        <v>55000</v>
      </c>
    </row>
    <row r="464" spans="1:3" ht="15.75" x14ac:dyDescent="0.25">
      <c r="A464" s="67" t="s">
        <v>14</v>
      </c>
      <c r="B464" s="47"/>
      <c r="C464" s="13"/>
    </row>
    <row r="465" spans="1:3" ht="15.75" x14ac:dyDescent="0.25">
      <c r="A465" s="67" t="s">
        <v>16</v>
      </c>
      <c r="B465" s="11"/>
      <c r="C465" s="10">
        <v>25000</v>
      </c>
    </row>
    <row r="466" spans="1:3" ht="15.75" x14ac:dyDescent="0.25">
      <c r="A466" s="67" t="s">
        <v>17</v>
      </c>
      <c r="B466" s="11"/>
      <c r="C466" s="10">
        <v>65000</v>
      </c>
    </row>
    <row r="467" spans="1:3" ht="15.75" x14ac:dyDescent="0.25">
      <c r="A467" s="67" t="s">
        <v>15</v>
      </c>
      <c r="B467" s="47"/>
      <c r="C467" s="25">
        <v>100000</v>
      </c>
    </row>
    <row r="468" spans="1:3" ht="15.75" x14ac:dyDescent="0.25">
      <c r="A468" s="67" t="s">
        <v>18</v>
      </c>
      <c r="B468" s="11"/>
      <c r="C468" s="10">
        <v>11500</v>
      </c>
    </row>
    <row r="469" spans="1:3" ht="15.75" x14ac:dyDescent="0.25">
      <c r="A469" s="67" t="s">
        <v>19</v>
      </c>
      <c r="B469" s="11"/>
      <c r="C469" s="10">
        <v>20000</v>
      </c>
    </row>
    <row r="470" spans="1:3" ht="15.75" x14ac:dyDescent="0.25">
      <c r="A470" s="78" t="s">
        <v>20</v>
      </c>
      <c r="B470" s="19"/>
      <c r="C470" s="18">
        <f>SUM(C457:C469)</f>
        <v>464125</v>
      </c>
    </row>
    <row r="471" spans="1:3" ht="15.75" x14ac:dyDescent="0.25">
      <c r="A471" s="79"/>
      <c r="B471" s="47"/>
      <c r="C471" s="20"/>
    </row>
    <row r="472" spans="1:3" ht="15.75" x14ac:dyDescent="0.25">
      <c r="A472" s="80" t="s">
        <v>21</v>
      </c>
      <c r="B472" s="47"/>
      <c r="C472" s="20"/>
    </row>
    <row r="473" spans="1:3" ht="15.75" x14ac:dyDescent="0.25">
      <c r="A473" s="67" t="s">
        <v>23</v>
      </c>
      <c r="B473" s="47"/>
      <c r="C473" s="77"/>
    </row>
    <row r="474" spans="1:3" ht="15.75" x14ac:dyDescent="0.25">
      <c r="A474" s="67" t="s">
        <v>22</v>
      </c>
      <c r="B474" s="47"/>
      <c r="C474" s="81"/>
    </row>
    <row r="475" spans="1:3" ht="15.75" x14ac:dyDescent="0.25">
      <c r="A475" s="67" t="s">
        <v>24</v>
      </c>
      <c r="B475" s="90"/>
      <c r="C475" s="81"/>
    </row>
    <row r="476" spans="1:3" ht="15.75" x14ac:dyDescent="0.25">
      <c r="A476" s="67" t="s">
        <v>25</v>
      </c>
      <c r="B476" s="47"/>
      <c r="C476" s="81"/>
    </row>
    <row r="477" spans="1:3" ht="15.75" x14ac:dyDescent="0.25">
      <c r="A477" s="67"/>
      <c r="B477" s="8"/>
      <c r="C477" s="7">
        <f>C470+B475+C473</f>
        <v>464125</v>
      </c>
    </row>
    <row r="478" spans="1:3" ht="15.75" x14ac:dyDescent="0.25">
      <c r="A478" s="80" t="s">
        <v>26</v>
      </c>
      <c r="B478" s="47"/>
      <c r="C478" s="81"/>
    </row>
    <row r="479" spans="1:3" ht="15.75" x14ac:dyDescent="0.25">
      <c r="A479" s="67" t="s">
        <v>27</v>
      </c>
      <c r="B479" s="29">
        <v>350</v>
      </c>
      <c r="C479" s="82"/>
    </row>
    <row r="480" spans="1:3" ht="17.25" x14ac:dyDescent="0.3">
      <c r="A480" s="83" t="s">
        <v>28</v>
      </c>
      <c r="B480" s="29">
        <v>11000</v>
      </c>
      <c r="C480" s="82"/>
    </row>
    <row r="481" spans="1:3" ht="17.25" x14ac:dyDescent="0.3">
      <c r="A481" s="83"/>
      <c r="B481" s="49"/>
      <c r="C481" s="33">
        <f>-B479-B480-B481</f>
        <v>-11350</v>
      </c>
    </row>
    <row r="482" spans="1:3" ht="16.5" thickBot="1" x14ac:dyDescent="0.3">
      <c r="A482" s="67" t="s">
        <v>29</v>
      </c>
      <c r="B482" s="35"/>
      <c r="C482" s="84">
        <f>C477-B479-B480</f>
        <v>452775</v>
      </c>
    </row>
    <row r="483" spans="1:3" ht="15.75" x14ac:dyDescent="0.25">
      <c r="A483" s="67" t="s">
        <v>30</v>
      </c>
      <c r="B483" s="50"/>
      <c r="C483" s="85">
        <f>C482*6/100</f>
        <v>27166.5</v>
      </c>
    </row>
    <row r="484" spans="1:3" ht="15.75" x14ac:dyDescent="0.25">
      <c r="A484" s="67" t="s">
        <v>31</v>
      </c>
      <c r="B484" s="47"/>
      <c r="C484" s="77">
        <v>-15000</v>
      </c>
    </row>
    <row r="485" spans="1:3" ht="15.75" x14ac:dyDescent="0.25">
      <c r="A485" s="43" t="s">
        <v>32</v>
      </c>
      <c r="B485" s="40"/>
      <c r="C485" s="60">
        <f>C483+C484</f>
        <v>12166.5</v>
      </c>
    </row>
    <row r="486" spans="1:3" ht="16.5" thickBot="1" x14ac:dyDescent="0.3">
      <c r="A486" s="12"/>
      <c r="B486" s="52"/>
      <c r="C486" s="124">
        <v>12167</v>
      </c>
    </row>
    <row r="487" spans="1:3" ht="16.5" thickTop="1" x14ac:dyDescent="0.25">
      <c r="A487" s="21"/>
      <c r="B487" s="30"/>
      <c r="C487" s="97"/>
    </row>
    <row r="488" spans="1:3" ht="15.75" x14ac:dyDescent="0.25">
      <c r="A488" s="21"/>
      <c r="B488" s="30"/>
      <c r="C488" s="97"/>
    </row>
    <row r="489" spans="1:3" ht="15.75" x14ac:dyDescent="0.25">
      <c r="A489" s="21"/>
      <c r="B489" s="30"/>
      <c r="C489" s="97"/>
    </row>
    <row r="490" spans="1:3" ht="15.75" x14ac:dyDescent="0.25">
      <c r="A490" s="21"/>
      <c r="B490" s="30"/>
      <c r="C490" s="97"/>
    </row>
    <row r="491" spans="1:3" ht="15.75" x14ac:dyDescent="0.25">
      <c r="A491" s="21"/>
      <c r="B491" s="30"/>
      <c r="C491" s="97"/>
    </row>
    <row r="492" spans="1:3" ht="15.75" x14ac:dyDescent="0.25">
      <c r="A492" s="21"/>
      <c r="B492" s="30"/>
      <c r="C492" s="97"/>
    </row>
    <row r="493" spans="1:3" ht="15.75" x14ac:dyDescent="0.25">
      <c r="A493" s="21"/>
      <c r="B493" s="30"/>
      <c r="C493" s="97"/>
    </row>
    <row r="494" spans="1:3" ht="15.75" x14ac:dyDescent="0.25">
      <c r="A494" s="21"/>
      <c r="B494" s="30"/>
      <c r="C494" s="97"/>
    </row>
    <row r="495" spans="1:3" ht="15.75" x14ac:dyDescent="0.25">
      <c r="A495" s="21"/>
      <c r="B495" s="30"/>
      <c r="C495" s="97"/>
    </row>
    <row r="496" spans="1:3" ht="15.75" x14ac:dyDescent="0.25">
      <c r="A496" s="21"/>
      <c r="B496" s="30"/>
      <c r="C496" s="97"/>
    </row>
    <row r="497" spans="1:3" ht="15.75" x14ac:dyDescent="0.25">
      <c r="A497" s="21"/>
      <c r="B497" s="30"/>
      <c r="C497" s="97"/>
    </row>
    <row r="498" spans="1:3" ht="15.75" x14ac:dyDescent="0.25">
      <c r="A498" s="21"/>
      <c r="B498" s="30"/>
      <c r="C498" s="97"/>
    </row>
    <row r="499" spans="1:3" ht="17.25" x14ac:dyDescent="0.3">
      <c r="A499" s="1" t="s">
        <v>119</v>
      </c>
      <c r="B499" s="1"/>
      <c r="C499" s="2"/>
    </row>
    <row r="500" spans="1:3" ht="17.25" x14ac:dyDescent="0.3">
      <c r="A500" s="1" t="s">
        <v>56</v>
      </c>
      <c r="B500" s="1"/>
      <c r="C500" s="2"/>
    </row>
    <row r="501" spans="1:3" ht="15.75" x14ac:dyDescent="0.25">
      <c r="A501" s="73"/>
      <c r="B501" s="73"/>
      <c r="C501" s="72"/>
    </row>
    <row r="502" spans="1:3" ht="15.75" x14ac:dyDescent="0.25">
      <c r="A502" s="74" t="s">
        <v>2</v>
      </c>
      <c r="B502" s="73"/>
      <c r="C502" s="72"/>
    </row>
    <row r="503" spans="1:3" ht="15.75" x14ac:dyDescent="0.25">
      <c r="A503" s="75"/>
      <c r="B503" s="166" t="s">
        <v>115</v>
      </c>
      <c r="C503" s="166"/>
    </row>
    <row r="504" spans="1:3" ht="15.75" x14ac:dyDescent="0.25">
      <c r="A504" s="76" t="s">
        <v>6</v>
      </c>
      <c r="B504" s="8"/>
      <c r="C504" s="7">
        <v>104700</v>
      </c>
    </row>
    <row r="505" spans="1:3" ht="15.75" x14ac:dyDescent="0.25">
      <c r="A505" s="67" t="s">
        <v>7</v>
      </c>
      <c r="B505" s="47"/>
      <c r="C505" s="77"/>
    </row>
    <row r="506" spans="1:3" ht="15.75" x14ac:dyDescent="0.25">
      <c r="A506" s="67" t="s">
        <v>9</v>
      </c>
      <c r="B506" s="11"/>
      <c r="C506" s="10">
        <v>7800</v>
      </c>
    </row>
    <row r="507" spans="1:3" ht="16.5" x14ac:dyDescent="0.25">
      <c r="A507" s="12" t="s">
        <v>8</v>
      </c>
      <c r="B507" s="48"/>
      <c r="C507" s="10"/>
    </row>
    <row r="508" spans="1:3" ht="15.75" x14ac:dyDescent="0.25">
      <c r="A508" s="67" t="s">
        <v>11</v>
      </c>
      <c r="B508" s="11"/>
      <c r="C508" s="10">
        <v>39825</v>
      </c>
    </row>
    <row r="509" spans="1:3" ht="15.75" x14ac:dyDescent="0.25">
      <c r="A509" s="67" t="s">
        <v>53</v>
      </c>
      <c r="B509" s="11"/>
      <c r="C509" s="10"/>
    </row>
    <row r="510" spans="1:3" ht="15.75" x14ac:dyDescent="0.25">
      <c r="A510" s="67" t="s">
        <v>13</v>
      </c>
      <c r="B510" s="11"/>
      <c r="C510" s="10">
        <v>52350</v>
      </c>
    </row>
    <row r="511" spans="1:3" ht="15.75" x14ac:dyDescent="0.25">
      <c r="A511" s="67" t="s">
        <v>14</v>
      </c>
      <c r="B511" s="47"/>
      <c r="C511" s="13"/>
    </row>
    <row r="512" spans="1:3" ht="15.75" x14ac:dyDescent="0.25">
      <c r="A512" s="67" t="s">
        <v>16</v>
      </c>
      <c r="B512" s="11"/>
      <c r="C512" s="10">
        <v>25000</v>
      </c>
    </row>
    <row r="513" spans="1:3" ht="15.75" x14ac:dyDescent="0.25">
      <c r="A513" s="67" t="s">
        <v>17</v>
      </c>
      <c r="B513" s="11"/>
      <c r="C513" s="10">
        <v>55000</v>
      </c>
    </row>
    <row r="514" spans="1:3" ht="15.75" x14ac:dyDescent="0.25">
      <c r="A514" s="67" t="s">
        <v>15</v>
      </c>
      <c r="B514" s="47"/>
      <c r="C514" s="25">
        <v>100000</v>
      </c>
    </row>
    <row r="515" spans="1:3" ht="15.75" x14ac:dyDescent="0.25">
      <c r="A515" s="67" t="s">
        <v>18</v>
      </c>
      <c r="B515" s="11"/>
      <c r="C515" s="10">
        <v>11500</v>
      </c>
    </row>
    <row r="516" spans="1:3" ht="15.75" x14ac:dyDescent="0.25">
      <c r="A516" s="67" t="s">
        <v>19</v>
      </c>
      <c r="B516" s="11"/>
      <c r="C516" s="10">
        <v>20000</v>
      </c>
    </row>
    <row r="517" spans="1:3" ht="15.75" x14ac:dyDescent="0.25">
      <c r="A517" s="78" t="s">
        <v>20</v>
      </c>
      <c r="B517" s="19"/>
      <c r="C517" s="18">
        <f>SUM(C504:C516)</f>
        <v>416175</v>
      </c>
    </row>
    <row r="518" spans="1:3" ht="15.75" x14ac:dyDescent="0.25">
      <c r="A518" s="79"/>
      <c r="B518" s="47"/>
      <c r="C518" s="20"/>
    </row>
    <row r="519" spans="1:3" ht="15.75" x14ac:dyDescent="0.25">
      <c r="A519" s="80" t="s">
        <v>21</v>
      </c>
      <c r="B519" s="47"/>
      <c r="C519" s="20"/>
    </row>
    <row r="520" spans="1:3" ht="15.75" x14ac:dyDescent="0.25">
      <c r="A520" s="67" t="s">
        <v>23</v>
      </c>
      <c r="B520" s="47"/>
      <c r="C520" s="77"/>
    </row>
    <row r="521" spans="1:3" ht="15.75" x14ac:dyDescent="0.25">
      <c r="A521" s="67" t="s">
        <v>22</v>
      </c>
      <c r="B521" s="47"/>
      <c r="C521" s="81"/>
    </row>
    <row r="522" spans="1:3" ht="15.75" x14ac:dyDescent="0.25">
      <c r="A522" s="67" t="s">
        <v>24</v>
      </c>
      <c r="B522" s="90"/>
      <c r="C522" s="81"/>
    </row>
    <row r="523" spans="1:3" ht="15.75" x14ac:dyDescent="0.25">
      <c r="A523" s="67" t="s">
        <v>25</v>
      </c>
      <c r="B523" s="47"/>
      <c r="C523" s="81"/>
    </row>
    <row r="524" spans="1:3" ht="15.75" x14ac:dyDescent="0.25">
      <c r="A524" s="67"/>
      <c r="B524" s="8"/>
      <c r="C524" s="7">
        <f>C517+B522+C520</f>
        <v>416175</v>
      </c>
    </row>
    <row r="525" spans="1:3" ht="15.75" x14ac:dyDescent="0.25">
      <c r="A525" s="80" t="s">
        <v>26</v>
      </c>
      <c r="B525" s="47"/>
      <c r="C525" s="81"/>
    </row>
    <row r="526" spans="1:3" ht="15.75" x14ac:dyDescent="0.25">
      <c r="A526" s="67" t="s">
        <v>27</v>
      </c>
      <c r="B526" s="29">
        <v>350</v>
      </c>
      <c r="C526" s="82"/>
    </row>
    <row r="527" spans="1:3" ht="17.25" x14ac:dyDescent="0.3">
      <c r="A527" s="83" t="s">
        <v>28</v>
      </c>
      <c r="B527" s="29"/>
      <c r="C527" s="82"/>
    </row>
    <row r="528" spans="1:3" ht="17.25" x14ac:dyDescent="0.3">
      <c r="A528" s="83"/>
      <c r="B528" s="49"/>
      <c r="C528" s="33">
        <f>-B526-B527-B528</f>
        <v>-350</v>
      </c>
    </row>
    <row r="529" spans="1:3" ht="16.5" thickBot="1" x14ac:dyDescent="0.3">
      <c r="A529" s="67" t="s">
        <v>29</v>
      </c>
      <c r="B529" s="35"/>
      <c r="C529" s="84">
        <f>C524-B526-B527</f>
        <v>415825</v>
      </c>
    </row>
    <row r="530" spans="1:3" ht="15.75" x14ac:dyDescent="0.25">
      <c r="A530" s="67" t="s">
        <v>30</v>
      </c>
      <c r="B530" s="50"/>
      <c r="C530" s="85">
        <f>C529*6/100</f>
        <v>24949.5</v>
      </c>
    </row>
    <row r="531" spans="1:3" ht="15.75" x14ac:dyDescent="0.25">
      <c r="A531" s="67" t="s">
        <v>31</v>
      </c>
      <c r="B531" s="47"/>
      <c r="C531" s="77">
        <v>-15000</v>
      </c>
    </row>
    <row r="532" spans="1:3" ht="15.75" x14ac:dyDescent="0.25">
      <c r="A532" s="43" t="s">
        <v>32</v>
      </c>
      <c r="B532" s="40"/>
      <c r="C532" s="60">
        <f>C530+C531</f>
        <v>9949.5</v>
      </c>
    </row>
    <row r="533" spans="1:3" ht="16.5" thickBot="1" x14ac:dyDescent="0.3">
      <c r="A533" s="12"/>
      <c r="B533" s="52"/>
      <c r="C533" s="124">
        <v>9950</v>
      </c>
    </row>
    <row r="534" spans="1:3" ht="16.5" thickTop="1" x14ac:dyDescent="0.25">
      <c r="A534" s="21"/>
      <c r="B534" s="30"/>
      <c r="C534" s="97"/>
    </row>
    <row r="535" spans="1:3" ht="15.75" x14ac:dyDescent="0.25">
      <c r="A535" s="21"/>
      <c r="B535" s="30"/>
      <c r="C535" s="97"/>
    </row>
    <row r="536" spans="1:3" ht="15.75" x14ac:dyDescent="0.25">
      <c r="A536" s="21"/>
      <c r="B536" s="30"/>
      <c r="C536" s="97"/>
    </row>
    <row r="537" spans="1:3" ht="15.75" x14ac:dyDescent="0.25">
      <c r="A537" s="21"/>
      <c r="B537" s="30"/>
      <c r="C537" s="97"/>
    </row>
    <row r="538" spans="1:3" ht="15.75" x14ac:dyDescent="0.25">
      <c r="A538" s="21"/>
      <c r="B538" s="30"/>
      <c r="C538" s="97"/>
    </row>
    <row r="539" spans="1:3" ht="15.75" x14ac:dyDescent="0.25">
      <c r="A539" s="21"/>
      <c r="B539" s="30"/>
      <c r="C539" s="97"/>
    </row>
    <row r="540" spans="1:3" ht="15.75" x14ac:dyDescent="0.25">
      <c r="A540" s="21"/>
      <c r="B540" s="30"/>
      <c r="C540" s="97"/>
    </row>
    <row r="541" spans="1:3" ht="15.75" x14ac:dyDescent="0.25">
      <c r="A541" s="21"/>
      <c r="B541" s="30"/>
      <c r="C541" s="97"/>
    </row>
    <row r="542" spans="1:3" ht="15.75" x14ac:dyDescent="0.25">
      <c r="A542" s="21"/>
      <c r="B542" s="30"/>
      <c r="C542" s="97"/>
    </row>
    <row r="543" spans="1:3" ht="15.75" x14ac:dyDescent="0.25">
      <c r="A543" s="21"/>
      <c r="B543" s="30"/>
      <c r="C543" s="97"/>
    </row>
    <row r="544" spans="1:3" ht="15.75" x14ac:dyDescent="0.25">
      <c r="A544" s="21"/>
      <c r="B544" s="30"/>
      <c r="C544" s="97"/>
    </row>
    <row r="546" spans="1:3" ht="15.75" x14ac:dyDescent="0.25">
      <c r="A546" s="71" t="s">
        <v>62</v>
      </c>
      <c r="C546" s="101"/>
    </row>
    <row r="547" spans="1:3" ht="15.75" x14ac:dyDescent="0.25">
      <c r="A547" s="71" t="s">
        <v>63</v>
      </c>
      <c r="B547" s="71"/>
      <c r="C547" s="72"/>
    </row>
    <row r="548" spans="1:3" ht="15.75" x14ac:dyDescent="0.25">
      <c r="A548" s="73"/>
      <c r="B548" s="73"/>
      <c r="C548" s="72"/>
    </row>
    <row r="549" spans="1:3" ht="15.75" x14ac:dyDescent="0.25">
      <c r="A549" s="74" t="s">
        <v>2</v>
      </c>
      <c r="B549" s="73"/>
      <c r="C549" s="72"/>
    </row>
    <row r="550" spans="1:3" ht="15.75" x14ac:dyDescent="0.25">
      <c r="A550" s="75"/>
      <c r="B550" s="166" t="s">
        <v>115</v>
      </c>
      <c r="C550" s="166"/>
    </row>
    <row r="551" spans="1:3" ht="15.75" x14ac:dyDescent="0.25">
      <c r="A551" s="76" t="s">
        <v>6</v>
      </c>
      <c r="B551" s="8"/>
      <c r="C551" s="7">
        <v>136500</v>
      </c>
    </row>
    <row r="552" spans="1:3" ht="15.75" x14ac:dyDescent="0.25">
      <c r="A552" s="67" t="s">
        <v>7</v>
      </c>
      <c r="B552" s="47"/>
      <c r="C552" s="77" t="s">
        <v>38</v>
      </c>
    </row>
    <row r="553" spans="1:3" ht="15.75" x14ac:dyDescent="0.25">
      <c r="A553" s="67" t="s">
        <v>9</v>
      </c>
      <c r="B553" s="11"/>
      <c r="C553" s="10">
        <v>7800</v>
      </c>
    </row>
    <row r="554" spans="1:3" ht="17.25" x14ac:dyDescent="0.3">
      <c r="A554" s="83" t="s">
        <v>10</v>
      </c>
      <c r="B554" s="48"/>
      <c r="C554" s="10" t="s">
        <v>38</v>
      </c>
    </row>
    <row r="555" spans="1:3" ht="15.75" x14ac:dyDescent="0.25">
      <c r="A555" s="67" t="s">
        <v>64</v>
      </c>
      <c r="B555" s="11"/>
      <c r="C555" s="10">
        <v>7500</v>
      </c>
    </row>
    <row r="556" spans="1:3" ht="15.75" x14ac:dyDescent="0.25">
      <c r="A556" s="67" t="s">
        <v>11</v>
      </c>
      <c r="B556" s="11"/>
      <c r="C556" s="10">
        <v>39825</v>
      </c>
    </row>
    <row r="557" spans="1:3" ht="15.75" x14ac:dyDescent="0.25">
      <c r="A557" s="67" t="s">
        <v>53</v>
      </c>
      <c r="B557" s="11"/>
      <c r="C557" s="10">
        <v>50000</v>
      </c>
    </row>
    <row r="558" spans="1:3" ht="15.75" x14ac:dyDescent="0.25">
      <c r="A558" s="67" t="s">
        <v>13</v>
      </c>
      <c r="B558" s="11"/>
      <c r="C558" s="10">
        <v>68250</v>
      </c>
    </row>
    <row r="559" spans="1:3" ht="15.75" x14ac:dyDescent="0.25">
      <c r="A559" s="67" t="s">
        <v>14</v>
      </c>
      <c r="B559" s="47"/>
      <c r="C559" s="13" t="s">
        <v>38</v>
      </c>
    </row>
    <row r="560" spans="1:3" ht="15.75" x14ac:dyDescent="0.25">
      <c r="A560" s="67" t="s">
        <v>16</v>
      </c>
      <c r="B560" s="11"/>
      <c r="C560" s="10">
        <v>25000</v>
      </c>
    </row>
    <row r="561" spans="1:3" ht="15.75" x14ac:dyDescent="0.25">
      <c r="A561" s="67" t="s">
        <v>17</v>
      </c>
      <c r="B561" s="11"/>
      <c r="C561" s="10">
        <v>75000</v>
      </c>
    </row>
    <row r="562" spans="1:3" ht="15.75" x14ac:dyDescent="0.25">
      <c r="A562" s="67" t="s">
        <v>15</v>
      </c>
      <c r="B562" s="47"/>
      <c r="C562" s="15">
        <v>125000</v>
      </c>
    </row>
    <row r="563" spans="1:3" ht="15.75" x14ac:dyDescent="0.25">
      <c r="A563" s="67" t="s">
        <v>18</v>
      </c>
      <c r="B563" s="11"/>
      <c r="C563" s="10">
        <v>13900</v>
      </c>
    </row>
    <row r="564" spans="1:3" ht="15.75" x14ac:dyDescent="0.25">
      <c r="A564" s="67" t="s">
        <v>19</v>
      </c>
      <c r="B564" s="11"/>
      <c r="C564" s="10">
        <v>20000</v>
      </c>
    </row>
    <row r="565" spans="1:3" ht="15.75" x14ac:dyDescent="0.25">
      <c r="A565" s="78" t="s">
        <v>20</v>
      </c>
      <c r="B565" s="19"/>
      <c r="C565" s="18">
        <f>SUM(C551:C564)</f>
        <v>568775</v>
      </c>
    </row>
    <row r="566" spans="1:3" ht="15.75" x14ac:dyDescent="0.25">
      <c r="A566" s="79"/>
      <c r="B566" s="47"/>
      <c r="C566" s="20"/>
    </row>
    <row r="567" spans="1:3" ht="15.75" x14ac:dyDescent="0.25">
      <c r="A567" s="80" t="s">
        <v>21</v>
      </c>
      <c r="B567" s="47"/>
      <c r="C567" s="20"/>
    </row>
    <row r="568" spans="1:3" ht="15.75" x14ac:dyDescent="0.25">
      <c r="A568" s="67" t="s">
        <v>23</v>
      </c>
      <c r="B568" s="47"/>
      <c r="C568" s="77"/>
    </row>
    <row r="569" spans="1:3" ht="15.75" x14ac:dyDescent="0.25">
      <c r="A569" s="67" t="s">
        <v>22</v>
      </c>
      <c r="B569" s="47"/>
      <c r="C569" s="81"/>
    </row>
    <row r="570" spans="1:3" ht="15.75" x14ac:dyDescent="0.25">
      <c r="A570" s="67" t="s">
        <v>24</v>
      </c>
      <c r="B570" s="47"/>
      <c r="C570" s="81"/>
    </row>
    <row r="571" spans="1:3" ht="15.75" x14ac:dyDescent="0.25">
      <c r="A571" s="67" t="s">
        <v>25</v>
      </c>
      <c r="B571" s="47"/>
      <c r="C571" s="81"/>
    </row>
    <row r="572" spans="1:3" ht="15.75" x14ac:dyDescent="0.25">
      <c r="A572" s="67"/>
      <c r="B572" s="8"/>
      <c r="C572" s="7">
        <f>+C565+C568+C569+C570+C571</f>
        <v>568775</v>
      </c>
    </row>
    <row r="573" spans="1:3" ht="15.75" x14ac:dyDescent="0.25">
      <c r="A573" s="80" t="s">
        <v>26</v>
      </c>
      <c r="B573" s="47"/>
      <c r="C573" s="81"/>
    </row>
    <row r="574" spans="1:3" ht="15.75" x14ac:dyDescent="0.25">
      <c r="A574" s="67" t="s">
        <v>27</v>
      </c>
      <c r="B574" s="29">
        <v>350</v>
      </c>
      <c r="C574" s="82"/>
    </row>
    <row r="575" spans="1:3" ht="17.25" x14ac:dyDescent="0.3">
      <c r="A575" s="83" t="s">
        <v>28</v>
      </c>
      <c r="B575" s="29">
        <v>13650</v>
      </c>
      <c r="C575" s="82"/>
    </row>
    <row r="576" spans="1:3" ht="17.25" x14ac:dyDescent="0.3">
      <c r="A576" s="83"/>
      <c r="B576" s="49"/>
      <c r="C576" s="33">
        <f>-B574-B575-B576</f>
        <v>-14000</v>
      </c>
    </row>
    <row r="577" spans="1:3" ht="16.5" thickBot="1" x14ac:dyDescent="0.3">
      <c r="A577" s="67" t="s">
        <v>29</v>
      </c>
      <c r="B577" s="35"/>
      <c r="C577" s="84">
        <f>+C572+C576</f>
        <v>554775</v>
      </c>
    </row>
    <row r="578" spans="1:3" ht="15.75" x14ac:dyDescent="0.25">
      <c r="A578" s="67" t="s">
        <v>73</v>
      </c>
      <c r="B578" s="50"/>
      <c r="C578" s="85">
        <f>C577*12/100</f>
        <v>66573</v>
      </c>
    </row>
    <row r="579" spans="1:3" ht="15.75" x14ac:dyDescent="0.25">
      <c r="A579" s="67" t="s">
        <v>31</v>
      </c>
      <c r="B579" s="47"/>
      <c r="C579" s="77">
        <v>-45000</v>
      </c>
    </row>
    <row r="580" spans="1:3" ht="16.5" thickBot="1" x14ac:dyDescent="0.3">
      <c r="A580" s="88" t="s">
        <v>54</v>
      </c>
      <c r="B580" s="89"/>
      <c r="C580" s="126">
        <f>C578+C579</f>
        <v>21573</v>
      </c>
    </row>
    <row r="581" spans="1:3" ht="15.75" thickTop="1" x14ac:dyDescent="0.25"/>
    <row r="594" spans="1:3" ht="15.75" x14ac:dyDescent="0.25">
      <c r="A594" s="102" t="s">
        <v>67</v>
      </c>
      <c r="B594" s="102"/>
      <c r="C594" s="3"/>
    </row>
    <row r="595" spans="1:3" ht="15.75" x14ac:dyDescent="0.25">
      <c r="A595" s="102" t="s">
        <v>68</v>
      </c>
      <c r="B595" s="102"/>
      <c r="C595" s="3"/>
    </row>
    <row r="596" spans="1:3" ht="15.75" x14ac:dyDescent="0.25">
      <c r="A596" s="3"/>
      <c r="B596" s="3"/>
      <c r="C596" s="3"/>
    </row>
    <row r="597" spans="1:3" ht="15.75" x14ac:dyDescent="0.25">
      <c r="A597" s="103" t="s">
        <v>2</v>
      </c>
      <c r="B597" s="3"/>
      <c r="C597" s="3"/>
    </row>
    <row r="598" spans="1:3" ht="17.25" x14ac:dyDescent="0.3">
      <c r="A598" s="5"/>
      <c r="B598" s="166" t="s">
        <v>115</v>
      </c>
      <c r="C598" s="166"/>
    </row>
    <row r="599" spans="1:3" ht="17.25" x14ac:dyDescent="0.3">
      <c r="A599" s="6" t="s">
        <v>6</v>
      </c>
      <c r="B599" s="104"/>
      <c r="C599" s="105">
        <v>110000</v>
      </c>
    </row>
    <row r="600" spans="1:3" ht="17.25" x14ac:dyDescent="0.3">
      <c r="A600" s="9" t="s">
        <v>7</v>
      </c>
      <c r="B600" s="106"/>
      <c r="C600" s="107"/>
    </row>
    <row r="601" spans="1:3" ht="15.75" x14ac:dyDescent="0.25">
      <c r="A601" s="12" t="s">
        <v>8</v>
      </c>
      <c r="B601" s="16"/>
      <c r="C601" s="15">
        <v>2650</v>
      </c>
    </row>
    <row r="602" spans="1:3" ht="17.25" x14ac:dyDescent="0.3">
      <c r="A602" s="9" t="s">
        <v>9</v>
      </c>
      <c r="B602" s="106"/>
      <c r="C602" s="107">
        <v>7800</v>
      </c>
    </row>
    <row r="603" spans="1:3" ht="17.25" x14ac:dyDescent="0.3">
      <c r="A603" s="9" t="s">
        <v>10</v>
      </c>
      <c r="B603" s="106"/>
      <c r="C603" s="107"/>
    </row>
    <row r="604" spans="1:3" ht="17.25" x14ac:dyDescent="0.3">
      <c r="A604" s="9" t="s">
        <v>11</v>
      </c>
      <c r="B604" s="106"/>
      <c r="C604" s="107">
        <v>39825</v>
      </c>
    </row>
    <row r="605" spans="1:3" ht="17.25" x14ac:dyDescent="0.3">
      <c r="A605" s="9" t="s">
        <v>12</v>
      </c>
      <c r="B605" s="16"/>
      <c r="C605" s="15"/>
    </row>
    <row r="606" spans="1:3" ht="17.25" x14ac:dyDescent="0.3">
      <c r="A606" s="9" t="s">
        <v>13</v>
      </c>
      <c r="B606" s="106"/>
      <c r="C606" s="107">
        <v>55000</v>
      </c>
    </row>
    <row r="607" spans="1:3" ht="17.25" x14ac:dyDescent="0.3">
      <c r="A607" s="9" t="s">
        <v>14</v>
      </c>
      <c r="B607" s="106"/>
      <c r="C607" s="107"/>
    </row>
    <row r="608" spans="1:3" ht="17.25" x14ac:dyDescent="0.3">
      <c r="A608" s="9" t="s">
        <v>15</v>
      </c>
      <c r="B608" s="16"/>
      <c r="C608" s="15">
        <v>100000</v>
      </c>
    </row>
    <row r="609" spans="1:3" ht="17.25" x14ac:dyDescent="0.3">
      <c r="A609" s="9" t="s">
        <v>16</v>
      </c>
      <c r="B609" s="106"/>
      <c r="C609" s="107">
        <v>25000</v>
      </c>
    </row>
    <row r="610" spans="1:3" ht="17.25" x14ac:dyDescent="0.3">
      <c r="A610" s="9" t="s">
        <v>17</v>
      </c>
      <c r="B610" s="106"/>
      <c r="C610" s="107">
        <v>65000</v>
      </c>
    </row>
    <row r="611" spans="1:3" ht="17.25" x14ac:dyDescent="0.3">
      <c r="A611" s="9" t="s">
        <v>18</v>
      </c>
      <c r="B611" s="16"/>
      <c r="C611" s="15">
        <v>11500</v>
      </c>
    </row>
    <row r="612" spans="1:3" ht="17.25" x14ac:dyDescent="0.3">
      <c r="A612" s="9" t="s">
        <v>19</v>
      </c>
      <c r="B612" s="106"/>
      <c r="C612" s="107">
        <v>20000</v>
      </c>
    </row>
    <row r="613" spans="1:3" ht="17.25" x14ac:dyDescent="0.3">
      <c r="A613" s="17" t="s">
        <v>20</v>
      </c>
      <c r="B613" s="109"/>
      <c r="C613" s="108">
        <f>SUM(C599:C612)</f>
        <v>436775</v>
      </c>
    </row>
    <row r="614" spans="1:3" ht="17.25" x14ac:dyDescent="0.3">
      <c r="A614" s="9"/>
      <c r="B614" s="22"/>
      <c r="C614" s="20"/>
    </row>
    <row r="615" spans="1:3" ht="17.25" x14ac:dyDescent="0.3">
      <c r="A615" s="23" t="s">
        <v>21</v>
      </c>
      <c r="B615" s="22"/>
      <c r="C615" s="20"/>
    </row>
    <row r="616" spans="1:3" ht="17.25" x14ac:dyDescent="0.3">
      <c r="A616" s="9" t="s">
        <v>22</v>
      </c>
      <c r="B616" s="22"/>
      <c r="C616" s="20"/>
    </row>
    <row r="617" spans="1:3" ht="15.75" x14ac:dyDescent="0.25">
      <c r="A617" s="110" t="s">
        <v>23</v>
      </c>
      <c r="B617" s="22"/>
      <c r="C617" s="20"/>
    </row>
    <row r="618" spans="1:3" ht="17.25" x14ac:dyDescent="0.3">
      <c r="A618" s="9" t="s">
        <v>24</v>
      </c>
      <c r="B618" s="22"/>
      <c r="C618" s="20"/>
    </row>
    <row r="619" spans="1:3" ht="17.25" x14ac:dyDescent="0.3">
      <c r="A619" s="9" t="s">
        <v>25</v>
      </c>
      <c r="B619" s="22"/>
      <c r="C619" s="20"/>
    </row>
    <row r="620" spans="1:3" ht="17.25" x14ac:dyDescent="0.3">
      <c r="A620" s="9"/>
      <c r="B620" s="22"/>
      <c r="C620" s="20"/>
    </row>
    <row r="621" spans="1:3" ht="15.75" x14ac:dyDescent="0.25">
      <c r="A621" s="12"/>
      <c r="B621" s="104"/>
      <c r="C621" s="105">
        <f>+C613+C616+C617+C618+C619</f>
        <v>436775</v>
      </c>
    </row>
    <row r="622" spans="1:3" ht="17.25" x14ac:dyDescent="0.3">
      <c r="A622" s="23" t="s">
        <v>26</v>
      </c>
      <c r="B622" s="106"/>
      <c r="C622" s="107"/>
    </row>
    <row r="623" spans="1:3" ht="17.25" x14ac:dyDescent="0.3">
      <c r="A623" s="9" t="s">
        <v>27</v>
      </c>
      <c r="B623" s="111">
        <v>350</v>
      </c>
      <c r="C623" s="112"/>
    </row>
    <row r="624" spans="1:3" ht="17.25" x14ac:dyDescent="0.3">
      <c r="A624" s="9" t="s">
        <v>28</v>
      </c>
      <c r="B624" s="32"/>
      <c r="C624" s="31"/>
    </row>
    <row r="625" spans="1:3" ht="15.75" x14ac:dyDescent="0.25">
      <c r="A625" s="110"/>
      <c r="B625" s="32"/>
      <c r="C625" s="31"/>
    </row>
    <row r="626" spans="1:3" ht="15.75" x14ac:dyDescent="0.25">
      <c r="A626" s="12"/>
      <c r="B626" s="106"/>
      <c r="C626" s="107">
        <f>-B623-B624-B625</f>
        <v>-350</v>
      </c>
    </row>
    <row r="627" spans="1:3" ht="17.25" x14ac:dyDescent="0.3">
      <c r="A627" s="9" t="s">
        <v>29</v>
      </c>
      <c r="B627" s="104"/>
      <c r="C627" s="105">
        <f>+C621+C626</f>
        <v>436425</v>
      </c>
    </row>
    <row r="628" spans="1:3" ht="17.25" x14ac:dyDescent="0.3">
      <c r="A628" s="9" t="s">
        <v>30</v>
      </c>
      <c r="B628" s="32"/>
      <c r="C628" s="31">
        <f>C627*6/100</f>
        <v>26185.5</v>
      </c>
    </row>
    <row r="629" spans="1:3" ht="17.25" x14ac:dyDescent="0.3">
      <c r="A629" s="9" t="s">
        <v>31</v>
      </c>
      <c r="B629" s="22"/>
      <c r="C629" s="20">
        <v>-15000</v>
      </c>
    </row>
    <row r="630" spans="1:3" ht="16.5" thickBot="1" x14ac:dyDescent="0.3">
      <c r="A630" s="12" t="s">
        <v>32</v>
      </c>
      <c r="B630" s="32"/>
      <c r="C630" s="128">
        <f>C628+C629</f>
        <v>11185.5</v>
      </c>
    </row>
    <row r="631" spans="1:3" ht="16.5" thickBot="1" x14ac:dyDescent="0.3">
      <c r="A631" s="68" t="s">
        <v>33</v>
      </c>
      <c r="B631" s="132"/>
      <c r="C631" s="139">
        <v>11186</v>
      </c>
    </row>
    <row r="632" spans="1:3" x14ac:dyDescent="0.25">
      <c r="C632" t="s">
        <v>86</v>
      </c>
    </row>
    <row r="639" spans="1:3" ht="17.25" x14ac:dyDescent="0.3">
      <c r="A639" s="1" t="s">
        <v>69</v>
      </c>
      <c r="B639" s="1"/>
      <c r="C639" s="2"/>
    </row>
    <row r="640" spans="1:3" ht="15.75" x14ac:dyDescent="0.25">
      <c r="A640" s="113" t="s">
        <v>70</v>
      </c>
      <c r="B640" s="113"/>
      <c r="C640" s="114"/>
    </row>
    <row r="641" spans="1:3" ht="17.25" x14ac:dyDescent="0.3">
      <c r="A641" s="2"/>
      <c r="B641" s="2"/>
      <c r="C641" s="2"/>
    </row>
    <row r="642" spans="1:3" ht="17.25" x14ac:dyDescent="0.3">
      <c r="A642" s="4" t="s">
        <v>2</v>
      </c>
      <c r="B642" s="2"/>
      <c r="C642" s="2"/>
    </row>
    <row r="643" spans="1:3" ht="17.25" x14ac:dyDescent="0.3">
      <c r="A643" s="115"/>
      <c r="B643" s="116"/>
      <c r="C643" s="115"/>
    </row>
    <row r="644" spans="1:3" ht="17.25" x14ac:dyDescent="0.3">
      <c r="A644" s="5"/>
      <c r="B644" s="166" t="s">
        <v>115</v>
      </c>
      <c r="C644" s="166"/>
    </row>
    <row r="645" spans="1:3" ht="17.25" x14ac:dyDescent="0.3">
      <c r="A645" s="117" t="s">
        <v>6</v>
      </c>
      <c r="B645" s="8"/>
      <c r="C645" s="7">
        <v>110000</v>
      </c>
    </row>
    <row r="646" spans="1:3" ht="17.25" x14ac:dyDescent="0.3">
      <c r="A646" s="17" t="s">
        <v>7</v>
      </c>
      <c r="B646" s="11"/>
      <c r="C646" s="10"/>
    </row>
    <row r="647" spans="1:3" ht="17.25" x14ac:dyDescent="0.3">
      <c r="A647" s="9" t="s">
        <v>9</v>
      </c>
      <c r="B647" s="11"/>
      <c r="C647" s="10">
        <v>7800</v>
      </c>
    </row>
    <row r="648" spans="1:3" ht="17.25" x14ac:dyDescent="0.3">
      <c r="A648" s="9" t="s">
        <v>11</v>
      </c>
      <c r="B648" s="11"/>
      <c r="C648" s="10">
        <v>39825</v>
      </c>
    </row>
    <row r="649" spans="1:3" ht="17.25" x14ac:dyDescent="0.3">
      <c r="A649" s="9" t="s">
        <v>13</v>
      </c>
      <c r="B649" s="32"/>
      <c r="C649" s="31">
        <v>55000</v>
      </c>
    </row>
    <row r="650" spans="1:3" ht="17.25" x14ac:dyDescent="0.3">
      <c r="A650" s="9" t="s">
        <v>14</v>
      </c>
      <c r="B650" s="16"/>
      <c r="C650" s="15"/>
    </row>
    <row r="651" spans="1:3" ht="17.25" x14ac:dyDescent="0.3">
      <c r="A651" s="9" t="s">
        <v>16</v>
      </c>
      <c r="B651" s="11"/>
      <c r="C651" s="10">
        <v>25000</v>
      </c>
    </row>
    <row r="652" spans="1:3" ht="17.25" x14ac:dyDescent="0.3">
      <c r="A652" s="9" t="s">
        <v>17</v>
      </c>
      <c r="B652" s="11"/>
      <c r="C652" s="10">
        <v>65000</v>
      </c>
    </row>
    <row r="653" spans="1:3" ht="17.25" x14ac:dyDescent="0.3">
      <c r="A653" s="9" t="s">
        <v>18</v>
      </c>
      <c r="B653" s="14"/>
      <c r="C653" s="13">
        <v>11500</v>
      </c>
    </row>
    <row r="654" spans="1:3" ht="17.25" x14ac:dyDescent="0.3">
      <c r="A654" s="9" t="s">
        <v>19</v>
      </c>
      <c r="B654" s="11"/>
      <c r="C654" s="10">
        <v>20000</v>
      </c>
    </row>
    <row r="655" spans="1:3" ht="17.25" x14ac:dyDescent="0.3">
      <c r="A655" s="17" t="s">
        <v>20</v>
      </c>
      <c r="B655" s="19"/>
      <c r="C655" s="18">
        <f>SUM(C645:C654)</f>
        <v>334125</v>
      </c>
    </row>
    <row r="656" spans="1:3" ht="17.25" x14ac:dyDescent="0.3">
      <c r="A656" s="9"/>
      <c r="B656" s="3"/>
      <c r="C656" s="20"/>
    </row>
    <row r="657" spans="1:3" ht="17.25" x14ac:dyDescent="0.3">
      <c r="A657" s="23" t="s">
        <v>21</v>
      </c>
      <c r="B657" s="3"/>
      <c r="C657" s="20"/>
    </row>
    <row r="658" spans="1:3" ht="15.75" x14ac:dyDescent="0.25">
      <c r="A658" s="24" t="s">
        <v>23</v>
      </c>
      <c r="B658" s="21"/>
      <c r="C658" s="15"/>
    </row>
    <row r="659" spans="1:3" ht="17.25" x14ac:dyDescent="0.3">
      <c r="A659" s="9" t="s">
        <v>22</v>
      </c>
      <c r="B659" s="21"/>
      <c r="C659" s="15">
        <v>20000</v>
      </c>
    </row>
    <row r="660" spans="1:3" ht="17.25" x14ac:dyDescent="0.3">
      <c r="A660" s="9" t="s">
        <v>24</v>
      </c>
      <c r="B660" s="21"/>
      <c r="C660" s="15">
        <v>65000</v>
      </c>
    </row>
    <row r="661" spans="1:3" ht="17.25" x14ac:dyDescent="0.3">
      <c r="A661" s="9" t="s">
        <v>25</v>
      </c>
      <c r="B661" s="21"/>
      <c r="C661" s="20"/>
    </row>
    <row r="662" spans="1:3" ht="17.25" x14ac:dyDescent="0.3">
      <c r="A662" s="12"/>
      <c r="B662" s="44"/>
      <c r="C662" s="118"/>
    </row>
    <row r="663" spans="1:3" ht="17.25" x14ac:dyDescent="0.3">
      <c r="A663" s="9"/>
      <c r="B663" s="8"/>
      <c r="C663" s="7">
        <f>+C655+C658+C659+C660+C661</f>
        <v>419125</v>
      </c>
    </row>
    <row r="664" spans="1:3" ht="17.25" x14ac:dyDescent="0.3">
      <c r="A664" s="23" t="s">
        <v>26</v>
      </c>
      <c r="B664" s="11"/>
      <c r="C664" s="10"/>
    </row>
    <row r="665" spans="1:3" ht="17.25" x14ac:dyDescent="0.3">
      <c r="A665" s="9" t="s">
        <v>27</v>
      </c>
      <c r="B665" s="29">
        <v>350</v>
      </c>
      <c r="C665" s="28"/>
    </row>
    <row r="666" spans="1:3" ht="17.25" x14ac:dyDescent="0.3">
      <c r="A666" s="9" t="s">
        <v>28</v>
      </c>
      <c r="B666" s="30">
        <v>11000</v>
      </c>
      <c r="C666" s="31"/>
    </row>
    <row r="667" spans="1:3" ht="16.5" thickBot="1" x14ac:dyDescent="0.3">
      <c r="A667" s="12"/>
      <c r="B667" s="36"/>
      <c r="C667" s="59">
        <f>-B665-B666</f>
        <v>-11350</v>
      </c>
    </row>
    <row r="668" spans="1:3" ht="17.25" x14ac:dyDescent="0.3">
      <c r="A668" s="9" t="s">
        <v>29</v>
      </c>
      <c r="B668" s="11"/>
      <c r="C668" s="10">
        <f>+C663+C667</f>
        <v>407775</v>
      </c>
    </row>
    <row r="669" spans="1:3" ht="17.25" x14ac:dyDescent="0.3">
      <c r="A669" s="9" t="s">
        <v>30</v>
      </c>
      <c r="B669" s="30"/>
      <c r="C669" s="31">
        <f>C668*6/100</f>
        <v>24466.5</v>
      </c>
    </row>
    <row r="670" spans="1:3" ht="17.25" x14ac:dyDescent="0.3">
      <c r="A670" s="9" t="s">
        <v>31</v>
      </c>
      <c r="B670" s="22"/>
      <c r="C670" s="20">
        <v>-15000</v>
      </c>
    </row>
    <row r="671" spans="1:3" ht="15.75" x14ac:dyDescent="0.25">
      <c r="A671" s="12" t="s">
        <v>32</v>
      </c>
      <c r="B671" s="40"/>
      <c r="C671" s="53">
        <f>C669+C670</f>
        <v>9466.5</v>
      </c>
    </row>
    <row r="672" spans="1:3" ht="16.5" thickBot="1" x14ac:dyDescent="0.3">
      <c r="A672" s="68" t="s">
        <v>33</v>
      </c>
      <c r="B672" s="52"/>
      <c r="C672" s="124">
        <v>9467</v>
      </c>
    </row>
    <row r="673" spans="1:4" ht="16.5" thickTop="1" x14ac:dyDescent="0.25">
      <c r="A673" s="141"/>
      <c r="B673" s="30"/>
      <c r="C673" s="97"/>
    </row>
    <row r="674" spans="1:4" ht="15.75" x14ac:dyDescent="0.25">
      <c r="A674" s="141"/>
      <c r="B674" s="30"/>
      <c r="C674" s="97"/>
    </row>
    <row r="675" spans="1:4" ht="15.75" x14ac:dyDescent="0.25">
      <c r="A675" s="141"/>
      <c r="B675" s="30"/>
      <c r="C675" s="97"/>
    </row>
    <row r="676" spans="1:4" ht="15.75" x14ac:dyDescent="0.25">
      <c r="A676" s="141"/>
      <c r="B676" s="30"/>
      <c r="C676" s="97"/>
    </row>
    <row r="678" spans="1:4" x14ac:dyDescent="0.25">
      <c r="A678" s="142"/>
      <c r="B678" s="142"/>
      <c r="C678" s="142"/>
      <c r="D678" s="142"/>
    </row>
    <row r="684" spans="1:4" ht="17.25" x14ac:dyDescent="0.3">
      <c r="A684" s="1" t="s">
        <v>88</v>
      </c>
      <c r="B684" s="3"/>
      <c r="C684" s="3"/>
    </row>
    <row r="685" spans="1:4" ht="17.25" x14ac:dyDescent="0.3">
      <c r="A685" s="1" t="s">
        <v>89</v>
      </c>
      <c r="B685" s="3"/>
      <c r="C685" s="3"/>
    </row>
    <row r="686" spans="1:4" ht="15.75" x14ac:dyDescent="0.25">
      <c r="A686" s="73"/>
      <c r="B686" s="3"/>
      <c r="C686" s="3"/>
    </row>
    <row r="687" spans="1:4" ht="15.75" x14ac:dyDescent="0.25">
      <c r="A687" s="74" t="s">
        <v>2</v>
      </c>
      <c r="B687" s="3"/>
      <c r="C687" s="3"/>
    </row>
    <row r="688" spans="1:4" ht="15.75" x14ac:dyDescent="0.25">
      <c r="A688" s="75"/>
      <c r="B688" s="166" t="s">
        <v>115</v>
      </c>
      <c r="C688" s="166"/>
    </row>
    <row r="689" spans="1:3" ht="15.75" x14ac:dyDescent="0.25">
      <c r="A689" s="76" t="s">
        <v>6</v>
      </c>
      <c r="B689" s="8"/>
      <c r="C689" s="7">
        <v>75000</v>
      </c>
    </row>
    <row r="690" spans="1:3" ht="15.75" x14ac:dyDescent="0.25">
      <c r="A690" s="67" t="s">
        <v>9</v>
      </c>
      <c r="B690" s="11"/>
      <c r="C690" s="10">
        <v>7800</v>
      </c>
    </row>
    <row r="691" spans="1:3" ht="15.75" x14ac:dyDescent="0.25">
      <c r="A691" s="67" t="s">
        <v>11</v>
      </c>
      <c r="B691" s="11"/>
      <c r="C691" s="10">
        <v>39825</v>
      </c>
    </row>
    <row r="692" spans="1:3" ht="15.75" x14ac:dyDescent="0.25">
      <c r="A692" s="67" t="s">
        <v>13</v>
      </c>
      <c r="B692" s="11"/>
      <c r="C692" s="10">
        <v>37500</v>
      </c>
    </row>
    <row r="693" spans="1:3" ht="15.75" x14ac:dyDescent="0.25">
      <c r="A693" s="67" t="s">
        <v>16</v>
      </c>
      <c r="B693" s="11"/>
      <c r="C693" s="10">
        <v>25000</v>
      </c>
    </row>
    <row r="694" spans="1:3" ht="15.75" x14ac:dyDescent="0.25">
      <c r="A694" s="110" t="s">
        <v>15</v>
      </c>
      <c r="B694" s="106"/>
      <c r="C694" s="107">
        <v>300000</v>
      </c>
    </row>
    <row r="695" spans="1:3" ht="15.75" x14ac:dyDescent="0.25">
      <c r="A695" s="110" t="s">
        <v>12</v>
      </c>
      <c r="B695" s="16"/>
      <c r="C695" s="15">
        <v>106000</v>
      </c>
    </row>
    <row r="696" spans="1:3" ht="15.75" x14ac:dyDescent="0.25">
      <c r="A696" s="67" t="s">
        <v>17</v>
      </c>
      <c r="B696" s="11"/>
      <c r="C696" s="10">
        <v>55000</v>
      </c>
    </row>
    <row r="697" spans="1:3" ht="15.75" x14ac:dyDescent="0.25">
      <c r="A697" s="67" t="s">
        <v>18</v>
      </c>
      <c r="B697" s="11"/>
      <c r="C697" s="10">
        <v>11500</v>
      </c>
    </row>
    <row r="698" spans="1:3" ht="15.75" x14ac:dyDescent="0.25">
      <c r="A698" s="67" t="s">
        <v>19</v>
      </c>
      <c r="B698" s="11"/>
      <c r="C698" s="10">
        <v>20000</v>
      </c>
    </row>
    <row r="699" spans="1:3" ht="15.75" x14ac:dyDescent="0.25">
      <c r="A699" s="78" t="s">
        <v>20</v>
      </c>
      <c r="B699" s="19"/>
      <c r="C699" s="18">
        <f>SUM(C689:C698)</f>
        <v>677625</v>
      </c>
    </row>
    <row r="700" spans="1:3" ht="15.75" x14ac:dyDescent="0.25">
      <c r="A700" s="79"/>
      <c r="B700" s="47"/>
      <c r="C700" s="20"/>
    </row>
    <row r="701" spans="1:3" ht="15.75" x14ac:dyDescent="0.25">
      <c r="A701" s="80" t="s">
        <v>21</v>
      </c>
      <c r="B701" s="47"/>
      <c r="C701" s="20"/>
    </row>
    <row r="702" spans="1:3" ht="15.75" x14ac:dyDescent="0.25">
      <c r="A702" s="67" t="s">
        <v>23</v>
      </c>
      <c r="B702" s="47"/>
      <c r="C702" s="77"/>
    </row>
    <row r="703" spans="1:3" ht="15.75" x14ac:dyDescent="0.25">
      <c r="A703" s="67" t="s">
        <v>22</v>
      </c>
      <c r="B703" s="47"/>
      <c r="C703" s="81"/>
    </row>
    <row r="704" spans="1:3" ht="15.75" x14ac:dyDescent="0.25">
      <c r="A704" s="67" t="s">
        <v>24</v>
      </c>
      <c r="B704" s="90"/>
      <c r="C704" s="81"/>
    </row>
    <row r="705" spans="1:3" ht="15.75" x14ac:dyDescent="0.25">
      <c r="A705" s="67" t="s">
        <v>25</v>
      </c>
      <c r="B705" s="47"/>
      <c r="C705" s="81"/>
    </row>
    <row r="706" spans="1:3" ht="15.75" x14ac:dyDescent="0.25">
      <c r="A706" s="67"/>
      <c r="B706" s="8"/>
      <c r="C706" s="7">
        <f>C699+B704+C702</f>
        <v>677625</v>
      </c>
    </row>
    <row r="707" spans="1:3" ht="15.75" x14ac:dyDescent="0.25">
      <c r="A707" s="80" t="s">
        <v>26</v>
      </c>
      <c r="B707" s="47"/>
      <c r="C707" s="81"/>
    </row>
    <row r="708" spans="1:3" ht="15.75" x14ac:dyDescent="0.25">
      <c r="A708" s="67" t="s">
        <v>27</v>
      </c>
      <c r="B708" s="29">
        <v>350</v>
      </c>
      <c r="C708" s="82"/>
    </row>
    <row r="709" spans="1:3" ht="17.25" x14ac:dyDescent="0.3">
      <c r="A709" s="9" t="s">
        <v>117</v>
      </c>
      <c r="B709" s="49">
        <v>13250</v>
      </c>
      <c r="C709" s="137"/>
    </row>
    <row r="710" spans="1:3" ht="16.5" thickBot="1" x14ac:dyDescent="0.3">
      <c r="A710" s="67" t="s">
        <v>29</v>
      </c>
      <c r="B710" s="35"/>
      <c r="C710" s="84">
        <f>C706-B708-B709</f>
        <v>664025</v>
      </c>
    </row>
    <row r="711" spans="1:3" ht="15.75" x14ac:dyDescent="0.25">
      <c r="A711" s="67" t="s">
        <v>73</v>
      </c>
      <c r="B711" s="50"/>
      <c r="C711" s="85">
        <f>C710*12/100</f>
        <v>79683</v>
      </c>
    </row>
    <row r="712" spans="1:3" ht="15.75" x14ac:dyDescent="0.25">
      <c r="A712" s="67" t="s">
        <v>31</v>
      </c>
      <c r="B712" s="47"/>
      <c r="C712" s="77">
        <v>-45000</v>
      </c>
    </row>
    <row r="713" spans="1:3" ht="16.5" thickBot="1" x14ac:dyDescent="0.3">
      <c r="A713" s="43" t="s">
        <v>32</v>
      </c>
      <c r="B713" s="57"/>
      <c r="C713" s="126">
        <f>C711+C712</f>
        <v>34683</v>
      </c>
    </row>
    <row r="714" spans="1:3" ht="16.5" thickTop="1" x14ac:dyDescent="0.25">
      <c r="A714" s="92"/>
      <c r="B714" s="37"/>
      <c r="C714" s="120"/>
    </row>
    <row r="715" spans="1:3" ht="15.75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28" spans="1:3" ht="15.75" x14ac:dyDescent="0.25">
      <c r="A728" s="92"/>
      <c r="B728" s="37"/>
      <c r="C728" s="120"/>
    </row>
    <row r="731" spans="1:3" ht="17.25" x14ac:dyDescent="0.3">
      <c r="A731" s="1" t="s">
        <v>91</v>
      </c>
      <c r="B731" s="3"/>
      <c r="C731" s="3"/>
    </row>
    <row r="732" spans="1:3" ht="17.25" x14ac:dyDescent="0.3">
      <c r="A732" s="1" t="s">
        <v>89</v>
      </c>
      <c r="B732" s="3"/>
      <c r="C732" s="3"/>
    </row>
    <row r="733" spans="1:3" ht="15.75" x14ac:dyDescent="0.25">
      <c r="A733" s="73"/>
      <c r="B733" s="3"/>
      <c r="C733" s="3"/>
    </row>
    <row r="734" spans="1:3" ht="15.75" x14ac:dyDescent="0.25">
      <c r="A734" s="74" t="s">
        <v>2</v>
      </c>
      <c r="B734" s="3"/>
      <c r="C734" s="3"/>
    </row>
    <row r="735" spans="1:3" ht="15.75" x14ac:dyDescent="0.25">
      <c r="A735" s="75"/>
      <c r="B735" s="166" t="s">
        <v>115</v>
      </c>
      <c r="C735" s="166"/>
    </row>
    <row r="736" spans="1:3" ht="15.75" x14ac:dyDescent="0.25">
      <c r="A736" s="76" t="s">
        <v>6</v>
      </c>
      <c r="B736" s="8"/>
      <c r="C736" s="7">
        <v>75000</v>
      </c>
    </row>
    <row r="737" spans="1:3" ht="15.75" x14ac:dyDescent="0.25">
      <c r="A737" s="67" t="s">
        <v>9</v>
      </c>
      <c r="B737" s="11"/>
      <c r="C737" s="10">
        <v>7800</v>
      </c>
    </row>
    <row r="738" spans="1:3" ht="15.75" x14ac:dyDescent="0.25">
      <c r="A738" s="67" t="s">
        <v>11</v>
      </c>
      <c r="B738" s="11"/>
      <c r="C738" s="10">
        <v>39825</v>
      </c>
    </row>
    <row r="739" spans="1:3" ht="15.75" x14ac:dyDescent="0.25">
      <c r="A739" s="67" t="s">
        <v>13</v>
      </c>
      <c r="B739" s="11"/>
      <c r="C739" s="10">
        <v>37500</v>
      </c>
    </row>
    <row r="740" spans="1:3" ht="17.25" x14ac:dyDescent="0.3">
      <c r="A740" s="9" t="s">
        <v>15</v>
      </c>
      <c r="B740" s="11"/>
      <c r="C740" s="10">
        <v>100000</v>
      </c>
    </row>
    <row r="741" spans="1:3" ht="15.75" x14ac:dyDescent="0.25">
      <c r="A741" s="67" t="s">
        <v>16</v>
      </c>
      <c r="B741" s="11"/>
      <c r="C741" s="10">
        <v>25000</v>
      </c>
    </row>
    <row r="742" spans="1:3" ht="15.75" x14ac:dyDescent="0.25">
      <c r="A742" s="67" t="s">
        <v>17</v>
      </c>
      <c r="B742" s="11"/>
      <c r="C742" s="10">
        <v>55000</v>
      </c>
    </row>
    <row r="743" spans="1:3" ht="15.75" x14ac:dyDescent="0.25">
      <c r="A743" s="67" t="s">
        <v>18</v>
      </c>
      <c r="B743" s="11"/>
      <c r="C743" s="10">
        <v>11500</v>
      </c>
    </row>
    <row r="744" spans="1:3" ht="15.75" x14ac:dyDescent="0.25">
      <c r="A744" s="67" t="s">
        <v>19</v>
      </c>
      <c r="B744" s="11"/>
      <c r="C744" s="10">
        <v>20000</v>
      </c>
    </row>
    <row r="745" spans="1:3" ht="15.75" x14ac:dyDescent="0.25">
      <c r="A745" s="78" t="s">
        <v>20</v>
      </c>
      <c r="B745" s="19"/>
      <c r="C745" s="18">
        <f>SUM(C736:C744)</f>
        <v>371625</v>
      </c>
    </row>
    <row r="746" spans="1:3" ht="15.75" x14ac:dyDescent="0.25">
      <c r="A746" s="79"/>
      <c r="B746" s="47"/>
      <c r="C746" s="20"/>
    </row>
    <row r="747" spans="1:3" ht="15.75" x14ac:dyDescent="0.25">
      <c r="A747" s="80" t="s">
        <v>21</v>
      </c>
      <c r="B747" s="47"/>
      <c r="C747" s="20"/>
    </row>
    <row r="748" spans="1:3" ht="15.75" x14ac:dyDescent="0.25">
      <c r="A748" s="67" t="s">
        <v>23</v>
      </c>
      <c r="B748" s="47"/>
      <c r="C748" s="77"/>
    </row>
    <row r="749" spans="1:3" ht="15.75" x14ac:dyDescent="0.25">
      <c r="A749" s="67" t="s">
        <v>22</v>
      </c>
      <c r="B749" s="47"/>
      <c r="C749" s="81"/>
    </row>
    <row r="750" spans="1:3" ht="15.75" x14ac:dyDescent="0.25">
      <c r="A750" s="67" t="s">
        <v>24</v>
      </c>
      <c r="B750" s="90"/>
      <c r="C750" s="81"/>
    </row>
    <row r="751" spans="1:3" ht="15.75" x14ac:dyDescent="0.25">
      <c r="A751" s="67" t="s">
        <v>25</v>
      </c>
      <c r="B751" s="47"/>
      <c r="C751" s="81"/>
    </row>
    <row r="752" spans="1:3" ht="15.75" x14ac:dyDescent="0.25">
      <c r="A752" s="67"/>
      <c r="B752" s="8"/>
      <c r="C752" s="7">
        <f>C745+B750+C748</f>
        <v>371625</v>
      </c>
    </row>
    <row r="753" spans="1:3" ht="15.75" x14ac:dyDescent="0.25">
      <c r="A753" s="80" t="s">
        <v>26</v>
      </c>
      <c r="B753" s="47"/>
      <c r="C753" s="81"/>
    </row>
    <row r="754" spans="1:3" ht="15.75" x14ac:dyDescent="0.25">
      <c r="A754" s="67" t="s">
        <v>27</v>
      </c>
      <c r="B754" s="29">
        <v>350</v>
      </c>
      <c r="C754" s="82"/>
    </row>
    <row r="755" spans="1:3" ht="17.25" x14ac:dyDescent="0.3">
      <c r="A755" s="83"/>
      <c r="B755" s="49"/>
      <c r="C755" s="137"/>
    </row>
    <row r="756" spans="1:3" ht="16.5" thickBot="1" x14ac:dyDescent="0.3">
      <c r="A756" s="67" t="s">
        <v>29</v>
      </c>
      <c r="B756" s="35"/>
      <c r="C756" s="84">
        <f>C752-B754</f>
        <v>371275</v>
      </c>
    </row>
    <row r="757" spans="1:3" ht="15.75" x14ac:dyDescent="0.25">
      <c r="A757" s="67" t="s">
        <v>30</v>
      </c>
      <c r="B757" s="50"/>
      <c r="C757" s="85">
        <f>C756*6/100</f>
        <v>22276.5</v>
      </c>
    </row>
    <row r="758" spans="1:3" ht="15.75" x14ac:dyDescent="0.25">
      <c r="A758" s="67" t="s">
        <v>31</v>
      </c>
      <c r="B758" s="47"/>
      <c r="C758" s="77">
        <v>-15000</v>
      </c>
    </row>
    <row r="759" spans="1:3" ht="16.5" thickBot="1" x14ac:dyDescent="0.3">
      <c r="A759" s="43" t="s">
        <v>32</v>
      </c>
      <c r="B759" s="57"/>
      <c r="C759" s="126">
        <f>C757+C758</f>
        <v>7276.5</v>
      </c>
    </row>
    <row r="760" spans="1:3" ht="16.5" thickTop="1" x14ac:dyDescent="0.25">
      <c r="A760" s="92"/>
      <c r="B760" s="37"/>
      <c r="C760" s="120"/>
    </row>
    <row r="761" spans="1:3" ht="15.75" x14ac:dyDescent="0.25">
      <c r="A761" s="92"/>
      <c r="B761" s="37"/>
      <c r="C761" s="120"/>
    </row>
    <row r="762" spans="1:3" ht="15.75" x14ac:dyDescent="0.25">
      <c r="A762" s="92"/>
      <c r="B762" s="37"/>
      <c r="C762" s="120"/>
    </row>
    <row r="763" spans="1:3" ht="15.75" x14ac:dyDescent="0.25">
      <c r="A763" s="92"/>
      <c r="B763" s="37"/>
      <c r="C763" s="120"/>
    </row>
    <row r="764" spans="1:3" ht="15.75" x14ac:dyDescent="0.25">
      <c r="A764" s="92"/>
      <c r="B764" s="37"/>
      <c r="C764" s="120"/>
    </row>
    <row r="765" spans="1:3" ht="15.75" x14ac:dyDescent="0.25">
      <c r="A765" s="92"/>
      <c r="B765" s="37"/>
      <c r="C765" s="120"/>
    </row>
    <row r="766" spans="1:3" ht="15.75" x14ac:dyDescent="0.25">
      <c r="A766" s="92"/>
      <c r="B766" s="37"/>
      <c r="C766" s="120"/>
    </row>
    <row r="767" spans="1:3" ht="15.75" x14ac:dyDescent="0.25">
      <c r="A767" s="92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4" spans="1:3" ht="15.75" x14ac:dyDescent="0.25">
      <c r="A774" s="92"/>
      <c r="B774" s="37"/>
      <c r="C774" s="120"/>
    </row>
    <row r="778" spans="1:3" ht="17.25" x14ac:dyDescent="0.3">
      <c r="A778" s="1" t="s">
        <v>92</v>
      </c>
      <c r="B778" s="3"/>
      <c r="C778" s="3"/>
    </row>
    <row r="779" spans="1:3" ht="17.25" x14ac:dyDescent="0.3">
      <c r="A779" s="1" t="s">
        <v>89</v>
      </c>
      <c r="B779" s="3"/>
      <c r="C779" s="3"/>
    </row>
    <row r="780" spans="1:3" ht="15.75" x14ac:dyDescent="0.25">
      <c r="A780" s="73"/>
      <c r="B780" s="3"/>
      <c r="C780" s="3"/>
    </row>
    <row r="781" spans="1:3" ht="15.75" x14ac:dyDescent="0.25">
      <c r="A781" s="74" t="s">
        <v>2</v>
      </c>
      <c r="B781" s="3"/>
      <c r="C781" s="3"/>
    </row>
    <row r="782" spans="1:3" ht="15.75" x14ac:dyDescent="0.25">
      <c r="A782" s="75"/>
      <c r="B782" s="166" t="s">
        <v>115</v>
      </c>
      <c r="C782" s="166"/>
    </row>
    <row r="783" spans="1:3" ht="15.75" x14ac:dyDescent="0.25">
      <c r="A783" s="76" t="s">
        <v>6</v>
      </c>
      <c r="B783" s="8"/>
      <c r="C783" s="7">
        <v>75000</v>
      </c>
    </row>
    <row r="784" spans="1:3" ht="15.75" x14ac:dyDescent="0.25">
      <c r="A784" s="67" t="s">
        <v>9</v>
      </c>
      <c r="B784" s="11"/>
      <c r="C784" s="10">
        <v>7800</v>
      </c>
    </row>
    <row r="785" spans="1:3" ht="15.75" x14ac:dyDescent="0.25">
      <c r="A785" s="67" t="s">
        <v>11</v>
      </c>
      <c r="B785" s="11"/>
      <c r="C785" s="10">
        <v>39825</v>
      </c>
    </row>
    <row r="786" spans="1:3" ht="15.75" x14ac:dyDescent="0.25">
      <c r="A786" s="67" t="s">
        <v>13</v>
      </c>
      <c r="B786" s="11"/>
      <c r="C786" s="10">
        <v>37500</v>
      </c>
    </row>
    <row r="787" spans="1:3" ht="15.75" x14ac:dyDescent="0.25">
      <c r="A787" s="67" t="s">
        <v>16</v>
      </c>
      <c r="B787" s="11"/>
      <c r="C787" s="10">
        <v>25000</v>
      </c>
    </row>
    <row r="788" spans="1:3" ht="15.75" x14ac:dyDescent="0.25">
      <c r="A788" s="110" t="s">
        <v>15</v>
      </c>
      <c r="B788" s="106"/>
      <c r="C788" s="107">
        <v>238709.68</v>
      </c>
    </row>
    <row r="789" spans="1:3" ht="15.75" x14ac:dyDescent="0.25">
      <c r="A789" s="67" t="s">
        <v>17</v>
      </c>
      <c r="B789" s="11"/>
      <c r="C789" s="10">
        <v>55000</v>
      </c>
    </row>
    <row r="790" spans="1:3" ht="15.75" x14ac:dyDescent="0.25">
      <c r="A790" s="67" t="s">
        <v>18</v>
      </c>
      <c r="B790" s="11"/>
      <c r="C790" s="10">
        <v>11500</v>
      </c>
    </row>
    <row r="791" spans="1:3" ht="15.75" x14ac:dyDescent="0.25">
      <c r="A791" s="67" t="s">
        <v>19</v>
      </c>
      <c r="B791" s="11"/>
      <c r="C791" s="10">
        <v>20000</v>
      </c>
    </row>
    <row r="792" spans="1:3" ht="15.75" x14ac:dyDescent="0.25">
      <c r="A792" s="78" t="s">
        <v>20</v>
      </c>
      <c r="B792" s="19"/>
      <c r="C792" s="18">
        <f>SUM(C783:C791)</f>
        <v>510334.68</v>
      </c>
    </row>
    <row r="793" spans="1:3" ht="15.75" x14ac:dyDescent="0.25">
      <c r="A793" s="79"/>
      <c r="B793" s="47"/>
      <c r="C793" s="20"/>
    </row>
    <row r="794" spans="1:3" ht="15.75" x14ac:dyDescent="0.25">
      <c r="A794" s="80" t="s">
        <v>21</v>
      </c>
      <c r="B794" s="47"/>
      <c r="C794" s="20"/>
    </row>
    <row r="795" spans="1:3" ht="15.75" x14ac:dyDescent="0.25">
      <c r="A795" s="67" t="s">
        <v>23</v>
      </c>
      <c r="B795" s="47"/>
      <c r="C795" s="77"/>
    </row>
    <row r="796" spans="1:3" ht="15.75" x14ac:dyDescent="0.25">
      <c r="A796" s="67" t="s">
        <v>22</v>
      </c>
      <c r="B796" s="47"/>
      <c r="C796" s="81"/>
    </row>
    <row r="797" spans="1:3" ht="15.75" x14ac:dyDescent="0.25">
      <c r="A797" s="67" t="s">
        <v>24</v>
      </c>
      <c r="B797" s="90"/>
      <c r="C797" s="81"/>
    </row>
    <row r="798" spans="1:3" ht="15.75" x14ac:dyDescent="0.25">
      <c r="A798" s="67" t="s">
        <v>25</v>
      </c>
      <c r="B798" s="47"/>
      <c r="C798" s="81"/>
    </row>
    <row r="799" spans="1:3" ht="15.75" x14ac:dyDescent="0.25">
      <c r="A799" s="67"/>
      <c r="B799" s="8"/>
      <c r="C799" s="7">
        <f>C792+B797+C795</f>
        <v>510334.68</v>
      </c>
    </row>
    <row r="800" spans="1:3" ht="15.75" x14ac:dyDescent="0.25">
      <c r="A800" s="80" t="s">
        <v>26</v>
      </c>
      <c r="B800" s="47"/>
      <c r="C800" s="81"/>
    </row>
    <row r="801" spans="1:3" ht="15.75" x14ac:dyDescent="0.25">
      <c r="A801" s="67" t="s">
        <v>27</v>
      </c>
      <c r="B801" s="29">
        <v>350</v>
      </c>
      <c r="C801" s="82"/>
    </row>
    <row r="802" spans="1:3" ht="17.25" x14ac:dyDescent="0.3">
      <c r="A802" s="83"/>
      <c r="B802" s="49"/>
      <c r="C802" s="137"/>
    </row>
    <row r="803" spans="1:3" ht="16.5" thickBot="1" x14ac:dyDescent="0.3">
      <c r="A803" s="67" t="s">
        <v>29</v>
      </c>
      <c r="B803" s="35"/>
      <c r="C803" s="84">
        <f>C799-B801</f>
        <v>509984.68</v>
      </c>
    </row>
    <row r="804" spans="1:3" ht="15.75" x14ac:dyDescent="0.25">
      <c r="A804" s="67" t="s">
        <v>73</v>
      </c>
      <c r="B804" s="50"/>
      <c r="C804" s="85">
        <f>C803*12/100</f>
        <v>61198.161599999999</v>
      </c>
    </row>
    <row r="805" spans="1:3" ht="15.75" x14ac:dyDescent="0.25">
      <c r="A805" s="67" t="s">
        <v>31</v>
      </c>
      <c r="B805" s="47"/>
      <c r="C805" s="77">
        <v>-45000</v>
      </c>
    </row>
    <row r="806" spans="1:3" ht="15.75" x14ac:dyDescent="0.25">
      <c r="A806" s="12" t="s">
        <v>32</v>
      </c>
      <c r="B806" s="40"/>
      <c r="C806" s="53">
        <f>C804+C805</f>
        <v>16198.161599999999</v>
      </c>
    </row>
    <row r="807" spans="1:3" ht="16.5" thickBot="1" x14ac:dyDescent="0.3">
      <c r="A807" s="68"/>
      <c r="B807" s="52"/>
      <c r="C807" s="124">
        <v>16198</v>
      </c>
    </row>
    <row r="808" spans="1:3" ht="16.5" thickTop="1" x14ac:dyDescent="0.25">
      <c r="A808" s="21"/>
      <c r="B808" s="37"/>
      <c r="C808" s="120"/>
    </row>
    <row r="809" spans="1:3" ht="15.75" x14ac:dyDescent="0.25">
      <c r="A809" s="21"/>
      <c r="B809" s="37"/>
      <c r="C809" s="120"/>
    </row>
    <row r="810" spans="1:3" ht="15.75" x14ac:dyDescent="0.25">
      <c r="A810" s="21"/>
      <c r="B810" s="37"/>
      <c r="C810" s="120"/>
    </row>
    <row r="811" spans="1:3" ht="15.75" x14ac:dyDescent="0.25">
      <c r="A811" s="21"/>
      <c r="B811" s="37"/>
      <c r="C811" s="120"/>
    </row>
    <row r="812" spans="1:3" ht="15.75" x14ac:dyDescent="0.25">
      <c r="A812" s="21"/>
      <c r="B812" s="37"/>
      <c r="C812" s="120"/>
    </row>
    <row r="813" spans="1:3" ht="15.75" x14ac:dyDescent="0.25">
      <c r="A813" s="21"/>
      <c r="B813" s="37"/>
      <c r="C813" s="120"/>
    </row>
    <row r="814" spans="1:3" ht="15.75" x14ac:dyDescent="0.25">
      <c r="A814" s="92"/>
      <c r="B814" s="37"/>
      <c r="C814" s="120"/>
    </row>
    <row r="815" spans="1:3" ht="15.75" x14ac:dyDescent="0.25">
      <c r="A815" s="92"/>
      <c r="B815" s="37"/>
      <c r="C815" s="120"/>
    </row>
    <row r="816" spans="1:3" ht="15.75" x14ac:dyDescent="0.25">
      <c r="A816" s="92"/>
      <c r="B816" s="37"/>
      <c r="C816" s="120"/>
    </row>
    <row r="817" spans="1:3" ht="15.75" x14ac:dyDescent="0.25">
      <c r="A817" s="92"/>
      <c r="B817" s="37"/>
      <c r="C817" s="120"/>
    </row>
    <row r="818" spans="1:3" ht="15.75" x14ac:dyDescent="0.25">
      <c r="A818" s="92"/>
      <c r="B818" s="37"/>
      <c r="C818" s="120"/>
    </row>
    <row r="819" spans="1:3" ht="15.75" x14ac:dyDescent="0.25">
      <c r="A819" s="92"/>
      <c r="B819" s="37"/>
      <c r="C819" s="120"/>
    </row>
    <row r="820" spans="1:3" ht="15.75" x14ac:dyDescent="0.25">
      <c r="A820" s="92"/>
      <c r="B820" s="37"/>
      <c r="C820" s="120"/>
    </row>
    <row r="825" spans="1:3" ht="17.25" x14ac:dyDescent="0.3">
      <c r="A825" s="1" t="s">
        <v>93</v>
      </c>
      <c r="B825" s="3"/>
      <c r="C825" s="3"/>
    </row>
    <row r="826" spans="1:3" ht="17.25" x14ac:dyDescent="0.3">
      <c r="A826" s="1" t="s">
        <v>89</v>
      </c>
      <c r="B826" s="3"/>
      <c r="C826" s="3"/>
    </row>
    <row r="827" spans="1:3" ht="15.75" x14ac:dyDescent="0.25">
      <c r="A827" s="73"/>
      <c r="B827" s="3"/>
      <c r="C827" s="3"/>
    </row>
    <row r="828" spans="1:3" ht="15.75" x14ac:dyDescent="0.25">
      <c r="A828" s="74" t="s">
        <v>2</v>
      </c>
      <c r="B828" s="3"/>
      <c r="C828" s="3"/>
    </row>
    <row r="829" spans="1:3" ht="15.75" x14ac:dyDescent="0.25">
      <c r="A829" s="75"/>
      <c r="B829" s="166" t="s">
        <v>115</v>
      </c>
      <c r="C829" s="166"/>
    </row>
    <row r="830" spans="1:3" ht="15.75" x14ac:dyDescent="0.25">
      <c r="A830" s="76" t="s">
        <v>6</v>
      </c>
      <c r="B830" s="8"/>
      <c r="C830" s="7">
        <v>75000</v>
      </c>
    </row>
    <row r="831" spans="1:3" ht="15.75" x14ac:dyDescent="0.25">
      <c r="A831" s="67" t="s">
        <v>9</v>
      </c>
      <c r="B831" s="11"/>
      <c r="C831" s="10">
        <v>7800</v>
      </c>
    </row>
    <row r="832" spans="1:3" ht="15.75" x14ac:dyDescent="0.25">
      <c r="A832" s="67" t="s">
        <v>11</v>
      </c>
      <c r="B832" s="11"/>
      <c r="C832" s="10">
        <v>39825</v>
      </c>
    </row>
    <row r="833" spans="1:3" ht="15.75" x14ac:dyDescent="0.25">
      <c r="A833" s="67" t="s">
        <v>13</v>
      </c>
      <c r="B833" s="11"/>
      <c r="C833" s="10">
        <v>37500</v>
      </c>
    </row>
    <row r="834" spans="1:3" ht="15.75" x14ac:dyDescent="0.25">
      <c r="A834" s="67" t="s">
        <v>16</v>
      </c>
      <c r="B834" s="11"/>
      <c r="C834" s="10">
        <v>25000</v>
      </c>
    </row>
    <row r="835" spans="1:3" ht="15.75" x14ac:dyDescent="0.25">
      <c r="A835" s="67" t="s">
        <v>17</v>
      </c>
      <c r="B835" s="11"/>
      <c r="C835" s="10">
        <v>55000</v>
      </c>
    </row>
    <row r="836" spans="1:3" ht="15.75" x14ac:dyDescent="0.25">
      <c r="A836" s="67" t="s">
        <v>18</v>
      </c>
      <c r="B836" s="11"/>
      <c r="C836" s="10">
        <v>11500</v>
      </c>
    </row>
    <row r="837" spans="1:3" ht="15.75" x14ac:dyDescent="0.25">
      <c r="A837" s="67" t="s">
        <v>19</v>
      </c>
      <c r="B837" s="11"/>
      <c r="C837" s="10">
        <v>20000</v>
      </c>
    </row>
    <row r="838" spans="1:3" ht="15.75" x14ac:dyDescent="0.25">
      <c r="A838" s="78" t="s">
        <v>20</v>
      </c>
      <c r="B838" s="19"/>
      <c r="C838" s="18">
        <f>SUM(C830:C837)</f>
        <v>271625</v>
      </c>
    </row>
    <row r="839" spans="1:3" ht="15.75" x14ac:dyDescent="0.25">
      <c r="A839" s="79"/>
      <c r="B839" s="47"/>
      <c r="C839" s="20"/>
    </row>
    <row r="840" spans="1:3" ht="15.75" x14ac:dyDescent="0.25">
      <c r="A840" s="80" t="s">
        <v>21</v>
      </c>
      <c r="B840" s="47"/>
      <c r="C840" s="20"/>
    </row>
    <row r="841" spans="1:3" ht="15.75" x14ac:dyDescent="0.25">
      <c r="A841" s="67" t="s">
        <v>23</v>
      </c>
      <c r="B841" s="47"/>
      <c r="C841" s="77"/>
    </row>
    <row r="842" spans="1:3" ht="15.75" x14ac:dyDescent="0.25">
      <c r="A842" s="67" t="s">
        <v>22</v>
      </c>
      <c r="B842" s="47"/>
      <c r="C842" s="81"/>
    </row>
    <row r="843" spans="1:3" ht="15.75" x14ac:dyDescent="0.25">
      <c r="A843" s="67" t="s">
        <v>24</v>
      </c>
      <c r="B843" s="90"/>
      <c r="C843" s="81"/>
    </row>
    <row r="844" spans="1:3" ht="15.75" x14ac:dyDescent="0.25">
      <c r="A844" s="67" t="s">
        <v>25</v>
      </c>
      <c r="B844" s="47"/>
      <c r="C844" s="81"/>
    </row>
    <row r="845" spans="1:3" ht="15.75" x14ac:dyDescent="0.25">
      <c r="A845" s="67"/>
      <c r="B845" s="8"/>
      <c r="C845" s="7">
        <f>C838+B843+C841</f>
        <v>271625</v>
      </c>
    </row>
    <row r="846" spans="1:3" ht="15.75" x14ac:dyDescent="0.25">
      <c r="A846" s="80" t="s">
        <v>26</v>
      </c>
      <c r="B846" s="47"/>
      <c r="C846" s="81"/>
    </row>
    <row r="847" spans="1:3" ht="15.75" x14ac:dyDescent="0.25">
      <c r="A847" s="67" t="s">
        <v>27</v>
      </c>
      <c r="B847" s="29" t="s">
        <v>38</v>
      </c>
      <c r="C847" s="82"/>
    </row>
    <row r="848" spans="1:3" ht="17.25" x14ac:dyDescent="0.3">
      <c r="A848" s="83"/>
      <c r="B848" s="49"/>
      <c r="C848" s="137"/>
    </row>
    <row r="849" spans="1:3" ht="16.5" thickBot="1" x14ac:dyDescent="0.3">
      <c r="A849" s="67" t="s">
        <v>29</v>
      </c>
      <c r="B849" s="35"/>
      <c r="C849" s="84">
        <f>C845</f>
        <v>271625</v>
      </c>
    </row>
    <row r="850" spans="1:3" ht="15.75" x14ac:dyDescent="0.25">
      <c r="A850" s="67" t="s">
        <v>30</v>
      </c>
      <c r="B850" s="50"/>
      <c r="C850" s="85">
        <f>C849*6/100</f>
        <v>16297.5</v>
      </c>
    </row>
    <row r="851" spans="1:3" ht="15.75" x14ac:dyDescent="0.25">
      <c r="A851" s="67" t="s">
        <v>31</v>
      </c>
      <c r="B851" s="47"/>
      <c r="C851" s="77">
        <v>-15000</v>
      </c>
    </row>
    <row r="852" spans="1:3" ht="16.5" thickBot="1" x14ac:dyDescent="0.3">
      <c r="A852" s="43" t="s">
        <v>32</v>
      </c>
      <c r="B852" s="57"/>
      <c r="C852" s="126">
        <f>C850+C851</f>
        <v>1297.5</v>
      </c>
    </row>
    <row r="853" spans="1:3" ht="16.5" thickTop="1" x14ac:dyDescent="0.25">
      <c r="A853" s="92"/>
      <c r="B853" s="37"/>
      <c r="C853" s="120"/>
    </row>
    <row r="854" spans="1:3" ht="15.75" x14ac:dyDescent="0.25">
      <c r="A854" s="92"/>
      <c r="B854" s="37"/>
      <c r="C854" s="120"/>
    </row>
    <row r="855" spans="1:3" ht="15.75" x14ac:dyDescent="0.25">
      <c r="A855" s="92"/>
      <c r="B855" s="37"/>
      <c r="C855" s="120"/>
    </row>
    <row r="856" spans="1:3" ht="15.75" x14ac:dyDescent="0.25">
      <c r="A856" s="92"/>
      <c r="B856" s="37"/>
      <c r="C856" s="120"/>
    </row>
    <row r="857" spans="1:3" ht="15.75" x14ac:dyDescent="0.25">
      <c r="A857" s="92"/>
      <c r="B857" s="37"/>
      <c r="C857" s="120"/>
    </row>
    <row r="858" spans="1:3" ht="15.75" x14ac:dyDescent="0.25">
      <c r="A858" s="92"/>
      <c r="B858" s="37"/>
      <c r="C858" s="120"/>
    </row>
    <row r="859" spans="1:3" ht="15.75" x14ac:dyDescent="0.25">
      <c r="A859" s="92"/>
      <c r="B859" s="37"/>
      <c r="C859" s="120"/>
    </row>
    <row r="860" spans="1:3" ht="15.75" x14ac:dyDescent="0.25">
      <c r="A860" s="92"/>
      <c r="B860" s="37"/>
      <c r="C860" s="120"/>
    </row>
    <row r="873" spans="1:3" ht="17.25" x14ac:dyDescent="0.3">
      <c r="A873" s="1" t="s">
        <v>94</v>
      </c>
      <c r="B873" s="3"/>
      <c r="C873" s="3"/>
    </row>
    <row r="874" spans="1:3" ht="17.25" x14ac:dyDescent="0.3">
      <c r="A874" s="1" t="s">
        <v>89</v>
      </c>
      <c r="B874" s="3"/>
      <c r="C874" s="3"/>
    </row>
    <row r="875" spans="1:3" ht="15.75" x14ac:dyDescent="0.25">
      <c r="A875" s="73"/>
      <c r="B875" s="3"/>
      <c r="C875" s="3"/>
    </row>
    <row r="876" spans="1:3" ht="15.75" x14ac:dyDescent="0.25">
      <c r="A876" s="74" t="s">
        <v>2</v>
      </c>
      <c r="B876" s="3"/>
      <c r="C876" s="3"/>
    </row>
    <row r="877" spans="1:3" ht="15.75" x14ac:dyDescent="0.25">
      <c r="A877" s="75"/>
      <c r="B877" s="166" t="s">
        <v>115</v>
      </c>
      <c r="C877" s="166"/>
    </row>
    <row r="878" spans="1:3" ht="15.75" x14ac:dyDescent="0.25">
      <c r="A878" s="76" t="s">
        <v>6</v>
      </c>
      <c r="B878" s="8"/>
      <c r="C878" s="7">
        <v>75000</v>
      </c>
    </row>
    <row r="879" spans="1:3" ht="15.75" x14ac:dyDescent="0.25">
      <c r="A879" s="67" t="s">
        <v>9</v>
      </c>
      <c r="B879" s="11"/>
      <c r="C879" s="10">
        <v>7800</v>
      </c>
    </row>
    <row r="880" spans="1:3" ht="15.75" x14ac:dyDescent="0.25">
      <c r="A880" s="67" t="s">
        <v>11</v>
      </c>
      <c r="B880" s="11"/>
      <c r="C880" s="10">
        <v>39825</v>
      </c>
    </row>
    <row r="881" spans="1:3" ht="15.75" x14ac:dyDescent="0.25">
      <c r="A881" s="67" t="s">
        <v>13</v>
      </c>
      <c r="B881" s="11"/>
      <c r="C881" s="10">
        <v>37500</v>
      </c>
    </row>
    <row r="882" spans="1:3" ht="15.75" x14ac:dyDescent="0.25">
      <c r="A882" s="67" t="s">
        <v>16</v>
      </c>
      <c r="B882" s="11"/>
      <c r="C882" s="10">
        <v>25000</v>
      </c>
    </row>
    <row r="883" spans="1:3" ht="15.75" x14ac:dyDescent="0.25">
      <c r="A883" s="67" t="s">
        <v>17</v>
      </c>
      <c r="B883" s="11"/>
      <c r="C883" s="10">
        <v>55000</v>
      </c>
    </row>
    <row r="884" spans="1:3" ht="15.75" x14ac:dyDescent="0.25">
      <c r="A884" s="67" t="s">
        <v>18</v>
      </c>
      <c r="B884" s="11"/>
      <c r="C884" s="10">
        <v>11500</v>
      </c>
    </row>
    <row r="885" spans="1:3" ht="15.75" x14ac:dyDescent="0.25">
      <c r="A885" s="67" t="s">
        <v>19</v>
      </c>
      <c r="B885" s="11"/>
      <c r="C885" s="10">
        <v>20000</v>
      </c>
    </row>
    <row r="886" spans="1:3" ht="15.75" x14ac:dyDescent="0.25">
      <c r="A886" s="78" t="s">
        <v>20</v>
      </c>
      <c r="B886" s="19"/>
      <c r="C886" s="18">
        <f>SUM(C878:C885)</f>
        <v>271625</v>
      </c>
    </row>
    <row r="887" spans="1:3" ht="15.75" x14ac:dyDescent="0.25">
      <c r="A887" s="79"/>
      <c r="B887" s="47"/>
      <c r="C887" s="20"/>
    </row>
    <row r="888" spans="1:3" ht="15.75" x14ac:dyDescent="0.25">
      <c r="A888" s="80" t="s">
        <v>21</v>
      </c>
      <c r="B888" s="47"/>
      <c r="C888" s="20"/>
    </row>
    <row r="889" spans="1:3" ht="15.75" x14ac:dyDescent="0.25">
      <c r="A889" s="67" t="s">
        <v>23</v>
      </c>
      <c r="B889" s="47"/>
      <c r="C889" s="77"/>
    </row>
    <row r="890" spans="1:3" ht="15.75" x14ac:dyDescent="0.25">
      <c r="A890" s="67" t="s">
        <v>22</v>
      </c>
      <c r="B890" s="47"/>
      <c r="C890" s="81"/>
    </row>
    <row r="891" spans="1:3" ht="15.75" x14ac:dyDescent="0.25">
      <c r="A891" s="67" t="s">
        <v>24</v>
      </c>
      <c r="B891" s="90"/>
      <c r="C891" s="81"/>
    </row>
    <row r="892" spans="1:3" ht="15.75" x14ac:dyDescent="0.25">
      <c r="A892" s="67" t="s">
        <v>25</v>
      </c>
      <c r="B892" s="47"/>
      <c r="C892" s="81"/>
    </row>
    <row r="893" spans="1:3" ht="15.75" x14ac:dyDescent="0.25">
      <c r="A893" s="67"/>
      <c r="B893" s="8"/>
      <c r="C893" s="7">
        <f>C886+B891+C889</f>
        <v>271625</v>
      </c>
    </row>
    <row r="894" spans="1:3" ht="15.75" x14ac:dyDescent="0.25">
      <c r="A894" s="80" t="s">
        <v>26</v>
      </c>
      <c r="B894" s="47"/>
      <c r="C894" s="81"/>
    </row>
    <row r="895" spans="1:3" ht="15.75" x14ac:dyDescent="0.25">
      <c r="A895" s="67" t="s">
        <v>27</v>
      </c>
      <c r="B895" s="29" t="s">
        <v>38</v>
      </c>
      <c r="C895" s="82"/>
    </row>
    <row r="896" spans="1:3" ht="17.25" x14ac:dyDescent="0.3">
      <c r="A896" s="83"/>
      <c r="B896" s="49"/>
      <c r="C896" s="137"/>
    </row>
    <row r="897" spans="1:3" ht="16.5" thickBot="1" x14ac:dyDescent="0.3">
      <c r="A897" s="67" t="s">
        <v>29</v>
      </c>
      <c r="B897" s="35"/>
      <c r="C897" s="84">
        <f>C893</f>
        <v>271625</v>
      </c>
    </row>
    <row r="898" spans="1:3" ht="15.75" x14ac:dyDescent="0.25">
      <c r="A898" s="67" t="s">
        <v>30</v>
      </c>
      <c r="B898" s="50"/>
      <c r="C898" s="85">
        <f>C897*6/100</f>
        <v>16297.5</v>
      </c>
    </row>
    <row r="899" spans="1:3" ht="15.75" x14ac:dyDescent="0.25">
      <c r="A899" s="67" t="s">
        <v>31</v>
      </c>
      <c r="B899" s="47"/>
      <c r="C899" s="77">
        <v>-15000</v>
      </c>
    </row>
    <row r="900" spans="1:3" ht="16.5" thickBot="1" x14ac:dyDescent="0.3">
      <c r="A900" s="43" t="s">
        <v>32</v>
      </c>
      <c r="B900" s="57"/>
      <c r="C900" s="126">
        <f>C898+C899</f>
        <v>1297.5</v>
      </c>
    </row>
    <row r="901" spans="1:3" ht="15.75" thickTop="1" x14ac:dyDescent="0.25"/>
    <row r="910" spans="1:3" ht="15.75" x14ac:dyDescent="0.25">
      <c r="A910" s="92"/>
      <c r="B910" s="37"/>
      <c r="C910" s="120"/>
    </row>
    <row r="921" spans="1:3" ht="17.25" x14ac:dyDescent="0.3">
      <c r="A921" s="1" t="s">
        <v>95</v>
      </c>
      <c r="B921" s="3"/>
      <c r="C921" s="3"/>
    </row>
    <row r="922" spans="1:3" ht="17.25" x14ac:dyDescent="0.3">
      <c r="A922" s="1" t="s">
        <v>89</v>
      </c>
      <c r="B922" s="3"/>
      <c r="C922" s="3"/>
    </row>
    <row r="923" spans="1:3" ht="15.75" x14ac:dyDescent="0.25">
      <c r="A923" s="73"/>
      <c r="B923" s="3"/>
      <c r="C923" s="3"/>
    </row>
    <row r="924" spans="1:3" ht="15.75" x14ac:dyDescent="0.25">
      <c r="A924" s="74" t="s">
        <v>2</v>
      </c>
      <c r="B924" s="3"/>
      <c r="C924" s="3"/>
    </row>
    <row r="925" spans="1:3" ht="15.75" x14ac:dyDescent="0.25">
      <c r="A925" s="75"/>
      <c r="B925" s="166" t="s">
        <v>115</v>
      </c>
      <c r="C925" s="166"/>
    </row>
    <row r="926" spans="1:3" ht="15.75" x14ac:dyDescent="0.25">
      <c r="A926" s="76" t="s">
        <v>6</v>
      </c>
      <c r="B926" s="8"/>
      <c r="C926" s="7">
        <v>75000</v>
      </c>
    </row>
    <row r="927" spans="1:3" ht="15.75" x14ac:dyDescent="0.25">
      <c r="A927" s="67" t="s">
        <v>9</v>
      </c>
      <c r="B927" s="11"/>
      <c r="C927" s="10">
        <v>7800</v>
      </c>
    </row>
    <row r="928" spans="1:3" ht="15.75" x14ac:dyDescent="0.25">
      <c r="A928" s="67" t="s">
        <v>11</v>
      </c>
      <c r="B928" s="11"/>
      <c r="C928" s="10">
        <v>39825</v>
      </c>
    </row>
    <row r="929" spans="1:3" ht="15.75" x14ac:dyDescent="0.25">
      <c r="A929" s="67" t="s">
        <v>13</v>
      </c>
      <c r="B929" s="11"/>
      <c r="C929" s="10">
        <v>37500</v>
      </c>
    </row>
    <row r="930" spans="1:3" ht="15.75" x14ac:dyDescent="0.25">
      <c r="A930" s="67" t="s">
        <v>16</v>
      </c>
      <c r="B930" s="11"/>
      <c r="C930" s="10">
        <v>25000</v>
      </c>
    </row>
    <row r="931" spans="1:3" ht="15.75" x14ac:dyDescent="0.25">
      <c r="A931" s="110" t="s">
        <v>12</v>
      </c>
      <c r="B931" s="11"/>
      <c r="C931" s="10">
        <v>106000</v>
      </c>
    </row>
    <row r="932" spans="1:3" ht="15.75" x14ac:dyDescent="0.25">
      <c r="A932" s="67" t="s">
        <v>17</v>
      </c>
      <c r="B932" s="11"/>
      <c r="C932" s="10">
        <v>55000</v>
      </c>
    </row>
    <row r="933" spans="1:3" ht="15.75" x14ac:dyDescent="0.25">
      <c r="A933" s="67" t="s">
        <v>18</v>
      </c>
      <c r="B933" s="11"/>
      <c r="C933" s="10">
        <v>11500</v>
      </c>
    </row>
    <row r="934" spans="1:3" ht="15.75" x14ac:dyDescent="0.25">
      <c r="A934" s="67" t="s">
        <v>19</v>
      </c>
      <c r="B934" s="11"/>
      <c r="C934" s="10">
        <v>20000</v>
      </c>
    </row>
    <row r="935" spans="1:3" ht="15.75" x14ac:dyDescent="0.25">
      <c r="A935" s="78" t="s">
        <v>20</v>
      </c>
      <c r="B935" s="19"/>
      <c r="C935" s="18">
        <f>SUM(C926:C934)</f>
        <v>377625</v>
      </c>
    </row>
    <row r="936" spans="1:3" ht="15.75" x14ac:dyDescent="0.25">
      <c r="A936" s="79"/>
      <c r="B936" s="47"/>
      <c r="C936" s="20"/>
    </row>
    <row r="937" spans="1:3" ht="15.75" x14ac:dyDescent="0.25">
      <c r="A937" s="80" t="s">
        <v>21</v>
      </c>
      <c r="B937" s="47"/>
      <c r="C937" s="20"/>
    </row>
    <row r="938" spans="1:3" ht="15.75" x14ac:dyDescent="0.25">
      <c r="A938" s="67" t="s">
        <v>23</v>
      </c>
      <c r="B938" s="47"/>
      <c r="C938" s="77"/>
    </row>
    <row r="939" spans="1:3" ht="15.75" x14ac:dyDescent="0.25">
      <c r="A939" s="67" t="s">
        <v>22</v>
      </c>
      <c r="B939" s="140">
        <v>20000</v>
      </c>
      <c r="C939" s="81"/>
    </row>
    <row r="940" spans="1:3" ht="15.75" x14ac:dyDescent="0.25">
      <c r="A940" s="67" t="s">
        <v>24</v>
      </c>
      <c r="B940" s="90"/>
      <c r="C940" s="81"/>
    </row>
    <row r="941" spans="1:3" ht="15.75" x14ac:dyDescent="0.25">
      <c r="A941" s="67" t="s">
        <v>25</v>
      </c>
      <c r="B941" s="47"/>
      <c r="C941" s="81"/>
    </row>
    <row r="942" spans="1:3" ht="15.75" x14ac:dyDescent="0.25">
      <c r="A942" s="67"/>
      <c r="B942" s="8"/>
      <c r="C942" s="7">
        <f>C935+B939</f>
        <v>397625</v>
      </c>
    </row>
    <row r="943" spans="1:3" ht="15.75" x14ac:dyDescent="0.25">
      <c r="A943" s="80" t="s">
        <v>26</v>
      </c>
      <c r="B943" s="47"/>
      <c r="C943" s="81"/>
    </row>
    <row r="944" spans="1:3" ht="15.75" x14ac:dyDescent="0.25">
      <c r="A944" s="67" t="s">
        <v>27</v>
      </c>
      <c r="B944" s="29">
        <v>350</v>
      </c>
      <c r="C944" s="82"/>
    </row>
    <row r="945" spans="1:3" ht="17.25" x14ac:dyDescent="0.3">
      <c r="A945" s="9" t="s">
        <v>117</v>
      </c>
      <c r="B945" s="49">
        <v>13250</v>
      </c>
      <c r="C945" s="137"/>
    </row>
    <row r="946" spans="1:3" ht="16.5" thickBot="1" x14ac:dyDescent="0.3">
      <c r="A946" s="67" t="s">
        <v>29</v>
      </c>
      <c r="B946" s="35"/>
      <c r="C946" s="84">
        <f>C942-B944-B945</f>
        <v>384025</v>
      </c>
    </row>
    <row r="947" spans="1:3" ht="15.75" x14ac:dyDescent="0.25">
      <c r="A947" s="67" t="s">
        <v>30</v>
      </c>
      <c r="B947" s="50"/>
      <c r="C947" s="85">
        <f>C946*6/100</f>
        <v>23041.5</v>
      </c>
    </row>
    <row r="948" spans="1:3" ht="15.75" x14ac:dyDescent="0.25">
      <c r="A948" s="67" t="s">
        <v>31</v>
      </c>
      <c r="B948" s="47"/>
      <c r="C948" s="77">
        <v>-15000</v>
      </c>
    </row>
    <row r="949" spans="1:3" ht="16.5" thickBot="1" x14ac:dyDescent="0.3">
      <c r="A949" s="43" t="s">
        <v>32</v>
      </c>
      <c r="B949" s="57"/>
      <c r="C949" s="126">
        <f>C947+C948</f>
        <v>8041.5</v>
      </c>
    </row>
    <row r="950" spans="1:3" ht="15.75" thickTop="1" x14ac:dyDescent="0.25"/>
    <row r="969" spans="1:3" ht="17.25" x14ac:dyDescent="0.3">
      <c r="A969" s="1" t="s">
        <v>96</v>
      </c>
      <c r="B969" s="3"/>
      <c r="C969" s="3"/>
    </row>
    <row r="970" spans="1:3" ht="17.25" x14ac:dyDescent="0.3">
      <c r="A970" s="1" t="s">
        <v>89</v>
      </c>
      <c r="B970" s="3"/>
      <c r="C970" s="3"/>
    </row>
    <row r="971" spans="1:3" ht="15.75" x14ac:dyDescent="0.25">
      <c r="A971" s="73"/>
      <c r="B971" s="3"/>
      <c r="C971" s="3"/>
    </row>
    <row r="972" spans="1:3" ht="15.75" x14ac:dyDescent="0.25">
      <c r="A972" s="74" t="s">
        <v>2</v>
      </c>
      <c r="B972" s="3"/>
      <c r="C972" s="3"/>
    </row>
    <row r="973" spans="1:3" ht="15.75" x14ac:dyDescent="0.25">
      <c r="A973" s="75"/>
      <c r="B973" s="166" t="s">
        <v>115</v>
      </c>
      <c r="C973" s="166"/>
    </row>
    <row r="974" spans="1:3" ht="15.75" x14ac:dyDescent="0.25">
      <c r="A974" s="76" t="s">
        <v>6</v>
      </c>
      <c r="B974" s="8"/>
      <c r="C974" s="7">
        <v>75000</v>
      </c>
    </row>
    <row r="975" spans="1:3" ht="15.75" x14ac:dyDescent="0.25">
      <c r="A975" s="67" t="s">
        <v>9</v>
      </c>
      <c r="B975" s="11"/>
      <c r="C975" s="10">
        <v>7800</v>
      </c>
    </row>
    <row r="976" spans="1:3" ht="15.75" x14ac:dyDescent="0.25">
      <c r="A976" s="67" t="s">
        <v>11</v>
      </c>
      <c r="B976" s="11"/>
      <c r="C976" s="10">
        <v>39825</v>
      </c>
    </row>
    <row r="977" spans="1:3" ht="15.75" x14ac:dyDescent="0.25">
      <c r="A977" s="67" t="s">
        <v>13</v>
      </c>
      <c r="B977" s="11"/>
      <c r="C977" s="10">
        <v>37500</v>
      </c>
    </row>
    <row r="978" spans="1:3" ht="17.25" x14ac:dyDescent="0.3">
      <c r="A978" s="9" t="s">
        <v>15</v>
      </c>
      <c r="B978" s="11"/>
      <c r="C978" s="10">
        <v>100000</v>
      </c>
    </row>
    <row r="979" spans="1:3" ht="15.75" x14ac:dyDescent="0.25">
      <c r="A979" s="110" t="s">
        <v>12</v>
      </c>
      <c r="B979" s="11"/>
      <c r="C979" s="10">
        <v>106000</v>
      </c>
    </row>
    <row r="980" spans="1:3" ht="15.75" x14ac:dyDescent="0.25">
      <c r="A980" s="67" t="s">
        <v>16</v>
      </c>
      <c r="B980" s="11"/>
      <c r="C980" s="10">
        <v>25000</v>
      </c>
    </row>
    <row r="981" spans="1:3" ht="15.75" x14ac:dyDescent="0.25">
      <c r="A981" s="67" t="s">
        <v>17</v>
      </c>
      <c r="B981" s="11"/>
      <c r="C981" s="10">
        <v>55000</v>
      </c>
    </row>
    <row r="982" spans="1:3" ht="15.75" x14ac:dyDescent="0.25">
      <c r="A982" s="67" t="s">
        <v>18</v>
      </c>
      <c r="B982" s="11"/>
      <c r="C982" s="10">
        <v>11500</v>
      </c>
    </row>
    <row r="983" spans="1:3" ht="15.75" x14ac:dyDescent="0.25">
      <c r="A983" s="67" t="s">
        <v>19</v>
      </c>
      <c r="B983" s="11"/>
      <c r="C983" s="10">
        <v>20000</v>
      </c>
    </row>
    <row r="984" spans="1:3" ht="15.75" x14ac:dyDescent="0.25">
      <c r="A984" s="78" t="s">
        <v>20</v>
      </c>
      <c r="B984" s="19"/>
      <c r="C984" s="18">
        <f>SUM(C974:C983)</f>
        <v>477625</v>
      </c>
    </row>
    <row r="985" spans="1:3" ht="15.75" x14ac:dyDescent="0.25">
      <c r="A985" s="79"/>
      <c r="B985" s="47"/>
      <c r="C985" s="20"/>
    </row>
    <row r="986" spans="1:3" ht="15.75" x14ac:dyDescent="0.25">
      <c r="A986" s="80" t="s">
        <v>21</v>
      </c>
      <c r="B986" s="47"/>
      <c r="C986" s="20"/>
    </row>
    <row r="987" spans="1:3" ht="15.75" x14ac:dyDescent="0.25">
      <c r="A987" s="67" t="s">
        <v>23</v>
      </c>
      <c r="B987" s="47"/>
      <c r="C987" s="77"/>
    </row>
    <row r="988" spans="1:3" ht="15.75" x14ac:dyDescent="0.25">
      <c r="A988" s="67" t="s">
        <v>22</v>
      </c>
      <c r="B988" s="47"/>
      <c r="C988" s="81"/>
    </row>
    <row r="989" spans="1:3" ht="15.75" x14ac:dyDescent="0.25">
      <c r="A989" s="67" t="s">
        <v>24</v>
      </c>
      <c r="B989" s="90"/>
      <c r="C989" s="81"/>
    </row>
    <row r="990" spans="1:3" ht="15.75" x14ac:dyDescent="0.25">
      <c r="A990" s="67" t="s">
        <v>25</v>
      </c>
      <c r="B990" s="47"/>
      <c r="C990" s="81"/>
    </row>
    <row r="991" spans="1:3" ht="15.75" x14ac:dyDescent="0.25">
      <c r="A991" s="67"/>
      <c r="B991" s="8"/>
      <c r="C991" s="7">
        <f>C984+B989+C987</f>
        <v>477625</v>
      </c>
    </row>
    <row r="992" spans="1:3" ht="15.75" x14ac:dyDescent="0.25">
      <c r="A992" s="80" t="s">
        <v>26</v>
      </c>
      <c r="B992" s="47"/>
      <c r="C992" s="81"/>
    </row>
    <row r="993" spans="1:3" ht="15.75" x14ac:dyDescent="0.25">
      <c r="A993" s="67" t="s">
        <v>27</v>
      </c>
      <c r="B993" s="29">
        <v>350</v>
      </c>
      <c r="C993" s="82"/>
    </row>
    <row r="994" spans="1:3" ht="17.25" x14ac:dyDescent="0.3">
      <c r="A994" s="9" t="s">
        <v>117</v>
      </c>
      <c r="B994" s="49">
        <v>13250</v>
      </c>
      <c r="C994" s="137"/>
    </row>
    <row r="995" spans="1:3" ht="16.5" thickBot="1" x14ac:dyDescent="0.3">
      <c r="A995" s="67" t="s">
        <v>29</v>
      </c>
      <c r="B995" s="35"/>
      <c r="C995" s="84">
        <f>C991-B993-B994</f>
        <v>464025</v>
      </c>
    </row>
    <row r="996" spans="1:3" ht="15.75" x14ac:dyDescent="0.25">
      <c r="A996" s="67" t="s">
        <v>30</v>
      </c>
      <c r="B996" s="50"/>
      <c r="C996" s="85">
        <f>C995*6/100</f>
        <v>27841.5</v>
      </c>
    </row>
    <row r="997" spans="1:3" ht="15.75" x14ac:dyDescent="0.25">
      <c r="A997" s="67" t="s">
        <v>31</v>
      </c>
      <c r="B997" s="47"/>
      <c r="C997" s="77">
        <v>-15000</v>
      </c>
    </row>
    <row r="998" spans="1:3" ht="16.5" thickBot="1" x14ac:dyDescent="0.3">
      <c r="A998" s="43" t="s">
        <v>32</v>
      </c>
      <c r="B998" s="57"/>
      <c r="C998" s="126">
        <f>C996+C997</f>
        <v>12841.5</v>
      </c>
    </row>
    <row r="999" spans="1:3" ht="15.75" thickTop="1" x14ac:dyDescent="0.25"/>
    <row r="1007" spans="1:3" ht="15.75" x14ac:dyDescent="0.25">
      <c r="A1007" s="92"/>
      <c r="B1007" s="37"/>
      <c r="C1007" s="120"/>
    </row>
    <row r="1017" spans="1:3" ht="17.25" x14ac:dyDescent="0.3">
      <c r="A1017" s="1" t="s">
        <v>97</v>
      </c>
      <c r="B1017" s="3"/>
      <c r="C1017" s="3"/>
    </row>
    <row r="1018" spans="1:3" ht="17.25" x14ac:dyDescent="0.3">
      <c r="A1018" s="1" t="s">
        <v>89</v>
      </c>
      <c r="B1018" s="3"/>
      <c r="C1018" s="3"/>
    </row>
    <row r="1019" spans="1:3" ht="15.75" x14ac:dyDescent="0.25">
      <c r="A1019" s="73"/>
      <c r="B1019" s="3"/>
      <c r="C1019" s="3"/>
    </row>
    <row r="1020" spans="1:3" ht="15.75" x14ac:dyDescent="0.25">
      <c r="A1020" s="74" t="s">
        <v>2</v>
      </c>
      <c r="B1020" s="3"/>
      <c r="C1020" s="3"/>
    </row>
    <row r="1021" spans="1:3" ht="15.75" x14ac:dyDescent="0.25">
      <c r="A1021" s="75"/>
      <c r="B1021" s="166" t="s">
        <v>115</v>
      </c>
      <c r="C1021" s="166"/>
    </row>
    <row r="1022" spans="1:3" ht="15.75" x14ac:dyDescent="0.25">
      <c r="A1022" s="76" t="s">
        <v>6</v>
      </c>
      <c r="B1022" s="8"/>
      <c r="C1022" s="7">
        <v>75000</v>
      </c>
    </row>
    <row r="1023" spans="1:3" ht="15.75" x14ac:dyDescent="0.25">
      <c r="A1023" s="67" t="s">
        <v>9</v>
      </c>
      <c r="B1023" s="11"/>
      <c r="C1023" s="10">
        <v>7800</v>
      </c>
    </row>
    <row r="1024" spans="1:3" ht="15.75" x14ac:dyDescent="0.25">
      <c r="A1024" s="67" t="s">
        <v>11</v>
      </c>
      <c r="B1024" s="11"/>
      <c r="C1024" s="10">
        <v>39825</v>
      </c>
    </row>
    <row r="1025" spans="1:3" ht="15.75" x14ac:dyDescent="0.25">
      <c r="A1025" s="67" t="s">
        <v>13</v>
      </c>
      <c r="B1025" s="11"/>
      <c r="C1025" s="10">
        <v>37500</v>
      </c>
    </row>
    <row r="1026" spans="1:3" ht="15.75" x14ac:dyDescent="0.25">
      <c r="A1026" s="67" t="s">
        <v>16</v>
      </c>
      <c r="B1026" s="11"/>
      <c r="C1026" s="10">
        <v>25000</v>
      </c>
    </row>
    <row r="1027" spans="1:3" ht="15.75" x14ac:dyDescent="0.25">
      <c r="A1027" s="67" t="s">
        <v>17</v>
      </c>
      <c r="B1027" s="11"/>
      <c r="C1027" s="10">
        <v>55000</v>
      </c>
    </row>
    <row r="1028" spans="1:3" ht="15.75" x14ac:dyDescent="0.25">
      <c r="A1028" s="67" t="s">
        <v>18</v>
      </c>
      <c r="B1028" s="11"/>
      <c r="C1028" s="10">
        <v>11500</v>
      </c>
    </row>
    <row r="1029" spans="1:3" ht="15.75" x14ac:dyDescent="0.25">
      <c r="A1029" s="67" t="s">
        <v>19</v>
      </c>
      <c r="B1029" s="11"/>
      <c r="C1029" s="10">
        <v>20000</v>
      </c>
    </row>
    <row r="1030" spans="1:3" ht="15.75" x14ac:dyDescent="0.25">
      <c r="A1030" s="78" t="s">
        <v>20</v>
      </c>
      <c r="B1030" s="19"/>
      <c r="C1030" s="18">
        <f>SUM(C1022:C1029)</f>
        <v>271625</v>
      </c>
    </row>
    <row r="1031" spans="1:3" ht="15.75" x14ac:dyDescent="0.25">
      <c r="A1031" s="79"/>
      <c r="B1031" s="47"/>
      <c r="C1031" s="20"/>
    </row>
    <row r="1032" spans="1:3" ht="15.75" x14ac:dyDescent="0.25">
      <c r="A1032" s="80" t="s">
        <v>21</v>
      </c>
      <c r="B1032" s="47"/>
      <c r="C1032" s="20"/>
    </row>
    <row r="1033" spans="1:3" ht="15.75" x14ac:dyDescent="0.25">
      <c r="A1033" s="67" t="s">
        <v>23</v>
      </c>
      <c r="B1033" s="47"/>
      <c r="C1033" s="77"/>
    </row>
    <row r="1034" spans="1:3" ht="15.75" x14ac:dyDescent="0.25">
      <c r="A1034" s="67" t="s">
        <v>22</v>
      </c>
      <c r="B1034" s="140">
        <v>20000</v>
      </c>
      <c r="C1034" s="81"/>
    </row>
    <row r="1035" spans="1:3" ht="15.75" x14ac:dyDescent="0.25">
      <c r="A1035" s="67" t="s">
        <v>24</v>
      </c>
      <c r="B1035" s="90"/>
      <c r="C1035" s="81"/>
    </row>
    <row r="1036" spans="1:3" ht="15.75" x14ac:dyDescent="0.25">
      <c r="A1036" s="67" t="s">
        <v>25</v>
      </c>
      <c r="B1036" s="47"/>
      <c r="C1036" s="81"/>
    </row>
    <row r="1037" spans="1:3" ht="15.75" x14ac:dyDescent="0.25">
      <c r="A1037" s="67"/>
      <c r="B1037" s="8"/>
      <c r="C1037" s="7">
        <f>C1030+B1034</f>
        <v>291625</v>
      </c>
    </row>
    <row r="1038" spans="1:3" ht="15.75" x14ac:dyDescent="0.25">
      <c r="A1038" s="80" t="s">
        <v>26</v>
      </c>
      <c r="B1038" s="47"/>
      <c r="C1038" s="81"/>
    </row>
    <row r="1039" spans="1:3" ht="15.75" x14ac:dyDescent="0.25">
      <c r="A1039" s="67" t="s">
        <v>27</v>
      </c>
      <c r="B1039" s="29">
        <v>350</v>
      </c>
      <c r="C1039" s="82"/>
    </row>
    <row r="1040" spans="1:3" ht="17.25" x14ac:dyDescent="0.3">
      <c r="A1040" s="83"/>
      <c r="B1040" s="49"/>
      <c r="C1040" s="137"/>
    </row>
    <row r="1041" spans="1:3" ht="16.5" thickBot="1" x14ac:dyDescent="0.3">
      <c r="A1041" s="67" t="s">
        <v>29</v>
      </c>
      <c r="B1041" s="35"/>
      <c r="C1041" s="84">
        <f>C1037-B1039</f>
        <v>291275</v>
      </c>
    </row>
    <row r="1042" spans="1:3" ht="15.75" x14ac:dyDescent="0.25">
      <c r="A1042" s="67" t="s">
        <v>30</v>
      </c>
      <c r="B1042" s="50"/>
      <c r="C1042" s="85">
        <f>C1041*6/100</f>
        <v>17476.5</v>
      </c>
    </row>
    <row r="1043" spans="1:3" ht="15.75" x14ac:dyDescent="0.25">
      <c r="A1043" s="67" t="s">
        <v>31</v>
      </c>
      <c r="B1043" s="47"/>
      <c r="C1043" s="77">
        <v>-15000</v>
      </c>
    </row>
    <row r="1044" spans="1:3" ht="16.5" thickBot="1" x14ac:dyDescent="0.3">
      <c r="A1044" s="43" t="s">
        <v>32</v>
      </c>
      <c r="B1044" s="57"/>
      <c r="C1044" s="126">
        <f>C1042+C1043</f>
        <v>2476.5</v>
      </c>
    </row>
    <row r="1045" spans="1:3" ht="15.75" thickTop="1" x14ac:dyDescent="0.25"/>
    <row r="1046" spans="1:3" ht="15.75" x14ac:dyDescent="0.25">
      <c r="A1046" s="92"/>
      <c r="B1046" s="37"/>
      <c r="C1046" s="120"/>
    </row>
    <row r="1065" spans="1:3" ht="17.25" x14ac:dyDescent="0.3">
      <c r="A1065" s="1" t="s">
        <v>98</v>
      </c>
      <c r="B1065" s="3"/>
      <c r="C1065" s="3"/>
    </row>
    <row r="1066" spans="1:3" ht="17.25" x14ac:dyDescent="0.3">
      <c r="A1066" s="1" t="s">
        <v>89</v>
      </c>
      <c r="B1066" s="3"/>
      <c r="C1066" s="3"/>
    </row>
    <row r="1067" spans="1:3" ht="15.75" x14ac:dyDescent="0.25">
      <c r="A1067" s="73"/>
      <c r="B1067" s="3"/>
      <c r="C1067" s="3"/>
    </row>
    <row r="1068" spans="1:3" ht="15.75" x14ac:dyDescent="0.25">
      <c r="A1068" s="74" t="s">
        <v>2</v>
      </c>
      <c r="B1068" s="3"/>
      <c r="C1068" s="3"/>
    </row>
    <row r="1069" spans="1:3" ht="15.75" x14ac:dyDescent="0.25">
      <c r="A1069" s="75"/>
      <c r="B1069" s="166" t="s">
        <v>113</v>
      </c>
      <c r="C1069" s="166"/>
    </row>
    <row r="1070" spans="1:3" ht="15.75" x14ac:dyDescent="0.25">
      <c r="A1070" s="76" t="s">
        <v>6</v>
      </c>
      <c r="B1070" s="8"/>
      <c r="C1070" s="7">
        <v>75000</v>
      </c>
    </row>
    <row r="1071" spans="1:3" ht="15.75" x14ac:dyDescent="0.25">
      <c r="A1071" s="67" t="s">
        <v>9</v>
      </c>
      <c r="B1071" s="11"/>
      <c r="C1071" s="10">
        <v>7800</v>
      </c>
    </row>
    <row r="1072" spans="1:3" ht="15.75" x14ac:dyDescent="0.25">
      <c r="A1072" s="67" t="s">
        <v>11</v>
      </c>
      <c r="B1072" s="11"/>
      <c r="C1072" s="10">
        <v>39825</v>
      </c>
    </row>
    <row r="1073" spans="1:3" ht="15.75" x14ac:dyDescent="0.25">
      <c r="A1073" s="67" t="s">
        <v>13</v>
      </c>
      <c r="B1073" s="11"/>
      <c r="C1073" s="10">
        <v>37500</v>
      </c>
    </row>
    <row r="1074" spans="1:3" ht="15.75" x14ac:dyDescent="0.25">
      <c r="A1074" s="67" t="s">
        <v>16</v>
      </c>
      <c r="B1074" s="11"/>
      <c r="C1074" s="10">
        <v>25000</v>
      </c>
    </row>
    <row r="1075" spans="1:3" ht="15.75" x14ac:dyDescent="0.25">
      <c r="A1075" s="67" t="s">
        <v>17</v>
      </c>
      <c r="B1075" s="11"/>
      <c r="C1075" s="10">
        <v>55000</v>
      </c>
    </row>
    <row r="1076" spans="1:3" ht="15.75" x14ac:dyDescent="0.25">
      <c r="A1076" s="67" t="s">
        <v>18</v>
      </c>
      <c r="B1076" s="11"/>
      <c r="C1076" s="10">
        <v>11500</v>
      </c>
    </row>
    <row r="1077" spans="1:3" ht="15.75" x14ac:dyDescent="0.25">
      <c r="A1077" s="67" t="s">
        <v>19</v>
      </c>
      <c r="B1077" s="11"/>
      <c r="C1077" s="10">
        <v>20000</v>
      </c>
    </row>
    <row r="1078" spans="1:3" ht="15.75" x14ac:dyDescent="0.25">
      <c r="A1078" s="78" t="s">
        <v>20</v>
      </c>
      <c r="B1078" s="19"/>
      <c r="C1078" s="18">
        <f>SUM(C1070:C1077)</f>
        <v>271625</v>
      </c>
    </row>
    <row r="1079" spans="1:3" ht="15.75" x14ac:dyDescent="0.25">
      <c r="A1079" s="79"/>
      <c r="B1079" s="47"/>
      <c r="C1079" s="20"/>
    </row>
    <row r="1080" spans="1:3" ht="15.75" x14ac:dyDescent="0.25">
      <c r="A1080" s="80" t="s">
        <v>21</v>
      </c>
      <c r="B1080" s="47"/>
      <c r="C1080" s="20"/>
    </row>
    <row r="1081" spans="1:3" ht="15.75" x14ac:dyDescent="0.25">
      <c r="A1081" s="67" t="s">
        <v>23</v>
      </c>
      <c r="B1081" s="47"/>
      <c r="C1081" s="77"/>
    </row>
    <row r="1082" spans="1:3" ht="15.75" x14ac:dyDescent="0.25">
      <c r="A1082" s="67" t="s">
        <v>22</v>
      </c>
      <c r="B1082" s="47"/>
      <c r="C1082" s="81"/>
    </row>
    <row r="1083" spans="1:3" ht="15.75" x14ac:dyDescent="0.25">
      <c r="A1083" s="67" t="s">
        <v>24</v>
      </c>
      <c r="B1083" s="90"/>
      <c r="C1083" s="81"/>
    </row>
    <row r="1084" spans="1:3" ht="15.75" x14ac:dyDescent="0.25">
      <c r="A1084" s="67" t="s">
        <v>25</v>
      </c>
      <c r="B1084" s="47"/>
      <c r="C1084" s="81"/>
    </row>
    <row r="1085" spans="1:3" ht="15.75" x14ac:dyDescent="0.25">
      <c r="A1085" s="67"/>
      <c r="B1085" s="8"/>
      <c r="C1085" s="7">
        <f>C1078+B1083+C1081</f>
        <v>271625</v>
      </c>
    </row>
    <row r="1086" spans="1:3" ht="15.75" x14ac:dyDescent="0.25">
      <c r="A1086" s="80" t="s">
        <v>26</v>
      </c>
      <c r="B1086" s="47"/>
      <c r="C1086" s="81"/>
    </row>
    <row r="1087" spans="1:3" ht="15.75" x14ac:dyDescent="0.25">
      <c r="A1087" s="67" t="s">
        <v>27</v>
      </c>
      <c r="B1087" s="29" t="s">
        <v>38</v>
      </c>
      <c r="C1087" s="82"/>
    </row>
    <row r="1088" spans="1:3" ht="17.25" x14ac:dyDescent="0.3">
      <c r="A1088" s="83"/>
      <c r="B1088" s="49"/>
      <c r="C1088" s="137"/>
    </row>
    <row r="1089" spans="1:3" ht="16.5" thickBot="1" x14ac:dyDescent="0.3">
      <c r="A1089" s="67" t="s">
        <v>29</v>
      </c>
      <c r="B1089" s="35"/>
      <c r="C1089" s="84">
        <f>C1085</f>
        <v>271625</v>
      </c>
    </row>
    <row r="1090" spans="1:3" ht="15.75" x14ac:dyDescent="0.25">
      <c r="A1090" s="67" t="s">
        <v>30</v>
      </c>
      <c r="B1090" s="50"/>
      <c r="C1090" s="85">
        <f>C1089*6/100</f>
        <v>16297.5</v>
      </c>
    </row>
    <row r="1091" spans="1:3" ht="15.75" x14ac:dyDescent="0.25">
      <c r="A1091" s="67" t="s">
        <v>31</v>
      </c>
      <c r="B1091" s="47"/>
      <c r="C1091" s="77">
        <v>-15000</v>
      </c>
    </row>
    <row r="1092" spans="1:3" ht="16.5" thickBot="1" x14ac:dyDescent="0.3">
      <c r="A1092" s="43" t="s">
        <v>32</v>
      </c>
      <c r="B1092" s="57"/>
      <c r="C1092" s="126">
        <f>C1090+C1091</f>
        <v>1297.5</v>
      </c>
    </row>
    <row r="1093" spans="1:3" ht="15.75" thickTop="1" x14ac:dyDescent="0.25"/>
    <row r="1101" spans="1:3" ht="15.75" x14ac:dyDescent="0.25">
      <c r="A1101" s="92"/>
      <c r="B1101" s="37"/>
      <c r="C1101" s="120"/>
    </row>
    <row r="1102" spans="1:3" ht="15.75" x14ac:dyDescent="0.25">
      <c r="A1102" s="92"/>
      <c r="B1102" s="37"/>
      <c r="C1102" s="120"/>
    </row>
    <row r="1103" spans="1:3" ht="15.75" x14ac:dyDescent="0.25">
      <c r="A1103" s="92"/>
      <c r="B1103" s="37"/>
      <c r="C1103" s="120"/>
    </row>
    <row r="1104" spans="1:3" ht="15.75" x14ac:dyDescent="0.25">
      <c r="A1104" s="92"/>
      <c r="B1104" s="37"/>
      <c r="C1104" s="120"/>
    </row>
    <row r="1105" spans="1:3" ht="15.75" x14ac:dyDescent="0.25">
      <c r="A1105" s="92"/>
      <c r="B1105" s="37"/>
      <c r="C1105" s="120"/>
    </row>
    <row r="1113" spans="1:3" ht="17.25" x14ac:dyDescent="0.3">
      <c r="A1113" s="1" t="s">
        <v>99</v>
      </c>
      <c r="B1113" s="3"/>
      <c r="C1113" s="3"/>
    </row>
    <row r="1114" spans="1:3" ht="17.25" x14ac:dyDescent="0.3">
      <c r="A1114" s="1" t="s">
        <v>89</v>
      </c>
      <c r="B1114" s="3"/>
      <c r="C1114" s="3"/>
    </row>
    <row r="1115" spans="1:3" ht="15.75" x14ac:dyDescent="0.25">
      <c r="A1115" s="73"/>
      <c r="B1115" s="3"/>
      <c r="C1115" s="3"/>
    </row>
    <row r="1116" spans="1:3" ht="15.75" x14ac:dyDescent="0.25">
      <c r="A1116" s="74" t="s">
        <v>2</v>
      </c>
      <c r="B1116" s="3"/>
      <c r="C1116" s="3"/>
    </row>
    <row r="1117" spans="1:3" ht="15.75" x14ac:dyDescent="0.25">
      <c r="A1117" s="75"/>
      <c r="B1117" s="166" t="s">
        <v>115</v>
      </c>
      <c r="C1117" s="166"/>
    </row>
    <row r="1118" spans="1:3" ht="15.75" x14ac:dyDescent="0.25">
      <c r="A1118" s="76" t="s">
        <v>6</v>
      </c>
      <c r="B1118" s="8"/>
      <c r="C1118" s="7">
        <v>75000</v>
      </c>
    </row>
    <row r="1119" spans="1:3" ht="15.75" x14ac:dyDescent="0.25">
      <c r="A1119" s="67" t="s">
        <v>9</v>
      </c>
      <c r="B1119" s="11"/>
      <c r="C1119" s="10">
        <v>7800</v>
      </c>
    </row>
    <row r="1120" spans="1:3" ht="15.75" x14ac:dyDescent="0.25">
      <c r="A1120" s="67" t="s">
        <v>11</v>
      </c>
      <c r="B1120" s="11"/>
      <c r="C1120" s="10">
        <v>39825</v>
      </c>
    </row>
    <row r="1121" spans="1:3" ht="15.75" x14ac:dyDescent="0.25">
      <c r="A1121" s="67" t="s">
        <v>13</v>
      </c>
      <c r="B1121" s="11"/>
      <c r="C1121" s="10">
        <v>37500</v>
      </c>
    </row>
    <row r="1122" spans="1:3" ht="15.75" x14ac:dyDescent="0.25">
      <c r="A1122" s="67" t="s">
        <v>16</v>
      </c>
      <c r="B1122" s="11"/>
      <c r="C1122" s="10">
        <v>25000</v>
      </c>
    </row>
    <row r="1123" spans="1:3" ht="15.75" x14ac:dyDescent="0.25">
      <c r="A1123" s="110" t="s">
        <v>12</v>
      </c>
      <c r="B1123" s="11"/>
      <c r="C1123" s="10">
        <v>106000</v>
      </c>
    </row>
    <row r="1124" spans="1:3" ht="15.75" x14ac:dyDescent="0.25">
      <c r="A1124" s="67" t="s">
        <v>17</v>
      </c>
      <c r="B1124" s="11"/>
      <c r="C1124" s="10">
        <v>55000</v>
      </c>
    </row>
    <row r="1125" spans="1:3" ht="15.75" x14ac:dyDescent="0.25">
      <c r="A1125" s="67" t="s">
        <v>18</v>
      </c>
      <c r="B1125" s="11"/>
      <c r="C1125" s="10">
        <v>11500</v>
      </c>
    </row>
    <row r="1126" spans="1:3" ht="15.75" x14ac:dyDescent="0.25">
      <c r="A1126" s="67" t="s">
        <v>19</v>
      </c>
      <c r="B1126" s="11"/>
      <c r="C1126" s="10">
        <v>20000</v>
      </c>
    </row>
    <row r="1127" spans="1:3" ht="15.75" x14ac:dyDescent="0.25">
      <c r="A1127" s="78" t="s">
        <v>20</v>
      </c>
      <c r="B1127" s="19"/>
      <c r="C1127" s="18">
        <f>SUM(C1118:C1126)</f>
        <v>377625</v>
      </c>
    </row>
    <row r="1128" spans="1:3" ht="15.75" x14ac:dyDescent="0.25">
      <c r="A1128" s="79"/>
      <c r="B1128" s="47"/>
      <c r="C1128" s="20"/>
    </row>
    <row r="1129" spans="1:3" ht="15.75" x14ac:dyDescent="0.25">
      <c r="A1129" s="80" t="s">
        <v>21</v>
      </c>
      <c r="B1129" s="47"/>
      <c r="C1129" s="20"/>
    </row>
    <row r="1130" spans="1:3" ht="15.75" x14ac:dyDescent="0.25">
      <c r="A1130" s="67" t="s">
        <v>23</v>
      </c>
      <c r="B1130" s="47"/>
      <c r="C1130" s="77"/>
    </row>
    <row r="1131" spans="1:3" ht="15.75" x14ac:dyDescent="0.25">
      <c r="A1131" s="67" t="s">
        <v>22</v>
      </c>
      <c r="B1131" s="47"/>
      <c r="C1131" s="81"/>
    </row>
    <row r="1132" spans="1:3" ht="15.75" x14ac:dyDescent="0.25">
      <c r="A1132" s="67" t="s">
        <v>24</v>
      </c>
      <c r="B1132" s="90"/>
      <c r="C1132" s="81"/>
    </row>
    <row r="1133" spans="1:3" ht="15.75" x14ac:dyDescent="0.25">
      <c r="A1133" s="67" t="s">
        <v>25</v>
      </c>
      <c r="B1133" s="47"/>
      <c r="C1133" s="81"/>
    </row>
    <row r="1134" spans="1:3" ht="15.75" x14ac:dyDescent="0.25">
      <c r="A1134" s="67"/>
      <c r="B1134" s="8"/>
      <c r="C1134" s="7">
        <f>C1127+B1132+C1130</f>
        <v>377625</v>
      </c>
    </row>
    <row r="1135" spans="1:3" ht="15.75" x14ac:dyDescent="0.25">
      <c r="A1135" s="80" t="s">
        <v>26</v>
      </c>
      <c r="B1135" s="47"/>
      <c r="C1135" s="81"/>
    </row>
    <row r="1136" spans="1:3" ht="15.75" x14ac:dyDescent="0.25">
      <c r="A1136" s="67" t="s">
        <v>27</v>
      </c>
      <c r="B1136" s="29" t="s">
        <v>38</v>
      </c>
      <c r="C1136" s="82"/>
    </row>
    <row r="1137" spans="1:3" ht="17.25" x14ac:dyDescent="0.3">
      <c r="A1137" s="83" t="s">
        <v>118</v>
      </c>
      <c r="B1137" s="49">
        <v>26500</v>
      </c>
      <c r="C1137" s="137"/>
    </row>
    <row r="1138" spans="1:3" ht="16.5" thickBot="1" x14ac:dyDescent="0.3">
      <c r="A1138" s="67" t="s">
        <v>29</v>
      </c>
      <c r="B1138" s="35"/>
      <c r="C1138" s="84">
        <f>C1134-B1137</f>
        <v>351125</v>
      </c>
    </row>
    <row r="1139" spans="1:3" ht="15.75" x14ac:dyDescent="0.25">
      <c r="A1139" s="67" t="s">
        <v>30</v>
      </c>
      <c r="B1139" s="50"/>
      <c r="C1139" s="85">
        <f>C1138*6/100</f>
        <v>21067.5</v>
      </c>
    </row>
    <row r="1140" spans="1:3" ht="15.75" x14ac:dyDescent="0.25">
      <c r="A1140" s="67" t="s">
        <v>31</v>
      </c>
      <c r="B1140" s="47"/>
      <c r="C1140" s="77">
        <v>-15000</v>
      </c>
    </row>
    <row r="1141" spans="1:3" ht="16.5" thickBot="1" x14ac:dyDescent="0.3">
      <c r="A1141" s="43" t="s">
        <v>32</v>
      </c>
      <c r="B1141" s="57"/>
      <c r="C1141" s="126">
        <f>C1139+C1140</f>
        <v>6067.5</v>
      </c>
    </row>
    <row r="1142" spans="1:3" ht="15.75" thickTop="1" x14ac:dyDescent="0.25"/>
    <row r="1150" spans="1:3" ht="15.75" x14ac:dyDescent="0.25">
      <c r="A1150" s="92"/>
      <c r="B1150" s="37"/>
      <c r="C1150" s="120"/>
    </row>
    <row r="1161" spans="1:3" ht="17.25" x14ac:dyDescent="0.3">
      <c r="A1161" s="1" t="s">
        <v>100</v>
      </c>
      <c r="B1161" s="3"/>
      <c r="C1161" s="3"/>
    </row>
    <row r="1162" spans="1:3" ht="17.25" x14ac:dyDescent="0.3">
      <c r="A1162" s="1" t="s">
        <v>89</v>
      </c>
      <c r="B1162" s="3"/>
      <c r="C1162" s="3"/>
    </row>
    <row r="1163" spans="1:3" ht="15.75" x14ac:dyDescent="0.25">
      <c r="A1163" s="73"/>
      <c r="B1163" s="3"/>
      <c r="C1163" s="3"/>
    </row>
    <row r="1164" spans="1:3" ht="15.75" x14ac:dyDescent="0.25">
      <c r="A1164" s="74" t="s">
        <v>2</v>
      </c>
      <c r="B1164" s="3"/>
      <c r="C1164" s="3"/>
    </row>
    <row r="1165" spans="1:3" ht="15.75" x14ac:dyDescent="0.25">
      <c r="A1165" s="75"/>
      <c r="B1165" s="166" t="s">
        <v>115</v>
      </c>
      <c r="C1165" s="166"/>
    </row>
    <row r="1166" spans="1:3" ht="15.75" x14ac:dyDescent="0.25">
      <c r="A1166" s="76" t="s">
        <v>6</v>
      </c>
      <c r="B1166" s="8"/>
      <c r="C1166" s="7">
        <v>75000</v>
      </c>
    </row>
    <row r="1167" spans="1:3" ht="15.75" x14ac:dyDescent="0.25">
      <c r="A1167" s="67" t="s">
        <v>9</v>
      </c>
      <c r="B1167" s="11"/>
      <c r="C1167" s="10">
        <v>7800</v>
      </c>
    </row>
    <row r="1168" spans="1:3" ht="15.75" x14ac:dyDescent="0.25">
      <c r="A1168" s="67" t="s">
        <v>11</v>
      </c>
      <c r="B1168" s="11"/>
      <c r="C1168" s="10">
        <v>39825</v>
      </c>
    </row>
    <row r="1169" spans="1:3" ht="15.75" x14ac:dyDescent="0.25">
      <c r="A1169" s="67" t="s">
        <v>13</v>
      </c>
      <c r="B1169" s="11"/>
      <c r="C1169" s="10">
        <v>37500</v>
      </c>
    </row>
    <row r="1170" spans="1:3" ht="15.75" x14ac:dyDescent="0.25">
      <c r="A1170" s="67" t="s">
        <v>16</v>
      </c>
      <c r="B1170" s="11"/>
      <c r="C1170" s="10">
        <v>25000</v>
      </c>
    </row>
    <row r="1171" spans="1:3" ht="15.75" x14ac:dyDescent="0.25">
      <c r="A1171" s="110" t="s">
        <v>15</v>
      </c>
      <c r="B1171" s="11"/>
      <c r="C1171" s="10">
        <v>296774.19</v>
      </c>
    </row>
    <row r="1172" spans="1:3" ht="15.75" x14ac:dyDescent="0.25">
      <c r="A1172" s="110" t="s">
        <v>12</v>
      </c>
      <c r="B1172" s="11"/>
      <c r="C1172" s="10">
        <v>106000</v>
      </c>
    </row>
    <row r="1173" spans="1:3" ht="15.75" x14ac:dyDescent="0.25">
      <c r="A1173" s="67" t="s">
        <v>17</v>
      </c>
      <c r="B1173" s="11"/>
      <c r="C1173" s="10">
        <v>55000</v>
      </c>
    </row>
    <row r="1174" spans="1:3" ht="15.75" x14ac:dyDescent="0.25">
      <c r="A1174" s="67" t="s">
        <v>18</v>
      </c>
      <c r="B1174" s="11"/>
      <c r="C1174" s="10">
        <v>11500</v>
      </c>
    </row>
    <row r="1175" spans="1:3" ht="15.75" x14ac:dyDescent="0.25">
      <c r="A1175" s="67" t="s">
        <v>19</v>
      </c>
      <c r="B1175" s="11"/>
      <c r="C1175" s="10">
        <v>20000</v>
      </c>
    </row>
    <row r="1176" spans="1:3" ht="15.75" x14ac:dyDescent="0.25">
      <c r="A1176" s="78" t="s">
        <v>20</v>
      </c>
      <c r="B1176" s="19"/>
      <c r="C1176" s="18">
        <f>SUM(C1166:C1175)</f>
        <v>674399.19</v>
      </c>
    </row>
    <row r="1177" spans="1:3" ht="15.75" x14ac:dyDescent="0.25">
      <c r="A1177" s="79"/>
      <c r="B1177" s="47"/>
      <c r="C1177" s="20"/>
    </row>
    <row r="1178" spans="1:3" ht="15.75" x14ac:dyDescent="0.25">
      <c r="A1178" s="80" t="s">
        <v>21</v>
      </c>
      <c r="B1178" s="47"/>
      <c r="C1178" s="20"/>
    </row>
    <row r="1179" spans="1:3" ht="15.75" x14ac:dyDescent="0.25">
      <c r="A1179" s="67" t="s">
        <v>23</v>
      </c>
      <c r="B1179" s="47"/>
      <c r="C1179" s="77"/>
    </row>
    <row r="1180" spans="1:3" ht="15.75" x14ac:dyDescent="0.25">
      <c r="A1180" s="67" t="s">
        <v>22</v>
      </c>
      <c r="B1180" s="47"/>
      <c r="C1180" s="81"/>
    </row>
    <row r="1181" spans="1:3" ht="15.75" x14ac:dyDescent="0.25">
      <c r="A1181" s="67" t="s">
        <v>24</v>
      </c>
      <c r="B1181" s="90"/>
      <c r="C1181" s="81"/>
    </row>
    <row r="1182" spans="1:3" ht="15.75" x14ac:dyDescent="0.25">
      <c r="A1182" s="67" t="s">
        <v>25</v>
      </c>
      <c r="B1182" s="47"/>
      <c r="C1182" s="81"/>
    </row>
    <row r="1183" spans="1:3" ht="15.75" x14ac:dyDescent="0.25">
      <c r="A1183" s="67"/>
      <c r="B1183" s="8"/>
      <c r="C1183" s="7">
        <f>C1176+B1181+C1179</f>
        <v>674399.19</v>
      </c>
    </row>
    <row r="1184" spans="1:3" ht="15.75" x14ac:dyDescent="0.25">
      <c r="A1184" s="80" t="s">
        <v>26</v>
      </c>
      <c r="B1184" s="47"/>
      <c r="C1184" s="81"/>
    </row>
    <row r="1185" spans="1:3" ht="15.75" x14ac:dyDescent="0.25">
      <c r="A1185" s="67" t="s">
        <v>27</v>
      </c>
      <c r="B1185" s="29">
        <v>350</v>
      </c>
      <c r="C1185" s="82"/>
    </row>
    <row r="1186" spans="1:3" ht="17.25" x14ac:dyDescent="0.3">
      <c r="A1186" s="9" t="s">
        <v>28</v>
      </c>
      <c r="B1186" s="49">
        <v>26500</v>
      </c>
      <c r="C1186" s="137"/>
    </row>
    <row r="1187" spans="1:3" ht="16.5" thickBot="1" x14ac:dyDescent="0.3">
      <c r="A1187" s="67" t="s">
        <v>29</v>
      </c>
      <c r="B1187" s="35"/>
      <c r="C1187" s="84">
        <f>C1183-B1185-B1186</f>
        <v>647549.18999999994</v>
      </c>
    </row>
    <row r="1188" spans="1:3" ht="15.75" x14ac:dyDescent="0.25">
      <c r="A1188" s="67" t="s">
        <v>73</v>
      </c>
      <c r="B1188" s="50"/>
      <c r="C1188" s="85">
        <f>C1187*12/100</f>
        <v>77705.902799999996</v>
      </c>
    </row>
    <row r="1189" spans="1:3" ht="15.75" x14ac:dyDescent="0.25">
      <c r="A1189" s="67" t="s">
        <v>31</v>
      </c>
      <c r="B1189" s="47"/>
      <c r="C1189" s="77">
        <v>-45000</v>
      </c>
    </row>
    <row r="1190" spans="1:3" ht="16.5" thickBot="1" x14ac:dyDescent="0.3">
      <c r="A1190" s="12" t="s">
        <v>32</v>
      </c>
      <c r="B1190" s="32"/>
      <c r="C1190" s="42">
        <f t="shared" ref="C1190" si="20">C1188+C1189</f>
        <v>32705.902799999996</v>
      </c>
    </row>
    <row r="1191" spans="1:3" ht="17.25" thickTop="1" thickBot="1" x14ac:dyDescent="0.3">
      <c r="A1191" s="43"/>
      <c r="B1191" s="40"/>
      <c r="C1191" s="42">
        <v>32706</v>
      </c>
    </row>
    <row r="1192" spans="1:3" ht="16.5" thickTop="1" x14ac:dyDescent="0.25">
      <c r="A1192" s="21"/>
      <c r="B1192" s="37"/>
      <c r="C1192" s="120" t="s">
        <v>116</v>
      </c>
    </row>
    <row r="1193" spans="1:3" ht="15.75" x14ac:dyDescent="0.25">
      <c r="A1193" s="21"/>
      <c r="B1193" s="37"/>
      <c r="C1193" s="120"/>
    </row>
    <row r="1194" spans="1:3" ht="15.75" x14ac:dyDescent="0.25">
      <c r="A1194" s="21"/>
      <c r="B1194" s="37"/>
      <c r="C1194" s="120"/>
    </row>
    <row r="1195" spans="1:3" ht="15.75" x14ac:dyDescent="0.25">
      <c r="A1195" s="21"/>
      <c r="B1195" s="37"/>
      <c r="C1195" s="120"/>
    </row>
    <row r="1196" spans="1:3" ht="15.75" x14ac:dyDescent="0.25">
      <c r="A1196" s="21"/>
      <c r="B1196" s="37"/>
      <c r="C1196" s="120"/>
    </row>
    <row r="1197" spans="1:3" ht="15.75" x14ac:dyDescent="0.25">
      <c r="A1197" s="21"/>
      <c r="B1197" s="37"/>
      <c r="C1197" s="120"/>
    </row>
    <row r="1198" spans="1:3" ht="15.75" x14ac:dyDescent="0.25">
      <c r="A1198" s="21"/>
      <c r="B1198" s="37"/>
      <c r="C1198" s="120"/>
    </row>
    <row r="1200" spans="1:3" ht="15.75" x14ac:dyDescent="0.25">
      <c r="A1200" s="92"/>
      <c r="B1200" s="37"/>
      <c r="C1200" s="120"/>
    </row>
    <row r="1208" spans="1:3" ht="17.25" x14ac:dyDescent="0.3">
      <c r="A1208" s="1" t="s">
        <v>101</v>
      </c>
      <c r="B1208" s="3"/>
      <c r="C1208" s="3"/>
    </row>
    <row r="1209" spans="1:3" ht="17.25" x14ac:dyDescent="0.3">
      <c r="A1209" s="1" t="s">
        <v>89</v>
      </c>
      <c r="B1209" s="3"/>
      <c r="C1209" s="3"/>
    </row>
    <row r="1210" spans="1:3" ht="15.75" x14ac:dyDescent="0.25">
      <c r="A1210" s="73"/>
      <c r="B1210" s="3"/>
      <c r="C1210" s="3"/>
    </row>
    <row r="1211" spans="1:3" ht="15.75" x14ac:dyDescent="0.25">
      <c r="A1211" s="74" t="s">
        <v>2</v>
      </c>
      <c r="B1211" s="3"/>
      <c r="C1211" s="3"/>
    </row>
    <row r="1212" spans="1:3" ht="15.75" x14ac:dyDescent="0.25">
      <c r="A1212" s="75"/>
      <c r="B1212" s="166" t="s">
        <v>115</v>
      </c>
      <c r="C1212" s="166"/>
    </row>
    <row r="1213" spans="1:3" ht="15.75" x14ac:dyDescent="0.25">
      <c r="A1213" s="76" t="s">
        <v>6</v>
      </c>
      <c r="B1213" s="8"/>
      <c r="C1213" s="7">
        <v>75000</v>
      </c>
    </row>
    <row r="1214" spans="1:3" ht="15.75" x14ac:dyDescent="0.25">
      <c r="A1214" s="67" t="s">
        <v>9</v>
      </c>
      <c r="B1214" s="11"/>
      <c r="C1214" s="10">
        <v>7800</v>
      </c>
    </row>
    <row r="1215" spans="1:3" ht="15.75" x14ac:dyDescent="0.25">
      <c r="A1215" s="67" t="s">
        <v>11</v>
      </c>
      <c r="B1215" s="11"/>
      <c r="C1215" s="10">
        <v>39825</v>
      </c>
    </row>
    <row r="1216" spans="1:3" ht="15.75" x14ac:dyDescent="0.25">
      <c r="A1216" s="67" t="s">
        <v>13</v>
      </c>
      <c r="B1216" s="11"/>
      <c r="C1216" s="10">
        <v>37500</v>
      </c>
    </row>
    <row r="1217" spans="1:3" ht="17.25" x14ac:dyDescent="0.3">
      <c r="A1217" s="9" t="s">
        <v>15</v>
      </c>
      <c r="B1217" s="11"/>
      <c r="C1217" s="10">
        <v>100000</v>
      </c>
    </row>
    <row r="1218" spans="1:3" ht="15.75" x14ac:dyDescent="0.25">
      <c r="A1218" s="110" t="s">
        <v>12</v>
      </c>
      <c r="B1218" s="11"/>
      <c r="C1218" s="10">
        <v>106000</v>
      </c>
    </row>
    <row r="1219" spans="1:3" ht="15.75" x14ac:dyDescent="0.25">
      <c r="A1219" s="67" t="s">
        <v>16</v>
      </c>
      <c r="B1219" s="11"/>
      <c r="C1219" s="10">
        <v>25000</v>
      </c>
    </row>
    <row r="1220" spans="1:3" ht="15.75" x14ac:dyDescent="0.25">
      <c r="A1220" s="67" t="s">
        <v>17</v>
      </c>
      <c r="B1220" s="11"/>
      <c r="C1220" s="10">
        <v>55000</v>
      </c>
    </row>
    <row r="1221" spans="1:3" ht="15.75" x14ac:dyDescent="0.25">
      <c r="A1221" s="67" t="s">
        <v>18</v>
      </c>
      <c r="B1221" s="11"/>
      <c r="C1221" s="10">
        <v>11500</v>
      </c>
    </row>
    <row r="1222" spans="1:3" ht="15.75" x14ac:dyDescent="0.25">
      <c r="A1222" s="67" t="s">
        <v>19</v>
      </c>
      <c r="B1222" s="11"/>
      <c r="C1222" s="10">
        <v>20000</v>
      </c>
    </row>
    <row r="1223" spans="1:3" ht="15.75" x14ac:dyDescent="0.25">
      <c r="A1223" s="78" t="s">
        <v>20</v>
      </c>
      <c r="B1223" s="19"/>
      <c r="C1223" s="18">
        <f>SUM(C1213:C1222)</f>
        <v>477625</v>
      </c>
    </row>
    <row r="1224" spans="1:3" ht="15.75" x14ac:dyDescent="0.25">
      <c r="A1224" s="79"/>
      <c r="B1224" s="47"/>
      <c r="C1224" s="20"/>
    </row>
    <row r="1225" spans="1:3" ht="15.75" x14ac:dyDescent="0.25">
      <c r="A1225" s="80" t="s">
        <v>21</v>
      </c>
      <c r="B1225" s="47"/>
      <c r="C1225" s="20"/>
    </row>
    <row r="1226" spans="1:3" ht="15.75" x14ac:dyDescent="0.25">
      <c r="A1226" s="67" t="s">
        <v>23</v>
      </c>
      <c r="B1226" s="47"/>
      <c r="C1226" s="77"/>
    </row>
    <row r="1227" spans="1:3" ht="15.75" x14ac:dyDescent="0.25">
      <c r="A1227" s="67" t="s">
        <v>22</v>
      </c>
      <c r="B1227" s="47"/>
      <c r="C1227" s="81"/>
    </row>
    <row r="1228" spans="1:3" ht="15.75" x14ac:dyDescent="0.25">
      <c r="A1228" s="67" t="s">
        <v>24</v>
      </c>
      <c r="B1228" s="90"/>
      <c r="C1228" s="81"/>
    </row>
    <row r="1229" spans="1:3" ht="15.75" x14ac:dyDescent="0.25">
      <c r="A1229" s="67" t="s">
        <v>25</v>
      </c>
      <c r="B1229" s="47"/>
      <c r="C1229" s="81"/>
    </row>
    <row r="1230" spans="1:3" ht="15.75" x14ac:dyDescent="0.25">
      <c r="A1230" s="67"/>
      <c r="B1230" s="8"/>
      <c r="C1230" s="7">
        <f>C1223+B1228+C1226</f>
        <v>477625</v>
      </c>
    </row>
    <row r="1231" spans="1:3" ht="15.75" x14ac:dyDescent="0.25">
      <c r="A1231" s="80" t="s">
        <v>26</v>
      </c>
      <c r="B1231" s="47"/>
      <c r="C1231" s="81"/>
    </row>
    <row r="1232" spans="1:3" ht="15.75" x14ac:dyDescent="0.25">
      <c r="A1232" s="67" t="s">
        <v>27</v>
      </c>
      <c r="B1232" s="29">
        <v>350</v>
      </c>
      <c r="C1232" s="82"/>
    </row>
    <row r="1233" spans="1:3" ht="17.25" x14ac:dyDescent="0.3">
      <c r="A1233" s="9" t="s">
        <v>28</v>
      </c>
      <c r="B1233" s="49">
        <v>26500</v>
      </c>
      <c r="C1233" s="137"/>
    </row>
    <row r="1234" spans="1:3" ht="16.5" thickBot="1" x14ac:dyDescent="0.3">
      <c r="A1234" s="67" t="s">
        <v>29</v>
      </c>
      <c r="B1234" s="35"/>
      <c r="C1234" s="84">
        <f>C1230-B1232-B1233</f>
        <v>450775</v>
      </c>
    </row>
    <row r="1235" spans="1:3" ht="15.75" x14ac:dyDescent="0.25">
      <c r="A1235" s="67" t="s">
        <v>30</v>
      </c>
      <c r="B1235" s="50"/>
      <c r="C1235" s="85">
        <f>C1234*6/100</f>
        <v>27046.5</v>
      </c>
    </row>
    <row r="1236" spans="1:3" ht="15.75" x14ac:dyDescent="0.25">
      <c r="A1236" s="67" t="s">
        <v>31</v>
      </c>
      <c r="B1236" s="47"/>
      <c r="C1236" s="77">
        <v>-15000</v>
      </c>
    </row>
    <row r="1237" spans="1:3" ht="16.5" thickBot="1" x14ac:dyDescent="0.3">
      <c r="A1237" s="43" t="s">
        <v>32</v>
      </c>
      <c r="B1237" s="57"/>
      <c r="C1237" s="126">
        <f>C1235+C1236</f>
        <v>12046.5</v>
      </c>
    </row>
    <row r="1238" spans="1:3" ht="15.75" thickTop="1" x14ac:dyDescent="0.25"/>
    <row r="1239" spans="1:3" ht="15.75" x14ac:dyDescent="0.25">
      <c r="A1239" s="92"/>
      <c r="B1239" s="37"/>
      <c r="C1239" s="120"/>
    </row>
    <row r="1240" spans="1:3" ht="15.75" x14ac:dyDescent="0.25">
      <c r="A1240" s="92"/>
      <c r="B1240" s="37"/>
      <c r="C1240" s="120"/>
    </row>
    <row r="1241" spans="1:3" ht="15.75" x14ac:dyDescent="0.25">
      <c r="A1241" s="92"/>
      <c r="B1241" s="37"/>
      <c r="C1241" s="120"/>
    </row>
    <row r="1242" spans="1:3" ht="15.75" x14ac:dyDescent="0.25">
      <c r="A1242" s="92"/>
      <c r="B1242" s="37"/>
      <c r="C1242" s="120"/>
    </row>
    <row r="1243" spans="1:3" ht="15.75" x14ac:dyDescent="0.25">
      <c r="A1243" s="92"/>
      <c r="B1243" s="37"/>
      <c r="C1243" s="120"/>
    </row>
    <row r="1244" spans="1:3" ht="15.75" x14ac:dyDescent="0.25">
      <c r="A1244" s="92"/>
      <c r="B1244" s="37"/>
      <c r="C1244" s="120"/>
    </row>
    <row r="1245" spans="1:3" ht="15.75" x14ac:dyDescent="0.25">
      <c r="A1245" s="92"/>
      <c r="B1245" s="37"/>
      <c r="C1245" s="120"/>
    </row>
    <row r="1246" spans="1:3" ht="15.75" x14ac:dyDescent="0.25">
      <c r="A1246" s="92"/>
      <c r="B1246" s="37"/>
      <c r="C1246" s="120"/>
    </row>
    <row r="1247" spans="1:3" ht="15.75" x14ac:dyDescent="0.25">
      <c r="A1247" s="92"/>
      <c r="B1247" s="37"/>
      <c r="C1247" s="120"/>
    </row>
    <row r="1248" spans="1:3" ht="15.75" x14ac:dyDescent="0.25">
      <c r="A1248" s="92"/>
      <c r="B1248" s="37"/>
      <c r="C1248" s="120"/>
    </row>
    <row r="1249" spans="1:3" ht="15.75" x14ac:dyDescent="0.25">
      <c r="A1249" s="92"/>
      <c r="B1249" s="37"/>
      <c r="C1249" s="120"/>
    </row>
    <row r="1250" spans="1:3" ht="15.75" x14ac:dyDescent="0.25">
      <c r="A1250" s="92"/>
      <c r="B1250" s="37"/>
      <c r="C1250" s="120"/>
    </row>
    <row r="1251" spans="1:3" ht="15.75" x14ac:dyDescent="0.25">
      <c r="A1251" s="92"/>
      <c r="B1251" s="37"/>
      <c r="C1251" s="120"/>
    </row>
    <row r="1255" spans="1:3" ht="17.25" x14ac:dyDescent="0.3">
      <c r="A1255" s="1" t="s">
        <v>102</v>
      </c>
      <c r="B1255" s="3"/>
      <c r="C1255" s="3"/>
    </row>
    <row r="1256" spans="1:3" ht="17.25" x14ac:dyDescent="0.3">
      <c r="A1256" s="1" t="s">
        <v>89</v>
      </c>
      <c r="B1256" s="3"/>
      <c r="C1256" s="3"/>
    </row>
    <row r="1257" spans="1:3" ht="15.75" x14ac:dyDescent="0.25">
      <c r="A1257" s="73"/>
      <c r="B1257" s="3"/>
      <c r="C1257" s="3"/>
    </row>
    <row r="1258" spans="1:3" ht="15.75" x14ac:dyDescent="0.25">
      <c r="A1258" s="74" t="s">
        <v>2</v>
      </c>
      <c r="B1258" s="3"/>
      <c r="C1258" s="3"/>
    </row>
    <row r="1259" spans="1:3" ht="15.75" x14ac:dyDescent="0.25">
      <c r="A1259" s="75"/>
      <c r="B1259" s="166" t="s">
        <v>115</v>
      </c>
      <c r="C1259" s="166"/>
    </row>
    <row r="1260" spans="1:3" ht="15.75" x14ac:dyDescent="0.25">
      <c r="A1260" s="76" t="s">
        <v>6</v>
      </c>
      <c r="B1260" s="8"/>
      <c r="C1260" s="7">
        <v>75000</v>
      </c>
    </row>
    <row r="1261" spans="1:3" ht="15.75" x14ac:dyDescent="0.25">
      <c r="A1261" s="67" t="s">
        <v>9</v>
      </c>
      <c r="B1261" s="11"/>
      <c r="C1261" s="10">
        <v>7800</v>
      </c>
    </row>
    <row r="1262" spans="1:3" ht="15.75" x14ac:dyDescent="0.25">
      <c r="A1262" s="67" t="s">
        <v>11</v>
      </c>
      <c r="B1262" s="11"/>
      <c r="C1262" s="10">
        <v>39825</v>
      </c>
    </row>
    <row r="1263" spans="1:3" ht="15.75" x14ac:dyDescent="0.25">
      <c r="A1263" s="67" t="s">
        <v>13</v>
      </c>
      <c r="B1263" s="11"/>
      <c r="C1263" s="10">
        <v>37500</v>
      </c>
    </row>
    <row r="1264" spans="1:3" ht="15.75" x14ac:dyDescent="0.25">
      <c r="A1264" s="67" t="s">
        <v>16</v>
      </c>
      <c r="B1264" s="11"/>
      <c r="C1264" s="10">
        <v>25000</v>
      </c>
    </row>
    <row r="1265" spans="1:3" ht="15.75" x14ac:dyDescent="0.25">
      <c r="A1265" s="110" t="s">
        <v>12</v>
      </c>
      <c r="B1265" s="11"/>
      <c r="C1265" s="10">
        <v>106000</v>
      </c>
    </row>
    <row r="1266" spans="1:3" ht="15.75" x14ac:dyDescent="0.25">
      <c r="A1266" s="67" t="s">
        <v>17</v>
      </c>
      <c r="B1266" s="11"/>
      <c r="C1266" s="10">
        <v>55000</v>
      </c>
    </row>
    <row r="1267" spans="1:3" ht="15.75" x14ac:dyDescent="0.25">
      <c r="A1267" s="67" t="s">
        <v>18</v>
      </c>
      <c r="B1267" s="11"/>
      <c r="C1267" s="10">
        <v>11500</v>
      </c>
    </row>
    <row r="1268" spans="1:3" ht="15.75" x14ac:dyDescent="0.25">
      <c r="A1268" s="67" t="s">
        <v>19</v>
      </c>
      <c r="B1268" s="11"/>
      <c r="C1268" s="10">
        <v>20000</v>
      </c>
    </row>
    <row r="1269" spans="1:3" ht="15.75" x14ac:dyDescent="0.25">
      <c r="A1269" s="78" t="s">
        <v>20</v>
      </c>
      <c r="B1269" s="19"/>
      <c r="C1269" s="18">
        <f>SUM(C1260:C1268)</f>
        <v>377625</v>
      </c>
    </row>
    <row r="1270" spans="1:3" ht="15.75" x14ac:dyDescent="0.25">
      <c r="A1270" s="79"/>
      <c r="B1270" s="47"/>
      <c r="C1270" s="20"/>
    </row>
    <row r="1271" spans="1:3" ht="15.75" x14ac:dyDescent="0.25">
      <c r="A1271" s="80" t="s">
        <v>21</v>
      </c>
      <c r="B1271" s="47"/>
      <c r="C1271" s="20"/>
    </row>
    <row r="1272" spans="1:3" ht="15.75" x14ac:dyDescent="0.25">
      <c r="A1272" s="67" t="s">
        <v>23</v>
      </c>
      <c r="B1272" s="47"/>
      <c r="C1272" s="77"/>
    </row>
    <row r="1273" spans="1:3" ht="15.75" x14ac:dyDescent="0.25">
      <c r="A1273" s="67" t="s">
        <v>22</v>
      </c>
      <c r="B1273" s="47"/>
      <c r="C1273" s="81"/>
    </row>
    <row r="1274" spans="1:3" ht="15.75" x14ac:dyDescent="0.25">
      <c r="A1274" s="67" t="s">
        <v>24</v>
      </c>
      <c r="B1274" s="90"/>
      <c r="C1274" s="81"/>
    </row>
    <row r="1275" spans="1:3" ht="15.75" x14ac:dyDescent="0.25">
      <c r="A1275" s="67" t="s">
        <v>25</v>
      </c>
      <c r="B1275" s="47"/>
      <c r="C1275" s="81"/>
    </row>
    <row r="1276" spans="1:3" ht="15.75" x14ac:dyDescent="0.25">
      <c r="A1276" s="67"/>
      <c r="B1276" s="8"/>
      <c r="C1276" s="7">
        <f>C1269+B1274+C1272</f>
        <v>377625</v>
      </c>
    </row>
    <row r="1277" spans="1:3" ht="15.75" x14ac:dyDescent="0.25">
      <c r="A1277" s="80" t="s">
        <v>26</v>
      </c>
      <c r="B1277" s="47"/>
      <c r="C1277" s="81"/>
    </row>
    <row r="1278" spans="1:3" ht="15.75" x14ac:dyDescent="0.25">
      <c r="A1278" s="67" t="s">
        <v>27</v>
      </c>
      <c r="B1278" s="29" t="s">
        <v>38</v>
      </c>
      <c r="C1278" s="82"/>
    </row>
    <row r="1279" spans="1:3" ht="17.25" x14ac:dyDescent="0.3">
      <c r="A1279" s="9" t="s">
        <v>28</v>
      </c>
      <c r="B1279" s="49">
        <v>26500</v>
      </c>
      <c r="C1279" s="137"/>
    </row>
    <row r="1280" spans="1:3" ht="16.5" thickBot="1" x14ac:dyDescent="0.3">
      <c r="A1280" s="67" t="s">
        <v>29</v>
      </c>
      <c r="B1280" s="35"/>
      <c r="C1280" s="84">
        <f>C1276-B1279</f>
        <v>351125</v>
      </c>
    </row>
    <row r="1281" spans="1:3" ht="15.75" x14ac:dyDescent="0.25">
      <c r="A1281" s="67" t="s">
        <v>30</v>
      </c>
      <c r="B1281" s="50"/>
      <c r="C1281" s="85">
        <f>C1280*6/100</f>
        <v>21067.5</v>
      </c>
    </row>
    <row r="1282" spans="1:3" ht="15.75" x14ac:dyDescent="0.25">
      <c r="A1282" s="67" t="s">
        <v>31</v>
      </c>
      <c r="B1282" s="47"/>
      <c r="C1282" s="77">
        <v>-15000</v>
      </c>
    </row>
    <row r="1283" spans="1:3" ht="16.5" thickBot="1" x14ac:dyDescent="0.3">
      <c r="A1283" s="43" t="s">
        <v>32</v>
      </c>
      <c r="B1283" s="57"/>
      <c r="C1283" s="126">
        <f>C1281+C1282</f>
        <v>6067.5</v>
      </c>
    </row>
    <row r="1284" spans="1:3" ht="15.75" thickTop="1" x14ac:dyDescent="0.25"/>
    <row r="1285" spans="1:3" ht="15.75" x14ac:dyDescent="0.25">
      <c r="A1285" s="92"/>
      <c r="B1285" s="37"/>
      <c r="C1285" s="120"/>
    </row>
    <row r="1303" spans="1:3" ht="17.25" x14ac:dyDescent="0.3">
      <c r="A1303" s="1" t="s">
        <v>103</v>
      </c>
      <c r="B1303" s="3"/>
      <c r="C1303" s="3"/>
    </row>
    <row r="1304" spans="1:3" ht="17.25" x14ac:dyDescent="0.3">
      <c r="A1304" s="1" t="s">
        <v>89</v>
      </c>
      <c r="B1304" s="3"/>
      <c r="C1304" s="3"/>
    </row>
    <row r="1305" spans="1:3" ht="15.75" x14ac:dyDescent="0.25">
      <c r="A1305" s="73"/>
      <c r="B1305" s="3"/>
      <c r="C1305" s="3"/>
    </row>
    <row r="1306" spans="1:3" ht="15.75" x14ac:dyDescent="0.25">
      <c r="A1306" s="74" t="s">
        <v>2</v>
      </c>
      <c r="B1306" s="3"/>
      <c r="C1306" s="3"/>
    </row>
    <row r="1307" spans="1:3" ht="15.75" x14ac:dyDescent="0.25">
      <c r="A1307" s="75"/>
      <c r="B1307" s="166" t="s">
        <v>115</v>
      </c>
      <c r="C1307" s="166"/>
    </row>
    <row r="1308" spans="1:3" ht="15.75" x14ac:dyDescent="0.25">
      <c r="A1308" s="76" t="s">
        <v>6</v>
      </c>
      <c r="B1308" s="8"/>
      <c r="C1308" s="7">
        <v>75000</v>
      </c>
    </row>
    <row r="1309" spans="1:3" ht="15.75" x14ac:dyDescent="0.25">
      <c r="A1309" s="67" t="s">
        <v>9</v>
      </c>
      <c r="B1309" s="11"/>
      <c r="C1309" s="10">
        <v>7800</v>
      </c>
    </row>
    <row r="1310" spans="1:3" ht="15.75" x14ac:dyDescent="0.25">
      <c r="A1310" s="67" t="s">
        <v>11</v>
      </c>
      <c r="B1310" s="11"/>
      <c r="C1310" s="10">
        <v>39825</v>
      </c>
    </row>
    <row r="1311" spans="1:3" ht="15.75" x14ac:dyDescent="0.25">
      <c r="A1311" s="67" t="s">
        <v>13</v>
      </c>
      <c r="B1311" s="11"/>
      <c r="C1311" s="10">
        <v>37500</v>
      </c>
    </row>
    <row r="1312" spans="1:3" ht="15.75" x14ac:dyDescent="0.25">
      <c r="A1312" s="67" t="s">
        <v>16</v>
      </c>
      <c r="B1312" s="11"/>
      <c r="C1312" s="10">
        <v>25000</v>
      </c>
    </row>
    <row r="1313" spans="1:3" ht="15.75" x14ac:dyDescent="0.25">
      <c r="A1313" s="67" t="s">
        <v>15</v>
      </c>
      <c r="B1313" s="47"/>
      <c r="C1313" s="15">
        <v>200000</v>
      </c>
    </row>
    <row r="1314" spans="1:3" ht="15.75" x14ac:dyDescent="0.25">
      <c r="A1314" s="67" t="s">
        <v>53</v>
      </c>
      <c r="B1314" s="11"/>
      <c r="C1314" s="10">
        <v>106000</v>
      </c>
    </row>
    <row r="1315" spans="1:3" ht="15.75" x14ac:dyDescent="0.25">
      <c r="A1315" s="67" t="s">
        <v>17</v>
      </c>
      <c r="B1315" s="11"/>
      <c r="C1315" s="10">
        <v>55000</v>
      </c>
    </row>
    <row r="1316" spans="1:3" ht="15.75" x14ac:dyDescent="0.25">
      <c r="A1316" s="67" t="s">
        <v>18</v>
      </c>
      <c r="B1316" s="11"/>
      <c r="C1316" s="10">
        <v>11500</v>
      </c>
    </row>
    <row r="1317" spans="1:3" ht="15.75" x14ac:dyDescent="0.25">
      <c r="A1317" s="67" t="s">
        <v>19</v>
      </c>
      <c r="B1317" s="11"/>
      <c r="C1317" s="10">
        <v>20000</v>
      </c>
    </row>
    <row r="1318" spans="1:3" ht="15.75" x14ac:dyDescent="0.25">
      <c r="A1318" s="78" t="s">
        <v>20</v>
      </c>
      <c r="B1318" s="19"/>
      <c r="C1318" s="18">
        <f>SUM(C1308:C1317)</f>
        <v>577625</v>
      </c>
    </row>
    <row r="1319" spans="1:3" ht="15.75" x14ac:dyDescent="0.25">
      <c r="A1319" s="79"/>
      <c r="B1319" s="47"/>
      <c r="C1319" s="20"/>
    </row>
    <row r="1320" spans="1:3" ht="15.75" x14ac:dyDescent="0.25">
      <c r="A1320" s="80" t="s">
        <v>21</v>
      </c>
      <c r="B1320" s="47"/>
      <c r="C1320" s="20"/>
    </row>
    <row r="1321" spans="1:3" ht="15.75" x14ac:dyDescent="0.25">
      <c r="A1321" s="67" t="s">
        <v>23</v>
      </c>
      <c r="B1321" s="47"/>
      <c r="C1321" s="77"/>
    </row>
    <row r="1322" spans="1:3" ht="15.75" x14ac:dyDescent="0.25">
      <c r="A1322" s="67" t="s">
        <v>22</v>
      </c>
      <c r="B1322" s="47"/>
      <c r="C1322" s="81"/>
    </row>
    <row r="1323" spans="1:3" ht="15.75" x14ac:dyDescent="0.25">
      <c r="A1323" s="67" t="s">
        <v>24</v>
      </c>
      <c r="B1323" s="90"/>
      <c r="C1323" s="81"/>
    </row>
    <row r="1324" spans="1:3" ht="15.75" x14ac:dyDescent="0.25">
      <c r="A1324" s="67" t="s">
        <v>25</v>
      </c>
      <c r="B1324" s="47"/>
      <c r="C1324" s="81"/>
    </row>
    <row r="1325" spans="1:3" ht="15.75" x14ac:dyDescent="0.25">
      <c r="A1325" s="67"/>
      <c r="B1325" s="8"/>
      <c r="C1325" s="7">
        <f>C1318+B1323+C1321</f>
        <v>577625</v>
      </c>
    </row>
    <row r="1326" spans="1:3" ht="15.75" x14ac:dyDescent="0.25">
      <c r="A1326" s="80" t="s">
        <v>26</v>
      </c>
      <c r="B1326" s="47"/>
      <c r="C1326" s="81"/>
    </row>
    <row r="1327" spans="1:3" ht="15.75" x14ac:dyDescent="0.25">
      <c r="A1327" s="67" t="s">
        <v>27</v>
      </c>
      <c r="B1327" s="29">
        <v>350</v>
      </c>
      <c r="C1327" s="82"/>
    </row>
    <row r="1328" spans="1:3" ht="17.25" x14ac:dyDescent="0.3">
      <c r="A1328" s="83" t="s">
        <v>117</v>
      </c>
      <c r="B1328" s="49">
        <v>13250</v>
      </c>
      <c r="C1328" s="137"/>
    </row>
    <row r="1329" spans="1:3" ht="16.5" thickBot="1" x14ac:dyDescent="0.3">
      <c r="A1329" s="67" t="s">
        <v>29</v>
      </c>
      <c r="B1329" s="35"/>
      <c r="C1329" s="84">
        <f>C1325-B1327-B1328</f>
        <v>564025</v>
      </c>
    </row>
    <row r="1330" spans="1:3" ht="15.75" x14ac:dyDescent="0.25">
      <c r="A1330" s="67" t="s">
        <v>73</v>
      </c>
      <c r="B1330" s="50"/>
      <c r="C1330" s="85">
        <f>C1329*12/100</f>
        <v>67683</v>
      </c>
    </row>
    <row r="1331" spans="1:3" ht="15.75" x14ac:dyDescent="0.25">
      <c r="A1331" s="67" t="s">
        <v>31</v>
      </c>
      <c r="B1331" s="47"/>
      <c r="C1331" s="77">
        <v>-45000</v>
      </c>
    </row>
    <row r="1332" spans="1:3" ht="16.5" thickBot="1" x14ac:dyDescent="0.3">
      <c r="A1332" s="43" t="s">
        <v>32</v>
      </c>
      <c r="B1332" s="57"/>
      <c r="C1332" s="126">
        <f>C1330+C1331</f>
        <v>22683</v>
      </c>
    </row>
    <row r="1333" spans="1:3" ht="15.75" thickTop="1" x14ac:dyDescent="0.25"/>
    <row r="1334" spans="1:3" ht="15.75" x14ac:dyDescent="0.25">
      <c r="A1334" s="92"/>
      <c r="B1334" s="37"/>
      <c r="C1334" s="120"/>
    </row>
    <row r="1335" spans="1:3" ht="15.75" x14ac:dyDescent="0.25">
      <c r="A1335" s="92"/>
      <c r="B1335" s="37"/>
      <c r="C1335" s="120"/>
    </row>
    <row r="1336" spans="1:3" ht="15.75" x14ac:dyDescent="0.25">
      <c r="A1336" s="92"/>
      <c r="B1336" s="37"/>
      <c r="C1336" s="120"/>
    </row>
    <row r="1337" spans="1:3" ht="15.75" x14ac:dyDescent="0.25">
      <c r="A1337" s="92"/>
      <c r="B1337" s="37"/>
      <c r="C1337" s="120"/>
    </row>
    <row r="1338" spans="1:3" ht="15.75" x14ac:dyDescent="0.25">
      <c r="A1338" s="92"/>
      <c r="B1338" s="37"/>
      <c r="C1338" s="120"/>
    </row>
    <row r="1339" spans="1:3" ht="15.75" x14ac:dyDescent="0.25">
      <c r="A1339" s="92"/>
      <c r="B1339" s="37"/>
      <c r="C1339" s="120"/>
    </row>
    <row r="1340" spans="1:3" ht="15.75" x14ac:dyDescent="0.25">
      <c r="A1340" s="92"/>
      <c r="B1340" s="37"/>
      <c r="C1340" s="120"/>
    </row>
    <row r="1351" spans="1:3" ht="17.25" x14ac:dyDescent="0.3">
      <c r="A1351" s="1" t="s">
        <v>104</v>
      </c>
      <c r="B1351" s="3"/>
      <c r="C1351" s="3"/>
    </row>
    <row r="1352" spans="1:3" ht="17.25" x14ac:dyDescent="0.3">
      <c r="A1352" s="1" t="s">
        <v>89</v>
      </c>
      <c r="B1352" s="3"/>
      <c r="C1352" s="3"/>
    </row>
    <row r="1353" spans="1:3" ht="15.75" x14ac:dyDescent="0.25">
      <c r="A1353" s="73"/>
      <c r="B1353" s="3"/>
      <c r="C1353" s="3"/>
    </row>
    <row r="1354" spans="1:3" ht="15.75" x14ac:dyDescent="0.25">
      <c r="A1354" s="74" t="s">
        <v>2</v>
      </c>
      <c r="B1354" s="3"/>
      <c r="C1354" s="3"/>
    </row>
    <row r="1355" spans="1:3" ht="15.75" x14ac:dyDescent="0.25">
      <c r="A1355" s="75"/>
      <c r="B1355" s="166" t="s">
        <v>115</v>
      </c>
      <c r="C1355" s="166"/>
    </row>
    <row r="1356" spans="1:3" ht="15.75" x14ac:dyDescent="0.25">
      <c r="A1356" s="76" t="s">
        <v>6</v>
      </c>
      <c r="B1356" s="8"/>
      <c r="C1356" s="7">
        <v>75000</v>
      </c>
    </row>
    <row r="1357" spans="1:3" ht="15.75" x14ac:dyDescent="0.25">
      <c r="A1357" s="67" t="s">
        <v>9</v>
      </c>
      <c r="B1357" s="11"/>
      <c r="C1357" s="10">
        <v>7800</v>
      </c>
    </row>
    <row r="1358" spans="1:3" ht="15.75" x14ac:dyDescent="0.25">
      <c r="A1358" s="67" t="s">
        <v>11</v>
      </c>
      <c r="B1358" s="11"/>
      <c r="C1358" s="10">
        <v>39825</v>
      </c>
    </row>
    <row r="1359" spans="1:3" ht="15.75" x14ac:dyDescent="0.25">
      <c r="A1359" s="67" t="s">
        <v>13</v>
      </c>
      <c r="B1359" s="11"/>
      <c r="C1359" s="10">
        <v>37500</v>
      </c>
    </row>
    <row r="1360" spans="1:3" ht="15.75" x14ac:dyDescent="0.25">
      <c r="A1360" s="67" t="s">
        <v>15</v>
      </c>
      <c r="B1360" s="47"/>
      <c r="C1360" s="15">
        <v>254838.71</v>
      </c>
    </row>
    <row r="1361" spans="1:3" ht="15.75" x14ac:dyDescent="0.25">
      <c r="A1361" s="67" t="s">
        <v>53</v>
      </c>
      <c r="B1361" s="11"/>
      <c r="C1361" s="10">
        <v>106000</v>
      </c>
    </row>
    <row r="1362" spans="1:3" ht="15.75" x14ac:dyDescent="0.25">
      <c r="A1362" s="67" t="s">
        <v>16</v>
      </c>
      <c r="B1362" s="11"/>
      <c r="C1362" s="10">
        <v>25000</v>
      </c>
    </row>
    <row r="1363" spans="1:3" ht="15.75" x14ac:dyDescent="0.25">
      <c r="A1363" s="67" t="s">
        <v>17</v>
      </c>
      <c r="B1363" s="11"/>
      <c r="C1363" s="10">
        <v>55000</v>
      </c>
    </row>
    <row r="1364" spans="1:3" ht="15.75" x14ac:dyDescent="0.25">
      <c r="A1364" s="67" t="s">
        <v>18</v>
      </c>
      <c r="B1364" s="11"/>
      <c r="C1364" s="10">
        <v>11500</v>
      </c>
    </row>
    <row r="1365" spans="1:3" ht="15.75" x14ac:dyDescent="0.25">
      <c r="A1365" s="67" t="s">
        <v>19</v>
      </c>
      <c r="B1365" s="11"/>
      <c r="C1365" s="10">
        <v>20000</v>
      </c>
    </row>
    <row r="1366" spans="1:3" ht="15.75" x14ac:dyDescent="0.25">
      <c r="A1366" s="78" t="s">
        <v>20</v>
      </c>
      <c r="B1366" s="19"/>
      <c r="C1366" s="18">
        <f>SUM(C1356:C1365)</f>
        <v>632463.71</v>
      </c>
    </row>
    <row r="1367" spans="1:3" ht="15.75" x14ac:dyDescent="0.25">
      <c r="A1367" s="79"/>
      <c r="B1367" s="47"/>
      <c r="C1367" s="20"/>
    </row>
    <row r="1368" spans="1:3" ht="15.75" x14ac:dyDescent="0.25">
      <c r="A1368" s="80" t="s">
        <v>21</v>
      </c>
      <c r="B1368" s="47"/>
      <c r="C1368" s="20"/>
    </row>
    <row r="1369" spans="1:3" ht="15.75" x14ac:dyDescent="0.25">
      <c r="A1369" s="67" t="s">
        <v>23</v>
      </c>
      <c r="B1369" s="47"/>
      <c r="C1369" s="77"/>
    </row>
    <row r="1370" spans="1:3" ht="15.75" x14ac:dyDescent="0.25">
      <c r="A1370" s="67" t="s">
        <v>22</v>
      </c>
      <c r="B1370" s="47"/>
      <c r="C1370" s="81"/>
    </row>
    <row r="1371" spans="1:3" ht="15.75" x14ac:dyDescent="0.25">
      <c r="A1371" s="67" t="s">
        <v>24</v>
      </c>
      <c r="B1371" s="90"/>
      <c r="C1371" s="81"/>
    </row>
    <row r="1372" spans="1:3" ht="15.75" x14ac:dyDescent="0.25">
      <c r="A1372" s="67" t="s">
        <v>25</v>
      </c>
      <c r="B1372" s="47"/>
      <c r="C1372" s="81"/>
    </row>
    <row r="1373" spans="1:3" ht="15.75" x14ac:dyDescent="0.25">
      <c r="A1373" s="67"/>
      <c r="B1373" s="8"/>
      <c r="C1373" s="7">
        <f>C1366+B1371+C1369</f>
        <v>632463.71</v>
      </c>
    </row>
    <row r="1374" spans="1:3" ht="15.75" x14ac:dyDescent="0.25">
      <c r="A1374" s="80" t="s">
        <v>26</v>
      </c>
      <c r="B1374" s="47"/>
      <c r="C1374" s="81"/>
    </row>
    <row r="1375" spans="1:3" ht="15.75" x14ac:dyDescent="0.25">
      <c r="A1375" s="67" t="s">
        <v>27</v>
      </c>
      <c r="B1375" s="29">
        <v>350</v>
      </c>
      <c r="C1375" s="82"/>
    </row>
    <row r="1376" spans="1:3" ht="17.25" x14ac:dyDescent="0.3">
      <c r="A1376" s="83" t="s">
        <v>117</v>
      </c>
      <c r="B1376" s="49">
        <v>13250</v>
      </c>
      <c r="C1376" s="137"/>
    </row>
    <row r="1377" spans="1:3" ht="16.5" thickBot="1" x14ac:dyDescent="0.3">
      <c r="A1377" s="67" t="s">
        <v>29</v>
      </c>
      <c r="B1377" s="35"/>
      <c r="C1377" s="84">
        <f>C1373-B1375-B1376</f>
        <v>618863.71</v>
      </c>
    </row>
    <row r="1378" spans="1:3" ht="15.75" x14ac:dyDescent="0.25">
      <c r="A1378" s="67" t="s">
        <v>73</v>
      </c>
      <c r="B1378" s="50"/>
      <c r="C1378" s="85">
        <f>C1377*12/100</f>
        <v>74263.645199999999</v>
      </c>
    </row>
    <row r="1379" spans="1:3" ht="15.75" x14ac:dyDescent="0.25">
      <c r="A1379" s="67" t="s">
        <v>31</v>
      </c>
      <c r="B1379" s="47"/>
      <c r="C1379" s="77">
        <v>-45000</v>
      </c>
    </row>
    <row r="1380" spans="1:3" ht="16.5" thickBot="1" x14ac:dyDescent="0.3">
      <c r="A1380" s="12" t="s">
        <v>32</v>
      </c>
      <c r="B1380" s="32"/>
      <c r="C1380" s="42">
        <f t="shared" ref="C1380" si="21">C1378+C1379</f>
        <v>29263.645199999999</v>
      </c>
    </row>
    <row r="1381" spans="1:3" ht="17.25" thickTop="1" thickBot="1" x14ac:dyDescent="0.3">
      <c r="A1381" s="43"/>
      <c r="B1381" s="40"/>
      <c r="C1381" s="42">
        <v>29264</v>
      </c>
    </row>
    <row r="1382" spans="1:3" ht="16.5" thickTop="1" x14ac:dyDescent="0.25">
      <c r="A1382" s="92"/>
      <c r="B1382" s="37"/>
      <c r="C1382" s="120"/>
    </row>
    <row r="1399" spans="1:3" ht="17.25" x14ac:dyDescent="0.3">
      <c r="A1399" s="1" t="s">
        <v>105</v>
      </c>
      <c r="B1399" s="3"/>
      <c r="C1399" s="3"/>
    </row>
    <row r="1400" spans="1:3" ht="17.25" x14ac:dyDescent="0.3">
      <c r="A1400" s="1" t="s">
        <v>89</v>
      </c>
      <c r="B1400" s="3"/>
      <c r="C1400" s="3"/>
    </row>
    <row r="1401" spans="1:3" ht="15.75" x14ac:dyDescent="0.25">
      <c r="A1401" s="73"/>
      <c r="B1401" s="3"/>
      <c r="C1401" s="3"/>
    </row>
    <row r="1402" spans="1:3" ht="15.75" x14ac:dyDescent="0.25">
      <c r="A1402" s="74" t="s">
        <v>2</v>
      </c>
      <c r="B1402" s="3"/>
      <c r="C1402" s="3"/>
    </row>
    <row r="1403" spans="1:3" ht="15.75" x14ac:dyDescent="0.25">
      <c r="A1403" s="75"/>
      <c r="B1403" s="166" t="s">
        <v>115</v>
      </c>
      <c r="C1403" s="166"/>
    </row>
    <row r="1404" spans="1:3" ht="15.75" x14ac:dyDescent="0.25">
      <c r="A1404" s="76" t="s">
        <v>6</v>
      </c>
      <c r="B1404" s="8"/>
      <c r="C1404" s="7">
        <v>75000</v>
      </c>
    </row>
    <row r="1405" spans="1:3" ht="15.75" x14ac:dyDescent="0.25">
      <c r="A1405" s="67" t="s">
        <v>9</v>
      </c>
      <c r="B1405" s="11"/>
      <c r="C1405" s="10">
        <v>7800</v>
      </c>
    </row>
    <row r="1406" spans="1:3" ht="15.75" x14ac:dyDescent="0.25">
      <c r="A1406" s="67" t="s">
        <v>11</v>
      </c>
      <c r="B1406" s="11"/>
      <c r="C1406" s="10">
        <v>39825</v>
      </c>
    </row>
    <row r="1407" spans="1:3" ht="15.75" x14ac:dyDescent="0.25">
      <c r="A1407" s="67" t="s">
        <v>13</v>
      </c>
      <c r="B1407" s="11"/>
      <c r="C1407" s="10">
        <v>37500</v>
      </c>
    </row>
    <row r="1408" spans="1:3" ht="15.75" x14ac:dyDescent="0.25">
      <c r="A1408" s="67" t="s">
        <v>16</v>
      </c>
      <c r="B1408" s="11"/>
      <c r="C1408" s="10">
        <v>25000</v>
      </c>
    </row>
    <row r="1409" spans="1:3" ht="17.25" x14ac:dyDescent="0.3">
      <c r="A1409" s="9" t="s">
        <v>15</v>
      </c>
      <c r="B1409" s="11"/>
      <c r="C1409" s="10">
        <v>245161.29</v>
      </c>
    </row>
    <row r="1410" spans="1:3" ht="15.75" x14ac:dyDescent="0.25">
      <c r="A1410" s="67" t="s">
        <v>17</v>
      </c>
      <c r="B1410" s="11"/>
      <c r="C1410" s="10">
        <v>55000</v>
      </c>
    </row>
    <row r="1411" spans="1:3" ht="15.75" x14ac:dyDescent="0.25">
      <c r="A1411" s="67" t="s">
        <v>18</v>
      </c>
      <c r="B1411" s="11"/>
      <c r="C1411" s="10">
        <v>11500</v>
      </c>
    </row>
    <row r="1412" spans="1:3" ht="15.75" x14ac:dyDescent="0.25">
      <c r="A1412" s="67" t="s">
        <v>19</v>
      </c>
      <c r="B1412" s="11"/>
      <c r="C1412" s="10">
        <v>20000</v>
      </c>
    </row>
    <row r="1413" spans="1:3" ht="15.75" x14ac:dyDescent="0.25">
      <c r="A1413" s="78" t="s">
        <v>20</v>
      </c>
      <c r="B1413" s="19"/>
      <c r="C1413" s="18">
        <f>SUM(C1404:C1412)</f>
        <v>516786.29000000004</v>
      </c>
    </row>
    <row r="1414" spans="1:3" ht="15.75" x14ac:dyDescent="0.25">
      <c r="A1414" s="79"/>
      <c r="B1414" s="47"/>
      <c r="C1414" s="20"/>
    </row>
    <row r="1415" spans="1:3" ht="15.75" x14ac:dyDescent="0.25">
      <c r="A1415" s="80" t="s">
        <v>21</v>
      </c>
      <c r="B1415" s="47"/>
      <c r="C1415" s="20"/>
    </row>
    <row r="1416" spans="1:3" ht="15.75" x14ac:dyDescent="0.25">
      <c r="A1416" s="67" t="s">
        <v>23</v>
      </c>
      <c r="B1416" s="47"/>
      <c r="C1416" s="77"/>
    </row>
    <row r="1417" spans="1:3" ht="15.75" x14ac:dyDescent="0.25">
      <c r="A1417" s="67" t="s">
        <v>22</v>
      </c>
      <c r="B1417" s="47"/>
      <c r="C1417" s="81"/>
    </row>
    <row r="1418" spans="1:3" ht="15.75" x14ac:dyDescent="0.25">
      <c r="A1418" s="67" t="s">
        <v>24</v>
      </c>
      <c r="B1418" s="90"/>
      <c r="C1418" s="81"/>
    </row>
    <row r="1419" spans="1:3" ht="15.75" x14ac:dyDescent="0.25">
      <c r="A1419" s="67" t="s">
        <v>25</v>
      </c>
      <c r="B1419" s="47"/>
      <c r="C1419" s="81"/>
    </row>
    <row r="1420" spans="1:3" ht="15.75" x14ac:dyDescent="0.25">
      <c r="A1420" s="67"/>
      <c r="B1420" s="8"/>
      <c r="C1420" s="7">
        <f>C1413+B1418+C1416</f>
        <v>516786.29000000004</v>
      </c>
    </row>
    <row r="1421" spans="1:3" ht="15.75" x14ac:dyDescent="0.25">
      <c r="A1421" s="80" t="s">
        <v>26</v>
      </c>
      <c r="B1421" s="47"/>
      <c r="C1421" s="81"/>
    </row>
    <row r="1422" spans="1:3" ht="15.75" x14ac:dyDescent="0.25">
      <c r="A1422" s="67" t="s">
        <v>27</v>
      </c>
      <c r="B1422" s="29">
        <v>350</v>
      </c>
      <c r="C1422" s="82"/>
    </row>
    <row r="1423" spans="1:3" ht="17.25" x14ac:dyDescent="0.3">
      <c r="A1423" s="83"/>
      <c r="B1423" s="49"/>
      <c r="C1423" s="137"/>
    </row>
    <row r="1424" spans="1:3" ht="16.5" thickBot="1" x14ac:dyDescent="0.3">
      <c r="A1424" s="67" t="s">
        <v>29</v>
      </c>
      <c r="B1424" s="35"/>
      <c r="C1424" s="84">
        <f>C1420-B1422</f>
        <v>516436.29000000004</v>
      </c>
    </row>
    <row r="1425" spans="1:3" ht="15.75" x14ac:dyDescent="0.25">
      <c r="A1425" s="67" t="s">
        <v>73</v>
      </c>
      <c r="B1425" s="50"/>
      <c r="C1425" s="85">
        <f>C1424*12/100</f>
        <v>61972.354800000001</v>
      </c>
    </row>
    <row r="1426" spans="1:3" ht="15.75" x14ac:dyDescent="0.25">
      <c r="A1426" s="67" t="s">
        <v>31</v>
      </c>
      <c r="B1426" s="47"/>
      <c r="C1426" s="77">
        <v>-45000</v>
      </c>
    </row>
    <row r="1427" spans="1:3" ht="16.5" thickBot="1" x14ac:dyDescent="0.3">
      <c r="A1427" s="43" t="s">
        <v>32</v>
      </c>
      <c r="B1427" s="57"/>
      <c r="C1427" s="126">
        <f>C1425+C1426</f>
        <v>16972.354800000001</v>
      </c>
    </row>
    <row r="1428" spans="1:3" ht="15.75" thickTop="1" x14ac:dyDescent="0.25"/>
    <row r="1429" spans="1:3" ht="15.75" x14ac:dyDescent="0.25">
      <c r="A1429" s="92"/>
      <c r="B1429" s="37"/>
      <c r="C1429" s="120"/>
    </row>
    <row r="1430" spans="1:3" ht="15.75" x14ac:dyDescent="0.25">
      <c r="A1430" s="92"/>
      <c r="B1430" s="37"/>
      <c r="C1430" s="120"/>
    </row>
    <row r="1431" spans="1:3" ht="15.75" x14ac:dyDescent="0.25">
      <c r="A1431" s="92"/>
      <c r="B1431" s="37"/>
      <c r="C1431" s="120"/>
    </row>
    <row r="1432" spans="1:3" ht="15.75" x14ac:dyDescent="0.25">
      <c r="A1432" s="92"/>
      <c r="B1432" s="37"/>
      <c r="C1432" s="120"/>
    </row>
    <row r="1433" spans="1:3" ht="15.75" x14ac:dyDescent="0.25">
      <c r="A1433" s="92"/>
      <c r="B1433" s="37"/>
      <c r="C1433" s="120"/>
    </row>
    <row r="1434" spans="1:3" ht="15.75" x14ac:dyDescent="0.25">
      <c r="A1434" s="92"/>
      <c r="B1434" s="37"/>
      <c r="C1434" s="120"/>
    </row>
    <row r="1435" spans="1:3" ht="15.75" x14ac:dyDescent="0.25">
      <c r="A1435" s="92"/>
      <c r="B1435" s="37"/>
      <c r="C1435" s="120"/>
    </row>
    <row r="1447" spans="1:3" ht="17.25" x14ac:dyDescent="0.3">
      <c r="A1447" s="1" t="s">
        <v>106</v>
      </c>
      <c r="B1447" s="3"/>
      <c r="C1447" s="3"/>
    </row>
    <row r="1448" spans="1:3" ht="17.25" x14ac:dyDescent="0.3">
      <c r="A1448" s="1" t="s">
        <v>89</v>
      </c>
      <c r="B1448" s="3"/>
      <c r="C1448" s="3"/>
    </row>
    <row r="1449" spans="1:3" ht="15.75" x14ac:dyDescent="0.25">
      <c r="A1449" s="73"/>
      <c r="B1449" s="3"/>
      <c r="C1449" s="3"/>
    </row>
    <row r="1450" spans="1:3" ht="15.75" x14ac:dyDescent="0.25">
      <c r="A1450" s="74" t="s">
        <v>2</v>
      </c>
      <c r="B1450" s="3"/>
      <c r="C1450" s="3"/>
    </row>
    <row r="1451" spans="1:3" ht="15.75" x14ac:dyDescent="0.25">
      <c r="A1451" s="75"/>
      <c r="B1451" s="166" t="s">
        <v>115</v>
      </c>
      <c r="C1451" s="166"/>
    </row>
    <row r="1452" spans="1:3" ht="15.75" x14ac:dyDescent="0.25">
      <c r="A1452" s="76" t="s">
        <v>6</v>
      </c>
      <c r="B1452" s="8"/>
      <c r="C1452" s="7">
        <v>75000</v>
      </c>
    </row>
    <row r="1453" spans="1:3" ht="15.75" x14ac:dyDescent="0.25">
      <c r="A1453" s="67" t="s">
        <v>9</v>
      </c>
      <c r="B1453" s="11"/>
      <c r="C1453" s="10">
        <v>7800</v>
      </c>
    </row>
    <row r="1454" spans="1:3" ht="15.75" x14ac:dyDescent="0.25">
      <c r="A1454" s="67" t="s">
        <v>11</v>
      </c>
      <c r="B1454" s="11"/>
      <c r="C1454" s="10">
        <v>39825</v>
      </c>
    </row>
    <row r="1455" spans="1:3" ht="15.75" x14ac:dyDescent="0.25">
      <c r="A1455" s="67" t="s">
        <v>13</v>
      </c>
      <c r="B1455" s="11"/>
      <c r="C1455" s="10">
        <v>37500</v>
      </c>
    </row>
    <row r="1456" spans="1:3" ht="17.25" x14ac:dyDescent="0.3">
      <c r="A1456" s="9" t="s">
        <v>15</v>
      </c>
      <c r="B1456" s="11"/>
      <c r="C1456" s="10">
        <v>100000</v>
      </c>
    </row>
    <row r="1457" spans="1:3" ht="15.75" x14ac:dyDescent="0.25">
      <c r="A1457" s="67" t="s">
        <v>16</v>
      </c>
      <c r="B1457" s="11"/>
      <c r="C1457" s="10">
        <v>25000</v>
      </c>
    </row>
    <row r="1458" spans="1:3" ht="15.75" x14ac:dyDescent="0.25">
      <c r="A1458" s="67" t="s">
        <v>17</v>
      </c>
      <c r="B1458" s="11"/>
      <c r="C1458" s="10">
        <v>55000</v>
      </c>
    </row>
    <row r="1459" spans="1:3" ht="15.75" x14ac:dyDescent="0.25">
      <c r="A1459" s="67" t="s">
        <v>18</v>
      </c>
      <c r="B1459" s="11"/>
      <c r="C1459" s="10">
        <v>11500</v>
      </c>
    </row>
    <row r="1460" spans="1:3" ht="15.75" x14ac:dyDescent="0.25">
      <c r="A1460" s="67" t="s">
        <v>19</v>
      </c>
      <c r="B1460" s="11"/>
      <c r="C1460" s="10">
        <v>20000</v>
      </c>
    </row>
    <row r="1461" spans="1:3" ht="15.75" x14ac:dyDescent="0.25">
      <c r="A1461" s="78" t="s">
        <v>20</v>
      </c>
      <c r="B1461" s="19"/>
      <c r="C1461" s="18">
        <f>SUM(C1452:C1460)</f>
        <v>371625</v>
      </c>
    </row>
    <row r="1462" spans="1:3" ht="15.75" x14ac:dyDescent="0.25">
      <c r="A1462" s="79"/>
      <c r="B1462" s="47"/>
      <c r="C1462" s="20"/>
    </row>
    <row r="1463" spans="1:3" ht="15.75" x14ac:dyDescent="0.25">
      <c r="A1463" s="80" t="s">
        <v>21</v>
      </c>
      <c r="B1463" s="47"/>
      <c r="C1463" s="20"/>
    </row>
    <row r="1464" spans="1:3" ht="15.75" x14ac:dyDescent="0.25">
      <c r="A1464" s="67" t="s">
        <v>23</v>
      </c>
      <c r="B1464" s="47"/>
      <c r="C1464" s="77"/>
    </row>
    <row r="1465" spans="1:3" ht="15.75" x14ac:dyDescent="0.25">
      <c r="A1465" s="67" t="s">
        <v>22</v>
      </c>
      <c r="B1465" s="47"/>
      <c r="C1465" s="81"/>
    </row>
    <row r="1466" spans="1:3" ht="15.75" x14ac:dyDescent="0.25">
      <c r="A1466" s="67" t="s">
        <v>24</v>
      </c>
      <c r="B1466" s="90"/>
      <c r="C1466" s="81"/>
    </row>
    <row r="1467" spans="1:3" ht="15.75" x14ac:dyDescent="0.25">
      <c r="A1467" s="67" t="s">
        <v>25</v>
      </c>
      <c r="B1467" s="47"/>
      <c r="C1467" s="81"/>
    </row>
    <row r="1468" spans="1:3" ht="15.75" x14ac:dyDescent="0.25">
      <c r="A1468" s="67"/>
      <c r="B1468" s="8"/>
      <c r="C1468" s="7">
        <f>C1461+B1466+C1464</f>
        <v>371625</v>
      </c>
    </row>
    <row r="1469" spans="1:3" ht="15.75" x14ac:dyDescent="0.25">
      <c r="A1469" s="80" t="s">
        <v>26</v>
      </c>
      <c r="B1469" s="47"/>
      <c r="C1469" s="81"/>
    </row>
    <row r="1470" spans="1:3" ht="15.75" x14ac:dyDescent="0.25">
      <c r="A1470" s="67" t="s">
        <v>27</v>
      </c>
      <c r="B1470" s="29">
        <v>350</v>
      </c>
      <c r="C1470" s="82"/>
    </row>
    <row r="1471" spans="1:3" ht="17.25" x14ac:dyDescent="0.3">
      <c r="A1471" s="83"/>
      <c r="B1471" s="49"/>
      <c r="C1471" s="137"/>
    </row>
    <row r="1472" spans="1:3" ht="16.5" thickBot="1" x14ac:dyDescent="0.3">
      <c r="A1472" s="67" t="s">
        <v>29</v>
      </c>
      <c r="B1472" s="35"/>
      <c r="C1472" s="84">
        <f>C1468-B1470</f>
        <v>371275</v>
      </c>
    </row>
    <row r="1473" spans="1:3" ht="15.75" x14ac:dyDescent="0.25">
      <c r="A1473" s="67" t="s">
        <v>30</v>
      </c>
      <c r="B1473" s="50"/>
      <c r="C1473" s="85">
        <f>C1472*6/100</f>
        <v>22276.5</v>
      </c>
    </row>
    <row r="1474" spans="1:3" ht="15.75" x14ac:dyDescent="0.25">
      <c r="A1474" s="67" t="s">
        <v>31</v>
      </c>
      <c r="B1474" s="47"/>
      <c r="C1474" s="77">
        <v>-15000</v>
      </c>
    </row>
    <row r="1475" spans="1:3" ht="16.5" thickBot="1" x14ac:dyDescent="0.3">
      <c r="A1475" s="43" t="s">
        <v>32</v>
      </c>
      <c r="B1475" s="57"/>
      <c r="C1475" s="126">
        <f>C1473+C1474</f>
        <v>7276.5</v>
      </c>
    </row>
    <row r="1476" spans="1:3" ht="15.75" thickTop="1" x14ac:dyDescent="0.25"/>
    <row r="1477" spans="1:3" ht="15.75" x14ac:dyDescent="0.25">
      <c r="A1477" s="92"/>
      <c r="B1477" s="37"/>
      <c r="C1477" s="120"/>
    </row>
    <row r="1495" spans="1:3" ht="17.25" x14ac:dyDescent="0.3">
      <c r="A1495" s="1" t="s">
        <v>107</v>
      </c>
      <c r="B1495" s="3"/>
      <c r="C1495" s="3"/>
    </row>
    <row r="1496" spans="1:3" ht="17.25" x14ac:dyDescent="0.3">
      <c r="A1496" s="1" t="s">
        <v>89</v>
      </c>
      <c r="B1496" s="3"/>
      <c r="C1496" s="3"/>
    </row>
    <row r="1497" spans="1:3" ht="15.75" x14ac:dyDescent="0.25">
      <c r="A1497" s="73"/>
      <c r="B1497" s="3"/>
      <c r="C1497" s="3"/>
    </row>
    <row r="1498" spans="1:3" ht="15.75" x14ac:dyDescent="0.25">
      <c r="A1498" s="74" t="s">
        <v>2</v>
      </c>
      <c r="B1498" s="3"/>
      <c r="C1498" s="3"/>
    </row>
    <row r="1499" spans="1:3" ht="15.75" x14ac:dyDescent="0.25">
      <c r="A1499" s="75"/>
      <c r="B1499" s="166" t="s">
        <v>115</v>
      </c>
      <c r="C1499" s="166"/>
    </row>
    <row r="1500" spans="1:3" ht="15.75" x14ac:dyDescent="0.25">
      <c r="A1500" s="76" t="s">
        <v>6</v>
      </c>
      <c r="B1500" s="8"/>
      <c r="C1500" s="7">
        <v>75000</v>
      </c>
    </row>
    <row r="1501" spans="1:3" ht="15.75" x14ac:dyDescent="0.25">
      <c r="A1501" s="67" t="s">
        <v>9</v>
      </c>
      <c r="B1501" s="11"/>
      <c r="C1501" s="10">
        <v>7800</v>
      </c>
    </row>
    <row r="1502" spans="1:3" ht="15.75" x14ac:dyDescent="0.25">
      <c r="A1502" s="67" t="s">
        <v>11</v>
      </c>
      <c r="B1502" s="11"/>
      <c r="C1502" s="10">
        <v>39825</v>
      </c>
    </row>
    <row r="1503" spans="1:3" ht="15.75" x14ac:dyDescent="0.25">
      <c r="A1503" s="67" t="s">
        <v>13</v>
      </c>
      <c r="B1503" s="11"/>
      <c r="C1503" s="10">
        <v>37500</v>
      </c>
    </row>
    <row r="1504" spans="1:3" ht="15.75" x14ac:dyDescent="0.25">
      <c r="A1504" s="67" t="s">
        <v>16</v>
      </c>
      <c r="B1504" s="11"/>
      <c r="C1504" s="10">
        <v>25000</v>
      </c>
    </row>
    <row r="1505" spans="1:3" ht="15.75" x14ac:dyDescent="0.25">
      <c r="A1505" s="67" t="s">
        <v>53</v>
      </c>
      <c r="B1505" s="11"/>
      <c r="C1505" s="10">
        <v>106000</v>
      </c>
    </row>
    <row r="1506" spans="1:3" ht="15.75" x14ac:dyDescent="0.25">
      <c r="A1506" s="67" t="s">
        <v>17</v>
      </c>
      <c r="B1506" s="11"/>
      <c r="C1506" s="10">
        <v>55000</v>
      </c>
    </row>
    <row r="1507" spans="1:3" ht="15.75" x14ac:dyDescent="0.25">
      <c r="A1507" s="110" t="s">
        <v>15</v>
      </c>
      <c r="B1507" s="11"/>
      <c r="C1507" s="10">
        <v>100000</v>
      </c>
    </row>
    <row r="1508" spans="1:3" ht="15.75" x14ac:dyDescent="0.25">
      <c r="A1508" s="67" t="s">
        <v>18</v>
      </c>
      <c r="B1508" s="11"/>
      <c r="C1508" s="10">
        <v>11500</v>
      </c>
    </row>
    <row r="1509" spans="1:3" ht="15.75" x14ac:dyDescent="0.25">
      <c r="A1509" s="67" t="s">
        <v>19</v>
      </c>
      <c r="B1509" s="11"/>
      <c r="C1509" s="10">
        <v>20000</v>
      </c>
    </row>
    <row r="1510" spans="1:3" ht="15.75" x14ac:dyDescent="0.25">
      <c r="A1510" s="78" t="s">
        <v>20</v>
      </c>
      <c r="B1510" s="19"/>
      <c r="C1510" s="18">
        <f>SUM(C1500:C1509)</f>
        <v>477625</v>
      </c>
    </row>
    <row r="1511" spans="1:3" ht="15.75" x14ac:dyDescent="0.25">
      <c r="A1511" s="79"/>
      <c r="B1511" s="47"/>
      <c r="C1511" s="20"/>
    </row>
    <row r="1512" spans="1:3" ht="15.75" x14ac:dyDescent="0.25">
      <c r="A1512" s="80" t="s">
        <v>21</v>
      </c>
      <c r="B1512" s="47"/>
      <c r="C1512" s="20"/>
    </row>
    <row r="1513" spans="1:3" ht="15.75" x14ac:dyDescent="0.25">
      <c r="A1513" s="67" t="s">
        <v>23</v>
      </c>
      <c r="B1513" s="47"/>
      <c r="C1513" s="77"/>
    </row>
    <row r="1514" spans="1:3" ht="15.75" x14ac:dyDescent="0.25">
      <c r="A1514" s="67" t="s">
        <v>22</v>
      </c>
      <c r="B1514" s="47"/>
      <c r="C1514" s="81"/>
    </row>
    <row r="1515" spans="1:3" ht="15.75" x14ac:dyDescent="0.25">
      <c r="A1515" s="67" t="s">
        <v>24</v>
      </c>
      <c r="B1515" s="90"/>
      <c r="C1515" s="81"/>
    </row>
    <row r="1516" spans="1:3" ht="15.75" x14ac:dyDescent="0.25">
      <c r="A1516" s="67" t="s">
        <v>25</v>
      </c>
      <c r="B1516" s="47"/>
      <c r="C1516" s="81"/>
    </row>
    <row r="1517" spans="1:3" ht="15.75" x14ac:dyDescent="0.25">
      <c r="A1517" s="67"/>
      <c r="B1517" s="8"/>
      <c r="C1517" s="7">
        <f>C1510+B1515+C1513</f>
        <v>477625</v>
      </c>
    </row>
    <row r="1518" spans="1:3" ht="15.75" x14ac:dyDescent="0.25">
      <c r="A1518" s="80" t="s">
        <v>26</v>
      </c>
      <c r="B1518" s="47"/>
      <c r="C1518" s="81"/>
    </row>
    <row r="1519" spans="1:3" ht="15.75" x14ac:dyDescent="0.25">
      <c r="A1519" s="67" t="s">
        <v>27</v>
      </c>
      <c r="B1519" s="29">
        <v>350</v>
      </c>
      <c r="C1519" s="82"/>
    </row>
    <row r="1520" spans="1:3" ht="17.25" x14ac:dyDescent="0.3">
      <c r="A1520" s="83" t="s">
        <v>28</v>
      </c>
      <c r="B1520" s="49">
        <v>26500</v>
      </c>
      <c r="C1520" s="137"/>
    </row>
    <row r="1521" spans="1:3" ht="16.5" thickBot="1" x14ac:dyDescent="0.3">
      <c r="A1521" s="67" t="s">
        <v>29</v>
      </c>
      <c r="B1521" s="35"/>
      <c r="C1521" s="84">
        <f>C1517-B1519-B1520</f>
        <v>450775</v>
      </c>
    </row>
    <row r="1522" spans="1:3" ht="15.75" x14ac:dyDescent="0.25">
      <c r="A1522" s="67" t="s">
        <v>30</v>
      </c>
      <c r="B1522" s="50"/>
      <c r="C1522" s="85">
        <f>C1521*6/100</f>
        <v>27046.5</v>
      </c>
    </row>
    <row r="1523" spans="1:3" ht="15.75" x14ac:dyDescent="0.25">
      <c r="A1523" s="67" t="s">
        <v>31</v>
      </c>
      <c r="B1523" s="47"/>
      <c r="C1523" s="77">
        <v>-15000</v>
      </c>
    </row>
    <row r="1524" spans="1:3" ht="16.5" thickBot="1" x14ac:dyDescent="0.3">
      <c r="A1524" s="43" t="s">
        <v>32</v>
      </c>
      <c r="B1524" s="57"/>
      <c r="C1524" s="126">
        <f>C1522+C1523</f>
        <v>12046.5</v>
      </c>
    </row>
    <row r="1525" spans="1:3" ht="15.75" thickTop="1" x14ac:dyDescent="0.25"/>
    <row r="1526" spans="1:3" ht="15.75" x14ac:dyDescent="0.25">
      <c r="A1526" s="92"/>
      <c r="B1526" s="37"/>
      <c r="C1526" s="120"/>
    </row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32" spans="1:3" ht="15.75" x14ac:dyDescent="0.25">
      <c r="A1532" s="92"/>
      <c r="B1532" s="37"/>
      <c r="C1532" s="120"/>
    </row>
    <row r="1543" spans="1:3" ht="17.25" x14ac:dyDescent="0.3">
      <c r="A1543" s="1" t="s">
        <v>108</v>
      </c>
      <c r="B1543" s="3"/>
      <c r="C1543" s="3"/>
    </row>
    <row r="1544" spans="1:3" ht="17.25" x14ac:dyDescent="0.3">
      <c r="A1544" s="1" t="s">
        <v>89</v>
      </c>
      <c r="B1544" s="3"/>
      <c r="C1544" s="3"/>
    </row>
    <row r="1545" spans="1:3" ht="15.75" x14ac:dyDescent="0.25">
      <c r="A1545" s="73"/>
      <c r="B1545" s="3"/>
      <c r="C1545" s="3"/>
    </row>
    <row r="1546" spans="1:3" ht="15.75" x14ac:dyDescent="0.25">
      <c r="A1546" s="74" t="s">
        <v>2</v>
      </c>
      <c r="B1546" s="3"/>
      <c r="C1546" s="3"/>
    </row>
    <row r="1547" spans="1:3" ht="15.75" x14ac:dyDescent="0.25">
      <c r="A1547" s="75"/>
      <c r="B1547" s="166" t="s">
        <v>115</v>
      </c>
      <c r="C1547" s="166"/>
    </row>
    <row r="1548" spans="1:3" ht="15.75" x14ac:dyDescent="0.25">
      <c r="A1548" s="76" t="s">
        <v>6</v>
      </c>
      <c r="B1548" s="8"/>
      <c r="C1548" s="7">
        <v>75000</v>
      </c>
    </row>
    <row r="1549" spans="1:3" ht="15.75" x14ac:dyDescent="0.25">
      <c r="A1549" s="67" t="s">
        <v>9</v>
      </c>
      <c r="B1549" s="11"/>
      <c r="C1549" s="10">
        <v>7800</v>
      </c>
    </row>
    <row r="1550" spans="1:3" ht="15.75" x14ac:dyDescent="0.25">
      <c r="A1550" s="67" t="s">
        <v>11</v>
      </c>
      <c r="B1550" s="11"/>
      <c r="C1550" s="10">
        <v>39825</v>
      </c>
    </row>
    <row r="1551" spans="1:3" ht="15.75" x14ac:dyDescent="0.25">
      <c r="A1551" s="67" t="s">
        <v>13</v>
      </c>
      <c r="B1551" s="11"/>
      <c r="C1551" s="10">
        <v>37500</v>
      </c>
    </row>
    <row r="1552" spans="1:3" ht="15.75" x14ac:dyDescent="0.25">
      <c r="A1552" s="67" t="s">
        <v>16</v>
      </c>
      <c r="B1552" s="11"/>
      <c r="C1552" s="10">
        <v>25000</v>
      </c>
    </row>
    <row r="1553" spans="1:3" ht="15.75" x14ac:dyDescent="0.25">
      <c r="A1553" s="67" t="s">
        <v>53</v>
      </c>
      <c r="B1553" s="11"/>
      <c r="C1553" s="10">
        <v>106000</v>
      </c>
    </row>
    <row r="1554" spans="1:3" ht="15.75" x14ac:dyDescent="0.25">
      <c r="A1554" s="67" t="s">
        <v>17</v>
      </c>
      <c r="B1554" s="11"/>
      <c r="C1554" s="10">
        <v>55000</v>
      </c>
    </row>
    <row r="1555" spans="1:3" ht="15.75" x14ac:dyDescent="0.25">
      <c r="A1555" s="67" t="s">
        <v>18</v>
      </c>
      <c r="B1555" s="11"/>
      <c r="C1555" s="10">
        <v>11500</v>
      </c>
    </row>
    <row r="1556" spans="1:3" ht="15.75" x14ac:dyDescent="0.25">
      <c r="A1556" s="67" t="s">
        <v>19</v>
      </c>
      <c r="B1556" s="11"/>
      <c r="C1556" s="10">
        <v>20000</v>
      </c>
    </row>
    <row r="1557" spans="1:3" ht="15.75" x14ac:dyDescent="0.25">
      <c r="A1557" s="78" t="s">
        <v>20</v>
      </c>
      <c r="B1557" s="19"/>
      <c r="C1557" s="18">
        <f>SUM(C1548:C1556)</f>
        <v>377625</v>
      </c>
    </row>
    <row r="1558" spans="1:3" ht="15.75" x14ac:dyDescent="0.25">
      <c r="A1558" s="79"/>
      <c r="B1558" s="47"/>
      <c r="C1558" s="20"/>
    </row>
    <row r="1559" spans="1:3" ht="15.75" x14ac:dyDescent="0.25">
      <c r="A1559" s="80" t="s">
        <v>21</v>
      </c>
      <c r="B1559" s="47"/>
      <c r="C1559" s="20"/>
    </row>
    <row r="1560" spans="1:3" ht="15.75" x14ac:dyDescent="0.25">
      <c r="A1560" s="67" t="s">
        <v>23</v>
      </c>
      <c r="B1560" s="47"/>
      <c r="C1560" s="77"/>
    </row>
    <row r="1561" spans="1:3" ht="15.75" x14ac:dyDescent="0.25">
      <c r="A1561" s="67" t="s">
        <v>22</v>
      </c>
      <c r="B1561" s="47"/>
      <c r="C1561" s="81"/>
    </row>
    <row r="1562" spans="1:3" ht="15.75" x14ac:dyDescent="0.25">
      <c r="A1562" s="67" t="s">
        <v>24</v>
      </c>
      <c r="B1562" s="90"/>
      <c r="C1562" s="81"/>
    </row>
    <row r="1563" spans="1:3" ht="15.75" x14ac:dyDescent="0.25">
      <c r="A1563" s="67" t="s">
        <v>25</v>
      </c>
      <c r="B1563" s="47"/>
      <c r="C1563" s="81"/>
    </row>
    <row r="1564" spans="1:3" ht="15.75" x14ac:dyDescent="0.25">
      <c r="A1564" s="67"/>
      <c r="B1564" s="8"/>
      <c r="C1564" s="7">
        <f>C1557+B1562+C1560</f>
        <v>377625</v>
      </c>
    </row>
    <row r="1565" spans="1:3" ht="15.75" x14ac:dyDescent="0.25">
      <c r="A1565" s="80" t="s">
        <v>26</v>
      </c>
      <c r="B1565" s="47"/>
      <c r="C1565" s="81"/>
    </row>
    <row r="1566" spans="1:3" ht="15.75" x14ac:dyDescent="0.25">
      <c r="A1566" s="67" t="s">
        <v>27</v>
      </c>
      <c r="B1566" s="29" t="s">
        <v>38</v>
      </c>
      <c r="C1566" s="82"/>
    </row>
    <row r="1567" spans="1:3" ht="17.25" x14ac:dyDescent="0.3">
      <c r="A1567" s="83" t="s">
        <v>28</v>
      </c>
      <c r="B1567" s="49">
        <v>26500</v>
      </c>
      <c r="C1567" s="137"/>
    </row>
    <row r="1568" spans="1:3" ht="16.5" thickBot="1" x14ac:dyDescent="0.3">
      <c r="A1568" s="67" t="s">
        <v>29</v>
      </c>
      <c r="B1568" s="35"/>
      <c r="C1568" s="84">
        <f>C1564-B1567</f>
        <v>351125</v>
      </c>
    </row>
    <row r="1569" spans="1:3" ht="15.75" x14ac:dyDescent="0.25">
      <c r="A1569" s="67" t="s">
        <v>30</v>
      </c>
      <c r="B1569" s="50"/>
      <c r="C1569" s="85">
        <f>C1568*6/100</f>
        <v>21067.5</v>
      </c>
    </row>
    <row r="1570" spans="1:3" ht="15.75" x14ac:dyDescent="0.25">
      <c r="A1570" s="67" t="s">
        <v>31</v>
      </c>
      <c r="B1570" s="47"/>
      <c r="C1570" s="77">
        <v>-15000</v>
      </c>
    </row>
    <row r="1571" spans="1:3" ht="16.5" thickBot="1" x14ac:dyDescent="0.3">
      <c r="A1571" s="43" t="s">
        <v>32</v>
      </c>
      <c r="B1571" s="57"/>
      <c r="C1571" s="126">
        <f>C1569+C1570</f>
        <v>6067.5</v>
      </c>
    </row>
    <row r="1572" spans="1:3" ht="15.75" thickTop="1" x14ac:dyDescent="0.25"/>
    <row r="1573" spans="1:3" ht="15.75" x14ac:dyDescent="0.25">
      <c r="A1573" s="92"/>
      <c r="B1573" s="37"/>
      <c r="C1573" s="120"/>
    </row>
    <row r="1574" spans="1:3" ht="15.75" x14ac:dyDescent="0.25">
      <c r="A1574" s="92"/>
      <c r="B1574" s="37"/>
      <c r="C1574" s="120"/>
    </row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80" spans="1:3" ht="15.75" x14ac:dyDescent="0.25">
      <c r="A1580" s="92"/>
      <c r="B1580" s="37"/>
      <c r="C1580" s="120"/>
    </row>
    <row r="1591" spans="1:3" ht="17.25" x14ac:dyDescent="0.3">
      <c r="A1591" s="1" t="s">
        <v>109</v>
      </c>
      <c r="B1591" s="3"/>
      <c r="C1591" s="3"/>
    </row>
    <row r="1592" spans="1:3" ht="17.25" x14ac:dyDescent="0.3">
      <c r="A1592" s="1" t="s">
        <v>89</v>
      </c>
      <c r="B1592" s="3"/>
      <c r="C1592" s="3"/>
    </row>
    <row r="1593" spans="1:3" ht="15.75" x14ac:dyDescent="0.25">
      <c r="A1593" s="73"/>
      <c r="B1593" s="3"/>
      <c r="C1593" s="3"/>
    </row>
    <row r="1594" spans="1:3" ht="15.75" x14ac:dyDescent="0.25">
      <c r="A1594" s="74" t="s">
        <v>2</v>
      </c>
      <c r="B1594" s="3"/>
      <c r="C1594" s="3"/>
    </row>
    <row r="1595" spans="1:3" ht="15.75" x14ac:dyDescent="0.25">
      <c r="A1595" s="75"/>
      <c r="B1595" s="166" t="s">
        <v>115</v>
      </c>
      <c r="C1595" s="166"/>
    </row>
    <row r="1596" spans="1:3" ht="15.75" x14ac:dyDescent="0.25">
      <c r="A1596" s="76" t="s">
        <v>6</v>
      </c>
      <c r="B1596" s="8"/>
      <c r="C1596" s="7">
        <v>75000</v>
      </c>
    </row>
    <row r="1597" spans="1:3" ht="15.75" x14ac:dyDescent="0.25">
      <c r="A1597" s="67" t="s">
        <v>9</v>
      </c>
      <c r="B1597" s="11"/>
      <c r="C1597" s="10">
        <v>7800</v>
      </c>
    </row>
    <row r="1598" spans="1:3" ht="15.75" x14ac:dyDescent="0.25">
      <c r="A1598" s="67" t="s">
        <v>11</v>
      </c>
      <c r="B1598" s="11"/>
      <c r="C1598" s="10">
        <v>39825</v>
      </c>
    </row>
    <row r="1599" spans="1:3" ht="15.75" x14ac:dyDescent="0.25">
      <c r="A1599" s="67" t="s">
        <v>13</v>
      </c>
      <c r="B1599" s="11"/>
      <c r="C1599" s="10">
        <v>37500</v>
      </c>
    </row>
    <row r="1600" spans="1:3" ht="15.75" x14ac:dyDescent="0.25">
      <c r="A1600" s="67" t="s">
        <v>16</v>
      </c>
      <c r="B1600" s="11"/>
      <c r="C1600" s="10">
        <v>25000</v>
      </c>
    </row>
    <row r="1601" spans="1:3" ht="15.75" x14ac:dyDescent="0.25">
      <c r="A1601" s="67" t="s">
        <v>17</v>
      </c>
      <c r="B1601" s="11"/>
      <c r="C1601" s="10">
        <v>55000</v>
      </c>
    </row>
    <row r="1602" spans="1:3" ht="15.75" x14ac:dyDescent="0.25">
      <c r="A1602" s="67" t="s">
        <v>18</v>
      </c>
      <c r="B1602" s="11"/>
      <c r="C1602" s="10">
        <v>11500</v>
      </c>
    </row>
    <row r="1603" spans="1:3" ht="15.75" x14ac:dyDescent="0.25">
      <c r="A1603" s="67" t="s">
        <v>19</v>
      </c>
      <c r="B1603" s="11"/>
      <c r="C1603" s="10">
        <v>20000</v>
      </c>
    </row>
    <row r="1604" spans="1:3" ht="15.75" x14ac:dyDescent="0.25">
      <c r="A1604" s="78" t="s">
        <v>20</v>
      </c>
      <c r="B1604" s="19"/>
      <c r="C1604" s="18">
        <f>SUM(C1596:C1603)</f>
        <v>271625</v>
      </c>
    </row>
    <row r="1605" spans="1:3" ht="15.75" x14ac:dyDescent="0.25">
      <c r="A1605" s="79"/>
      <c r="B1605" s="47"/>
      <c r="C1605" s="20"/>
    </row>
    <row r="1606" spans="1:3" ht="15.75" x14ac:dyDescent="0.25">
      <c r="A1606" s="80" t="s">
        <v>21</v>
      </c>
      <c r="B1606" s="47"/>
      <c r="C1606" s="20"/>
    </row>
    <row r="1607" spans="1:3" ht="15.75" x14ac:dyDescent="0.25">
      <c r="A1607" s="67" t="s">
        <v>23</v>
      </c>
      <c r="B1607" s="47"/>
      <c r="C1607" s="77"/>
    </row>
    <row r="1608" spans="1:3" ht="15.75" x14ac:dyDescent="0.25">
      <c r="A1608" s="67" t="s">
        <v>22</v>
      </c>
      <c r="B1608" s="140">
        <v>20000</v>
      </c>
      <c r="C1608" s="81"/>
    </row>
    <row r="1609" spans="1:3" ht="15.75" x14ac:dyDescent="0.25">
      <c r="A1609" s="67" t="s">
        <v>24</v>
      </c>
      <c r="B1609" s="90"/>
      <c r="C1609" s="81"/>
    </row>
    <row r="1610" spans="1:3" ht="15.75" x14ac:dyDescent="0.25">
      <c r="A1610" s="67" t="s">
        <v>25</v>
      </c>
      <c r="B1610" s="47"/>
      <c r="C1610" s="81"/>
    </row>
    <row r="1611" spans="1:3" ht="15.75" x14ac:dyDescent="0.25">
      <c r="A1611" s="67"/>
      <c r="B1611" s="8"/>
      <c r="C1611" s="7">
        <f>C1604+B1608</f>
        <v>291625</v>
      </c>
    </row>
    <row r="1612" spans="1:3" ht="15.75" x14ac:dyDescent="0.25">
      <c r="A1612" s="80" t="s">
        <v>26</v>
      </c>
      <c r="B1612" s="47"/>
      <c r="C1612" s="81"/>
    </row>
    <row r="1613" spans="1:3" ht="15.75" x14ac:dyDescent="0.25">
      <c r="A1613" s="67" t="s">
        <v>27</v>
      </c>
      <c r="B1613" s="29">
        <v>350</v>
      </c>
      <c r="C1613" s="82"/>
    </row>
    <row r="1614" spans="1:3" ht="17.25" x14ac:dyDescent="0.3">
      <c r="A1614" s="83"/>
      <c r="B1614" s="49"/>
      <c r="C1614" s="137"/>
    </row>
    <row r="1615" spans="1:3" ht="16.5" thickBot="1" x14ac:dyDescent="0.3">
      <c r="A1615" s="67" t="s">
        <v>29</v>
      </c>
      <c r="B1615" s="35"/>
      <c r="C1615" s="84">
        <f>C1611-B1613</f>
        <v>291275</v>
      </c>
    </row>
    <row r="1616" spans="1:3" ht="15.75" x14ac:dyDescent="0.25">
      <c r="A1616" s="67" t="s">
        <v>30</v>
      </c>
      <c r="B1616" s="50"/>
      <c r="C1616" s="85">
        <f>C1615*6/100</f>
        <v>17476.5</v>
      </c>
    </row>
    <row r="1617" spans="1:3" ht="15.75" x14ac:dyDescent="0.25">
      <c r="A1617" s="67" t="s">
        <v>31</v>
      </c>
      <c r="B1617" s="47"/>
      <c r="C1617" s="77">
        <v>-15000</v>
      </c>
    </row>
    <row r="1618" spans="1:3" ht="16.5" thickBot="1" x14ac:dyDescent="0.3">
      <c r="A1618" s="43" t="s">
        <v>32</v>
      </c>
      <c r="B1618" s="57"/>
      <c r="C1618" s="126">
        <f>C1616+C1617</f>
        <v>2476.5</v>
      </c>
    </row>
    <row r="1619" spans="1:3" ht="15.75" thickTop="1" x14ac:dyDescent="0.25"/>
    <row r="1620" spans="1:3" ht="15.75" x14ac:dyDescent="0.25">
      <c r="A1620" s="92"/>
      <c r="B1620" s="37"/>
      <c r="C1620" s="120"/>
    </row>
    <row r="1621" spans="1:3" ht="15.75" x14ac:dyDescent="0.25">
      <c r="A1621" s="92"/>
      <c r="B1621" s="37"/>
      <c r="C1621" s="120"/>
    </row>
    <row r="1622" spans="1:3" ht="15.75" x14ac:dyDescent="0.25">
      <c r="A1622" s="92"/>
      <c r="B1622" s="37"/>
      <c r="C1622" s="120"/>
    </row>
    <row r="1623" spans="1:3" ht="15.75" x14ac:dyDescent="0.25">
      <c r="A1623" s="92"/>
      <c r="B1623" s="37"/>
      <c r="C1623" s="120"/>
    </row>
    <row r="1624" spans="1:3" ht="15.75" x14ac:dyDescent="0.25">
      <c r="A1624" s="92"/>
      <c r="B1624" s="37"/>
      <c r="C1624" s="120"/>
    </row>
    <row r="1625" spans="1:3" ht="15.75" x14ac:dyDescent="0.25">
      <c r="A1625" s="92"/>
      <c r="B1625" s="37"/>
      <c r="C1625" s="120"/>
    </row>
    <row r="1626" spans="1:3" ht="15.75" x14ac:dyDescent="0.25">
      <c r="A1626" s="92"/>
      <c r="B1626" s="37"/>
      <c r="C1626" s="120"/>
    </row>
    <row r="1627" spans="1:3" ht="15.75" x14ac:dyDescent="0.25">
      <c r="A1627" s="92"/>
      <c r="B1627" s="37"/>
      <c r="C1627" s="120"/>
    </row>
    <row r="1639" spans="1:3" ht="17.25" x14ac:dyDescent="0.3">
      <c r="A1639" s="1" t="s">
        <v>110</v>
      </c>
      <c r="B1639" s="3"/>
      <c r="C1639" s="3"/>
    </row>
    <row r="1640" spans="1:3" ht="17.25" x14ac:dyDescent="0.3">
      <c r="A1640" s="1" t="s">
        <v>89</v>
      </c>
      <c r="B1640" s="3"/>
      <c r="C1640" s="3"/>
    </row>
    <row r="1641" spans="1:3" ht="15.75" x14ac:dyDescent="0.25">
      <c r="A1641" s="73"/>
      <c r="B1641" s="3"/>
      <c r="C1641" s="3"/>
    </row>
    <row r="1642" spans="1:3" ht="15.75" x14ac:dyDescent="0.25">
      <c r="A1642" s="74" t="s">
        <v>2</v>
      </c>
      <c r="B1642" s="3"/>
      <c r="C1642" s="3"/>
    </row>
    <row r="1643" spans="1:3" ht="15.75" x14ac:dyDescent="0.25">
      <c r="A1643" s="75"/>
      <c r="B1643" s="166" t="s">
        <v>115</v>
      </c>
      <c r="C1643" s="166"/>
    </row>
    <row r="1644" spans="1:3" ht="15.75" x14ac:dyDescent="0.25">
      <c r="A1644" s="76" t="s">
        <v>6</v>
      </c>
      <c r="B1644" s="8"/>
      <c r="C1644" s="7">
        <v>75000</v>
      </c>
    </row>
    <row r="1645" spans="1:3" ht="15.75" x14ac:dyDescent="0.25">
      <c r="A1645" s="67" t="s">
        <v>9</v>
      </c>
      <c r="B1645" s="11"/>
      <c r="C1645" s="10">
        <v>7800</v>
      </c>
    </row>
    <row r="1646" spans="1:3" ht="15.75" x14ac:dyDescent="0.25">
      <c r="A1646" s="67" t="s">
        <v>11</v>
      </c>
      <c r="B1646" s="11"/>
      <c r="C1646" s="10">
        <v>39825</v>
      </c>
    </row>
    <row r="1647" spans="1:3" ht="15.75" x14ac:dyDescent="0.25">
      <c r="A1647" s="67" t="s">
        <v>13</v>
      </c>
      <c r="B1647" s="11"/>
      <c r="C1647" s="10">
        <v>37500</v>
      </c>
    </row>
    <row r="1648" spans="1:3" ht="17.25" x14ac:dyDescent="0.3">
      <c r="A1648" s="9" t="s">
        <v>15</v>
      </c>
      <c r="B1648" s="11"/>
      <c r="C1648" s="10">
        <v>100000</v>
      </c>
    </row>
    <row r="1649" spans="1:3" ht="15.75" x14ac:dyDescent="0.25">
      <c r="A1649" s="67" t="s">
        <v>53</v>
      </c>
      <c r="B1649" s="11"/>
      <c r="C1649" s="10">
        <v>106000</v>
      </c>
    </row>
    <row r="1650" spans="1:3" ht="15.75" x14ac:dyDescent="0.25">
      <c r="A1650" s="67" t="s">
        <v>16</v>
      </c>
      <c r="B1650" s="11"/>
      <c r="C1650" s="10">
        <v>25000</v>
      </c>
    </row>
    <row r="1651" spans="1:3" ht="15.75" x14ac:dyDescent="0.25">
      <c r="A1651" s="67" t="s">
        <v>17</v>
      </c>
      <c r="B1651" s="11"/>
      <c r="C1651" s="10">
        <v>55000</v>
      </c>
    </row>
    <row r="1652" spans="1:3" ht="15.75" x14ac:dyDescent="0.25">
      <c r="A1652" s="67" t="s">
        <v>18</v>
      </c>
      <c r="B1652" s="11"/>
      <c r="C1652" s="10">
        <v>11500</v>
      </c>
    </row>
    <row r="1653" spans="1:3" ht="15.75" x14ac:dyDescent="0.25">
      <c r="A1653" s="67" t="s">
        <v>19</v>
      </c>
      <c r="B1653" s="11"/>
      <c r="C1653" s="10">
        <v>20000</v>
      </c>
    </row>
    <row r="1654" spans="1:3" ht="15.75" x14ac:dyDescent="0.25">
      <c r="A1654" s="78" t="s">
        <v>20</v>
      </c>
      <c r="B1654" s="19"/>
      <c r="C1654" s="18">
        <f>SUM(C1644:C1653)</f>
        <v>477625</v>
      </c>
    </row>
    <row r="1655" spans="1:3" ht="15.75" x14ac:dyDescent="0.25">
      <c r="A1655" s="79"/>
      <c r="B1655" s="47"/>
      <c r="C1655" s="20"/>
    </row>
    <row r="1656" spans="1:3" ht="15.75" x14ac:dyDescent="0.25">
      <c r="A1656" s="80" t="s">
        <v>21</v>
      </c>
      <c r="B1656" s="47"/>
      <c r="C1656" s="20"/>
    </row>
    <row r="1657" spans="1:3" ht="15.75" x14ac:dyDescent="0.25">
      <c r="A1657" s="67" t="s">
        <v>23</v>
      </c>
      <c r="B1657" s="47"/>
      <c r="C1657" s="77"/>
    </row>
    <row r="1658" spans="1:3" ht="15.75" x14ac:dyDescent="0.25">
      <c r="A1658" s="67" t="s">
        <v>22</v>
      </c>
      <c r="B1658" s="47"/>
      <c r="C1658" s="81"/>
    </row>
    <row r="1659" spans="1:3" ht="15.75" x14ac:dyDescent="0.25">
      <c r="A1659" s="67" t="s">
        <v>24</v>
      </c>
      <c r="B1659" s="90"/>
      <c r="C1659" s="81"/>
    </row>
    <row r="1660" spans="1:3" ht="15.75" x14ac:dyDescent="0.25">
      <c r="A1660" s="67" t="s">
        <v>25</v>
      </c>
      <c r="B1660" s="47"/>
      <c r="C1660" s="81"/>
    </row>
    <row r="1661" spans="1:3" ht="15.75" x14ac:dyDescent="0.25">
      <c r="A1661" s="67"/>
      <c r="B1661" s="8"/>
      <c r="C1661" s="7">
        <f>C1654+B1659+C1657</f>
        <v>477625</v>
      </c>
    </row>
    <row r="1662" spans="1:3" ht="15.75" x14ac:dyDescent="0.25">
      <c r="A1662" s="80" t="s">
        <v>26</v>
      </c>
      <c r="B1662" s="47"/>
      <c r="C1662" s="81"/>
    </row>
    <row r="1663" spans="1:3" ht="15.75" x14ac:dyDescent="0.25">
      <c r="A1663" s="67" t="s">
        <v>27</v>
      </c>
      <c r="B1663" s="29">
        <v>350</v>
      </c>
      <c r="C1663" s="82"/>
    </row>
    <row r="1664" spans="1:3" ht="17.25" x14ac:dyDescent="0.3">
      <c r="A1664" s="83" t="s">
        <v>28</v>
      </c>
      <c r="B1664" s="49">
        <v>26500</v>
      </c>
      <c r="C1664" s="137"/>
    </row>
    <row r="1665" spans="1:3" ht="16.5" thickBot="1" x14ac:dyDescent="0.3">
      <c r="A1665" s="67" t="s">
        <v>29</v>
      </c>
      <c r="B1665" s="35"/>
      <c r="C1665" s="84">
        <f>C1661-B1663-B1664</f>
        <v>450775</v>
      </c>
    </row>
    <row r="1666" spans="1:3" ht="15.75" x14ac:dyDescent="0.25">
      <c r="A1666" s="67" t="s">
        <v>30</v>
      </c>
      <c r="B1666" s="50"/>
      <c r="C1666" s="85">
        <f>C1665*6/100</f>
        <v>27046.5</v>
      </c>
    </row>
    <row r="1667" spans="1:3" ht="15.75" x14ac:dyDescent="0.25">
      <c r="A1667" s="67" t="s">
        <v>31</v>
      </c>
      <c r="B1667" s="47"/>
      <c r="C1667" s="77">
        <v>-15000</v>
      </c>
    </row>
    <row r="1668" spans="1:3" ht="16.5" thickBot="1" x14ac:dyDescent="0.3">
      <c r="A1668" s="43" t="s">
        <v>32</v>
      </c>
      <c r="B1668" s="57"/>
      <c r="C1668" s="126">
        <f>C1666+C1667</f>
        <v>12046.5</v>
      </c>
    </row>
    <row r="1669" spans="1:3" ht="15.75" thickTop="1" x14ac:dyDescent="0.25"/>
    <row r="1678" spans="1:3" ht="15.75" x14ac:dyDescent="0.25">
      <c r="A1678" s="92"/>
      <c r="B1678" s="37"/>
      <c r="C1678" s="120"/>
    </row>
    <row r="1687" spans="1:3" ht="17.25" x14ac:dyDescent="0.3">
      <c r="A1687" s="1" t="s">
        <v>111</v>
      </c>
      <c r="B1687" s="3"/>
      <c r="C1687" s="3"/>
    </row>
    <row r="1688" spans="1:3" ht="17.25" x14ac:dyDescent="0.3">
      <c r="A1688" s="1" t="s">
        <v>89</v>
      </c>
      <c r="B1688" s="3"/>
      <c r="C1688" s="3"/>
    </row>
    <row r="1689" spans="1:3" ht="15.75" x14ac:dyDescent="0.25">
      <c r="A1689" s="73"/>
      <c r="B1689" s="3"/>
      <c r="C1689" s="3"/>
    </row>
    <row r="1690" spans="1:3" ht="15.75" x14ac:dyDescent="0.25">
      <c r="A1690" s="74" t="s">
        <v>2</v>
      </c>
      <c r="B1690" s="3"/>
      <c r="C1690" s="3"/>
    </row>
    <row r="1691" spans="1:3" ht="15.75" x14ac:dyDescent="0.25">
      <c r="A1691" s="75"/>
      <c r="B1691" s="166" t="s">
        <v>115</v>
      </c>
      <c r="C1691" s="166"/>
    </row>
    <row r="1692" spans="1:3" ht="15.75" x14ac:dyDescent="0.25">
      <c r="A1692" s="76" t="s">
        <v>6</v>
      </c>
      <c r="B1692" s="8"/>
      <c r="C1692" s="7">
        <v>75000</v>
      </c>
    </row>
    <row r="1693" spans="1:3" ht="15.75" x14ac:dyDescent="0.25">
      <c r="A1693" s="67" t="s">
        <v>9</v>
      </c>
      <c r="B1693" s="11"/>
      <c r="C1693" s="10">
        <v>7800</v>
      </c>
    </row>
    <row r="1694" spans="1:3" ht="15.75" x14ac:dyDescent="0.25">
      <c r="A1694" s="67" t="s">
        <v>11</v>
      </c>
      <c r="B1694" s="11"/>
      <c r="C1694" s="10">
        <v>39825</v>
      </c>
    </row>
    <row r="1695" spans="1:3" ht="15.75" x14ac:dyDescent="0.25">
      <c r="A1695" s="67" t="s">
        <v>13</v>
      </c>
      <c r="B1695" s="11"/>
      <c r="C1695" s="10">
        <v>37500</v>
      </c>
    </row>
    <row r="1696" spans="1:3" ht="15.75" x14ac:dyDescent="0.25">
      <c r="A1696" s="67" t="s">
        <v>16</v>
      </c>
      <c r="B1696" s="11"/>
      <c r="C1696" s="10">
        <v>25000</v>
      </c>
    </row>
    <row r="1697" spans="1:3" ht="15.75" x14ac:dyDescent="0.25">
      <c r="A1697" s="67" t="s">
        <v>15</v>
      </c>
      <c r="B1697" s="47"/>
      <c r="C1697" s="15">
        <v>300000</v>
      </c>
    </row>
    <row r="1698" spans="1:3" ht="15.75" x14ac:dyDescent="0.25">
      <c r="A1698" s="67" t="s">
        <v>53</v>
      </c>
      <c r="B1698" s="11"/>
      <c r="C1698" s="10">
        <v>106000</v>
      </c>
    </row>
    <row r="1699" spans="1:3" ht="15.75" x14ac:dyDescent="0.25">
      <c r="A1699" s="67" t="s">
        <v>17</v>
      </c>
      <c r="B1699" s="11"/>
      <c r="C1699" s="10">
        <v>55000</v>
      </c>
    </row>
    <row r="1700" spans="1:3" ht="15.75" x14ac:dyDescent="0.25">
      <c r="A1700" s="67" t="s">
        <v>18</v>
      </c>
      <c r="B1700" s="11"/>
      <c r="C1700" s="10">
        <v>11500</v>
      </c>
    </row>
    <row r="1701" spans="1:3" ht="15.75" x14ac:dyDescent="0.25">
      <c r="A1701" s="67" t="s">
        <v>19</v>
      </c>
      <c r="B1701" s="11"/>
      <c r="C1701" s="10">
        <v>20000</v>
      </c>
    </row>
    <row r="1702" spans="1:3" ht="15.75" x14ac:dyDescent="0.25">
      <c r="A1702" s="78" t="s">
        <v>20</v>
      </c>
      <c r="B1702" s="19"/>
      <c r="C1702" s="18">
        <f>SUM(C1692:C1701)</f>
        <v>677625</v>
      </c>
    </row>
    <row r="1703" spans="1:3" ht="15.75" x14ac:dyDescent="0.25">
      <c r="A1703" s="79"/>
      <c r="B1703" s="47"/>
      <c r="C1703" s="20"/>
    </row>
    <row r="1704" spans="1:3" ht="15.75" x14ac:dyDescent="0.25">
      <c r="A1704" s="80" t="s">
        <v>21</v>
      </c>
      <c r="B1704" s="47"/>
      <c r="C1704" s="20"/>
    </row>
    <row r="1705" spans="1:3" ht="15.75" x14ac:dyDescent="0.25">
      <c r="A1705" s="67" t="s">
        <v>23</v>
      </c>
      <c r="B1705" s="47"/>
      <c r="C1705" s="77"/>
    </row>
    <row r="1706" spans="1:3" ht="15.75" x14ac:dyDescent="0.25">
      <c r="A1706" s="67" t="s">
        <v>22</v>
      </c>
      <c r="B1706" s="47"/>
      <c r="C1706" s="81"/>
    </row>
    <row r="1707" spans="1:3" ht="15.75" x14ac:dyDescent="0.25">
      <c r="A1707" s="67" t="s">
        <v>24</v>
      </c>
      <c r="B1707" s="90"/>
      <c r="C1707" s="81"/>
    </row>
    <row r="1708" spans="1:3" ht="15.75" x14ac:dyDescent="0.25">
      <c r="A1708" s="67" t="s">
        <v>25</v>
      </c>
      <c r="B1708" s="47"/>
      <c r="C1708" s="81"/>
    </row>
    <row r="1709" spans="1:3" ht="15.75" x14ac:dyDescent="0.25">
      <c r="A1709" s="67"/>
      <c r="B1709" s="8"/>
      <c r="C1709" s="7">
        <f>C1702+B1707+C1705</f>
        <v>677625</v>
      </c>
    </row>
    <row r="1710" spans="1:3" ht="15.75" x14ac:dyDescent="0.25">
      <c r="A1710" s="80" t="s">
        <v>26</v>
      </c>
      <c r="B1710" s="47"/>
      <c r="C1710" s="81"/>
    </row>
    <row r="1711" spans="1:3" ht="15.75" x14ac:dyDescent="0.25">
      <c r="A1711" s="67" t="s">
        <v>27</v>
      </c>
      <c r="B1711" s="29">
        <v>350</v>
      </c>
      <c r="C1711" s="82"/>
    </row>
    <row r="1712" spans="1:3" ht="17.25" x14ac:dyDescent="0.3">
      <c r="A1712" s="83" t="s">
        <v>28</v>
      </c>
      <c r="B1712" s="49">
        <v>26000</v>
      </c>
      <c r="C1712" s="137"/>
    </row>
    <row r="1713" spans="1:3" ht="16.5" thickBot="1" x14ac:dyDescent="0.3">
      <c r="A1713" s="67" t="s">
        <v>29</v>
      </c>
      <c r="B1713" s="35"/>
      <c r="C1713" s="84">
        <f>C1709-B1711-B1712</f>
        <v>651275</v>
      </c>
    </row>
    <row r="1714" spans="1:3" ht="15.75" x14ac:dyDescent="0.25">
      <c r="A1714" s="67" t="s">
        <v>73</v>
      </c>
      <c r="B1714" s="50"/>
      <c r="C1714" s="85">
        <f>C1713*12/100</f>
        <v>78153</v>
      </c>
    </row>
    <row r="1715" spans="1:3" ht="15.75" x14ac:dyDescent="0.25">
      <c r="A1715" s="67" t="s">
        <v>31</v>
      </c>
      <c r="B1715" s="47"/>
      <c r="C1715" s="77">
        <v>-45000</v>
      </c>
    </row>
    <row r="1716" spans="1:3" ht="16.5" thickBot="1" x14ac:dyDescent="0.3">
      <c r="A1716" s="43" t="s">
        <v>32</v>
      </c>
      <c r="B1716" s="57"/>
      <c r="C1716" s="126">
        <f>C1714+C1715</f>
        <v>33153</v>
      </c>
    </row>
    <row r="1717" spans="1:3" ht="15.75" thickTop="1" x14ac:dyDescent="0.25"/>
    <row r="1725" spans="1:3" ht="15.75" x14ac:dyDescent="0.25">
      <c r="A1725" s="92"/>
      <c r="B1725" s="37"/>
      <c r="C1725" s="120"/>
    </row>
    <row r="1735" spans="1:3" ht="17.25" x14ac:dyDescent="0.3">
      <c r="A1735" s="1" t="s">
        <v>112</v>
      </c>
      <c r="B1735" s="3"/>
      <c r="C1735" s="3"/>
    </row>
    <row r="1736" spans="1:3" ht="17.25" x14ac:dyDescent="0.3">
      <c r="A1736" s="1" t="s">
        <v>89</v>
      </c>
      <c r="B1736" s="3"/>
      <c r="C1736" s="3"/>
    </row>
    <row r="1737" spans="1:3" ht="15.75" x14ac:dyDescent="0.25">
      <c r="A1737" s="73"/>
      <c r="B1737" s="3"/>
      <c r="C1737" s="3"/>
    </row>
    <row r="1738" spans="1:3" ht="15.75" x14ac:dyDescent="0.25">
      <c r="A1738" s="74" t="s">
        <v>2</v>
      </c>
      <c r="B1738" s="3"/>
      <c r="C1738" s="3"/>
    </row>
    <row r="1739" spans="1:3" ht="15.75" x14ac:dyDescent="0.25">
      <c r="A1739" s="75"/>
      <c r="B1739" s="166" t="s">
        <v>115</v>
      </c>
      <c r="C1739" s="166"/>
    </row>
    <row r="1740" spans="1:3" ht="15.75" x14ac:dyDescent="0.25">
      <c r="A1740" s="76" t="s">
        <v>6</v>
      </c>
      <c r="B1740" s="8"/>
      <c r="C1740" s="7">
        <v>75000</v>
      </c>
    </row>
    <row r="1741" spans="1:3" ht="15.75" x14ac:dyDescent="0.25">
      <c r="A1741" s="67" t="s">
        <v>9</v>
      </c>
      <c r="B1741" s="11"/>
      <c r="C1741" s="10">
        <v>7800</v>
      </c>
    </row>
    <row r="1742" spans="1:3" ht="15.75" x14ac:dyDescent="0.25">
      <c r="A1742" s="67" t="s">
        <v>11</v>
      </c>
      <c r="B1742" s="11"/>
      <c r="C1742" s="10">
        <v>39825</v>
      </c>
    </row>
    <row r="1743" spans="1:3" ht="15.75" x14ac:dyDescent="0.25">
      <c r="A1743" s="67" t="s">
        <v>13</v>
      </c>
      <c r="B1743" s="11"/>
      <c r="C1743" s="10">
        <v>37500</v>
      </c>
    </row>
    <row r="1744" spans="1:3" ht="15.75" x14ac:dyDescent="0.25">
      <c r="A1744" s="67" t="s">
        <v>15</v>
      </c>
      <c r="B1744" s="47"/>
      <c r="C1744" s="25">
        <v>316666.67</v>
      </c>
    </row>
    <row r="1745" spans="1:3" ht="15.75" x14ac:dyDescent="0.25">
      <c r="A1745" s="67" t="s">
        <v>53</v>
      </c>
      <c r="B1745" s="11"/>
      <c r="C1745" s="10">
        <v>106000</v>
      </c>
    </row>
    <row r="1746" spans="1:3" ht="15.75" x14ac:dyDescent="0.25">
      <c r="A1746" s="67" t="s">
        <v>16</v>
      </c>
      <c r="B1746" s="11"/>
      <c r="C1746" s="10">
        <v>25000</v>
      </c>
    </row>
    <row r="1747" spans="1:3" ht="15.75" x14ac:dyDescent="0.25">
      <c r="A1747" s="67" t="s">
        <v>17</v>
      </c>
      <c r="B1747" s="11"/>
      <c r="C1747" s="10">
        <v>55000</v>
      </c>
    </row>
    <row r="1748" spans="1:3" ht="15.75" x14ac:dyDescent="0.25">
      <c r="A1748" s="67" t="s">
        <v>18</v>
      </c>
      <c r="B1748" s="11"/>
      <c r="C1748" s="10">
        <v>11500</v>
      </c>
    </row>
    <row r="1749" spans="1:3" ht="15.75" x14ac:dyDescent="0.25">
      <c r="A1749" s="67" t="s">
        <v>19</v>
      </c>
      <c r="B1749" s="11"/>
      <c r="C1749" s="10">
        <v>20000</v>
      </c>
    </row>
    <row r="1750" spans="1:3" ht="15.75" x14ac:dyDescent="0.25">
      <c r="A1750" s="78" t="s">
        <v>20</v>
      </c>
      <c r="B1750" s="19"/>
      <c r="C1750" s="18">
        <f>SUM(C1740:C1749)</f>
        <v>694291.66999999993</v>
      </c>
    </row>
    <row r="1751" spans="1:3" ht="15.75" x14ac:dyDescent="0.25">
      <c r="A1751" s="79"/>
      <c r="B1751" s="47"/>
      <c r="C1751" s="20"/>
    </row>
    <row r="1752" spans="1:3" ht="15.75" x14ac:dyDescent="0.25">
      <c r="A1752" s="80" t="s">
        <v>21</v>
      </c>
      <c r="B1752" s="47"/>
      <c r="C1752" s="20"/>
    </row>
    <row r="1753" spans="1:3" ht="15.75" x14ac:dyDescent="0.25">
      <c r="A1753" s="67" t="s">
        <v>23</v>
      </c>
      <c r="B1753" s="47"/>
      <c r="C1753" s="77"/>
    </row>
    <row r="1754" spans="1:3" ht="15.75" x14ac:dyDescent="0.25">
      <c r="A1754" s="67" t="s">
        <v>22</v>
      </c>
      <c r="B1754" s="47"/>
      <c r="C1754" s="81"/>
    </row>
    <row r="1755" spans="1:3" ht="15.75" x14ac:dyDescent="0.25">
      <c r="A1755" s="67" t="s">
        <v>24</v>
      </c>
      <c r="B1755" s="90"/>
      <c r="C1755" s="81"/>
    </row>
    <row r="1756" spans="1:3" ht="15.75" x14ac:dyDescent="0.25">
      <c r="A1756" s="67" t="s">
        <v>25</v>
      </c>
      <c r="B1756" s="47"/>
      <c r="C1756" s="81"/>
    </row>
    <row r="1757" spans="1:3" ht="15.75" x14ac:dyDescent="0.25">
      <c r="A1757" s="67"/>
      <c r="B1757" s="8"/>
      <c r="C1757" s="7">
        <f>C1750+B1755+C1753</f>
        <v>694291.66999999993</v>
      </c>
    </row>
    <row r="1758" spans="1:3" ht="15.75" x14ac:dyDescent="0.25">
      <c r="A1758" s="80" t="s">
        <v>26</v>
      </c>
      <c r="B1758" s="47"/>
      <c r="C1758" s="81"/>
    </row>
    <row r="1759" spans="1:3" ht="15.75" x14ac:dyDescent="0.25">
      <c r="A1759" s="67" t="s">
        <v>27</v>
      </c>
      <c r="B1759" s="29">
        <v>350</v>
      </c>
      <c r="C1759" s="82"/>
    </row>
    <row r="1760" spans="1:3" ht="17.25" x14ac:dyDescent="0.3">
      <c r="A1760" s="83" t="s">
        <v>28</v>
      </c>
      <c r="B1760" s="49">
        <v>26500</v>
      </c>
      <c r="C1760" s="137"/>
    </row>
    <row r="1761" spans="1:3" ht="16.5" thickBot="1" x14ac:dyDescent="0.3">
      <c r="A1761" s="67" t="s">
        <v>29</v>
      </c>
      <c r="B1761" s="35"/>
      <c r="C1761" s="84">
        <f>C1757-B1759-B1760</f>
        <v>667441.66999999993</v>
      </c>
    </row>
    <row r="1762" spans="1:3" ht="15.75" x14ac:dyDescent="0.25">
      <c r="A1762" s="67" t="s">
        <v>73</v>
      </c>
      <c r="B1762" s="50"/>
      <c r="C1762" s="85">
        <f>C1761*12/100</f>
        <v>80093.00039999999</v>
      </c>
    </row>
    <row r="1763" spans="1:3" ht="15.75" x14ac:dyDescent="0.25">
      <c r="A1763" s="67" t="s">
        <v>31</v>
      </c>
      <c r="B1763" s="47"/>
      <c r="C1763" s="77">
        <v>-45000</v>
      </c>
    </row>
    <row r="1764" spans="1:3" ht="16.5" thickBot="1" x14ac:dyDescent="0.3">
      <c r="A1764" s="43" t="s">
        <v>32</v>
      </c>
      <c r="B1764" s="57"/>
      <c r="C1764" s="126">
        <f>C1762+C1763</f>
        <v>35093.00039999999</v>
      </c>
    </row>
    <row r="1765" spans="1:3" ht="15.75" thickTop="1" x14ac:dyDescent="0.25"/>
  </sheetData>
  <mergeCells count="38">
    <mergeCell ref="B1739:C1739"/>
    <mergeCell ref="B1451:C1451"/>
    <mergeCell ref="B1499:C1499"/>
    <mergeCell ref="B1547:C1547"/>
    <mergeCell ref="B1595:C1595"/>
    <mergeCell ref="B1643:C1643"/>
    <mergeCell ref="B1691:C1691"/>
    <mergeCell ref="B1403:C1403"/>
    <mergeCell ref="B877:C877"/>
    <mergeCell ref="B925:C925"/>
    <mergeCell ref="B973:C973"/>
    <mergeCell ref="B1021:C1021"/>
    <mergeCell ref="B1069:C1069"/>
    <mergeCell ref="B1117:C1117"/>
    <mergeCell ref="B1165:C1165"/>
    <mergeCell ref="B1212:C1212"/>
    <mergeCell ref="B1259:C1259"/>
    <mergeCell ref="B1307:C1307"/>
    <mergeCell ref="B1355:C1355"/>
    <mergeCell ref="B829:C829"/>
    <mergeCell ref="B275:C275"/>
    <mergeCell ref="B320:C320"/>
    <mergeCell ref="B365:C365"/>
    <mergeCell ref="B409:C409"/>
    <mergeCell ref="B456:C456"/>
    <mergeCell ref="B550:C550"/>
    <mergeCell ref="B598:C598"/>
    <mergeCell ref="B644:C644"/>
    <mergeCell ref="B688:C688"/>
    <mergeCell ref="B735:C735"/>
    <mergeCell ref="B782:C782"/>
    <mergeCell ref="B503:C503"/>
    <mergeCell ref="B231:C231"/>
    <mergeCell ref="B7:C7"/>
    <mergeCell ref="B54:C54"/>
    <mergeCell ref="B99:C99"/>
    <mergeCell ref="B143:C143"/>
    <mergeCell ref="B187:C18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L1764"/>
  <sheetViews>
    <sheetView topLeftCell="A300" workbookViewId="0">
      <selection activeCell="A314" sqref="A314:C350"/>
    </sheetView>
  </sheetViews>
  <sheetFormatPr defaultRowHeight="15" x14ac:dyDescent="0.25"/>
  <cols>
    <col min="1" max="1" width="38.5703125" customWidth="1"/>
    <col min="2" max="2" width="12.28515625" customWidth="1"/>
    <col min="3" max="3" width="14.85546875" customWidth="1"/>
    <col min="10" max="10" width="39.42578125" customWidth="1"/>
    <col min="11" max="11" width="11.5703125" customWidth="1"/>
    <col min="12" max="12" width="14.7109375" customWidth="1"/>
  </cols>
  <sheetData>
    <row r="3" spans="1:3" ht="17.25" x14ac:dyDescent="0.3">
      <c r="A3" s="1" t="s">
        <v>0</v>
      </c>
      <c r="B3" s="3"/>
      <c r="C3" s="3"/>
    </row>
    <row r="4" spans="1:3" ht="17.25" x14ac:dyDescent="0.3">
      <c r="A4" s="1" t="s">
        <v>1</v>
      </c>
      <c r="B4" s="3"/>
      <c r="C4" s="3"/>
    </row>
    <row r="5" spans="1:3" ht="17.25" x14ac:dyDescent="0.3">
      <c r="A5" s="2"/>
      <c r="B5" s="3"/>
      <c r="C5" s="3"/>
    </row>
    <row r="6" spans="1:3" ht="17.25" x14ac:dyDescent="0.3">
      <c r="A6" s="4" t="s">
        <v>2</v>
      </c>
      <c r="B6" s="3"/>
      <c r="C6" s="3"/>
    </row>
    <row r="7" spans="1:3" ht="17.25" x14ac:dyDescent="0.3">
      <c r="A7" s="5"/>
      <c r="B7" s="166" t="s">
        <v>122</v>
      </c>
      <c r="C7" s="166"/>
    </row>
    <row r="8" spans="1:3" ht="17.25" x14ac:dyDescent="0.3">
      <c r="A8" s="6" t="s">
        <v>6</v>
      </c>
      <c r="B8" s="8"/>
      <c r="C8" s="7">
        <v>107050</v>
      </c>
    </row>
    <row r="9" spans="1:3" ht="17.25" x14ac:dyDescent="0.3">
      <c r="A9" s="9" t="s">
        <v>7</v>
      </c>
      <c r="B9" s="11"/>
      <c r="C9" s="10"/>
    </row>
    <row r="10" spans="1:3" ht="15.75" x14ac:dyDescent="0.25">
      <c r="A10" s="12" t="s">
        <v>8</v>
      </c>
      <c r="B10" s="14"/>
      <c r="C10" s="13"/>
    </row>
    <row r="11" spans="1:3" ht="17.25" x14ac:dyDescent="0.3">
      <c r="A11" s="9" t="s">
        <v>9</v>
      </c>
      <c r="B11" s="11"/>
      <c r="C11" s="10">
        <v>7800</v>
      </c>
    </row>
    <row r="12" spans="1:3" ht="17.25" x14ac:dyDescent="0.3">
      <c r="A12" s="9" t="s">
        <v>10</v>
      </c>
      <c r="B12" s="11"/>
      <c r="C12" s="10"/>
    </row>
    <row r="13" spans="1:3" ht="17.25" x14ac:dyDescent="0.3">
      <c r="A13" s="9" t="s">
        <v>11</v>
      </c>
      <c r="B13" s="11"/>
      <c r="C13" s="10">
        <v>39825</v>
      </c>
    </row>
    <row r="14" spans="1:3" ht="17.25" x14ac:dyDescent="0.3">
      <c r="A14" s="9" t="s">
        <v>12</v>
      </c>
      <c r="B14" s="16"/>
      <c r="C14" s="15"/>
    </row>
    <row r="15" spans="1:3" ht="17.25" x14ac:dyDescent="0.3">
      <c r="A15" s="9" t="s">
        <v>13</v>
      </c>
      <c r="B15" s="11"/>
      <c r="C15" s="10">
        <v>53525</v>
      </c>
    </row>
    <row r="16" spans="1:3" ht="17.25" x14ac:dyDescent="0.3">
      <c r="A16" s="9" t="s">
        <v>14</v>
      </c>
      <c r="B16" s="11"/>
      <c r="C16" s="10"/>
    </row>
    <row r="17" spans="1:3" ht="17.25" x14ac:dyDescent="0.3">
      <c r="A17" s="9" t="s">
        <v>15</v>
      </c>
      <c r="B17" s="14"/>
      <c r="C17" s="13">
        <v>100000</v>
      </c>
    </row>
    <row r="18" spans="1:3" ht="17.25" x14ac:dyDescent="0.3">
      <c r="A18" s="9" t="s">
        <v>16</v>
      </c>
      <c r="B18" s="11"/>
      <c r="C18" s="10">
        <v>25000</v>
      </c>
    </row>
    <row r="19" spans="1:3" ht="17.25" x14ac:dyDescent="0.3">
      <c r="A19" s="9" t="s">
        <v>17</v>
      </c>
      <c r="B19" s="11"/>
      <c r="C19" s="10">
        <v>55000</v>
      </c>
    </row>
    <row r="20" spans="1:3" ht="17.25" x14ac:dyDescent="0.3">
      <c r="A20" s="9" t="s">
        <v>18</v>
      </c>
      <c r="B20" s="14"/>
      <c r="C20" s="13">
        <v>11500</v>
      </c>
    </row>
    <row r="21" spans="1:3" ht="17.25" x14ac:dyDescent="0.3">
      <c r="A21" s="9" t="s">
        <v>19</v>
      </c>
      <c r="B21" s="11"/>
      <c r="C21" s="10">
        <v>20000</v>
      </c>
    </row>
    <row r="22" spans="1:3" ht="17.25" x14ac:dyDescent="0.3">
      <c r="A22" s="17" t="s">
        <v>20</v>
      </c>
      <c r="B22" s="19"/>
      <c r="C22" s="18">
        <f>SUM(C8:C21)</f>
        <v>419700</v>
      </c>
    </row>
    <row r="23" spans="1:3" ht="17.25" x14ac:dyDescent="0.3">
      <c r="A23" s="9"/>
      <c r="B23" s="22"/>
      <c r="C23" s="20"/>
    </row>
    <row r="24" spans="1:3" ht="17.25" x14ac:dyDescent="0.3">
      <c r="A24" s="23" t="s">
        <v>21</v>
      </c>
      <c r="B24" s="22"/>
      <c r="C24" s="20"/>
    </row>
    <row r="25" spans="1:3" ht="17.25" x14ac:dyDescent="0.3">
      <c r="A25" s="9" t="s">
        <v>22</v>
      </c>
      <c r="B25" s="22"/>
      <c r="C25" s="20"/>
    </row>
    <row r="26" spans="1:3" ht="15.75" x14ac:dyDescent="0.25">
      <c r="A26" s="24" t="s">
        <v>23</v>
      </c>
      <c r="B26" s="26"/>
      <c r="C26" s="25"/>
    </row>
    <row r="27" spans="1:3" ht="17.25" x14ac:dyDescent="0.3">
      <c r="A27" s="9" t="s">
        <v>24</v>
      </c>
      <c r="B27" s="26"/>
      <c r="C27" s="25">
        <v>55000</v>
      </c>
    </row>
    <row r="28" spans="1:3" ht="17.25" x14ac:dyDescent="0.3">
      <c r="A28" s="9" t="s">
        <v>25</v>
      </c>
      <c r="B28" s="22"/>
      <c r="C28" s="20"/>
    </row>
    <row r="29" spans="1:3" ht="17.25" x14ac:dyDescent="0.3">
      <c r="A29" s="9"/>
      <c r="B29" s="22"/>
      <c r="C29" s="20"/>
    </row>
    <row r="30" spans="1:3" ht="15.75" x14ac:dyDescent="0.25">
      <c r="A30" s="12"/>
      <c r="B30" s="8"/>
      <c r="C30" s="7">
        <f>+C22+C25+C26+C27+C28+C29</f>
        <v>474700</v>
      </c>
    </row>
    <row r="31" spans="1:3" ht="17.25" x14ac:dyDescent="0.3">
      <c r="A31" s="23" t="s">
        <v>26</v>
      </c>
      <c r="B31" s="11"/>
      <c r="C31" s="10"/>
    </row>
    <row r="32" spans="1:3" ht="17.25" x14ac:dyDescent="0.3">
      <c r="A32" s="9" t="s">
        <v>27</v>
      </c>
      <c r="B32" s="29">
        <v>350</v>
      </c>
      <c r="C32" s="28"/>
    </row>
    <row r="33" spans="1:3" ht="17.25" x14ac:dyDescent="0.3">
      <c r="A33" s="9" t="s">
        <v>28</v>
      </c>
      <c r="B33" s="32">
        <v>10705</v>
      </c>
      <c r="C33" s="31"/>
    </row>
    <row r="34" spans="1:3" ht="15.75" x14ac:dyDescent="0.25">
      <c r="A34" s="12"/>
      <c r="B34" s="11"/>
      <c r="C34" s="33">
        <f t="shared" ref="C34" si="0">-B32-B33</f>
        <v>-11055</v>
      </c>
    </row>
    <row r="35" spans="1:3" ht="18" thickBot="1" x14ac:dyDescent="0.35">
      <c r="A35" s="9" t="s">
        <v>29</v>
      </c>
      <c r="B35" s="36"/>
      <c r="C35" s="34">
        <f>+C30+C34</f>
        <v>463645</v>
      </c>
    </row>
    <row r="36" spans="1:3" ht="17.25" x14ac:dyDescent="0.3">
      <c r="A36" s="9" t="s">
        <v>30</v>
      </c>
      <c r="B36" s="32"/>
      <c r="C36" s="31">
        <f t="shared" ref="C36" si="1">C35*6/100</f>
        <v>27818.7</v>
      </c>
    </row>
    <row r="37" spans="1:3" ht="17.25" x14ac:dyDescent="0.3">
      <c r="A37" s="9" t="s">
        <v>31</v>
      </c>
      <c r="B37" s="22"/>
      <c r="C37" s="20">
        <v>-15000</v>
      </c>
    </row>
    <row r="38" spans="1:3" ht="16.5" thickBot="1" x14ac:dyDescent="0.3">
      <c r="A38" s="12" t="s">
        <v>32</v>
      </c>
      <c r="B38" s="32"/>
      <c r="C38" s="42">
        <f t="shared" ref="C38" si="2">C36+C37</f>
        <v>12818.7</v>
      </c>
    </row>
    <row r="39" spans="1:3" ht="17.25" thickTop="1" thickBot="1" x14ac:dyDescent="0.3">
      <c r="A39" s="43"/>
      <c r="B39" s="40"/>
      <c r="C39" s="42">
        <v>12819</v>
      </c>
    </row>
    <row r="40" spans="1:3" ht="16.5" thickTop="1" x14ac:dyDescent="0.25">
      <c r="A40" s="21"/>
      <c r="B40" s="30"/>
      <c r="C40" s="58" t="s">
        <v>114</v>
      </c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45"/>
      <c r="B44" s="3"/>
      <c r="C44" s="3"/>
    </row>
    <row r="45" spans="1:3" ht="15.75" x14ac:dyDescent="0.25">
      <c r="A45" s="45"/>
      <c r="B45" s="3"/>
      <c r="C45" s="3"/>
    </row>
    <row r="46" spans="1:3" ht="15.75" x14ac:dyDescent="0.25">
      <c r="A46" s="46"/>
      <c r="B46" s="3"/>
      <c r="C46" s="3"/>
    </row>
    <row r="47" spans="1:3" ht="17.25" x14ac:dyDescent="0.3">
      <c r="A47" s="2"/>
      <c r="B47" s="3"/>
      <c r="C47" s="3"/>
    </row>
    <row r="48" spans="1:3" ht="17.25" x14ac:dyDescent="0.3">
      <c r="A48" s="1" t="s">
        <v>34</v>
      </c>
      <c r="B48" s="3"/>
      <c r="C48" s="3"/>
    </row>
    <row r="49" spans="1:3" ht="17.25" x14ac:dyDescent="0.3">
      <c r="A49" s="1" t="s">
        <v>1</v>
      </c>
      <c r="B49" s="3"/>
      <c r="C49" s="3"/>
    </row>
    <row r="50" spans="1:3" ht="17.25" x14ac:dyDescent="0.3">
      <c r="A50" s="2"/>
      <c r="B50" s="3"/>
      <c r="C50" s="3"/>
    </row>
    <row r="51" spans="1:3" ht="17.25" x14ac:dyDescent="0.3">
      <c r="A51" s="4" t="s">
        <v>2</v>
      </c>
      <c r="B51" s="3"/>
      <c r="C51" s="3"/>
    </row>
    <row r="52" spans="1:3" ht="17.25" x14ac:dyDescent="0.3">
      <c r="A52" s="5"/>
      <c r="B52" s="166" t="s">
        <v>122</v>
      </c>
      <c r="C52" s="166"/>
    </row>
    <row r="53" spans="1:3" ht="17.25" x14ac:dyDescent="0.3">
      <c r="A53" s="6" t="s">
        <v>6</v>
      </c>
      <c r="B53" s="8"/>
      <c r="C53" s="7">
        <v>107050</v>
      </c>
    </row>
    <row r="54" spans="1:3" ht="17.25" x14ac:dyDescent="0.3">
      <c r="A54" s="9" t="s">
        <v>7</v>
      </c>
      <c r="B54" s="11"/>
      <c r="C54" s="10"/>
    </row>
    <row r="55" spans="1:3" ht="15.75" x14ac:dyDescent="0.25">
      <c r="A55" s="12" t="s">
        <v>8</v>
      </c>
      <c r="B55" s="14"/>
      <c r="C55" s="13"/>
    </row>
    <row r="56" spans="1:3" ht="17.25" x14ac:dyDescent="0.3">
      <c r="A56" s="9" t="s">
        <v>9</v>
      </c>
      <c r="B56" s="11"/>
      <c r="C56" s="10">
        <v>7800</v>
      </c>
    </row>
    <row r="57" spans="1:3" ht="17.25" x14ac:dyDescent="0.3">
      <c r="A57" s="9" t="s">
        <v>10</v>
      </c>
      <c r="B57" s="11"/>
      <c r="C57" s="10"/>
    </row>
    <row r="58" spans="1:3" ht="17.25" x14ac:dyDescent="0.3">
      <c r="A58" s="9" t="s">
        <v>11</v>
      </c>
      <c r="B58" s="11"/>
      <c r="C58" s="10">
        <v>39825</v>
      </c>
    </row>
    <row r="59" spans="1:3" ht="17.25" x14ac:dyDescent="0.3">
      <c r="A59" s="9" t="s">
        <v>12</v>
      </c>
      <c r="B59" s="16"/>
      <c r="C59" s="13">
        <v>30000</v>
      </c>
    </row>
    <row r="60" spans="1:3" ht="17.25" x14ac:dyDescent="0.3">
      <c r="A60" s="9" t="s">
        <v>13</v>
      </c>
      <c r="B60" s="11"/>
      <c r="C60" s="10">
        <v>53525</v>
      </c>
    </row>
    <row r="61" spans="1:3" ht="17.25" x14ac:dyDescent="0.3">
      <c r="A61" s="9" t="s">
        <v>14</v>
      </c>
      <c r="B61" s="11"/>
      <c r="C61" s="10"/>
    </row>
    <row r="62" spans="1:3" ht="17.25" x14ac:dyDescent="0.3">
      <c r="A62" s="9" t="s">
        <v>15</v>
      </c>
      <c r="B62" s="14"/>
      <c r="C62" s="13">
        <v>100000</v>
      </c>
    </row>
    <row r="63" spans="1:3" ht="17.25" x14ac:dyDescent="0.3">
      <c r="A63" s="9" t="s">
        <v>16</v>
      </c>
      <c r="B63" s="11"/>
      <c r="C63" s="10">
        <v>25000</v>
      </c>
    </row>
    <row r="64" spans="1:3" ht="17.25" x14ac:dyDescent="0.3">
      <c r="A64" s="9" t="s">
        <v>17</v>
      </c>
      <c r="B64" s="11"/>
      <c r="C64" s="10">
        <v>55000</v>
      </c>
    </row>
    <row r="65" spans="1:3" ht="17.25" x14ac:dyDescent="0.3">
      <c r="A65" s="9" t="s">
        <v>18</v>
      </c>
      <c r="B65" s="14"/>
      <c r="C65" s="13">
        <v>11500</v>
      </c>
    </row>
    <row r="66" spans="1:3" ht="17.25" x14ac:dyDescent="0.3">
      <c r="A66" s="9" t="s">
        <v>19</v>
      </c>
      <c r="B66" s="11"/>
      <c r="C66" s="10">
        <v>20000</v>
      </c>
    </row>
    <row r="67" spans="1:3" ht="17.25" x14ac:dyDescent="0.3">
      <c r="A67" s="17" t="s">
        <v>20</v>
      </c>
      <c r="B67" s="19"/>
      <c r="C67" s="18">
        <f>SUM(C53:C66)</f>
        <v>449700</v>
      </c>
    </row>
    <row r="68" spans="1:3" ht="17.25" x14ac:dyDescent="0.3">
      <c r="A68" s="9"/>
      <c r="B68" s="22"/>
      <c r="C68" s="20"/>
    </row>
    <row r="69" spans="1:3" ht="17.25" x14ac:dyDescent="0.3">
      <c r="A69" s="23" t="s">
        <v>21</v>
      </c>
      <c r="B69" s="22"/>
      <c r="C69" s="20"/>
    </row>
    <row r="70" spans="1:3" ht="17.25" x14ac:dyDescent="0.3">
      <c r="A70" s="9" t="s">
        <v>22</v>
      </c>
      <c r="B70" s="22"/>
      <c r="C70" s="20"/>
    </row>
    <row r="71" spans="1:3" ht="15.75" x14ac:dyDescent="0.25">
      <c r="A71" s="24" t="s">
        <v>23</v>
      </c>
      <c r="B71" s="22"/>
      <c r="C71" s="20"/>
    </row>
    <row r="72" spans="1:3" ht="17.25" x14ac:dyDescent="0.3">
      <c r="A72" s="9" t="s">
        <v>24</v>
      </c>
      <c r="B72" s="22"/>
      <c r="C72" s="20"/>
    </row>
    <row r="73" spans="1:3" ht="17.25" x14ac:dyDescent="0.3">
      <c r="A73" s="9" t="s">
        <v>25</v>
      </c>
      <c r="B73" s="22"/>
      <c r="C73" s="134">
        <v>3602.28</v>
      </c>
    </row>
    <row r="74" spans="1:3" ht="17.25" x14ac:dyDescent="0.3">
      <c r="A74" s="9"/>
      <c r="B74" s="22"/>
      <c r="C74" s="20"/>
    </row>
    <row r="75" spans="1:3" ht="15.75" x14ac:dyDescent="0.25">
      <c r="A75" s="12"/>
      <c r="B75" s="8"/>
      <c r="C75" s="7">
        <f>C67+C73</f>
        <v>453302.28</v>
      </c>
    </row>
    <row r="76" spans="1:3" ht="17.25" x14ac:dyDescent="0.3">
      <c r="A76" s="23" t="s">
        <v>26</v>
      </c>
      <c r="B76" s="11"/>
      <c r="C76" s="10"/>
    </row>
    <row r="77" spans="1:3" ht="17.25" x14ac:dyDescent="0.3">
      <c r="A77" s="9" t="s">
        <v>27</v>
      </c>
      <c r="B77" s="29">
        <v>350</v>
      </c>
      <c r="C77" s="28"/>
    </row>
    <row r="78" spans="1:3" ht="17.25" x14ac:dyDescent="0.3">
      <c r="A78" s="9" t="s">
        <v>28</v>
      </c>
      <c r="B78" s="32">
        <v>10705</v>
      </c>
      <c r="C78" s="31"/>
    </row>
    <row r="79" spans="1:3" ht="15.75" x14ac:dyDescent="0.25">
      <c r="A79" s="12"/>
      <c r="B79" s="49"/>
      <c r="C79" s="10">
        <f t="shared" ref="C79" si="3">-B77-B78</f>
        <v>-11055</v>
      </c>
    </row>
    <row r="80" spans="1:3" ht="18" thickBot="1" x14ac:dyDescent="0.35">
      <c r="A80" s="9" t="s">
        <v>29</v>
      </c>
      <c r="B80" s="35"/>
      <c r="C80" s="34">
        <f>+C75+C79</f>
        <v>442247.28</v>
      </c>
    </row>
    <row r="81" spans="1:3" ht="17.25" x14ac:dyDescent="0.3">
      <c r="A81" s="9" t="s">
        <v>30</v>
      </c>
      <c r="B81" s="32"/>
      <c r="C81" s="31">
        <f t="shared" ref="C81" si="4">C80*6/100</f>
        <v>26534.836800000001</v>
      </c>
    </row>
    <row r="82" spans="1:3" ht="17.25" x14ac:dyDescent="0.3">
      <c r="A82" s="9" t="s">
        <v>31</v>
      </c>
      <c r="B82" s="22"/>
      <c r="C82" s="20">
        <v>-15000</v>
      </c>
    </row>
    <row r="83" spans="1:3" ht="15.75" x14ac:dyDescent="0.25">
      <c r="A83" s="12" t="s">
        <v>32</v>
      </c>
      <c r="B83" s="40"/>
      <c r="C83" s="41">
        <f t="shared" ref="C83" si="5">C81+C82</f>
        <v>11534.836800000001</v>
      </c>
    </row>
    <row r="84" spans="1:3" ht="16.5" thickBot="1" x14ac:dyDescent="0.3">
      <c r="A84" s="51"/>
      <c r="B84" s="52"/>
      <c r="C84" s="124">
        <v>11535</v>
      </c>
    </row>
    <row r="85" spans="1:3" ht="18" thickTop="1" x14ac:dyDescent="0.3">
      <c r="A85" s="55"/>
      <c r="B85" s="3"/>
      <c r="C85" s="3"/>
    </row>
    <row r="86" spans="1:3" ht="17.25" x14ac:dyDescent="0.3">
      <c r="A86" s="55"/>
      <c r="B86" s="3"/>
      <c r="C86" s="3"/>
    </row>
    <row r="87" spans="1:3" ht="17.25" x14ac:dyDescent="0.3">
      <c r="A87" s="55"/>
      <c r="B87" s="3"/>
      <c r="C87" s="3"/>
    </row>
    <row r="88" spans="1:3" ht="17.25" x14ac:dyDescent="0.3">
      <c r="A88" s="55"/>
      <c r="B88" s="3"/>
      <c r="C88" s="3"/>
    </row>
    <row r="89" spans="1:3" ht="17.25" x14ac:dyDescent="0.3">
      <c r="A89" s="56"/>
      <c r="B89" s="3"/>
      <c r="C89" s="3"/>
    </row>
    <row r="90" spans="1:3" ht="17.25" x14ac:dyDescent="0.3">
      <c r="A90" s="56"/>
      <c r="B90" s="3"/>
      <c r="C90" s="3"/>
    </row>
    <row r="91" spans="1:3" ht="17.25" x14ac:dyDescent="0.3">
      <c r="A91" s="56"/>
      <c r="B91" s="3"/>
      <c r="C91" s="3"/>
    </row>
    <row r="92" spans="1:3" ht="17.25" x14ac:dyDescent="0.3">
      <c r="A92" s="1" t="s">
        <v>36</v>
      </c>
      <c r="B92" s="3"/>
      <c r="C92" s="3"/>
    </row>
    <row r="93" spans="1:3" ht="17.25" x14ac:dyDescent="0.3">
      <c r="A93" s="1" t="s">
        <v>1</v>
      </c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4" t="s">
        <v>2</v>
      </c>
      <c r="B95" s="3"/>
      <c r="C95" s="3"/>
    </row>
    <row r="96" spans="1:3" ht="17.25" x14ac:dyDescent="0.3">
      <c r="A96" s="5"/>
      <c r="B96" s="166" t="s">
        <v>122</v>
      </c>
      <c r="C96" s="166"/>
    </row>
    <row r="97" spans="1:3" ht="17.25" x14ac:dyDescent="0.3">
      <c r="A97" s="6" t="s">
        <v>6</v>
      </c>
      <c r="B97" s="8"/>
      <c r="C97" s="7">
        <v>84780</v>
      </c>
    </row>
    <row r="98" spans="1:3" ht="17.25" x14ac:dyDescent="0.3">
      <c r="A98" s="9" t="s">
        <v>7</v>
      </c>
      <c r="B98" s="11"/>
      <c r="C98" s="10"/>
    </row>
    <row r="99" spans="1:3" ht="15.75" x14ac:dyDescent="0.25">
      <c r="A99" s="12" t="s">
        <v>8</v>
      </c>
      <c r="B99" s="14"/>
      <c r="C99" s="13"/>
    </row>
    <row r="100" spans="1:3" ht="17.25" x14ac:dyDescent="0.3">
      <c r="A100" s="9" t="s">
        <v>9</v>
      </c>
      <c r="B100" s="11"/>
      <c r="C100" s="10">
        <v>7800</v>
      </c>
    </row>
    <row r="101" spans="1:3" ht="17.25" x14ac:dyDescent="0.3">
      <c r="A101" s="9" t="s">
        <v>10</v>
      </c>
      <c r="B101" s="11"/>
      <c r="C101" s="10"/>
    </row>
    <row r="102" spans="1:3" ht="17.25" x14ac:dyDescent="0.3">
      <c r="A102" s="9" t="s">
        <v>11</v>
      </c>
      <c r="B102" s="11"/>
      <c r="C102" s="10">
        <v>39825</v>
      </c>
    </row>
    <row r="103" spans="1:3" ht="17.25" x14ac:dyDescent="0.3">
      <c r="A103" s="9" t="s">
        <v>12</v>
      </c>
      <c r="B103" s="16"/>
      <c r="C103" s="13">
        <v>30000</v>
      </c>
    </row>
    <row r="104" spans="1:3" ht="17.25" x14ac:dyDescent="0.3">
      <c r="A104" s="9" t="s">
        <v>13</v>
      </c>
      <c r="B104" s="11"/>
      <c r="C104" s="10">
        <v>42390</v>
      </c>
    </row>
    <row r="105" spans="1:3" ht="17.25" x14ac:dyDescent="0.3">
      <c r="A105" s="9" t="s">
        <v>14</v>
      </c>
      <c r="B105" s="11"/>
      <c r="C105" s="10"/>
    </row>
    <row r="106" spans="1:3" ht="17.25" x14ac:dyDescent="0.3">
      <c r="A106" s="9" t="s">
        <v>15</v>
      </c>
      <c r="B106" s="14"/>
      <c r="C106" s="13">
        <v>100000</v>
      </c>
    </row>
    <row r="107" spans="1:3" ht="17.25" x14ac:dyDescent="0.3">
      <c r="A107" s="9" t="s">
        <v>16</v>
      </c>
      <c r="B107" s="11"/>
      <c r="C107" s="10">
        <v>25000</v>
      </c>
    </row>
    <row r="108" spans="1:3" ht="17.25" x14ac:dyDescent="0.3">
      <c r="A108" s="9" t="s">
        <v>17</v>
      </c>
      <c r="B108" s="11"/>
      <c r="C108" s="10">
        <v>55000</v>
      </c>
    </row>
    <row r="109" spans="1:3" ht="17.25" x14ac:dyDescent="0.3">
      <c r="A109" s="9" t="s">
        <v>18</v>
      </c>
      <c r="B109" s="14"/>
      <c r="C109" s="13">
        <v>11500</v>
      </c>
    </row>
    <row r="110" spans="1:3" ht="17.25" x14ac:dyDescent="0.3">
      <c r="A110" s="9" t="s">
        <v>19</v>
      </c>
      <c r="B110" s="11"/>
      <c r="C110" s="10">
        <v>20000</v>
      </c>
    </row>
    <row r="111" spans="1:3" ht="17.25" x14ac:dyDescent="0.3">
      <c r="A111" s="17" t="s">
        <v>20</v>
      </c>
      <c r="B111" s="19"/>
      <c r="C111" s="18">
        <f>SUM(C97:C110)</f>
        <v>416295</v>
      </c>
    </row>
    <row r="112" spans="1:3" ht="17.25" x14ac:dyDescent="0.3">
      <c r="A112" s="9"/>
      <c r="B112" s="22"/>
      <c r="C112" s="20"/>
    </row>
    <row r="113" spans="1:3" ht="17.25" x14ac:dyDescent="0.3">
      <c r="A113" s="23" t="s">
        <v>21</v>
      </c>
      <c r="B113" s="22"/>
      <c r="C113" s="20"/>
    </row>
    <row r="114" spans="1:3" ht="17.25" x14ac:dyDescent="0.3">
      <c r="A114" s="9" t="s">
        <v>22</v>
      </c>
      <c r="B114" s="22"/>
      <c r="C114" s="20"/>
    </row>
    <row r="115" spans="1:3" ht="15.75" x14ac:dyDescent="0.25">
      <c r="A115" s="24" t="s">
        <v>23</v>
      </c>
      <c r="B115" s="22"/>
      <c r="C115" s="20"/>
    </row>
    <row r="116" spans="1:3" ht="17.25" x14ac:dyDescent="0.3">
      <c r="A116" s="9" t="s">
        <v>24</v>
      </c>
      <c r="B116" s="22"/>
      <c r="C116" s="20"/>
    </row>
    <row r="117" spans="1:3" ht="17.25" x14ac:dyDescent="0.3">
      <c r="A117" s="9" t="s">
        <v>25</v>
      </c>
      <c r="B117" s="22"/>
      <c r="C117" s="20"/>
    </row>
    <row r="118" spans="1:3" ht="17.25" x14ac:dyDescent="0.3">
      <c r="A118" s="9"/>
      <c r="B118" s="22"/>
      <c r="C118" s="20"/>
    </row>
    <row r="119" spans="1:3" ht="15.75" x14ac:dyDescent="0.25">
      <c r="A119" s="12"/>
      <c r="B119" s="8"/>
      <c r="C119" s="7">
        <f>C111+C115+C116+C117</f>
        <v>416295</v>
      </c>
    </row>
    <row r="120" spans="1:3" ht="17.25" x14ac:dyDescent="0.3">
      <c r="A120" s="23" t="s">
        <v>26</v>
      </c>
      <c r="B120" s="11"/>
      <c r="C120" s="10"/>
    </row>
    <row r="121" spans="1:3" ht="17.25" x14ac:dyDescent="0.3">
      <c r="A121" s="9" t="s">
        <v>27</v>
      </c>
      <c r="B121" s="29">
        <v>350</v>
      </c>
      <c r="C121" s="28"/>
    </row>
    <row r="122" spans="1:3" ht="17.25" x14ac:dyDescent="0.3">
      <c r="A122" s="9" t="s">
        <v>28</v>
      </c>
      <c r="B122" s="32">
        <v>8478</v>
      </c>
      <c r="C122" s="31"/>
    </row>
    <row r="123" spans="1:3" ht="15.75" x14ac:dyDescent="0.25">
      <c r="A123" s="12"/>
      <c r="B123" s="11"/>
      <c r="C123" s="33">
        <f t="shared" ref="C123" si="6">-B121-B122</f>
        <v>-8828</v>
      </c>
    </row>
    <row r="124" spans="1:3" ht="17.25" x14ac:dyDescent="0.3">
      <c r="A124" s="9" t="s">
        <v>29</v>
      </c>
      <c r="B124" s="11"/>
      <c r="C124" s="10">
        <f>+C119+C123</f>
        <v>407467</v>
      </c>
    </row>
    <row r="125" spans="1:3" ht="17.25" x14ac:dyDescent="0.3">
      <c r="A125" s="9" t="s">
        <v>37</v>
      </c>
      <c r="B125" s="32"/>
      <c r="C125" s="31">
        <f t="shared" ref="C125" si="7">C124*6/100</f>
        <v>24448.02</v>
      </c>
    </row>
    <row r="126" spans="1:3" ht="17.25" x14ac:dyDescent="0.3">
      <c r="A126" s="9" t="s">
        <v>31</v>
      </c>
      <c r="B126" s="22"/>
      <c r="C126" s="20">
        <v>-15000</v>
      </c>
    </row>
    <row r="127" spans="1:3" ht="16.5" thickBot="1" x14ac:dyDescent="0.3">
      <c r="A127" s="43" t="s">
        <v>32</v>
      </c>
      <c r="B127" s="40"/>
      <c r="C127" s="124">
        <f t="shared" ref="C127" si="8">C125+C126</f>
        <v>9448.02</v>
      </c>
    </row>
    <row r="128" spans="1:3" ht="18" thickTop="1" x14ac:dyDescent="0.3">
      <c r="A128" s="2"/>
      <c r="B128" s="3"/>
      <c r="C128" s="3"/>
    </row>
    <row r="129" spans="1:3" ht="17.25" x14ac:dyDescent="0.3">
      <c r="A129" s="2"/>
      <c r="B129" s="3"/>
      <c r="C129" s="3"/>
    </row>
    <row r="130" spans="1:3" ht="17.25" x14ac:dyDescent="0.3">
      <c r="A130" s="56"/>
      <c r="B130" s="3"/>
      <c r="C130" s="3"/>
    </row>
    <row r="131" spans="1:3" ht="17.25" x14ac:dyDescent="0.3">
      <c r="A131" s="56"/>
      <c r="B131" s="3"/>
      <c r="C131" s="3"/>
    </row>
    <row r="132" spans="1:3" ht="17.25" x14ac:dyDescent="0.3">
      <c r="A132" s="56"/>
      <c r="B132" s="3"/>
      <c r="C132" s="3"/>
    </row>
    <row r="133" spans="1:3" ht="17.25" x14ac:dyDescent="0.3">
      <c r="A133" s="56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1" t="s">
        <v>39</v>
      </c>
      <c r="B136" s="3"/>
      <c r="C136" s="3"/>
    </row>
    <row r="137" spans="1:3" ht="17.25" x14ac:dyDescent="0.3">
      <c r="A137" s="1" t="s">
        <v>1</v>
      </c>
      <c r="B137" s="3"/>
      <c r="C137" s="3"/>
    </row>
    <row r="138" spans="1:3" ht="17.25" x14ac:dyDescent="0.3">
      <c r="A138" s="2"/>
      <c r="B138" s="3"/>
      <c r="C138" s="3"/>
    </row>
    <row r="139" spans="1:3" ht="17.25" x14ac:dyDescent="0.3">
      <c r="A139" s="4" t="s">
        <v>2</v>
      </c>
      <c r="B139" s="3"/>
      <c r="C139" s="3"/>
    </row>
    <row r="140" spans="1:3" ht="17.25" x14ac:dyDescent="0.3">
      <c r="A140" s="5"/>
      <c r="B140" s="166" t="s">
        <v>122</v>
      </c>
      <c r="C140" s="166"/>
    </row>
    <row r="141" spans="1:3" ht="17.25" x14ac:dyDescent="0.3">
      <c r="A141" s="6" t="s">
        <v>6</v>
      </c>
      <c r="B141" s="8"/>
      <c r="C141" s="7">
        <v>107050</v>
      </c>
    </row>
    <row r="142" spans="1:3" ht="17.25" x14ac:dyDescent="0.3">
      <c r="A142" s="9" t="s">
        <v>7</v>
      </c>
      <c r="B142" s="11"/>
      <c r="C142" s="10" t="s">
        <v>38</v>
      </c>
    </row>
    <row r="143" spans="1:3" ht="15.75" x14ac:dyDescent="0.25">
      <c r="A143" s="12" t="s">
        <v>8</v>
      </c>
      <c r="B143" s="14"/>
      <c r="C143" s="13"/>
    </row>
    <row r="144" spans="1:3" ht="17.25" x14ac:dyDescent="0.3">
      <c r="A144" s="9" t="s">
        <v>9</v>
      </c>
      <c r="B144" s="11"/>
      <c r="C144" s="10">
        <v>7800</v>
      </c>
    </row>
    <row r="145" spans="1:3" ht="17.25" x14ac:dyDescent="0.3">
      <c r="A145" s="9" t="s">
        <v>10</v>
      </c>
      <c r="B145" s="11"/>
      <c r="C145" s="10"/>
    </row>
    <row r="146" spans="1:3" ht="17.25" x14ac:dyDescent="0.3">
      <c r="A146" s="9" t="s">
        <v>11</v>
      </c>
      <c r="B146" s="11"/>
      <c r="C146" s="10">
        <v>39825</v>
      </c>
    </row>
    <row r="147" spans="1:3" ht="17.25" x14ac:dyDescent="0.3">
      <c r="A147" s="9" t="s">
        <v>12</v>
      </c>
      <c r="B147" s="16"/>
      <c r="C147" s="15">
        <v>30000</v>
      </c>
    </row>
    <row r="148" spans="1:3" ht="17.25" x14ac:dyDescent="0.3">
      <c r="A148" s="9" t="s">
        <v>13</v>
      </c>
      <c r="B148" s="11"/>
      <c r="C148" s="10">
        <v>53525</v>
      </c>
    </row>
    <row r="149" spans="1:3" ht="17.25" x14ac:dyDescent="0.3">
      <c r="A149" s="9" t="s">
        <v>14</v>
      </c>
      <c r="B149" s="11"/>
      <c r="C149" s="10" t="s">
        <v>38</v>
      </c>
    </row>
    <row r="150" spans="1:3" ht="17.25" x14ac:dyDescent="0.3">
      <c r="A150" s="9" t="s">
        <v>15</v>
      </c>
      <c r="B150" s="14"/>
      <c r="C150" s="13">
        <v>100000</v>
      </c>
    </row>
    <row r="151" spans="1:3" ht="17.25" x14ac:dyDescent="0.3">
      <c r="A151" s="9" t="s">
        <v>16</v>
      </c>
      <c r="B151" s="11"/>
      <c r="C151" s="10">
        <v>25000</v>
      </c>
    </row>
    <row r="152" spans="1:3" ht="17.25" x14ac:dyDescent="0.3">
      <c r="A152" s="9" t="s">
        <v>17</v>
      </c>
      <c r="B152" s="11"/>
      <c r="C152" s="10">
        <v>55000</v>
      </c>
    </row>
    <row r="153" spans="1:3" ht="17.25" x14ac:dyDescent="0.3">
      <c r="A153" s="9" t="s">
        <v>18</v>
      </c>
      <c r="B153" s="14"/>
      <c r="C153" s="13">
        <v>11500</v>
      </c>
    </row>
    <row r="154" spans="1:3" ht="17.25" x14ac:dyDescent="0.3">
      <c r="A154" s="9" t="s">
        <v>19</v>
      </c>
      <c r="B154" s="11"/>
      <c r="C154" s="10">
        <v>20000</v>
      </c>
    </row>
    <row r="155" spans="1:3" ht="17.25" x14ac:dyDescent="0.3">
      <c r="A155" s="17" t="s">
        <v>20</v>
      </c>
      <c r="B155" s="19"/>
      <c r="C155" s="18">
        <f>SUM(C141:C154)</f>
        <v>449700</v>
      </c>
    </row>
    <row r="156" spans="1:3" ht="17.25" x14ac:dyDescent="0.3">
      <c r="A156" s="9"/>
      <c r="B156" s="22"/>
      <c r="C156" s="20"/>
    </row>
    <row r="157" spans="1:3" ht="17.25" x14ac:dyDescent="0.3">
      <c r="A157" s="23" t="s">
        <v>21</v>
      </c>
      <c r="B157" s="22"/>
      <c r="C157" s="20"/>
    </row>
    <row r="158" spans="1:3" ht="17.25" x14ac:dyDescent="0.3">
      <c r="A158" s="9" t="s">
        <v>22</v>
      </c>
      <c r="B158" s="22"/>
      <c r="C158" s="20"/>
    </row>
    <row r="159" spans="1:3" ht="15.75" x14ac:dyDescent="0.25">
      <c r="A159" s="24" t="s">
        <v>23</v>
      </c>
      <c r="B159" s="22"/>
      <c r="C159" s="20"/>
    </row>
    <row r="160" spans="1:3" ht="17.25" x14ac:dyDescent="0.3">
      <c r="A160" s="9" t="s">
        <v>24</v>
      </c>
      <c r="B160" s="22"/>
      <c r="C160" s="20"/>
    </row>
    <row r="161" spans="1:3" ht="17.25" x14ac:dyDescent="0.3">
      <c r="A161" s="9" t="s">
        <v>25</v>
      </c>
      <c r="B161" s="22"/>
      <c r="C161" s="20"/>
    </row>
    <row r="162" spans="1:3" ht="17.25" x14ac:dyDescent="0.3">
      <c r="A162" s="9"/>
      <c r="B162" s="22"/>
      <c r="C162" s="20"/>
    </row>
    <row r="163" spans="1:3" ht="15.75" x14ac:dyDescent="0.25">
      <c r="A163" s="12"/>
      <c r="B163" s="8"/>
      <c r="C163" s="7">
        <f t="shared" ref="C163" si="9">+C155+C158+C159+C160+C161</f>
        <v>449700</v>
      </c>
    </row>
    <row r="164" spans="1:3" ht="17.25" x14ac:dyDescent="0.3">
      <c r="A164" s="23" t="s">
        <v>26</v>
      </c>
      <c r="B164" s="11"/>
      <c r="C164" s="10"/>
    </row>
    <row r="165" spans="1:3" ht="17.25" x14ac:dyDescent="0.3">
      <c r="A165" s="9" t="s">
        <v>27</v>
      </c>
      <c r="B165" s="29">
        <v>350</v>
      </c>
      <c r="C165" s="28"/>
    </row>
    <row r="166" spans="1:3" ht="17.25" x14ac:dyDescent="0.3">
      <c r="A166" s="9" t="s">
        <v>28</v>
      </c>
      <c r="B166" s="32">
        <v>10705</v>
      </c>
      <c r="C166" s="31"/>
    </row>
    <row r="167" spans="1:3" ht="15.75" x14ac:dyDescent="0.25">
      <c r="A167" s="12"/>
      <c r="B167" s="11"/>
      <c r="C167" s="10">
        <f t="shared" ref="C167" si="10">-B165-B166</f>
        <v>-11055</v>
      </c>
    </row>
    <row r="168" spans="1:3" ht="17.25" x14ac:dyDescent="0.3">
      <c r="A168" s="9" t="s">
        <v>29</v>
      </c>
      <c r="B168" s="8"/>
      <c r="C168" s="7">
        <f>+C163+C167</f>
        <v>438645</v>
      </c>
    </row>
    <row r="169" spans="1:3" ht="17.25" x14ac:dyDescent="0.3">
      <c r="A169" s="9" t="s">
        <v>30</v>
      </c>
      <c r="B169" s="32"/>
      <c r="C169" s="31">
        <f t="shared" ref="C169" si="11">C168*6/100</f>
        <v>26318.7</v>
      </c>
    </row>
    <row r="170" spans="1:3" ht="17.25" x14ac:dyDescent="0.3">
      <c r="A170" s="9" t="s">
        <v>31</v>
      </c>
      <c r="B170" s="22"/>
      <c r="C170" s="20">
        <v>-15000</v>
      </c>
    </row>
    <row r="171" spans="1:3" ht="15.75" x14ac:dyDescent="0.25">
      <c r="A171" s="12" t="s">
        <v>32</v>
      </c>
      <c r="B171" s="32"/>
      <c r="C171" s="53">
        <f t="shared" ref="C171" si="12">C169+C170</f>
        <v>11318.7</v>
      </c>
    </row>
    <row r="172" spans="1:3" ht="16.5" thickBot="1" x14ac:dyDescent="0.3">
      <c r="A172" s="143"/>
      <c r="B172" s="144"/>
      <c r="C172" s="124">
        <v>11319</v>
      </c>
    </row>
    <row r="173" spans="1:3" ht="16.5" thickTop="1" x14ac:dyDescent="0.25">
      <c r="A173" s="21"/>
      <c r="B173" s="30"/>
      <c r="C173" s="97"/>
    </row>
    <row r="174" spans="1:3" ht="15.75" x14ac:dyDescent="0.25">
      <c r="A174" s="21"/>
      <c r="B174" s="30"/>
      <c r="C174" s="97"/>
    </row>
    <row r="175" spans="1:3" ht="15.75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80" spans="1:3" ht="17.25" x14ac:dyDescent="0.3">
      <c r="A180" s="61" t="s">
        <v>41</v>
      </c>
      <c r="B180" s="3"/>
      <c r="C180" s="3"/>
    </row>
    <row r="181" spans="1:3" ht="17.25" x14ac:dyDescent="0.3">
      <c r="A181" s="61" t="s">
        <v>1</v>
      </c>
      <c r="B181" s="3"/>
      <c r="C181" s="3"/>
    </row>
    <row r="182" spans="1:3" ht="17.25" x14ac:dyDescent="0.3">
      <c r="A182" s="5"/>
      <c r="B182" s="3"/>
      <c r="C182" s="3"/>
    </row>
    <row r="183" spans="1:3" ht="17.25" x14ac:dyDescent="0.3">
      <c r="A183" s="63" t="s">
        <v>2</v>
      </c>
      <c r="B183" s="3"/>
      <c r="C183" s="3"/>
    </row>
    <row r="184" spans="1:3" ht="17.25" x14ac:dyDescent="0.3">
      <c r="A184" s="5"/>
      <c r="B184" s="166" t="s">
        <v>122</v>
      </c>
      <c r="C184" s="166"/>
    </row>
    <row r="185" spans="1:3" ht="17.25" x14ac:dyDescent="0.3">
      <c r="A185" s="6" t="s">
        <v>6</v>
      </c>
      <c r="B185" s="8"/>
      <c r="C185" s="7">
        <v>90840</v>
      </c>
    </row>
    <row r="186" spans="1:3" ht="17.25" x14ac:dyDescent="0.3">
      <c r="A186" s="9" t="s">
        <v>7</v>
      </c>
      <c r="B186" s="11"/>
      <c r="C186" s="10"/>
    </row>
    <row r="187" spans="1:3" ht="15.75" x14ac:dyDescent="0.25">
      <c r="A187" s="12" t="s">
        <v>8</v>
      </c>
      <c r="B187" s="14"/>
      <c r="C187" s="13"/>
    </row>
    <row r="188" spans="1:3" ht="17.25" x14ac:dyDescent="0.3">
      <c r="A188" s="9" t="s">
        <v>9</v>
      </c>
      <c r="B188" s="11"/>
      <c r="C188" s="10">
        <v>7800</v>
      </c>
    </row>
    <row r="189" spans="1:3" ht="17.25" x14ac:dyDescent="0.3">
      <c r="A189" s="9" t="s">
        <v>10</v>
      </c>
      <c r="B189" s="11"/>
      <c r="C189" s="10"/>
    </row>
    <row r="190" spans="1:3" ht="17.25" x14ac:dyDescent="0.3">
      <c r="A190" s="9" t="s">
        <v>11</v>
      </c>
      <c r="B190" s="11"/>
      <c r="C190" s="10">
        <v>39825</v>
      </c>
    </row>
    <row r="191" spans="1:3" ht="17.25" x14ac:dyDescent="0.3">
      <c r="A191" s="9" t="s">
        <v>12</v>
      </c>
      <c r="B191" s="16"/>
      <c r="C191" s="15"/>
    </row>
    <row r="192" spans="1:3" ht="17.25" x14ac:dyDescent="0.3">
      <c r="A192" s="9" t="s">
        <v>13</v>
      </c>
      <c r="B192" s="11"/>
      <c r="C192" s="10">
        <v>45420</v>
      </c>
    </row>
    <row r="193" spans="1:3" ht="17.25" x14ac:dyDescent="0.3">
      <c r="A193" s="9" t="s">
        <v>14</v>
      </c>
      <c r="B193" s="11"/>
      <c r="C193" s="10"/>
    </row>
    <row r="194" spans="1:3" ht="17.25" x14ac:dyDescent="0.3">
      <c r="A194" s="9" t="s">
        <v>15</v>
      </c>
      <c r="B194" s="14"/>
      <c r="C194" s="13">
        <v>100000</v>
      </c>
    </row>
    <row r="195" spans="1:3" ht="17.25" x14ac:dyDescent="0.3">
      <c r="A195" s="9" t="s">
        <v>16</v>
      </c>
      <c r="B195" s="11"/>
      <c r="C195" s="10">
        <v>25000</v>
      </c>
    </row>
    <row r="196" spans="1:3" ht="17.25" x14ac:dyDescent="0.3">
      <c r="A196" s="9" t="s">
        <v>17</v>
      </c>
      <c r="B196" s="11"/>
      <c r="C196" s="10">
        <v>55000</v>
      </c>
    </row>
    <row r="197" spans="1:3" ht="17.25" x14ac:dyDescent="0.3">
      <c r="A197" s="9" t="s">
        <v>18</v>
      </c>
      <c r="B197" s="14"/>
      <c r="C197" s="13">
        <v>11500</v>
      </c>
    </row>
    <row r="198" spans="1:3" ht="17.25" x14ac:dyDescent="0.3">
      <c r="A198" s="9" t="s">
        <v>19</v>
      </c>
      <c r="B198" s="11"/>
      <c r="C198" s="10">
        <v>20000</v>
      </c>
    </row>
    <row r="199" spans="1:3" ht="17.25" x14ac:dyDescent="0.3">
      <c r="A199" s="17" t="s">
        <v>20</v>
      </c>
      <c r="B199" s="19"/>
      <c r="C199" s="18">
        <f>SUM(C185:C198)</f>
        <v>395385</v>
      </c>
    </row>
    <row r="200" spans="1:3" ht="17.25" x14ac:dyDescent="0.3">
      <c r="A200" s="9"/>
      <c r="B200" s="22"/>
      <c r="C200" s="20"/>
    </row>
    <row r="201" spans="1:3" ht="17.25" x14ac:dyDescent="0.3">
      <c r="A201" s="23" t="s">
        <v>21</v>
      </c>
      <c r="B201" s="22"/>
      <c r="C201" s="20"/>
    </row>
    <row r="202" spans="1:3" ht="17.25" x14ac:dyDescent="0.3">
      <c r="A202" s="9" t="s">
        <v>22</v>
      </c>
      <c r="B202" s="22"/>
      <c r="C202" s="20"/>
    </row>
    <row r="203" spans="1:3" ht="15.75" x14ac:dyDescent="0.25">
      <c r="A203" s="24" t="s">
        <v>23</v>
      </c>
      <c r="B203" s="16"/>
      <c r="C203" s="15"/>
    </row>
    <row r="204" spans="1:3" ht="17.25" x14ac:dyDescent="0.3">
      <c r="A204" s="9" t="s">
        <v>24</v>
      </c>
      <c r="B204" s="22"/>
      <c r="C204" s="134">
        <v>70000</v>
      </c>
    </row>
    <row r="205" spans="1:3" ht="17.25" x14ac:dyDescent="0.3">
      <c r="A205" s="9" t="s">
        <v>25</v>
      </c>
      <c r="B205" s="22"/>
      <c r="C205" s="28">
        <v>5007.26</v>
      </c>
    </row>
    <row r="206" spans="1:3" ht="17.25" x14ac:dyDescent="0.3">
      <c r="A206" s="9"/>
      <c r="B206" s="22"/>
      <c r="C206" s="20"/>
    </row>
    <row r="207" spans="1:3" ht="15.75" x14ac:dyDescent="0.25">
      <c r="A207" s="12"/>
      <c r="B207" s="8"/>
      <c r="C207" s="7">
        <f>C199+C203+C204+C205</f>
        <v>470392.26</v>
      </c>
    </row>
    <row r="208" spans="1:3" ht="17.25" x14ac:dyDescent="0.3">
      <c r="A208" s="23" t="s">
        <v>26</v>
      </c>
      <c r="B208" s="11"/>
      <c r="C208" s="10"/>
    </row>
    <row r="209" spans="1:3" ht="17.25" x14ac:dyDescent="0.3">
      <c r="A209" s="9" t="s">
        <v>27</v>
      </c>
      <c r="B209" s="29">
        <v>350</v>
      </c>
      <c r="C209" s="28"/>
    </row>
    <row r="210" spans="1:3" ht="17.25" x14ac:dyDescent="0.3">
      <c r="A210" s="9" t="s">
        <v>28</v>
      </c>
      <c r="B210" s="32">
        <v>9084</v>
      </c>
      <c r="C210" s="31"/>
    </row>
    <row r="211" spans="1:3" ht="16.5" thickBot="1" x14ac:dyDescent="0.3">
      <c r="A211" s="12"/>
      <c r="B211" s="36"/>
      <c r="C211" s="59">
        <f>-B209-B210</f>
        <v>-9434</v>
      </c>
    </row>
    <row r="212" spans="1:3" ht="17.25" x14ac:dyDescent="0.3">
      <c r="A212" s="9" t="s">
        <v>29</v>
      </c>
      <c r="B212" s="11"/>
      <c r="C212" s="65">
        <f>+C207+C211</f>
        <v>460958.26</v>
      </c>
    </row>
    <row r="213" spans="1:3" ht="17.25" x14ac:dyDescent="0.3">
      <c r="A213" s="9" t="s">
        <v>30</v>
      </c>
      <c r="B213" s="32"/>
      <c r="C213" s="85">
        <f>C212*6/100</f>
        <v>27657.495600000002</v>
      </c>
    </row>
    <row r="214" spans="1:3" ht="17.25" x14ac:dyDescent="0.3">
      <c r="A214" s="9" t="s">
        <v>31</v>
      </c>
      <c r="B214" s="22"/>
      <c r="C214" s="77">
        <v>-15000</v>
      </c>
    </row>
    <row r="215" spans="1:3" ht="15.75" x14ac:dyDescent="0.25">
      <c r="A215" s="43" t="s">
        <v>32</v>
      </c>
      <c r="B215" s="40"/>
      <c r="C215" s="60">
        <f>C213+C214</f>
        <v>12657.495600000002</v>
      </c>
    </row>
    <row r="216" spans="1:3" ht="16.5" thickBot="1" x14ac:dyDescent="0.3">
      <c r="A216" s="12"/>
      <c r="B216" s="52"/>
      <c r="C216" s="124">
        <v>12658</v>
      </c>
    </row>
    <row r="217" spans="1:3" ht="16.5" thickTop="1" x14ac:dyDescent="0.25">
      <c r="A217" s="21"/>
      <c r="B217" s="30"/>
      <c r="C217" s="97"/>
    </row>
    <row r="218" spans="1:3" ht="15.75" x14ac:dyDescent="0.25">
      <c r="A218" s="21"/>
      <c r="B218" s="30"/>
      <c r="C218" s="97"/>
    </row>
    <row r="219" spans="1:3" ht="15.75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7.25" x14ac:dyDescent="0.3">
      <c r="A221" s="5"/>
      <c r="B221" s="3"/>
      <c r="C221" s="3"/>
    </row>
    <row r="222" spans="1:3" ht="17.25" x14ac:dyDescent="0.3">
      <c r="A222" s="56"/>
      <c r="B222" s="3"/>
      <c r="C222" s="3"/>
    </row>
    <row r="223" spans="1:3" ht="17.25" x14ac:dyDescent="0.3">
      <c r="A223" s="2"/>
      <c r="B223" s="3"/>
      <c r="C223" s="3"/>
    </row>
    <row r="224" spans="1:3" ht="17.25" x14ac:dyDescent="0.3">
      <c r="A224" s="1" t="s">
        <v>40</v>
      </c>
      <c r="B224" s="3"/>
      <c r="C224" s="3"/>
    </row>
    <row r="225" spans="1:3" ht="17.25" x14ac:dyDescent="0.3">
      <c r="A225" s="1" t="s">
        <v>1</v>
      </c>
      <c r="B225" s="3"/>
      <c r="C225" s="3"/>
    </row>
    <row r="226" spans="1:3" ht="17.25" x14ac:dyDescent="0.3">
      <c r="A226" s="2"/>
      <c r="B226" s="3"/>
      <c r="C226" s="3"/>
    </row>
    <row r="227" spans="1:3" ht="17.25" x14ac:dyDescent="0.3">
      <c r="A227" s="4" t="s">
        <v>2</v>
      </c>
      <c r="B227" s="3"/>
      <c r="C227" s="3"/>
    </row>
    <row r="228" spans="1:3" ht="17.25" x14ac:dyDescent="0.3">
      <c r="A228" s="5"/>
      <c r="B228" s="166" t="s">
        <v>122</v>
      </c>
      <c r="C228" s="166"/>
    </row>
    <row r="229" spans="1:3" ht="17.25" x14ac:dyDescent="0.3">
      <c r="A229" s="6" t="s">
        <v>6</v>
      </c>
      <c r="B229" s="8"/>
      <c r="C229" s="7">
        <v>107050</v>
      </c>
    </row>
    <row r="230" spans="1:3" ht="17.25" x14ac:dyDescent="0.3">
      <c r="A230" s="9" t="s">
        <v>7</v>
      </c>
      <c r="B230" s="11"/>
      <c r="C230" s="10"/>
    </row>
    <row r="231" spans="1:3" ht="15.75" x14ac:dyDescent="0.25">
      <c r="A231" s="12" t="s">
        <v>8</v>
      </c>
      <c r="B231" s="14"/>
      <c r="C231" s="13">
        <v>1200</v>
      </c>
    </row>
    <row r="232" spans="1:3" ht="17.25" x14ac:dyDescent="0.3">
      <c r="A232" s="9" t="s">
        <v>9</v>
      </c>
      <c r="B232" s="11"/>
      <c r="C232" s="10">
        <v>7800</v>
      </c>
    </row>
    <row r="233" spans="1:3" ht="17.25" x14ac:dyDescent="0.3">
      <c r="A233" s="9" t="s">
        <v>10</v>
      </c>
      <c r="B233" s="11"/>
      <c r="C233" s="10"/>
    </row>
    <row r="234" spans="1:3" ht="17.25" x14ac:dyDescent="0.3">
      <c r="A234" s="9" t="s">
        <v>11</v>
      </c>
      <c r="B234" s="11"/>
      <c r="C234" s="10">
        <v>39825</v>
      </c>
    </row>
    <row r="235" spans="1:3" ht="17.25" x14ac:dyDescent="0.3">
      <c r="A235" s="9" t="s">
        <v>12</v>
      </c>
      <c r="B235" s="16"/>
      <c r="C235" s="15">
        <v>30000</v>
      </c>
    </row>
    <row r="236" spans="1:3" ht="17.25" x14ac:dyDescent="0.3">
      <c r="A236" s="9" t="s">
        <v>13</v>
      </c>
      <c r="B236" s="11"/>
      <c r="C236" s="10">
        <v>53525</v>
      </c>
    </row>
    <row r="237" spans="1:3" ht="17.25" x14ac:dyDescent="0.3">
      <c r="A237" s="9" t="s">
        <v>14</v>
      </c>
      <c r="B237" s="11"/>
      <c r="C237" s="10"/>
    </row>
    <row r="238" spans="1:3" ht="17.25" x14ac:dyDescent="0.3">
      <c r="A238" s="9" t="s">
        <v>15</v>
      </c>
      <c r="B238" s="14"/>
      <c r="C238" s="13">
        <v>100000</v>
      </c>
    </row>
    <row r="239" spans="1:3" ht="17.25" x14ac:dyDescent="0.3">
      <c r="A239" s="9" t="s">
        <v>16</v>
      </c>
      <c r="B239" s="11"/>
      <c r="C239" s="10">
        <v>25000</v>
      </c>
    </row>
    <row r="240" spans="1:3" ht="17.25" x14ac:dyDescent="0.3">
      <c r="A240" s="9" t="s">
        <v>17</v>
      </c>
      <c r="B240" s="11"/>
      <c r="C240" s="10">
        <v>55000</v>
      </c>
    </row>
    <row r="241" spans="1:3" ht="17.25" x14ac:dyDescent="0.3">
      <c r="A241" s="9" t="s">
        <v>18</v>
      </c>
      <c r="B241" s="14"/>
      <c r="C241" s="13">
        <v>11500</v>
      </c>
    </row>
    <row r="242" spans="1:3" ht="17.25" x14ac:dyDescent="0.3">
      <c r="A242" s="9" t="s">
        <v>19</v>
      </c>
      <c r="B242" s="11"/>
      <c r="C242" s="10">
        <v>20000</v>
      </c>
    </row>
    <row r="243" spans="1:3" ht="17.25" x14ac:dyDescent="0.3">
      <c r="A243" s="17" t="s">
        <v>20</v>
      </c>
      <c r="B243" s="19"/>
      <c r="C243" s="18">
        <f>SUM(C229:C242)</f>
        <v>450900</v>
      </c>
    </row>
    <row r="244" spans="1:3" ht="17.25" x14ac:dyDescent="0.3">
      <c r="A244" s="9"/>
      <c r="B244" s="22"/>
      <c r="C244" s="20"/>
    </row>
    <row r="245" spans="1:3" ht="17.25" x14ac:dyDescent="0.3">
      <c r="A245" s="23" t="s">
        <v>21</v>
      </c>
      <c r="B245" s="22"/>
      <c r="C245" s="20"/>
    </row>
    <row r="246" spans="1:3" ht="17.25" x14ac:dyDescent="0.3">
      <c r="A246" s="9" t="s">
        <v>22</v>
      </c>
      <c r="B246" s="22"/>
      <c r="C246" s="20"/>
    </row>
    <row r="247" spans="1:3" ht="15.75" x14ac:dyDescent="0.25">
      <c r="A247" s="24" t="s">
        <v>23</v>
      </c>
      <c r="B247" s="22"/>
      <c r="C247" s="20"/>
    </row>
    <row r="248" spans="1:3" ht="17.25" x14ac:dyDescent="0.3">
      <c r="A248" s="9" t="s">
        <v>24</v>
      </c>
      <c r="B248" s="22"/>
      <c r="C248" s="20"/>
    </row>
    <row r="249" spans="1:3" ht="17.25" x14ac:dyDescent="0.3">
      <c r="A249" s="9" t="s">
        <v>25</v>
      </c>
      <c r="B249" s="22"/>
      <c r="C249" s="20"/>
    </row>
    <row r="250" spans="1:3" ht="17.25" x14ac:dyDescent="0.3">
      <c r="A250" s="9"/>
      <c r="B250" s="22"/>
      <c r="C250" s="20"/>
    </row>
    <row r="251" spans="1:3" ht="15.75" x14ac:dyDescent="0.25">
      <c r="A251" s="12"/>
      <c r="B251" s="8"/>
      <c r="C251" s="7">
        <f>C243+C247+C248+C249</f>
        <v>450900</v>
      </c>
    </row>
    <row r="252" spans="1:3" ht="17.25" x14ac:dyDescent="0.3">
      <c r="A252" s="23" t="s">
        <v>26</v>
      </c>
      <c r="B252" s="11"/>
      <c r="C252" s="10"/>
    </row>
    <row r="253" spans="1:3" ht="17.25" x14ac:dyDescent="0.3">
      <c r="A253" s="9" t="s">
        <v>27</v>
      </c>
      <c r="B253" s="29">
        <v>350</v>
      </c>
      <c r="C253" s="28"/>
    </row>
    <row r="254" spans="1:3" ht="17.25" x14ac:dyDescent="0.3">
      <c r="A254" s="9" t="s">
        <v>28</v>
      </c>
      <c r="B254" s="32">
        <f>C229*10/100</f>
        <v>10705</v>
      </c>
      <c r="C254" s="31"/>
    </row>
    <row r="255" spans="1:3" ht="15.75" x14ac:dyDescent="0.25">
      <c r="A255" s="12"/>
      <c r="B255" s="49"/>
      <c r="C255" s="33">
        <f t="shared" ref="C255" si="13">-B253-B254</f>
        <v>-11055</v>
      </c>
    </row>
    <row r="256" spans="1:3" ht="18" thickBot="1" x14ac:dyDescent="0.35">
      <c r="A256" s="9" t="s">
        <v>29</v>
      </c>
      <c r="B256" s="36"/>
      <c r="C256" s="59">
        <f>+C251+C255</f>
        <v>439845</v>
      </c>
    </row>
    <row r="257" spans="1:3" ht="17.25" x14ac:dyDescent="0.3">
      <c r="A257" s="9" t="s">
        <v>30</v>
      </c>
      <c r="B257" s="32"/>
      <c r="C257" s="85">
        <f t="shared" ref="C257" si="14">C256*6/100</f>
        <v>26390.7</v>
      </c>
    </row>
    <row r="258" spans="1:3" ht="17.25" x14ac:dyDescent="0.3">
      <c r="A258" s="9" t="s">
        <v>31</v>
      </c>
      <c r="B258" s="22"/>
      <c r="C258" s="77">
        <v>-15000</v>
      </c>
    </row>
    <row r="259" spans="1:3" ht="15.75" x14ac:dyDescent="0.25">
      <c r="A259" s="43" t="s">
        <v>32</v>
      </c>
      <c r="B259" s="40"/>
      <c r="C259" s="60">
        <f>C257+C258</f>
        <v>11390.7</v>
      </c>
    </row>
    <row r="260" spans="1:3" ht="16.5" thickBot="1" x14ac:dyDescent="0.3">
      <c r="A260" s="12"/>
      <c r="B260" s="52"/>
      <c r="C260" s="124">
        <v>11391</v>
      </c>
    </row>
    <row r="261" spans="1:3" ht="15.75" thickTop="1" x14ac:dyDescent="0.25"/>
    <row r="265" spans="1:3" ht="15.75" x14ac:dyDescent="0.25">
      <c r="A265" s="21"/>
      <c r="B265" s="30"/>
      <c r="C265" s="58"/>
    </row>
    <row r="266" spans="1:3" ht="15.75" x14ac:dyDescent="0.25">
      <c r="A266" s="21"/>
      <c r="B266" s="30"/>
      <c r="C266" s="58"/>
    </row>
    <row r="267" spans="1:3" ht="15.75" x14ac:dyDescent="0.25">
      <c r="A267" s="21"/>
      <c r="B267" s="30"/>
      <c r="C267" s="58"/>
    </row>
    <row r="268" spans="1:3" ht="15.75" x14ac:dyDescent="0.25">
      <c r="A268" s="21"/>
      <c r="B268" s="30"/>
      <c r="C268" s="58"/>
    </row>
    <row r="269" spans="1:3" ht="17.25" x14ac:dyDescent="0.3">
      <c r="A269" s="1" t="s">
        <v>42</v>
      </c>
      <c r="B269" s="3"/>
      <c r="C269" s="3"/>
    </row>
    <row r="270" spans="1:3" ht="17.25" x14ac:dyDescent="0.3">
      <c r="A270" s="1" t="s">
        <v>43</v>
      </c>
      <c r="B270" s="3"/>
      <c r="C270" s="3"/>
    </row>
    <row r="271" spans="1:3" ht="17.25" x14ac:dyDescent="0.3">
      <c r="A271" s="2"/>
      <c r="B271" s="3"/>
      <c r="C271" s="3"/>
    </row>
    <row r="272" spans="1:3" ht="17.25" x14ac:dyDescent="0.3">
      <c r="A272" s="4" t="s">
        <v>2</v>
      </c>
      <c r="B272" s="3"/>
      <c r="C272" s="3"/>
    </row>
    <row r="273" spans="1:3" ht="17.25" x14ac:dyDescent="0.3">
      <c r="A273" s="5"/>
      <c r="B273" s="166" t="s">
        <v>122</v>
      </c>
      <c r="C273" s="166"/>
    </row>
    <row r="274" spans="1:3" ht="17.25" x14ac:dyDescent="0.3">
      <c r="A274" s="6" t="s">
        <v>6</v>
      </c>
      <c r="B274" s="8"/>
      <c r="C274" s="7">
        <v>88670</v>
      </c>
    </row>
    <row r="275" spans="1:3" ht="17.25" x14ac:dyDescent="0.3">
      <c r="A275" s="9" t="s">
        <v>7</v>
      </c>
      <c r="B275" s="11"/>
      <c r="C275" s="10"/>
    </row>
    <row r="276" spans="1:3" ht="15.75" x14ac:dyDescent="0.25">
      <c r="A276" s="12" t="s">
        <v>8</v>
      </c>
      <c r="B276" s="14"/>
      <c r="C276" s="13"/>
    </row>
    <row r="277" spans="1:3" ht="17.25" x14ac:dyDescent="0.3">
      <c r="A277" s="9" t="s">
        <v>9</v>
      </c>
      <c r="B277" s="11"/>
      <c r="C277" s="10">
        <v>7800</v>
      </c>
    </row>
    <row r="278" spans="1:3" ht="17.25" x14ac:dyDescent="0.3">
      <c r="A278" s="9" t="s">
        <v>10</v>
      </c>
      <c r="B278" s="11"/>
      <c r="C278" s="10"/>
    </row>
    <row r="279" spans="1:3" ht="17.25" x14ac:dyDescent="0.3">
      <c r="A279" s="9" t="s">
        <v>11</v>
      </c>
      <c r="B279" s="11"/>
      <c r="C279" s="10">
        <v>39825</v>
      </c>
    </row>
    <row r="280" spans="1:3" ht="17.25" x14ac:dyDescent="0.3">
      <c r="A280" s="9" t="s">
        <v>12</v>
      </c>
      <c r="B280" s="16"/>
      <c r="C280" s="15"/>
    </row>
    <row r="281" spans="1:3" ht="17.25" x14ac:dyDescent="0.3">
      <c r="A281" s="9" t="s">
        <v>13</v>
      </c>
      <c r="B281" s="11"/>
      <c r="C281" s="10">
        <v>44335</v>
      </c>
    </row>
    <row r="282" spans="1:3" ht="17.25" x14ac:dyDescent="0.3">
      <c r="A282" s="9" t="s">
        <v>14</v>
      </c>
      <c r="B282" s="11"/>
      <c r="C282" s="10"/>
    </row>
    <row r="283" spans="1:3" ht="17.25" x14ac:dyDescent="0.3">
      <c r="A283" s="9" t="s">
        <v>15</v>
      </c>
      <c r="B283" s="14"/>
      <c r="C283" s="13">
        <v>100000</v>
      </c>
    </row>
    <row r="284" spans="1:3" ht="17.25" x14ac:dyDescent="0.3">
      <c r="A284" s="9" t="s">
        <v>16</v>
      </c>
      <c r="B284" s="11"/>
      <c r="C284" s="10">
        <v>25000</v>
      </c>
    </row>
    <row r="285" spans="1:3" ht="17.25" x14ac:dyDescent="0.3">
      <c r="A285" s="9" t="s">
        <v>17</v>
      </c>
      <c r="B285" s="11"/>
      <c r="C285" s="10">
        <v>55000</v>
      </c>
    </row>
    <row r="286" spans="1:3" ht="17.25" x14ac:dyDescent="0.3">
      <c r="A286" s="9" t="s">
        <v>18</v>
      </c>
      <c r="B286" s="14"/>
      <c r="C286" s="13">
        <v>11500</v>
      </c>
    </row>
    <row r="287" spans="1:3" ht="17.25" x14ac:dyDescent="0.3">
      <c r="A287" s="9" t="s">
        <v>19</v>
      </c>
      <c r="B287" s="11"/>
      <c r="C287" s="10">
        <v>20000</v>
      </c>
    </row>
    <row r="288" spans="1:3" ht="17.25" x14ac:dyDescent="0.3">
      <c r="A288" s="17" t="s">
        <v>20</v>
      </c>
      <c r="B288" s="19"/>
      <c r="C288" s="18">
        <f>SUM(C274:C287)</f>
        <v>392130</v>
      </c>
    </row>
    <row r="289" spans="1:3" ht="17.25" x14ac:dyDescent="0.3">
      <c r="A289" s="9"/>
      <c r="B289" s="22"/>
      <c r="C289" s="20"/>
    </row>
    <row r="290" spans="1:3" ht="17.25" x14ac:dyDescent="0.3">
      <c r="A290" s="23" t="s">
        <v>21</v>
      </c>
      <c r="B290" s="22"/>
      <c r="C290" s="20"/>
    </row>
    <row r="291" spans="1:3" ht="17.25" x14ac:dyDescent="0.3">
      <c r="A291" s="9" t="s">
        <v>22</v>
      </c>
      <c r="B291" s="22"/>
      <c r="C291" s="20"/>
    </row>
    <row r="292" spans="1:3" ht="15.75" x14ac:dyDescent="0.25">
      <c r="A292" s="24" t="s">
        <v>23</v>
      </c>
      <c r="B292" s="16"/>
      <c r="C292" s="15"/>
    </row>
    <row r="293" spans="1:3" ht="17.25" x14ac:dyDescent="0.3">
      <c r="A293" s="9" t="s">
        <v>24</v>
      </c>
      <c r="B293" s="22"/>
      <c r="C293" s="134">
        <v>65000</v>
      </c>
    </row>
    <row r="294" spans="1:3" ht="17.25" x14ac:dyDescent="0.3">
      <c r="A294" s="9" t="s">
        <v>25</v>
      </c>
      <c r="B294" s="22"/>
      <c r="C294" s="135">
        <v>6160.99</v>
      </c>
    </row>
    <row r="295" spans="1:3" ht="17.25" x14ac:dyDescent="0.3">
      <c r="A295" s="9"/>
      <c r="B295" s="22"/>
      <c r="C295" s="20"/>
    </row>
    <row r="296" spans="1:3" ht="15.75" x14ac:dyDescent="0.25">
      <c r="A296" s="12"/>
      <c r="B296" s="8"/>
      <c r="C296" s="7">
        <f>C288+C292+C293+C294</f>
        <v>463290.99</v>
      </c>
    </row>
    <row r="297" spans="1:3" ht="17.25" x14ac:dyDescent="0.3">
      <c r="A297" s="23" t="s">
        <v>26</v>
      </c>
      <c r="B297" s="11"/>
      <c r="C297" s="10"/>
    </row>
    <row r="298" spans="1:3" ht="17.25" x14ac:dyDescent="0.3">
      <c r="A298" s="9" t="s">
        <v>27</v>
      </c>
      <c r="B298" s="27">
        <v>350</v>
      </c>
      <c r="C298" s="28"/>
    </row>
    <row r="299" spans="1:3" ht="17.25" x14ac:dyDescent="0.3">
      <c r="A299" s="9" t="s">
        <v>28</v>
      </c>
      <c r="B299" s="136">
        <v>8867</v>
      </c>
      <c r="C299" s="31"/>
    </row>
    <row r="300" spans="1:3" ht="16.5" thickBot="1" x14ac:dyDescent="0.3">
      <c r="A300" s="12"/>
      <c r="B300" s="62"/>
      <c r="C300" s="59">
        <f t="shared" ref="C300" si="15">-B298-B299</f>
        <v>-9217</v>
      </c>
    </row>
    <row r="301" spans="1:3" ht="17.25" x14ac:dyDescent="0.3">
      <c r="A301" s="9" t="s">
        <v>29</v>
      </c>
      <c r="B301" s="11"/>
      <c r="C301" s="65">
        <f>+C296+C300</f>
        <v>454073.99</v>
      </c>
    </row>
    <row r="302" spans="1:3" ht="17.25" x14ac:dyDescent="0.3">
      <c r="A302" s="9" t="s">
        <v>30</v>
      </c>
      <c r="B302" s="30"/>
      <c r="C302" s="31">
        <f t="shared" ref="C302" si="16">C301*6/100</f>
        <v>27244.439399999999</v>
      </c>
    </row>
    <row r="303" spans="1:3" ht="17.25" x14ac:dyDescent="0.3">
      <c r="A303" s="9" t="s">
        <v>31</v>
      </c>
      <c r="B303" s="22"/>
      <c r="C303" s="20">
        <v>-15000</v>
      </c>
    </row>
    <row r="304" spans="1:3" ht="15.75" x14ac:dyDescent="0.25">
      <c r="A304" s="43" t="s">
        <v>32</v>
      </c>
      <c r="B304" s="40"/>
      <c r="C304" s="60">
        <f>C302+C303</f>
        <v>12244.439399999999</v>
      </c>
    </row>
    <row r="305" spans="1:3" ht="16.5" thickBot="1" x14ac:dyDescent="0.3">
      <c r="A305" s="12"/>
      <c r="B305" s="52"/>
      <c r="C305" s="124">
        <v>12244</v>
      </c>
    </row>
    <row r="306" spans="1:3" ht="16.5" thickTop="1" x14ac:dyDescent="0.25">
      <c r="A306" s="21"/>
      <c r="B306" s="30"/>
      <c r="C306" s="58"/>
    </row>
    <row r="307" spans="1:3" ht="15.75" x14ac:dyDescent="0.25">
      <c r="A307" s="21"/>
      <c r="B307" s="30"/>
      <c r="C307" s="58"/>
    </row>
    <row r="308" spans="1:3" ht="15.75" x14ac:dyDescent="0.25">
      <c r="A308" s="21"/>
      <c r="B308" s="30"/>
      <c r="C308" s="58"/>
    </row>
    <row r="309" spans="1:3" ht="15.75" x14ac:dyDescent="0.25">
      <c r="A309" s="21"/>
      <c r="B309" s="30"/>
      <c r="C309" s="58"/>
    </row>
    <row r="310" spans="1:3" ht="15.75" x14ac:dyDescent="0.25">
      <c r="A310" s="21"/>
      <c r="B310" s="30"/>
      <c r="C310" s="58"/>
    </row>
    <row r="311" spans="1:3" ht="15.75" x14ac:dyDescent="0.25">
      <c r="A311" s="21"/>
      <c r="B311" s="30"/>
      <c r="C311" s="58"/>
    </row>
    <row r="312" spans="1:3" ht="15.75" x14ac:dyDescent="0.25">
      <c r="A312" s="21"/>
      <c r="B312" s="30"/>
      <c r="C312" s="58"/>
    </row>
    <row r="313" spans="1:3" ht="17.25" x14ac:dyDescent="0.3">
      <c r="A313" s="55"/>
      <c r="B313" s="3"/>
      <c r="C313" s="3"/>
    </row>
    <row r="314" spans="1:3" ht="17.25" x14ac:dyDescent="0.3">
      <c r="A314" s="1" t="s">
        <v>44</v>
      </c>
      <c r="B314" s="3"/>
      <c r="C314" s="3"/>
    </row>
    <row r="315" spans="1:3" ht="17.25" x14ac:dyDescent="0.3">
      <c r="A315" s="1" t="s">
        <v>1</v>
      </c>
      <c r="B315" s="3"/>
      <c r="C315" s="3"/>
    </row>
    <row r="316" spans="1:3" ht="17.25" x14ac:dyDescent="0.3">
      <c r="A316" s="2"/>
      <c r="B316" s="3"/>
      <c r="C316" s="3"/>
    </row>
    <row r="317" spans="1:3" ht="17.25" x14ac:dyDescent="0.3">
      <c r="A317" s="4" t="s">
        <v>2</v>
      </c>
      <c r="B317" s="3"/>
      <c r="C317" s="3"/>
    </row>
    <row r="318" spans="1:3" ht="17.25" x14ac:dyDescent="0.3">
      <c r="A318" s="5"/>
      <c r="B318" s="166" t="s">
        <v>122</v>
      </c>
      <c r="C318" s="166"/>
    </row>
    <row r="319" spans="1:3" ht="17.25" x14ac:dyDescent="0.3">
      <c r="A319" s="6" t="s">
        <v>6</v>
      </c>
      <c r="B319" s="8"/>
      <c r="C319" s="7">
        <v>100000</v>
      </c>
    </row>
    <row r="320" spans="1:3" ht="17.25" x14ac:dyDescent="0.3">
      <c r="A320" s="9" t="s">
        <v>7</v>
      </c>
      <c r="B320" s="11"/>
      <c r="C320" s="10"/>
    </row>
    <row r="321" spans="1:3" ht="15.75" x14ac:dyDescent="0.25">
      <c r="A321" s="12" t="s">
        <v>8</v>
      </c>
      <c r="B321" s="14"/>
      <c r="C321" s="13"/>
    </row>
    <row r="322" spans="1:3" ht="17.25" x14ac:dyDescent="0.3">
      <c r="A322" s="9" t="s">
        <v>9</v>
      </c>
      <c r="B322" s="11"/>
      <c r="C322" s="10">
        <v>7800</v>
      </c>
    </row>
    <row r="323" spans="1:3" ht="17.25" x14ac:dyDescent="0.3">
      <c r="A323" s="9" t="s">
        <v>10</v>
      </c>
      <c r="B323" s="11"/>
      <c r="C323" s="10"/>
    </row>
    <row r="324" spans="1:3" ht="17.25" x14ac:dyDescent="0.3">
      <c r="A324" s="9" t="s">
        <v>11</v>
      </c>
      <c r="B324" s="11"/>
      <c r="C324" s="10">
        <v>39825</v>
      </c>
    </row>
    <row r="325" spans="1:3" ht="17.25" x14ac:dyDescent="0.3">
      <c r="A325" s="9" t="s">
        <v>12</v>
      </c>
      <c r="B325" s="16"/>
      <c r="C325" s="15">
        <v>30000</v>
      </c>
    </row>
    <row r="326" spans="1:3" ht="17.25" x14ac:dyDescent="0.3">
      <c r="A326" s="9" t="s">
        <v>13</v>
      </c>
      <c r="B326" s="11"/>
      <c r="C326" s="10">
        <v>50000</v>
      </c>
    </row>
    <row r="327" spans="1:3" ht="17.25" x14ac:dyDescent="0.3">
      <c r="A327" s="9" t="s">
        <v>14</v>
      </c>
      <c r="B327" s="11"/>
      <c r="C327" s="10"/>
    </row>
    <row r="328" spans="1:3" ht="17.25" x14ac:dyDescent="0.3">
      <c r="A328" s="9" t="s">
        <v>15</v>
      </c>
      <c r="B328" s="14"/>
      <c r="C328" s="13">
        <v>100000</v>
      </c>
    </row>
    <row r="329" spans="1:3" ht="17.25" x14ac:dyDescent="0.3">
      <c r="A329" s="9" t="s">
        <v>16</v>
      </c>
      <c r="B329" s="11"/>
      <c r="C329" s="10">
        <v>25000</v>
      </c>
    </row>
    <row r="330" spans="1:3" ht="17.25" x14ac:dyDescent="0.3">
      <c r="A330" s="9" t="s">
        <v>17</v>
      </c>
      <c r="B330" s="11"/>
      <c r="C330" s="10">
        <v>55000</v>
      </c>
    </row>
    <row r="331" spans="1:3" ht="17.25" x14ac:dyDescent="0.3">
      <c r="A331" s="9" t="s">
        <v>18</v>
      </c>
      <c r="B331" s="14"/>
      <c r="C331" s="13">
        <v>11500</v>
      </c>
    </row>
    <row r="332" spans="1:3" ht="17.25" x14ac:dyDescent="0.3">
      <c r="A332" s="9" t="s">
        <v>19</v>
      </c>
      <c r="B332" s="11"/>
      <c r="C332" s="10">
        <v>20000</v>
      </c>
    </row>
    <row r="333" spans="1:3" ht="17.25" x14ac:dyDescent="0.3">
      <c r="A333" s="17" t="s">
        <v>20</v>
      </c>
      <c r="B333" s="19"/>
      <c r="C333" s="18">
        <f>SUM(C319:C332)</f>
        <v>439125</v>
      </c>
    </row>
    <row r="334" spans="1:3" ht="17.25" x14ac:dyDescent="0.3">
      <c r="A334" s="9"/>
      <c r="B334" s="22"/>
      <c r="C334" s="20"/>
    </row>
    <row r="335" spans="1:3" ht="17.25" x14ac:dyDescent="0.3">
      <c r="A335" s="23" t="s">
        <v>21</v>
      </c>
      <c r="B335" s="22"/>
      <c r="C335" s="20"/>
    </row>
    <row r="336" spans="1:3" ht="17.25" x14ac:dyDescent="0.3">
      <c r="A336" s="9" t="s">
        <v>22</v>
      </c>
      <c r="B336" s="22"/>
      <c r="C336" s="20"/>
    </row>
    <row r="337" spans="1:3" ht="15.75" x14ac:dyDescent="0.25">
      <c r="A337" s="24" t="s">
        <v>23</v>
      </c>
      <c r="B337" s="16"/>
      <c r="C337" s="15"/>
    </row>
    <row r="338" spans="1:3" ht="17.25" x14ac:dyDescent="0.3">
      <c r="A338" s="9" t="s">
        <v>24</v>
      </c>
      <c r="B338" s="22"/>
      <c r="C338" s="20"/>
    </row>
    <row r="339" spans="1:3" ht="17.25" x14ac:dyDescent="0.3">
      <c r="A339" s="9" t="s">
        <v>25</v>
      </c>
      <c r="B339" s="22">
        <v>6066.71</v>
      </c>
      <c r="C339" s="20"/>
    </row>
    <row r="340" spans="1:3" ht="17.25" x14ac:dyDescent="0.3">
      <c r="A340" s="9"/>
      <c r="B340" s="22"/>
      <c r="C340" s="20"/>
    </row>
    <row r="341" spans="1:3" ht="15.75" x14ac:dyDescent="0.25">
      <c r="A341" s="12"/>
      <c r="B341" s="8"/>
      <c r="C341" s="7">
        <f>C333+B339</f>
        <v>445191.71</v>
      </c>
    </row>
    <row r="342" spans="1:3" ht="17.25" x14ac:dyDescent="0.3">
      <c r="A342" s="23" t="s">
        <v>26</v>
      </c>
      <c r="B342" s="11"/>
      <c r="C342" s="10"/>
    </row>
    <row r="343" spans="1:3" ht="17.25" x14ac:dyDescent="0.3">
      <c r="A343" s="9" t="s">
        <v>27</v>
      </c>
      <c r="B343" s="27">
        <v>350</v>
      </c>
      <c r="C343" s="28"/>
    </row>
    <row r="344" spans="1:3" ht="17.25" x14ac:dyDescent="0.3">
      <c r="A344" s="9" t="s">
        <v>28</v>
      </c>
      <c r="B344" s="30">
        <v>10000</v>
      </c>
      <c r="C344" s="31"/>
    </row>
    <row r="345" spans="1:3" ht="16.5" thickBot="1" x14ac:dyDescent="0.3">
      <c r="A345" s="12"/>
      <c r="B345" s="62"/>
      <c r="C345" s="59">
        <f t="shared" ref="C345" si="17">-B343-B344</f>
        <v>-10350</v>
      </c>
    </row>
    <row r="346" spans="1:3" ht="17.25" x14ac:dyDescent="0.3">
      <c r="A346" s="9" t="s">
        <v>29</v>
      </c>
      <c r="B346" s="11"/>
      <c r="C346" s="65">
        <f>+C341+C345</f>
        <v>434841.71</v>
      </c>
    </row>
    <row r="347" spans="1:3" ht="17.25" x14ac:dyDescent="0.3">
      <c r="A347" s="9" t="s">
        <v>30</v>
      </c>
      <c r="B347" s="30"/>
      <c r="C347" s="31">
        <f>C346*6/100</f>
        <v>26090.502600000003</v>
      </c>
    </row>
    <row r="348" spans="1:3" ht="17.25" x14ac:dyDescent="0.3">
      <c r="A348" s="9" t="s">
        <v>31</v>
      </c>
      <c r="B348" s="22"/>
      <c r="C348" s="66">
        <v>-15000</v>
      </c>
    </row>
    <row r="349" spans="1:3" ht="15.75" x14ac:dyDescent="0.25">
      <c r="A349" s="43" t="s">
        <v>32</v>
      </c>
      <c r="B349" s="40"/>
      <c r="C349" s="60">
        <f>C347+C348</f>
        <v>11090.502600000003</v>
      </c>
    </row>
    <row r="350" spans="1:3" ht="16.5" thickBot="1" x14ac:dyDescent="0.3">
      <c r="A350" s="12"/>
      <c r="B350" s="52"/>
      <c r="C350" s="124">
        <v>11091</v>
      </c>
    </row>
    <row r="351" spans="1:3" ht="18" thickTop="1" x14ac:dyDescent="0.3">
      <c r="A351" s="61"/>
      <c r="B351" s="3"/>
      <c r="C351" s="3"/>
    </row>
    <row r="352" spans="1:3" ht="17.25" x14ac:dyDescent="0.3">
      <c r="A352" s="61"/>
      <c r="B352" s="3"/>
      <c r="C352" s="3"/>
    </row>
    <row r="353" spans="1:3" ht="15.75" x14ac:dyDescent="0.25">
      <c r="A353" s="92"/>
      <c r="B353" s="30"/>
      <c r="C353" s="58"/>
    </row>
    <row r="354" spans="1:3" ht="15.75" x14ac:dyDescent="0.25">
      <c r="A354" s="92"/>
      <c r="B354" s="30"/>
      <c r="C354" s="58"/>
    </row>
    <row r="355" spans="1:3" ht="15.75" x14ac:dyDescent="0.25">
      <c r="A355" s="92"/>
      <c r="B355" s="30"/>
      <c r="C355" s="58"/>
    </row>
    <row r="356" spans="1:3" ht="15.75" x14ac:dyDescent="0.25">
      <c r="A356" s="92"/>
      <c r="B356" s="30"/>
      <c r="C356" s="58"/>
    </row>
    <row r="357" spans="1:3" ht="15.75" x14ac:dyDescent="0.25">
      <c r="A357" s="92"/>
      <c r="B357" s="30"/>
      <c r="C357" s="58"/>
    </row>
    <row r="358" spans="1:3" ht="17.25" x14ac:dyDescent="0.3">
      <c r="A358" s="1" t="s">
        <v>55</v>
      </c>
      <c r="B358" s="3"/>
      <c r="C358" s="3"/>
    </row>
    <row r="359" spans="1:3" ht="17.25" x14ac:dyDescent="0.3">
      <c r="A359" s="1" t="s">
        <v>56</v>
      </c>
      <c r="B359" s="3"/>
      <c r="C359" s="3"/>
    </row>
    <row r="360" spans="1:3" ht="15.75" x14ac:dyDescent="0.25">
      <c r="A360" s="73"/>
      <c r="B360" s="3"/>
      <c r="C360" s="3"/>
    </row>
    <row r="361" spans="1:3" ht="15.75" x14ac:dyDescent="0.25">
      <c r="A361" s="74" t="s">
        <v>2</v>
      </c>
      <c r="B361" s="3"/>
      <c r="C361" s="3"/>
    </row>
    <row r="362" spans="1:3" ht="15.75" x14ac:dyDescent="0.25">
      <c r="A362" s="75"/>
      <c r="B362" s="166" t="s">
        <v>122</v>
      </c>
      <c r="C362" s="166"/>
    </row>
    <row r="363" spans="1:3" ht="15.75" x14ac:dyDescent="0.25">
      <c r="A363" s="76" t="s">
        <v>6</v>
      </c>
      <c r="B363" s="8"/>
      <c r="C363" s="7">
        <v>93010</v>
      </c>
    </row>
    <row r="364" spans="1:3" ht="15.75" x14ac:dyDescent="0.25">
      <c r="A364" s="67" t="s">
        <v>7</v>
      </c>
      <c r="B364" s="47"/>
      <c r="C364" s="77">
        <v>11862.67</v>
      </c>
    </row>
    <row r="365" spans="1:3" ht="15.75" x14ac:dyDescent="0.25">
      <c r="A365" s="67" t="s">
        <v>9</v>
      </c>
      <c r="B365" s="11"/>
      <c r="C365" s="10">
        <v>7800</v>
      </c>
    </row>
    <row r="366" spans="1:3" ht="16.5" x14ac:dyDescent="0.25">
      <c r="A366" s="12" t="s">
        <v>8</v>
      </c>
      <c r="B366" s="48"/>
      <c r="C366" s="10">
        <v>2320</v>
      </c>
    </row>
    <row r="367" spans="1:3" ht="15.75" x14ac:dyDescent="0.25">
      <c r="A367" s="67" t="s">
        <v>11</v>
      </c>
      <c r="B367" s="11"/>
      <c r="C367" s="10">
        <v>39825</v>
      </c>
    </row>
    <row r="368" spans="1:3" ht="15.75" x14ac:dyDescent="0.25">
      <c r="A368" s="67" t="s">
        <v>13</v>
      </c>
      <c r="B368" s="11"/>
      <c r="C368" s="10">
        <v>46505</v>
      </c>
    </row>
    <row r="369" spans="1:3" ht="15.75" x14ac:dyDescent="0.25">
      <c r="A369" s="67" t="s">
        <v>14</v>
      </c>
      <c r="B369" s="47"/>
      <c r="C369" s="13">
        <v>5931.33</v>
      </c>
    </row>
    <row r="370" spans="1:3" ht="15.75" x14ac:dyDescent="0.25">
      <c r="A370" s="67" t="s">
        <v>16</v>
      </c>
      <c r="B370" s="11"/>
      <c r="C370" s="10">
        <v>25000</v>
      </c>
    </row>
    <row r="371" spans="1:3" ht="15.75" x14ac:dyDescent="0.25">
      <c r="A371" s="67" t="s">
        <v>17</v>
      </c>
      <c r="B371" s="11"/>
      <c r="C371" s="10">
        <v>55000</v>
      </c>
    </row>
    <row r="372" spans="1:3" ht="15.75" x14ac:dyDescent="0.25">
      <c r="A372" s="67" t="s">
        <v>15</v>
      </c>
      <c r="B372" s="47"/>
      <c r="C372" s="25">
        <v>100000</v>
      </c>
    </row>
    <row r="373" spans="1:3" ht="15.75" x14ac:dyDescent="0.25">
      <c r="A373" s="67" t="s">
        <v>18</v>
      </c>
      <c r="B373" s="11"/>
      <c r="C373" s="10">
        <v>11500</v>
      </c>
    </row>
    <row r="374" spans="1:3" ht="15.75" x14ac:dyDescent="0.25">
      <c r="A374" s="67" t="s">
        <v>19</v>
      </c>
      <c r="B374" s="11"/>
      <c r="C374" s="10">
        <v>20000</v>
      </c>
    </row>
    <row r="375" spans="1:3" ht="15.75" x14ac:dyDescent="0.25">
      <c r="A375" s="78" t="s">
        <v>20</v>
      </c>
      <c r="B375" s="19"/>
      <c r="C375" s="18">
        <f>SUM(C363:C374)</f>
        <v>418754</v>
      </c>
    </row>
    <row r="376" spans="1:3" ht="15.75" x14ac:dyDescent="0.25">
      <c r="A376" s="79"/>
      <c r="B376" s="47"/>
      <c r="C376" s="20"/>
    </row>
    <row r="377" spans="1:3" ht="15.75" x14ac:dyDescent="0.25">
      <c r="A377" s="80" t="s">
        <v>21</v>
      </c>
      <c r="B377" s="47"/>
      <c r="C377" s="20"/>
    </row>
    <row r="378" spans="1:3" ht="15.75" x14ac:dyDescent="0.25">
      <c r="A378" s="67" t="s">
        <v>23</v>
      </c>
      <c r="B378" s="47"/>
      <c r="C378" s="77"/>
    </row>
    <row r="379" spans="1:3" ht="15.75" x14ac:dyDescent="0.25">
      <c r="A379" s="67" t="s">
        <v>22</v>
      </c>
      <c r="B379" s="47"/>
      <c r="C379" s="81"/>
    </row>
    <row r="380" spans="1:3" ht="15.75" x14ac:dyDescent="0.25">
      <c r="A380" s="67" t="s">
        <v>24</v>
      </c>
      <c r="B380" s="14">
        <v>70000</v>
      </c>
      <c r="C380" s="81"/>
    </row>
    <row r="381" spans="1:3" ht="15.75" x14ac:dyDescent="0.25">
      <c r="A381" s="67" t="s">
        <v>25</v>
      </c>
      <c r="B381" s="47"/>
      <c r="C381" s="81"/>
    </row>
    <row r="382" spans="1:3" ht="15.75" x14ac:dyDescent="0.25">
      <c r="A382" s="67"/>
      <c r="B382" s="8"/>
      <c r="C382" s="7">
        <f>C375+B380+C378</f>
        <v>488754</v>
      </c>
    </row>
    <row r="383" spans="1:3" ht="15.75" x14ac:dyDescent="0.25">
      <c r="A383" s="80" t="s">
        <v>26</v>
      </c>
      <c r="B383" s="47"/>
      <c r="C383" s="81"/>
    </row>
    <row r="384" spans="1:3" ht="15.75" x14ac:dyDescent="0.25">
      <c r="A384" s="67" t="s">
        <v>27</v>
      </c>
      <c r="B384" s="29">
        <v>350</v>
      </c>
      <c r="C384" s="82"/>
    </row>
    <row r="385" spans="1:3" ht="17.25" x14ac:dyDescent="0.3">
      <c r="A385" s="83" t="s">
        <v>28</v>
      </c>
      <c r="B385" s="29">
        <v>10487.27</v>
      </c>
      <c r="C385" s="82"/>
    </row>
    <row r="386" spans="1:3" ht="17.25" x14ac:dyDescent="0.3">
      <c r="A386" s="83"/>
      <c r="B386" s="49"/>
      <c r="C386" s="33">
        <f>-B384-B385-B386</f>
        <v>-10837.27</v>
      </c>
    </row>
    <row r="387" spans="1:3" ht="16.5" thickBot="1" x14ac:dyDescent="0.3">
      <c r="A387" s="67" t="s">
        <v>29</v>
      </c>
      <c r="B387" s="35"/>
      <c r="C387" s="84">
        <f>C382-B384-B385</f>
        <v>477916.73</v>
      </c>
    </row>
    <row r="388" spans="1:3" ht="15.75" x14ac:dyDescent="0.25">
      <c r="A388" s="67" t="s">
        <v>30</v>
      </c>
      <c r="B388" s="50"/>
      <c r="C388" s="85">
        <f>C387*6/100</f>
        <v>28675.003799999999</v>
      </c>
    </row>
    <row r="389" spans="1:3" ht="15.75" x14ac:dyDescent="0.25">
      <c r="A389" s="67" t="s">
        <v>31</v>
      </c>
      <c r="B389" s="47"/>
      <c r="C389" s="77">
        <v>-15000</v>
      </c>
    </row>
    <row r="390" spans="1:3" ht="15.75" x14ac:dyDescent="0.25">
      <c r="A390" s="12" t="s">
        <v>32</v>
      </c>
      <c r="B390" s="47"/>
      <c r="C390" s="60">
        <f>C388+C389</f>
        <v>13675.003799999999</v>
      </c>
    </row>
    <row r="391" spans="1:3" ht="15.75" x14ac:dyDescent="0.25">
      <c r="A391" s="12" t="s">
        <v>120</v>
      </c>
      <c r="B391" s="39"/>
      <c r="C391" s="60">
        <v>7200</v>
      </c>
    </row>
    <row r="392" spans="1:3" ht="16.5" thickBot="1" x14ac:dyDescent="0.3">
      <c r="A392" s="43" t="s">
        <v>121</v>
      </c>
      <c r="B392" s="52"/>
      <c r="C392" s="124">
        <f>C390+C391</f>
        <v>20875.003799999999</v>
      </c>
    </row>
    <row r="393" spans="1:3" ht="16.5" thickTop="1" x14ac:dyDescent="0.25">
      <c r="A393" s="92"/>
      <c r="B393" s="37"/>
      <c r="C393" s="120"/>
    </row>
    <row r="394" spans="1:3" ht="15.75" x14ac:dyDescent="0.25">
      <c r="A394" s="92"/>
      <c r="B394" s="37"/>
      <c r="C394" s="120"/>
    </row>
    <row r="395" spans="1:3" ht="15.75" x14ac:dyDescent="0.25">
      <c r="A395" s="92"/>
      <c r="B395" s="37"/>
      <c r="C395" s="120"/>
    </row>
    <row r="396" spans="1:3" ht="15.75" x14ac:dyDescent="0.25">
      <c r="A396" s="92"/>
      <c r="B396" s="37"/>
      <c r="C396" s="120"/>
    </row>
    <row r="397" spans="1:3" ht="15.75" x14ac:dyDescent="0.25">
      <c r="A397" s="92"/>
      <c r="B397" s="37"/>
      <c r="C397" s="120"/>
    </row>
    <row r="398" spans="1:3" ht="15.75" x14ac:dyDescent="0.25">
      <c r="A398" s="92"/>
      <c r="B398" s="37"/>
      <c r="C398" s="120"/>
    </row>
    <row r="399" spans="1:3" ht="15.75" x14ac:dyDescent="0.25">
      <c r="A399" s="92"/>
      <c r="B399" s="37"/>
      <c r="C399" s="120"/>
    </row>
    <row r="400" spans="1:3" ht="15.75" x14ac:dyDescent="0.25">
      <c r="A400" s="92"/>
      <c r="B400" s="37"/>
      <c r="C400" s="120"/>
    </row>
    <row r="401" spans="1:3" ht="15.75" x14ac:dyDescent="0.25">
      <c r="A401" s="92"/>
      <c r="B401" s="37"/>
      <c r="C401" s="120"/>
    </row>
    <row r="402" spans="1:3" ht="15.75" x14ac:dyDescent="0.25">
      <c r="A402" s="92"/>
      <c r="B402" s="37"/>
      <c r="C402" s="120"/>
    </row>
    <row r="403" spans="1:3" ht="15.75" x14ac:dyDescent="0.25">
      <c r="A403" s="92"/>
      <c r="B403" s="37"/>
      <c r="C403" s="120"/>
    </row>
    <row r="404" spans="1:3" ht="15.75" x14ac:dyDescent="0.25">
      <c r="A404" s="92"/>
      <c r="B404" s="37"/>
      <c r="C404" s="120"/>
    </row>
    <row r="405" spans="1:3" ht="17.25" x14ac:dyDescent="0.3">
      <c r="A405" s="1" t="s">
        <v>71</v>
      </c>
      <c r="B405" s="1"/>
      <c r="C405" s="2"/>
    </row>
    <row r="406" spans="1:3" ht="17.25" x14ac:dyDescent="0.3">
      <c r="A406" s="1" t="s">
        <v>56</v>
      </c>
      <c r="B406" s="1"/>
      <c r="C406" s="2"/>
    </row>
    <row r="407" spans="1:3" ht="15.75" x14ac:dyDescent="0.25">
      <c r="A407" s="73"/>
      <c r="B407" s="73"/>
      <c r="C407" s="72"/>
    </row>
    <row r="408" spans="1:3" ht="15.75" x14ac:dyDescent="0.25">
      <c r="A408" s="74" t="s">
        <v>2</v>
      </c>
      <c r="B408" s="73"/>
      <c r="C408" s="72"/>
    </row>
    <row r="409" spans="1:3" ht="15.75" x14ac:dyDescent="0.25">
      <c r="A409" s="75"/>
      <c r="B409" s="166" t="s">
        <v>122</v>
      </c>
      <c r="C409" s="166"/>
    </row>
    <row r="410" spans="1:3" ht="15.75" x14ac:dyDescent="0.25">
      <c r="A410" s="76" t="s">
        <v>6</v>
      </c>
      <c r="B410" s="8"/>
      <c r="C410" s="7">
        <v>112500</v>
      </c>
    </row>
    <row r="411" spans="1:3" ht="15.75" x14ac:dyDescent="0.25">
      <c r="A411" s="67" t="s">
        <v>7</v>
      </c>
      <c r="B411" s="47"/>
      <c r="C411" s="77">
        <v>13666.67</v>
      </c>
    </row>
    <row r="412" spans="1:3" ht="15.75" x14ac:dyDescent="0.25">
      <c r="A412" s="67" t="s">
        <v>9</v>
      </c>
      <c r="B412" s="11"/>
      <c r="C412" s="10">
        <v>7800</v>
      </c>
    </row>
    <row r="413" spans="1:3" ht="16.5" x14ac:dyDescent="0.25">
      <c r="A413" s="12" t="s">
        <v>8</v>
      </c>
      <c r="B413" s="48"/>
      <c r="C413" s="10"/>
    </row>
    <row r="414" spans="1:3" ht="15.75" x14ac:dyDescent="0.25">
      <c r="A414" s="67" t="s">
        <v>11</v>
      </c>
      <c r="B414" s="11"/>
      <c r="C414" s="10">
        <v>39825</v>
      </c>
    </row>
    <row r="415" spans="1:3" ht="15.75" x14ac:dyDescent="0.25">
      <c r="A415" s="67" t="s">
        <v>53</v>
      </c>
      <c r="B415" s="11"/>
      <c r="C415" s="10">
        <v>30000</v>
      </c>
    </row>
    <row r="416" spans="1:3" ht="15.75" x14ac:dyDescent="0.25">
      <c r="A416" s="67" t="s">
        <v>13</v>
      </c>
      <c r="B416" s="11"/>
      <c r="C416" s="10">
        <v>56250</v>
      </c>
    </row>
    <row r="417" spans="1:3" ht="15.75" x14ac:dyDescent="0.25">
      <c r="A417" s="67" t="s">
        <v>14</v>
      </c>
      <c r="B417" s="47"/>
      <c r="C417" s="13">
        <v>6833.33</v>
      </c>
    </row>
    <row r="418" spans="1:3" ht="15.75" x14ac:dyDescent="0.25">
      <c r="A418" s="67" t="s">
        <v>16</v>
      </c>
      <c r="B418" s="11"/>
      <c r="C418" s="10">
        <v>25000</v>
      </c>
    </row>
    <row r="419" spans="1:3" ht="15.75" x14ac:dyDescent="0.25">
      <c r="A419" s="67" t="s">
        <v>17</v>
      </c>
      <c r="B419" s="11"/>
      <c r="C419" s="10">
        <v>65000</v>
      </c>
    </row>
    <row r="420" spans="1:3" ht="15.75" x14ac:dyDescent="0.25">
      <c r="A420" s="67" t="s">
        <v>15</v>
      </c>
      <c r="B420" s="47"/>
      <c r="C420" s="25">
        <v>100000</v>
      </c>
    </row>
    <row r="421" spans="1:3" ht="15.75" x14ac:dyDescent="0.25">
      <c r="A421" s="67" t="s">
        <v>18</v>
      </c>
      <c r="B421" s="11"/>
      <c r="C421" s="10">
        <v>11500</v>
      </c>
    </row>
    <row r="422" spans="1:3" ht="15.75" x14ac:dyDescent="0.25">
      <c r="A422" s="67" t="s">
        <v>19</v>
      </c>
      <c r="B422" s="11"/>
      <c r="C422" s="10">
        <v>20000</v>
      </c>
    </row>
    <row r="423" spans="1:3" ht="15.75" x14ac:dyDescent="0.25">
      <c r="A423" s="78" t="s">
        <v>20</v>
      </c>
      <c r="B423" s="19"/>
      <c r="C423" s="18">
        <f>SUM(C410:C422)</f>
        <v>488375</v>
      </c>
    </row>
    <row r="424" spans="1:3" ht="15.75" x14ac:dyDescent="0.25">
      <c r="A424" s="79"/>
      <c r="B424" s="47"/>
      <c r="C424" s="20"/>
    </row>
    <row r="425" spans="1:3" ht="15.75" x14ac:dyDescent="0.25">
      <c r="A425" s="80" t="s">
        <v>21</v>
      </c>
      <c r="B425" s="47"/>
      <c r="C425" s="20"/>
    </row>
    <row r="426" spans="1:3" ht="15.75" x14ac:dyDescent="0.25">
      <c r="A426" s="67" t="s">
        <v>23</v>
      </c>
      <c r="B426" s="47"/>
      <c r="C426" s="77"/>
    </row>
    <row r="427" spans="1:3" ht="15.75" x14ac:dyDescent="0.25">
      <c r="A427" s="67" t="s">
        <v>22</v>
      </c>
      <c r="B427" s="47"/>
      <c r="C427" s="81"/>
    </row>
    <row r="428" spans="1:3" ht="15.75" x14ac:dyDescent="0.25">
      <c r="A428" s="67" t="s">
        <v>24</v>
      </c>
      <c r="B428" s="90"/>
      <c r="C428" s="81"/>
    </row>
    <row r="429" spans="1:3" ht="15.75" x14ac:dyDescent="0.25">
      <c r="A429" s="67" t="s">
        <v>25</v>
      </c>
      <c r="B429" s="47"/>
      <c r="C429" s="81"/>
    </row>
    <row r="430" spans="1:3" ht="15.75" x14ac:dyDescent="0.25">
      <c r="A430" s="67"/>
      <c r="B430" s="8"/>
      <c r="C430" s="7">
        <f>C423+B428+C426</f>
        <v>488375</v>
      </c>
    </row>
    <row r="431" spans="1:3" ht="15.75" x14ac:dyDescent="0.25">
      <c r="A431" s="80" t="s">
        <v>26</v>
      </c>
      <c r="B431" s="47"/>
      <c r="C431" s="81"/>
    </row>
    <row r="432" spans="1:3" ht="15.75" x14ac:dyDescent="0.25">
      <c r="A432" s="67" t="s">
        <v>27</v>
      </c>
      <c r="B432" s="29">
        <v>350</v>
      </c>
      <c r="C432" s="82"/>
    </row>
    <row r="433" spans="1:3" ht="17.25" x14ac:dyDescent="0.3">
      <c r="A433" s="83" t="s">
        <v>28</v>
      </c>
      <c r="B433" s="29">
        <v>12616.67</v>
      </c>
      <c r="C433" s="82"/>
    </row>
    <row r="434" spans="1:3" ht="17.25" x14ac:dyDescent="0.3">
      <c r="A434" s="83"/>
      <c r="B434" s="49"/>
      <c r="C434" s="33">
        <f>-B432-B433-B434</f>
        <v>-12966.67</v>
      </c>
    </row>
    <row r="435" spans="1:3" ht="16.5" thickBot="1" x14ac:dyDescent="0.3">
      <c r="A435" s="67" t="s">
        <v>29</v>
      </c>
      <c r="B435" s="35"/>
      <c r="C435" s="84">
        <f>C430-B432-B433</f>
        <v>475408.33</v>
      </c>
    </row>
    <row r="436" spans="1:3" ht="15.75" x14ac:dyDescent="0.25">
      <c r="A436" s="67" t="s">
        <v>30</v>
      </c>
      <c r="B436" s="50"/>
      <c r="C436" s="85">
        <f>C435*6/100</f>
        <v>28524.499800000001</v>
      </c>
    </row>
    <row r="437" spans="1:3" ht="15.75" x14ac:dyDescent="0.25">
      <c r="A437" s="67" t="s">
        <v>31</v>
      </c>
      <c r="B437" s="47"/>
      <c r="C437" s="77">
        <v>-15000</v>
      </c>
    </row>
    <row r="438" spans="1:3" ht="15.75" x14ac:dyDescent="0.25">
      <c r="A438" s="43" t="s">
        <v>32</v>
      </c>
      <c r="B438" s="40"/>
      <c r="C438" s="60">
        <f>C436+C437</f>
        <v>13524.499800000001</v>
      </c>
    </row>
    <row r="439" spans="1:3" ht="16.5" thickBot="1" x14ac:dyDescent="0.3">
      <c r="A439" s="12"/>
      <c r="B439" s="52"/>
      <c r="C439" s="124">
        <v>13524</v>
      </c>
    </row>
    <row r="440" spans="1:3" ht="16.5" thickTop="1" x14ac:dyDescent="0.25">
      <c r="A440" s="21"/>
      <c r="B440" s="30"/>
      <c r="C440" s="97"/>
    </row>
    <row r="441" spans="1:3" ht="15.75" x14ac:dyDescent="0.25">
      <c r="A441" s="21"/>
      <c r="B441" s="30"/>
      <c r="C441" s="97"/>
    </row>
    <row r="442" spans="1:3" ht="15.75" x14ac:dyDescent="0.25">
      <c r="A442" s="21"/>
      <c r="B442" s="30"/>
      <c r="C442" s="97"/>
    </row>
    <row r="443" spans="1:3" ht="15.75" x14ac:dyDescent="0.25">
      <c r="A443" s="21"/>
      <c r="B443" s="30"/>
      <c r="C443" s="97"/>
    </row>
    <row r="444" spans="1:3" ht="15.75" x14ac:dyDescent="0.25">
      <c r="A444" s="21"/>
      <c r="B444" s="30"/>
      <c r="C444" s="97"/>
    </row>
    <row r="445" spans="1:3" ht="15.75" x14ac:dyDescent="0.25">
      <c r="A445" s="21"/>
      <c r="B445" s="30"/>
      <c r="C445" s="97"/>
    </row>
    <row r="446" spans="1:3" ht="15.75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7.25" x14ac:dyDescent="0.3">
      <c r="A452" s="1" t="s">
        <v>119</v>
      </c>
      <c r="B452" s="1"/>
      <c r="C452" s="2"/>
    </row>
    <row r="453" spans="1:3" ht="17.25" x14ac:dyDescent="0.3">
      <c r="A453" s="1" t="s">
        <v>56</v>
      </c>
      <c r="B453" s="1"/>
      <c r="C453" s="2"/>
    </row>
    <row r="454" spans="1:3" ht="15.75" x14ac:dyDescent="0.25">
      <c r="A454" s="73"/>
      <c r="B454" s="73"/>
      <c r="C454" s="72"/>
    </row>
    <row r="455" spans="1:3" ht="15.75" x14ac:dyDescent="0.25">
      <c r="A455" s="74" t="s">
        <v>2</v>
      </c>
      <c r="B455" s="73"/>
      <c r="C455" s="72"/>
    </row>
    <row r="456" spans="1:3" ht="15.75" x14ac:dyDescent="0.25">
      <c r="A456" s="75"/>
      <c r="B456" s="166" t="s">
        <v>122</v>
      </c>
      <c r="C456" s="166"/>
    </row>
    <row r="457" spans="1:3" ht="15.75" x14ac:dyDescent="0.25">
      <c r="A457" s="76" t="s">
        <v>6</v>
      </c>
      <c r="B457" s="8"/>
      <c r="C457" s="7">
        <v>104700</v>
      </c>
    </row>
    <row r="458" spans="1:3" ht="15.75" x14ac:dyDescent="0.25">
      <c r="A458" s="67" t="s">
        <v>7</v>
      </c>
      <c r="B458" s="47"/>
      <c r="C458" s="77"/>
    </row>
    <row r="459" spans="1:3" ht="15.75" x14ac:dyDescent="0.25">
      <c r="A459" s="67" t="s">
        <v>9</v>
      </c>
      <c r="B459" s="11"/>
      <c r="C459" s="10">
        <v>7800</v>
      </c>
    </row>
    <row r="460" spans="1:3" ht="16.5" x14ac:dyDescent="0.25">
      <c r="A460" s="12" t="s">
        <v>8</v>
      </c>
      <c r="B460" s="48"/>
      <c r="C460" s="10"/>
    </row>
    <row r="461" spans="1:3" ht="15.75" x14ac:dyDescent="0.25">
      <c r="A461" s="67" t="s">
        <v>11</v>
      </c>
      <c r="B461" s="11"/>
      <c r="C461" s="10">
        <v>39825</v>
      </c>
    </row>
    <row r="462" spans="1:3" ht="15.75" x14ac:dyDescent="0.25">
      <c r="A462" s="67" t="s">
        <v>53</v>
      </c>
      <c r="B462" s="11"/>
      <c r="C462" s="10"/>
    </row>
    <row r="463" spans="1:3" ht="15.75" x14ac:dyDescent="0.25">
      <c r="A463" s="67" t="s">
        <v>13</v>
      </c>
      <c r="B463" s="11"/>
      <c r="C463" s="10">
        <v>52350</v>
      </c>
    </row>
    <row r="464" spans="1:3" ht="15.75" x14ac:dyDescent="0.25">
      <c r="A464" s="67" t="s">
        <v>14</v>
      </c>
      <c r="B464" s="47"/>
      <c r="C464" s="13"/>
    </row>
    <row r="465" spans="1:3" ht="15.75" x14ac:dyDescent="0.25">
      <c r="A465" s="67" t="s">
        <v>16</v>
      </c>
      <c r="B465" s="11"/>
      <c r="C465" s="10">
        <v>25000</v>
      </c>
    </row>
    <row r="466" spans="1:3" ht="15.75" x14ac:dyDescent="0.25">
      <c r="A466" s="67" t="s">
        <v>17</v>
      </c>
      <c r="B466" s="11"/>
      <c r="C466" s="10">
        <v>55000</v>
      </c>
    </row>
    <row r="467" spans="1:3" ht="15.75" x14ac:dyDescent="0.25">
      <c r="A467" s="67" t="s">
        <v>15</v>
      </c>
      <c r="B467" s="47"/>
      <c r="C467" s="25">
        <v>100000</v>
      </c>
    </row>
    <row r="468" spans="1:3" ht="15.75" x14ac:dyDescent="0.25">
      <c r="A468" s="67" t="s">
        <v>18</v>
      </c>
      <c r="B468" s="11"/>
      <c r="C468" s="10">
        <v>11500</v>
      </c>
    </row>
    <row r="469" spans="1:3" ht="15.75" x14ac:dyDescent="0.25">
      <c r="A469" s="67" t="s">
        <v>19</v>
      </c>
      <c r="B469" s="11"/>
      <c r="C469" s="10">
        <v>20000</v>
      </c>
    </row>
    <row r="470" spans="1:3" ht="15.75" x14ac:dyDescent="0.25">
      <c r="A470" s="78" t="s">
        <v>20</v>
      </c>
      <c r="B470" s="19"/>
      <c r="C470" s="18">
        <f>SUM(C457:C469)</f>
        <v>416175</v>
      </c>
    </row>
    <row r="471" spans="1:3" ht="15.75" x14ac:dyDescent="0.25">
      <c r="A471" s="79"/>
      <c r="B471" s="47"/>
      <c r="C471" s="20"/>
    </row>
    <row r="472" spans="1:3" ht="15.75" x14ac:dyDescent="0.25">
      <c r="A472" s="80" t="s">
        <v>21</v>
      </c>
      <c r="B472" s="47"/>
      <c r="C472" s="20"/>
    </row>
    <row r="473" spans="1:3" ht="15.75" x14ac:dyDescent="0.25">
      <c r="A473" s="67" t="s">
        <v>23</v>
      </c>
      <c r="B473" s="47"/>
      <c r="C473" s="77"/>
    </row>
    <row r="474" spans="1:3" ht="15.75" x14ac:dyDescent="0.25">
      <c r="A474" s="67" t="s">
        <v>22</v>
      </c>
      <c r="B474" s="47"/>
      <c r="C474" s="81"/>
    </row>
    <row r="475" spans="1:3" ht="15.75" x14ac:dyDescent="0.25">
      <c r="A475" s="67" t="s">
        <v>24</v>
      </c>
      <c r="B475" s="90"/>
      <c r="C475" s="81"/>
    </row>
    <row r="476" spans="1:3" ht="15.75" x14ac:dyDescent="0.25">
      <c r="A476" s="67" t="s">
        <v>25</v>
      </c>
      <c r="B476" s="47"/>
      <c r="C476" s="81"/>
    </row>
    <row r="477" spans="1:3" ht="15.75" x14ac:dyDescent="0.25">
      <c r="A477" s="67"/>
      <c r="B477" s="8"/>
      <c r="C477" s="7">
        <f>C470+B475+C473</f>
        <v>416175</v>
      </c>
    </row>
    <row r="478" spans="1:3" ht="15.75" x14ac:dyDescent="0.25">
      <c r="A478" s="80" t="s">
        <v>26</v>
      </c>
      <c r="B478" s="47"/>
      <c r="C478" s="81"/>
    </row>
    <row r="479" spans="1:3" ht="15.75" x14ac:dyDescent="0.25">
      <c r="A479" s="67" t="s">
        <v>27</v>
      </c>
      <c r="B479" s="29">
        <v>350</v>
      </c>
      <c r="C479" s="82"/>
    </row>
    <row r="480" spans="1:3" ht="17.25" x14ac:dyDescent="0.3">
      <c r="A480" s="83" t="s">
        <v>28</v>
      </c>
      <c r="B480" s="29"/>
      <c r="C480" s="82"/>
    </row>
    <row r="481" spans="1:3" ht="17.25" x14ac:dyDescent="0.3">
      <c r="A481" s="83"/>
      <c r="B481" s="49"/>
      <c r="C481" s="33">
        <f>-B479-B480-B481</f>
        <v>-350</v>
      </c>
    </row>
    <row r="482" spans="1:3" ht="16.5" thickBot="1" x14ac:dyDescent="0.3">
      <c r="A482" s="67" t="s">
        <v>29</v>
      </c>
      <c r="B482" s="35"/>
      <c r="C482" s="84">
        <f>C477-B479-B480</f>
        <v>415825</v>
      </c>
    </row>
    <row r="483" spans="1:3" ht="15.75" x14ac:dyDescent="0.25">
      <c r="A483" s="67" t="s">
        <v>30</v>
      </c>
      <c r="B483" s="50"/>
      <c r="C483" s="85">
        <f>C482*6/100</f>
        <v>24949.5</v>
      </c>
    </row>
    <row r="484" spans="1:3" ht="15.75" x14ac:dyDescent="0.25">
      <c r="A484" s="67" t="s">
        <v>31</v>
      </c>
      <c r="B484" s="47"/>
      <c r="C484" s="77">
        <v>-15000</v>
      </c>
    </row>
    <row r="485" spans="1:3" ht="15.75" x14ac:dyDescent="0.25">
      <c r="A485" s="43" t="s">
        <v>32</v>
      </c>
      <c r="B485" s="40"/>
      <c r="C485" s="60">
        <f>C483+C484</f>
        <v>9949.5</v>
      </c>
    </row>
    <row r="486" spans="1:3" ht="16.5" thickBot="1" x14ac:dyDescent="0.3">
      <c r="A486" s="12"/>
      <c r="B486" s="52"/>
      <c r="C486" s="124">
        <v>9950</v>
      </c>
    </row>
    <row r="487" spans="1:3" ht="16.5" thickTop="1" x14ac:dyDescent="0.25">
      <c r="A487" s="21"/>
      <c r="B487" s="30"/>
      <c r="C487" s="97"/>
    </row>
    <row r="488" spans="1:3" ht="15.75" x14ac:dyDescent="0.25">
      <c r="A488" s="21"/>
      <c r="B488" s="30"/>
      <c r="C488" s="97"/>
    </row>
    <row r="489" spans="1:3" ht="15.75" x14ac:dyDescent="0.25">
      <c r="A489" s="21"/>
      <c r="B489" s="30"/>
      <c r="C489" s="97"/>
    </row>
    <row r="490" spans="1:3" ht="15.75" x14ac:dyDescent="0.25">
      <c r="A490" s="21"/>
      <c r="B490" s="30"/>
      <c r="C490" s="97"/>
    </row>
    <row r="491" spans="1:3" ht="15.75" x14ac:dyDescent="0.25">
      <c r="A491" s="21"/>
      <c r="B491" s="30"/>
      <c r="C491" s="97"/>
    </row>
    <row r="492" spans="1:3" ht="15.75" x14ac:dyDescent="0.25">
      <c r="A492" s="21"/>
      <c r="B492" s="30"/>
      <c r="C492" s="97"/>
    </row>
    <row r="493" spans="1:3" ht="15.75" x14ac:dyDescent="0.25">
      <c r="A493" s="21"/>
      <c r="B493" s="30"/>
      <c r="C493" s="97"/>
    </row>
    <row r="494" spans="1:3" ht="15.75" x14ac:dyDescent="0.25">
      <c r="A494" s="21"/>
      <c r="B494" s="30"/>
      <c r="C494" s="97"/>
    </row>
    <row r="495" spans="1:3" ht="15.75" x14ac:dyDescent="0.25">
      <c r="A495" s="21"/>
      <c r="B495" s="30"/>
      <c r="C495" s="97"/>
    </row>
    <row r="496" spans="1:3" ht="15.75" x14ac:dyDescent="0.25">
      <c r="A496" s="21"/>
      <c r="B496" s="30"/>
      <c r="C496" s="97"/>
    </row>
    <row r="497" spans="1:3" ht="15.75" x14ac:dyDescent="0.25">
      <c r="A497" s="21"/>
      <c r="B497" s="30"/>
      <c r="C497" s="97"/>
    </row>
    <row r="498" spans="1:3" ht="15.75" x14ac:dyDescent="0.25">
      <c r="A498" s="21"/>
      <c r="B498" s="30"/>
      <c r="C498" s="97"/>
    </row>
    <row r="499" spans="1:3" ht="17.25" x14ac:dyDescent="0.3">
      <c r="A499" s="1" t="s">
        <v>123</v>
      </c>
      <c r="B499" s="1"/>
      <c r="C499" s="2"/>
    </row>
    <row r="500" spans="1:3" ht="17.25" x14ac:dyDescent="0.3">
      <c r="A500" s="1" t="s">
        <v>56</v>
      </c>
      <c r="B500" s="1"/>
      <c r="C500" s="2"/>
    </row>
    <row r="501" spans="1:3" ht="15.75" x14ac:dyDescent="0.25">
      <c r="A501" s="73"/>
      <c r="B501" s="73"/>
      <c r="C501" s="72"/>
    </row>
    <row r="502" spans="1:3" ht="15.75" x14ac:dyDescent="0.25">
      <c r="A502" s="74" t="s">
        <v>2</v>
      </c>
      <c r="B502" s="73"/>
      <c r="C502" s="72"/>
    </row>
    <row r="503" spans="1:3" ht="15.75" x14ac:dyDescent="0.25">
      <c r="A503" s="75"/>
      <c r="B503" s="166" t="s">
        <v>122</v>
      </c>
      <c r="C503" s="166"/>
    </row>
    <row r="504" spans="1:3" ht="15.75" x14ac:dyDescent="0.25">
      <c r="A504" s="76" t="s">
        <v>6</v>
      </c>
      <c r="B504" s="8"/>
      <c r="C504" s="7">
        <v>40915</v>
      </c>
    </row>
    <row r="505" spans="1:3" ht="15.75" x14ac:dyDescent="0.25">
      <c r="A505" s="67" t="s">
        <v>7</v>
      </c>
      <c r="B505" s="47"/>
      <c r="C505" s="77"/>
    </row>
    <row r="506" spans="1:3" ht="15.75" x14ac:dyDescent="0.25">
      <c r="A506" s="67" t="s">
        <v>9</v>
      </c>
      <c r="B506" s="11"/>
      <c r="C506" s="10">
        <v>7800</v>
      </c>
    </row>
    <row r="507" spans="1:3" ht="16.5" x14ac:dyDescent="0.25">
      <c r="A507" s="12" t="s">
        <v>8</v>
      </c>
      <c r="B507" s="48"/>
      <c r="C507" s="10"/>
    </row>
    <row r="508" spans="1:3" ht="15.75" x14ac:dyDescent="0.25">
      <c r="A508" s="67" t="s">
        <v>11</v>
      </c>
      <c r="B508" s="11"/>
      <c r="C508" s="10">
        <v>39825</v>
      </c>
    </row>
    <row r="509" spans="1:3" ht="15.75" x14ac:dyDescent="0.25">
      <c r="A509" s="67" t="s">
        <v>53</v>
      </c>
      <c r="B509" s="11"/>
      <c r="C509" s="10"/>
    </row>
    <row r="510" spans="1:3" ht="15.75" x14ac:dyDescent="0.25">
      <c r="A510" s="67" t="s">
        <v>13</v>
      </c>
      <c r="B510" s="11"/>
      <c r="C510" s="10">
        <v>20457.5</v>
      </c>
    </row>
    <row r="511" spans="1:3" ht="15.75" x14ac:dyDescent="0.25">
      <c r="A511" s="67" t="s">
        <v>14</v>
      </c>
      <c r="B511" s="47"/>
      <c r="C511" s="13"/>
    </row>
    <row r="512" spans="1:3" ht="15.75" x14ac:dyDescent="0.25">
      <c r="A512" s="67" t="s">
        <v>16</v>
      </c>
      <c r="B512" s="11"/>
      <c r="C512" s="10">
        <v>25000</v>
      </c>
    </row>
    <row r="513" spans="1:3" ht="15.75" x14ac:dyDescent="0.25">
      <c r="A513" s="67" t="s">
        <v>17</v>
      </c>
      <c r="B513" s="11"/>
      <c r="C513" s="10">
        <v>55000</v>
      </c>
    </row>
    <row r="514" spans="1:3" ht="15.75" x14ac:dyDescent="0.25">
      <c r="A514" s="67" t="s">
        <v>15</v>
      </c>
      <c r="B514" s="47"/>
      <c r="C514" s="13">
        <v>90322.58</v>
      </c>
    </row>
    <row r="515" spans="1:3" ht="15.75" x14ac:dyDescent="0.25">
      <c r="A515" s="67" t="s">
        <v>18</v>
      </c>
      <c r="B515" s="11"/>
      <c r="C515" s="10">
        <v>11500</v>
      </c>
    </row>
    <row r="516" spans="1:3" ht="15.75" x14ac:dyDescent="0.25">
      <c r="A516" s="67" t="s">
        <v>19</v>
      </c>
      <c r="B516" s="11"/>
      <c r="C516" s="10">
        <v>20000</v>
      </c>
    </row>
    <row r="517" spans="1:3" ht="15.75" x14ac:dyDescent="0.25">
      <c r="A517" s="78" t="s">
        <v>20</v>
      </c>
      <c r="B517" s="19"/>
      <c r="C517" s="18">
        <f>SUM(C504:C516)</f>
        <v>310820.08</v>
      </c>
    </row>
    <row r="518" spans="1:3" ht="15.75" x14ac:dyDescent="0.25">
      <c r="A518" s="79"/>
      <c r="B518" s="47"/>
      <c r="C518" s="20"/>
    </row>
    <row r="519" spans="1:3" ht="15.75" x14ac:dyDescent="0.25">
      <c r="A519" s="80" t="s">
        <v>21</v>
      </c>
      <c r="B519" s="47"/>
      <c r="C519" s="20"/>
    </row>
    <row r="520" spans="1:3" ht="15.75" x14ac:dyDescent="0.25">
      <c r="A520" s="67" t="s">
        <v>23</v>
      </c>
      <c r="B520" s="47"/>
      <c r="C520" s="77"/>
    </row>
    <row r="521" spans="1:3" ht="15.75" x14ac:dyDescent="0.25">
      <c r="A521" s="67" t="s">
        <v>22</v>
      </c>
      <c r="B521" s="47"/>
      <c r="C521" s="81"/>
    </row>
    <row r="522" spans="1:3" ht="15.75" x14ac:dyDescent="0.25">
      <c r="A522" s="67" t="s">
        <v>24</v>
      </c>
      <c r="B522" s="90"/>
      <c r="C522" s="81"/>
    </row>
    <row r="523" spans="1:3" ht="15.75" x14ac:dyDescent="0.25">
      <c r="A523" s="67" t="s">
        <v>25</v>
      </c>
      <c r="B523" s="47"/>
      <c r="C523" s="81"/>
    </row>
    <row r="524" spans="1:3" ht="15.75" x14ac:dyDescent="0.25">
      <c r="A524" s="67"/>
      <c r="B524" s="8"/>
      <c r="C524" s="7">
        <f>C517+B522+C520</f>
        <v>310820.08</v>
      </c>
    </row>
    <row r="525" spans="1:3" ht="15.75" x14ac:dyDescent="0.25">
      <c r="A525" s="80" t="s">
        <v>26</v>
      </c>
      <c r="B525" s="47"/>
      <c r="C525" s="81"/>
    </row>
    <row r="526" spans="1:3" ht="15.75" x14ac:dyDescent="0.25">
      <c r="A526" s="67" t="s">
        <v>27</v>
      </c>
      <c r="B526" s="29">
        <v>350</v>
      </c>
      <c r="C526" s="82"/>
    </row>
    <row r="527" spans="1:3" ht="17.25" x14ac:dyDescent="0.3">
      <c r="A527" s="83" t="s">
        <v>28</v>
      </c>
      <c r="B527" s="29"/>
      <c r="C527" s="82"/>
    </row>
    <row r="528" spans="1:3" ht="17.25" x14ac:dyDescent="0.3">
      <c r="A528" s="83"/>
      <c r="B528" s="49"/>
      <c r="C528" s="33">
        <f>-B526-B527-B528</f>
        <v>-350</v>
      </c>
    </row>
    <row r="529" spans="1:3" ht="16.5" thickBot="1" x14ac:dyDescent="0.3">
      <c r="A529" s="67" t="s">
        <v>29</v>
      </c>
      <c r="B529" s="35"/>
      <c r="C529" s="84">
        <f>C524-B526-B527</f>
        <v>310470.08</v>
      </c>
    </row>
    <row r="530" spans="1:3" ht="15.75" x14ac:dyDescent="0.25">
      <c r="A530" s="67" t="s">
        <v>30</v>
      </c>
      <c r="B530" s="50"/>
      <c r="C530" s="85">
        <f>C529*6/100</f>
        <v>18628.2048</v>
      </c>
    </row>
    <row r="531" spans="1:3" ht="15.75" x14ac:dyDescent="0.25">
      <c r="A531" s="67" t="s">
        <v>31</v>
      </c>
      <c r="B531" s="47"/>
      <c r="C531" s="77">
        <v>-15000</v>
      </c>
    </row>
    <row r="532" spans="1:3" ht="15.75" x14ac:dyDescent="0.25">
      <c r="A532" s="43" t="s">
        <v>32</v>
      </c>
      <c r="B532" s="40"/>
      <c r="C532" s="60">
        <f>C530+C531</f>
        <v>3628.2047999999995</v>
      </c>
    </row>
    <row r="533" spans="1:3" ht="16.5" thickBot="1" x14ac:dyDescent="0.3">
      <c r="A533" s="12"/>
      <c r="B533" s="52"/>
      <c r="C533" s="124">
        <v>3628</v>
      </c>
    </row>
    <row r="534" spans="1:3" ht="16.5" thickTop="1" x14ac:dyDescent="0.25">
      <c r="A534" s="21"/>
      <c r="B534" s="30"/>
      <c r="C534" s="97"/>
    </row>
    <row r="535" spans="1:3" ht="15.75" x14ac:dyDescent="0.25">
      <c r="A535" s="21"/>
      <c r="B535" s="30"/>
      <c r="C535" s="97"/>
    </row>
    <row r="536" spans="1:3" ht="15.75" x14ac:dyDescent="0.25">
      <c r="A536" s="21"/>
      <c r="B536" s="30"/>
      <c r="C536" s="97"/>
    </row>
    <row r="537" spans="1:3" ht="15.75" x14ac:dyDescent="0.25">
      <c r="A537" s="21"/>
      <c r="B537" s="30"/>
      <c r="C537" s="97"/>
    </row>
    <row r="538" spans="1:3" ht="15.75" x14ac:dyDescent="0.25">
      <c r="A538" s="21"/>
      <c r="B538" s="30"/>
      <c r="C538" s="97"/>
    </row>
    <row r="539" spans="1:3" ht="15.75" x14ac:dyDescent="0.25">
      <c r="A539" s="21"/>
      <c r="B539" s="30"/>
      <c r="C539" s="97"/>
    </row>
    <row r="540" spans="1:3" ht="15.75" x14ac:dyDescent="0.25">
      <c r="A540" s="21"/>
      <c r="B540" s="30"/>
      <c r="C540" s="97"/>
    </row>
    <row r="541" spans="1:3" ht="15.75" x14ac:dyDescent="0.25">
      <c r="A541" s="21"/>
      <c r="B541" s="30"/>
      <c r="C541" s="97"/>
    </row>
    <row r="542" spans="1:3" ht="15.75" x14ac:dyDescent="0.25">
      <c r="A542" s="21"/>
      <c r="B542" s="30"/>
      <c r="C542" s="97"/>
    </row>
    <row r="543" spans="1:3" ht="15.75" x14ac:dyDescent="0.25">
      <c r="A543" s="21"/>
      <c r="B543" s="30"/>
      <c r="C543" s="97"/>
    </row>
    <row r="544" spans="1:3" ht="15.75" x14ac:dyDescent="0.25">
      <c r="A544" s="21"/>
      <c r="B544" s="30"/>
      <c r="C544" s="97"/>
    </row>
    <row r="546" spans="1:3" ht="15.75" x14ac:dyDescent="0.25">
      <c r="A546" s="71" t="s">
        <v>62</v>
      </c>
      <c r="C546" s="101"/>
    </row>
    <row r="547" spans="1:3" ht="15.75" x14ac:dyDescent="0.25">
      <c r="A547" s="71" t="s">
        <v>63</v>
      </c>
      <c r="B547" s="71"/>
      <c r="C547" s="72"/>
    </row>
    <row r="548" spans="1:3" ht="15.75" x14ac:dyDescent="0.25">
      <c r="A548" s="73"/>
      <c r="B548" s="73"/>
      <c r="C548" s="72"/>
    </row>
    <row r="549" spans="1:3" ht="15.75" x14ac:dyDescent="0.25">
      <c r="A549" s="74" t="s">
        <v>2</v>
      </c>
      <c r="B549" s="73"/>
      <c r="C549" s="72"/>
    </row>
    <row r="550" spans="1:3" ht="15.75" x14ac:dyDescent="0.25">
      <c r="A550" s="75"/>
      <c r="B550" s="166" t="s">
        <v>122</v>
      </c>
      <c r="C550" s="166"/>
    </row>
    <row r="551" spans="1:3" ht="15.75" x14ac:dyDescent="0.25">
      <c r="A551" s="76" t="s">
        <v>6</v>
      </c>
      <c r="B551" s="8"/>
      <c r="C551" s="7">
        <v>136500</v>
      </c>
    </row>
    <row r="552" spans="1:3" ht="15.75" x14ac:dyDescent="0.25">
      <c r="A552" s="67" t="s">
        <v>7</v>
      </c>
      <c r="B552" s="47"/>
      <c r="C552" s="77" t="s">
        <v>38</v>
      </c>
    </row>
    <row r="553" spans="1:3" ht="15.75" x14ac:dyDescent="0.25">
      <c r="A553" s="67" t="s">
        <v>9</v>
      </c>
      <c r="B553" s="11"/>
      <c r="C553" s="10">
        <v>7800</v>
      </c>
    </row>
    <row r="554" spans="1:3" ht="17.25" x14ac:dyDescent="0.3">
      <c r="A554" s="83" t="s">
        <v>10</v>
      </c>
      <c r="B554" s="48"/>
      <c r="C554" s="10" t="s">
        <v>38</v>
      </c>
    </row>
    <row r="555" spans="1:3" ht="15.75" x14ac:dyDescent="0.25">
      <c r="A555" s="67" t="s">
        <v>64</v>
      </c>
      <c r="B555" s="11"/>
      <c r="C555" s="10">
        <v>7500</v>
      </c>
    </row>
    <row r="556" spans="1:3" ht="15.75" x14ac:dyDescent="0.25">
      <c r="A556" s="67" t="s">
        <v>11</v>
      </c>
      <c r="B556" s="11"/>
      <c r="C556" s="10">
        <v>39825</v>
      </c>
    </row>
    <row r="557" spans="1:3" ht="15.75" x14ac:dyDescent="0.25">
      <c r="A557" s="67" t="s">
        <v>53</v>
      </c>
      <c r="B557" s="11"/>
      <c r="C557" s="10">
        <v>50000</v>
      </c>
    </row>
    <row r="558" spans="1:3" ht="15.75" x14ac:dyDescent="0.25">
      <c r="A558" s="67" t="s">
        <v>13</v>
      </c>
      <c r="B558" s="11"/>
      <c r="C558" s="10">
        <v>68250</v>
      </c>
    </row>
    <row r="559" spans="1:3" ht="15.75" x14ac:dyDescent="0.25">
      <c r="A559" s="67" t="s">
        <v>14</v>
      </c>
      <c r="B559" s="47"/>
      <c r="C559" s="13" t="s">
        <v>38</v>
      </c>
    </row>
    <row r="560" spans="1:3" ht="15.75" x14ac:dyDescent="0.25">
      <c r="A560" s="67" t="s">
        <v>16</v>
      </c>
      <c r="B560" s="11"/>
      <c r="C560" s="10">
        <v>25000</v>
      </c>
    </row>
    <row r="561" spans="1:3" ht="15.75" x14ac:dyDescent="0.25">
      <c r="A561" s="67" t="s">
        <v>17</v>
      </c>
      <c r="B561" s="11"/>
      <c r="C561" s="10">
        <v>75000</v>
      </c>
    </row>
    <row r="562" spans="1:3" ht="15.75" x14ac:dyDescent="0.25">
      <c r="A562" s="67" t="s">
        <v>15</v>
      </c>
      <c r="B562" s="47"/>
      <c r="C562" s="15">
        <v>125000</v>
      </c>
    </row>
    <row r="563" spans="1:3" ht="15.75" x14ac:dyDescent="0.25">
      <c r="A563" s="67" t="s">
        <v>18</v>
      </c>
      <c r="B563" s="11"/>
      <c r="C563" s="10">
        <v>13900</v>
      </c>
    </row>
    <row r="564" spans="1:3" ht="15.75" x14ac:dyDescent="0.25">
      <c r="A564" s="67" t="s">
        <v>19</v>
      </c>
      <c r="B564" s="11"/>
      <c r="C564" s="10">
        <v>20000</v>
      </c>
    </row>
    <row r="565" spans="1:3" ht="15.75" x14ac:dyDescent="0.25">
      <c r="A565" s="78" t="s">
        <v>20</v>
      </c>
      <c r="B565" s="19"/>
      <c r="C565" s="18">
        <f>SUM(C551:C564)</f>
        <v>568775</v>
      </c>
    </row>
    <row r="566" spans="1:3" ht="15.75" x14ac:dyDescent="0.25">
      <c r="A566" s="79"/>
      <c r="B566" s="47"/>
      <c r="C566" s="20"/>
    </row>
    <row r="567" spans="1:3" ht="15.75" x14ac:dyDescent="0.25">
      <c r="A567" s="80" t="s">
        <v>21</v>
      </c>
      <c r="B567" s="47"/>
      <c r="C567" s="20"/>
    </row>
    <row r="568" spans="1:3" ht="15.75" x14ac:dyDescent="0.25">
      <c r="A568" s="67" t="s">
        <v>23</v>
      </c>
      <c r="B568" s="47"/>
      <c r="C568" s="77"/>
    </row>
    <row r="569" spans="1:3" ht="15.75" x14ac:dyDescent="0.25">
      <c r="A569" s="67" t="s">
        <v>22</v>
      </c>
      <c r="B569" s="47"/>
      <c r="C569" s="81"/>
    </row>
    <row r="570" spans="1:3" ht="15.75" x14ac:dyDescent="0.25">
      <c r="A570" s="67" t="s">
        <v>24</v>
      </c>
      <c r="B570" s="47"/>
      <c r="C570" s="81"/>
    </row>
    <row r="571" spans="1:3" ht="15.75" x14ac:dyDescent="0.25">
      <c r="A571" s="67" t="s">
        <v>25</v>
      </c>
      <c r="B571" s="47"/>
      <c r="C571" s="81"/>
    </row>
    <row r="572" spans="1:3" ht="15.75" x14ac:dyDescent="0.25">
      <c r="A572" s="67"/>
      <c r="B572" s="8"/>
      <c r="C572" s="7">
        <f>+C565+C568+C569+C570+C571</f>
        <v>568775</v>
      </c>
    </row>
    <row r="573" spans="1:3" ht="15.75" x14ac:dyDescent="0.25">
      <c r="A573" s="80" t="s">
        <v>26</v>
      </c>
      <c r="B573" s="47"/>
      <c r="C573" s="81"/>
    </row>
    <row r="574" spans="1:3" ht="15.75" x14ac:dyDescent="0.25">
      <c r="A574" s="67" t="s">
        <v>27</v>
      </c>
      <c r="B574" s="29">
        <v>350</v>
      </c>
      <c r="C574" s="82"/>
    </row>
    <row r="575" spans="1:3" ht="17.25" x14ac:dyDescent="0.3">
      <c r="A575" s="83" t="s">
        <v>28</v>
      </c>
      <c r="B575" s="29">
        <v>13650</v>
      </c>
      <c r="C575" s="82"/>
    </row>
    <row r="576" spans="1:3" ht="17.25" x14ac:dyDescent="0.3">
      <c r="A576" s="83"/>
      <c r="B576" s="49"/>
      <c r="C576" s="33">
        <f>-B574-B575-B576</f>
        <v>-14000</v>
      </c>
    </row>
    <row r="577" spans="1:3" ht="16.5" thickBot="1" x14ac:dyDescent="0.3">
      <c r="A577" s="67" t="s">
        <v>29</v>
      </c>
      <c r="B577" s="35"/>
      <c r="C577" s="84">
        <f>+C572+C576</f>
        <v>554775</v>
      </c>
    </row>
    <row r="578" spans="1:3" ht="15.75" x14ac:dyDescent="0.25">
      <c r="A578" s="67" t="s">
        <v>73</v>
      </c>
      <c r="B578" s="50"/>
      <c r="C578" s="85">
        <f>C577*12/100</f>
        <v>66573</v>
      </c>
    </row>
    <row r="579" spans="1:3" ht="15.75" x14ac:dyDescent="0.25">
      <c r="A579" s="67" t="s">
        <v>31</v>
      </c>
      <c r="B579" s="47"/>
      <c r="C579" s="77">
        <v>-45000</v>
      </c>
    </row>
    <row r="580" spans="1:3" ht="16.5" thickBot="1" x14ac:dyDescent="0.3">
      <c r="A580" s="88" t="s">
        <v>54</v>
      </c>
      <c r="B580" s="89"/>
      <c r="C580" s="126">
        <f>C578+C579</f>
        <v>21573</v>
      </c>
    </row>
    <row r="581" spans="1:3" ht="15.75" thickTop="1" x14ac:dyDescent="0.25"/>
    <row r="593" spans="1:12" ht="15.75" x14ac:dyDescent="0.25">
      <c r="J593" s="102" t="s">
        <v>67</v>
      </c>
      <c r="K593" s="102"/>
      <c r="L593" s="3"/>
    </row>
    <row r="594" spans="1:12" ht="15.75" x14ac:dyDescent="0.25">
      <c r="A594" s="102" t="s">
        <v>67</v>
      </c>
      <c r="B594" s="102"/>
      <c r="C594" s="3"/>
      <c r="J594" s="102" t="s">
        <v>128</v>
      </c>
      <c r="K594" s="102"/>
      <c r="L594" s="3"/>
    </row>
    <row r="595" spans="1:12" ht="15.75" x14ac:dyDescent="0.25">
      <c r="A595" s="102" t="s">
        <v>68</v>
      </c>
      <c r="B595" s="102"/>
      <c r="C595" s="3"/>
      <c r="J595" s="3"/>
      <c r="K595" s="3"/>
      <c r="L595" s="3"/>
    </row>
    <row r="596" spans="1:12" ht="15.75" x14ac:dyDescent="0.25">
      <c r="A596" s="3"/>
      <c r="B596" s="3"/>
      <c r="C596" s="3"/>
      <c r="J596" s="103" t="s">
        <v>2</v>
      </c>
      <c r="K596" s="3"/>
      <c r="L596" s="3"/>
    </row>
    <row r="597" spans="1:12" ht="17.25" x14ac:dyDescent="0.3">
      <c r="A597" s="103" t="s">
        <v>2</v>
      </c>
      <c r="B597" s="3"/>
      <c r="C597" s="3"/>
      <c r="J597" s="5"/>
      <c r="K597" s="166" t="s">
        <v>124</v>
      </c>
      <c r="L597" s="166"/>
    </row>
    <row r="598" spans="1:12" ht="17.25" x14ac:dyDescent="0.3">
      <c r="A598" s="5"/>
      <c r="B598" s="166" t="s">
        <v>122</v>
      </c>
      <c r="C598" s="166"/>
      <c r="J598" s="6" t="s">
        <v>6</v>
      </c>
      <c r="K598" s="104"/>
      <c r="L598" s="105">
        <v>110000</v>
      </c>
    </row>
    <row r="599" spans="1:12" ht="17.25" x14ac:dyDescent="0.3">
      <c r="A599" s="6" t="s">
        <v>6</v>
      </c>
      <c r="B599" s="104"/>
      <c r="C599" s="105">
        <v>110000</v>
      </c>
      <c r="J599" s="9" t="s">
        <v>7</v>
      </c>
      <c r="K599" s="106"/>
      <c r="L599" s="107"/>
    </row>
    <row r="600" spans="1:12" ht="17.25" x14ac:dyDescent="0.3">
      <c r="A600" s="9" t="s">
        <v>7</v>
      </c>
      <c r="B600" s="106"/>
      <c r="C600" s="107"/>
      <c r="J600" s="12" t="s">
        <v>8</v>
      </c>
      <c r="K600" s="16"/>
      <c r="L600" s="15">
        <v>2650</v>
      </c>
    </row>
    <row r="601" spans="1:12" ht="17.25" x14ac:dyDescent="0.3">
      <c r="A601" s="12" t="s">
        <v>8</v>
      </c>
      <c r="B601" s="16"/>
      <c r="C601" s="15">
        <v>2650</v>
      </c>
      <c r="J601" s="9" t="s">
        <v>9</v>
      </c>
      <c r="K601" s="106"/>
      <c r="L601" s="107">
        <v>7800</v>
      </c>
    </row>
    <row r="602" spans="1:12" ht="17.25" x14ac:dyDescent="0.3">
      <c r="A602" s="9" t="s">
        <v>9</v>
      </c>
      <c r="B602" s="106"/>
      <c r="C602" s="107">
        <v>7800</v>
      </c>
      <c r="J602" s="9" t="s">
        <v>10</v>
      </c>
      <c r="K602" s="106"/>
      <c r="L602" s="107"/>
    </row>
    <row r="603" spans="1:12" ht="17.25" x14ac:dyDescent="0.3">
      <c r="A603" s="9" t="s">
        <v>10</v>
      </c>
      <c r="B603" s="106"/>
      <c r="C603" s="107"/>
      <c r="J603" s="9" t="s">
        <v>11</v>
      </c>
      <c r="K603" s="106"/>
      <c r="L603" s="107">
        <v>57150</v>
      </c>
    </row>
    <row r="604" spans="1:12" ht="17.25" x14ac:dyDescent="0.3">
      <c r="A604" s="9" t="s">
        <v>11</v>
      </c>
      <c r="B604" s="106"/>
      <c r="C604" s="107">
        <v>39825</v>
      </c>
      <c r="J604" s="9" t="s">
        <v>12</v>
      </c>
      <c r="K604" s="16"/>
      <c r="L604" s="15"/>
    </row>
    <row r="605" spans="1:12" ht="17.25" x14ac:dyDescent="0.3">
      <c r="A605" s="9" t="s">
        <v>12</v>
      </c>
      <c r="B605" s="16"/>
      <c r="C605" s="15"/>
      <c r="J605" s="9" t="s">
        <v>13</v>
      </c>
      <c r="K605" s="106"/>
      <c r="L605" s="107">
        <v>55000</v>
      </c>
    </row>
    <row r="606" spans="1:12" ht="17.25" x14ac:dyDescent="0.3">
      <c r="A606" s="9" t="s">
        <v>13</v>
      </c>
      <c r="B606" s="106"/>
      <c r="C606" s="107">
        <v>55000</v>
      </c>
      <c r="J606" s="9" t="s">
        <v>14</v>
      </c>
      <c r="K606" s="106"/>
      <c r="L606" s="107"/>
    </row>
    <row r="607" spans="1:12" ht="17.25" x14ac:dyDescent="0.3">
      <c r="A607" s="9" t="s">
        <v>14</v>
      </c>
      <c r="B607" s="106"/>
      <c r="C607" s="107"/>
      <c r="J607" s="9" t="s">
        <v>15</v>
      </c>
      <c r="K607" s="16"/>
      <c r="L607" s="15">
        <v>100000</v>
      </c>
    </row>
    <row r="608" spans="1:12" ht="17.25" x14ac:dyDescent="0.3">
      <c r="A608" s="9" t="s">
        <v>15</v>
      </c>
      <c r="B608" s="16"/>
      <c r="C608" s="15">
        <v>100000</v>
      </c>
      <c r="J608" s="9" t="s">
        <v>16</v>
      </c>
      <c r="K608" s="106"/>
      <c r="L608" s="107">
        <v>25000</v>
      </c>
    </row>
    <row r="609" spans="1:12" ht="17.25" x14ac:dyDescent="0.3">
      <c r="A609" s="9" t="s">
        <v>16</v>
      </c>
      <c r="B609" s="106"/>
      <c r="C609" s="107">
        <v>25000</v>
      </c>
      <c r="J609" s="9" t="s">
        <v>17</v>
      </c>
      <c r="K609" s="106"/>
      <c r="L609" s="107">
        <v>65000</v>
      </c>
    </row>
    <row r="610" spans="1:12" ht="17.25" x14ac:dyDescent="0.3">
      <c r="A610" s="9" t="s">
        <v>17</v>
      </c>
      <c r="B610" s="106"/>
      <c r="C610" s="107">
        <v>65000</v>
      </c>
      <c r="J610" s="9" t="s">
        <v>18</v>
      </c>
      <c r="K610" s="16"/>
      <c r="L610" s="15">
        <v>11500</v>
      </c>
    </row>
    <row r="611" spans="1:12" ht="17.25" x14ac:dyDescent="0.3">
      <c r="A611" s="9" t="s">
        <v>18</v>
      </c>
      <c r="B611" s="16"/>
      <c r="C611" s="15">
        <v>11500</v>
      </c>
      <c r="J611" s="9" t="s">
        <v>19</v>
      </c>
      <c r="K611" s="106"/>
      <c r="L611" s="107">
        <v>20000</v>
      </c>
    </row>
    <row r="612" spans="1:12" ht="17.25" x14ac:dyDescent="0.3">
      <c r="A612" s="9" t="s">
        <v>19</v>
      </c>
      <c r="B612" s="106"/>
      <c r="C612" s="107">
        <v>20000</v>
      </c>
      <c r="J612" s="17" t="s">
        <v>20</v>
      </c>
      <c r="K612" s="109"/>
      <c r="L612" s="108">
        <f>SUM(L598:L611)</f>
        <v>454100</v>
      </c>
    </row>
    <row r="613" spans="1:12" ht="17.25" x14ac:dyDescent="0.3">
      <c r="A613" s="17" t="s">
        <v>20</v>
      </c>
      <c r="B613" s="109"/>
      <c r="C613" s="108">
        <f>SUM(C599:C612)</f>
        <v>436775</v>
      </c>
      <c r="J613" s="9"/>
      <c r="K613" s="22"/>
      <c r="L613" s="20"/>
    </row>
    <row r="614" spans="1:12" ht="17.25" x14ac:dyDescent="0.3">
      <c r="A614" s="9"/>
      <c r="B614" s="22"/>
      <c r="C614" s="20"/>
      <c r="J614" s="23" t="s">
        <v>21</v>
      </c>
      <c r="K614" s="22"/>
      <c r="L614" s="20"/>
    </row>
    <row r="615" spans="1:12" ht="17.25" x14ac:dyDescent="0.3">
      <c r="A615" s="23" t="s">
        <v>21</v>
      </c>
      <c r="B615" s="22"/>
      <c r="C615" s="20"/>
      <c r="J615" s="9" t="s">
        <v>22</v>
      </c>
      <c r="K615" s="22"/>
      <c r="L615" s="20"/>
    </row>
    <row r="616" spans="1:12" ht="17.25" x14ac:dyDescent="0.3">
      <c r="A616" s="9" t="s">
        <v>22</v>
      </c>
      <c r="B616" s="22"/>
      <c r="C616" s="20"/>
      <c r="J616" s="110" t="s">
        <v>23</v>
      </c>
      <c r="K616" s="22"/>
      <c r="L616" s="20"/>
    </row>
    <row r="617" spans="1:12" ht="17.25" x14ac:dyDescent="0.3">
      <c r="A617" s="110" t="s">
        <v>23</v>
      </c>
      <c r="B617" s="22"/>
      <c r="C617" s="20"/>
      <c r="J617" s="9" t="s">
        <v>24</v>
      </c>
      <c r="K617" s="22"/>
      <c r="L617" s="20"/>
    </row>
    <row r="618" spans="1:12" ht="17.25" x14ac:dyDescent="0.3">
      <c r="A618" s="9" t="s">
        <v>24</v>
      </c>
      <c r="B618" s="22"/>
      <c r="C618" s="20"/>
      <c r="J618" s="9" t="s">
        <v>25</v>
      </c>
      <c r="K618" s="22"/>
      <c r="L618" s="20"/>
    </row>
    <row r="619" spans="1:12" ht="17.25" x14ac:dyDescent="0.3">
      <c r="A619" s="9" t="s">
        <v>25</v>
      </c>
      <c r="B619" s="22"/>
      <c r="C619" s="20"/>
      <c r="J619" s="9"/>
      <c r="K619" s="22"/>
      <c r="L619" s="20"/>
    </row>
    <row r="620" spans="1:12" ht="17.25" x14ac:dyDescent="0.3">
      <c r="A620" s="9"/>
      <c r="B620" s="22"/>
      <c r="C620" s="20"/>
      <c r="J620" s="12"/>
      <c r="K620" s="104"/>
      <c r="L620" s="105">
        <f>+L612+L615+L616+L617+L618</f>
        <v>454100</v>
      </c>
    </row>
    <row r="621" spans="1:12" ht="17.25" x14ac:dyDescent="0.3">
      <c r="A621" s="12"/>
      <c r="B621" s="104"/>
      <c r="C621" s="105">
        <f>+C613+C616+C617+C618+C619</f>
        <v>436775</v>
      </c>
      <c r="J621" s="23" t="s">
        <v>26</v>
      </c>
      <c r="K621" s="106"/>
      <c r="L621" s="107"/>
    </row>
    <row r="622" spans="1:12" ht="17.25" x14ac:dyDescent="0.3">
      <c r="A622" s="23" t="s">
        <v>26</v>
      </c>
      <c r="B622" s="106"/>
      <c r="C622" s="107"/>
      <c r="J622" s="9" t="s">
        <v>27</v>
      </c>
      <c r="K622" s="111">
        <v>350</v>
      </c>
      <c r="L622" s="112"/>
    </row>
    <row r="623" spans="1:12" ht="17.25" x14ac:dyDescent="0.3">
      <c r="A623" s="9" t="s">
        <v>27</v>
      </c>
      <c r="B623" s="111">
        <v>350</v>
      </c>
      <c r="C623" s="112"/>
      <c r="J623" s="9" t="s">
        <v>28</v>
      </c>
      <c r="K623" s="32"/>
      <c r="L623" s="31"/>
    </row>
    <row r="624" spans="1:12" ht="17.25" x14ac:dyDescent="0.3">
      <c r="A624" s="9" t="s">
        <v>28</v>
      </c>
      <c r="B624" s="32"/>
      <c r="C624" s="31"/>
      <c r="J624" s="110"/>
      <c r="K624" s="32"/>
      <c r="L624" s="31"/>
    </row>
    <row r="625" spans="1:12" ht="15.75" x14ac:dyDescent="0.25">
      <c r="A625" s="110"/>
      <c r="B625" s="32"/>
      <c r="C625" s="31"/>
      <c r="J625" s="12"/>
      <c r="K625" s="106"/>
      <c r="L625" s="107">
        <f>-K622-K623-K624</f>
        <v>-350</v>
      </c>
    </row>
    <row r="626" spans="1:12" ht="17.25" x14ac:dyDescent="0.3">
      <c r="A626" s="12"/>
      <c r="B626" s="106"/>
      <c r="C626" s="107">
        <f>-B623-B624-B625</f>
        <v>-350</v>
      </c>
      <c r="J626" s="9" t="s">
        <v>29</v>
      </c>
      <c r="K626" s="104"/>
      <c r="L626" s="105">
        <f>+L620+L625</f>
        <v>453750</v>
      </c>
    </row>
    <row r="627" spans="1:12" ht="17.25" x14ac:dyDescent="0.3">
      <c r="A627" s="9" t="s">
        <v>29</v>
      </c>
      <c r="B627" s="104"/>
      <c r="C627" s="105">
        <f>+C621+C626</f>
        <v>436425</v>
      </c>
      <c r="J627" s="9" t="s">
        <v>30</v>
      </c>
      <c r="K627" s="32"/>
      <c r="L627" s="31">
        <f>L626*6/100</f>
        <v>27225</v>
      </c>
    </row>
    <row r="628" spans="1:12" ht="17.25" x14ac:dyDescent="0.3">
      <c r="A628" s="9" t="s">
        <v>30</v>
      </c>
      <c r="B628" s="32"/>
      <c r="C628" s="31">
        <f>C627*6/100</f>
        <v>26185.5</v>
      </c>
      <c r="J628" s="9" t="s">
        <v>31</v>
      </c>
      <c r="K628" s="22"/>
      <c r="L628" s="20">
        <v>-15000</v>
      </c>
    </row>
    <row r="629" spans="1:12" ht="18" thickBot="1" x14ac:dyDescent="0.35">
      <c r="A629" s="9" t="s">
        <v>31</v>
      </c>
      <c r="B629" s="22"/>
      <c r="C629" s="20">
        <v>-15000</v>
      </c>
      <c r="J629" s="43" t="s">
        <v>32</v>
      </c>
      <c r="K629" s="40"/>
      <c r="L629" s="124">
        <f>L627+L628</f>
        <v>12225</v>
      </c>
    </row>
    <row r="630" spans="1:12" ht="17.25" thickTop="1" thickBot="1" x14ac:dyDescent="0.3">
      <c r="A630" s="68" t="s">
        <v>33</v>
      </c>
      <c r="B630" s="132"/>
      <c r="C630" s="139">
        <v>11186</v>
      </c>
    </row>
    <row r="631" spans="1:12" x14ac:dyDescent="0.25">
      <c r="C631" t="s">
        <v>86</v>
      </c>
    </row>
    <row r="638" spans="1:12" ht="17.25" x14ac:dyDescent="0.3">
      <c r="A638" s="1" t="s">
        <v>69</v>
      </c>
      <c r="B638" s="1"/>
      <c r="C638" s="2"/>
    </row>
    <row r="639" spans="1:12" ht="15.75" x14ac:dyDescent="0.25">
      <c r="A639" s="113" t="s">
        <v>70</v>
      </c>
      <c r="B639" s="113"/>
      <c r="C639" s="114"/>
    </row>
    <row r="640" spans="1:12" ht="17.25" x14ac:dyDescent="0.3">
      <c r="A640" s="2"/>
      <c r="B640" s="2"/>
      <c r="C640" s="2"/>
    </row>
    <row r="641" spans="1:3" ht="17.25" x14ac:dyDescent="0.3">
      <c r="A641" s="4" t="s">
        <v>2</v>
      </c>
      <c r="B641" s="2"/>
      <c r="C641" s="2"/>
    </row>
    <row r="642" spans="1:3" ht="17.25" x14ac:dyDescent="0.3">
      <c r="A642" s="115"/>
      <c r="B642" s="116"/>
      <c r="C642" s="115"/>
    </row>
    <row r="643" spans="1:3" ht="17.25" x14ac:dyDescent="0.3">
      <c r="A643" s="5"/>
      <c r="B643" s="166" t="s">
        <v>122</v>
      </c>
      <c r="C643" s="166"/>
    </row>
    <row r="644" spans="1:3" ht="17.25" x14ac:dyDescent="0.3">
      <c r="A644" s="117" t="s">
        <v>6</v>
      </c>
      <c r="B644" s="8"/>
      <c r="C644" s="7">
        <v>110000</v>
      </c>
    </row>
    <row r="645" spans="1:3" ht="17.25" x14ac:dyDescent="0.3">
      <c r="A645" s="17" t="s">
        <v>7</v>
      </c>
      <c r="B645" s="11"/>
      <c r="C645" s="10"/>
    </row>
    <row r="646" spans="1:3" ht="17.25" x14ac:dyDescent="0.3">
      <c r="A646" s="9" t="s">
        <v>9</v>
      </c>
      <c r="B646" s="11"/>
      <c r="C646" s="10">
        <v>7800</v>
      </c>
    </row>
    <row r="647" spans="1:3" ht="17.25" x14ac:dyDescent="0.3">
      <c r="A647" s="9" t="s">
        <v>11</v>
      </c>
      <c r="B647" s="11"/>
      <c r="C647" s="10">
        <v>39825</v>
      </c>
    </row>
    <row r="648" spans="1:3" ht="17.25" x14ac:dyDescent="0.3">
      <c r="A648" s="9" t="s">
        <v>13</v>
      </c>
      <c r="B648" s="32"/>
      <c r="C648" s="31">
        <v>55000</v>
      </c>
    </row>
    <row r="649" spans="1:3" ht="17.25" x14ac:dyDescent="0.3">
      <c r="A649" s="9" t="s">
        <v>14</v>
      </c>
      <c r="B649" s="16"/>
      <c r="C649" s="15"/>
    </row>
    <row r="650" spans="1:3" ht="17.25" x14ac:dyDescent="0.3">
      <c r="A650" s="9" t="s">
        <v>16</v>
      </c>
      <c r="B650" s="11"/>
      <c r="C650" s="10">
        <v>25000</v>
      </c>
    </row>
    <row r="651" spans="1:3" ht="17.25" x14ac:dyDescent="0.3">
      <c r="A651" s="9" t="s">
        <v>17</v>
      </c>
      <c r="B651" s="11"/>
      <c r="C651" s="10">
        <v>65000</v>
      </c>
    </row>
    <row r="652" spans="1:3" ht="17.25" x14ac:dyDescent="0.3">
      <c r="A652" s="9" t="s">
        <v>18</v>
      </c>
      <c r="B652" s="14"/>
      <c r="C652" s="13">
        <v>11500</v>
      </c>
    </row>
    <row r="653" spans="1:3" ht="17.25" x14ac:dyDescent="0.3">
      <c r="A653" s="9" t="s">
        <v>19</v>
      </c>
      <c r="B653" s="11"/>
      <c r="C653" s="10">
        <v>20000</v>
      </c>
    </row>
    <row r="654" spans="1:3" ht="17.25" x14ac:dyDescent="0.3">
      <c r="A654" s="17" t="s">
        <v>20</v>
      </c>
      <c r="B654" s="19"/>
      <c r="C654" s="18">
        <f>SUM(C644:C653)</f>
        <v>334125</v>
      </c>
    </row>
    <row r="655" spans="1:3" ht="17.25" x14ac:dyDescent="0.3">
      <c r="A655" s="9"/>
      <c r="B655" s="3"/>
      <c r="C655" s="20"/>
    </row>
    <row r="656" spans="1:3" ht="17.25" x14ac:dyDescent="0.3">
      <c r="A656" s="23" t="s">
        <v>21</v>
      </c>
      <c r="B656" s="3"/>
      <c r="C656" s="20"/>
    </row>
    <row r="657" spans="1:3" ht="15.75" x14ac:dyDescent="0.25">
      <c r="A657" s="24" t="s">
        <v>23</v>
      </c>
      <c r="B657" s="21"/>
      <c r="C657" s="15"/>
    </row>
    <row r="658" spans="1:3" ht="17.25" x14ac:dyDescent="0.3">
      <c r="A658" s="9" t="s">
        <v>22</v>
      </c>
      <c r="B658" s="21"/>
      <c r="C658" s="15">
        <v>20000</v>
      </c>
    </row>
    <row r="659" spans="1:3" ht="17.25" x14ac:dyDescent="0.3">
      <c r="A659" s="9" t="s">
        <v>24</v>
      </c>
      <c r="B659" s="21"/>
      <c r="C659" s="15">
        <v>65000</v>
      </c>
    </row>
    <row r="660" spans="1:3" ht="17.25" x14ac:dyDescent="0.3">
      <c r="A660" s="9" t="s">
        <v>25</v>
      </c>
      <c r="B660" s="21"/>
      <c r="C660" s="20"/>
    </row>
    <row r="661" spans="1:3" ht="17.25" x14ac:dyDescent="0.3">
      <c r="A661" s="12"/>
      <c r="B661" s="44"/>
      <c r="C661" s="118"/>
    </row>
    <row r="662" spans="1:3" ht="17.25" x14ac:dyDescent="0.3">
      <c r="A662" s="9"/>
      <c r="B662" s="8"/>
      <c r="C662" s="7">
        <f>+C654+C657+C658+C659+C660</f>
        <v>419125</v>
      </c>
    </row>
    <row r="663" spans="1:3" ht="17.25" x14ac:dyDescent="0.3">
      <c r="A663" s="23" t="s">
        <v>26</v>
      </c>
      <c r="B663" s="11"/>
      <c r="C663" s="10"/>
    </row>
    <row r="664" spans="1:3" ht="17.25" x14ac:dyDescent="0.3">
      <c r="A664" s="9" t="s">
        <v>27</v>
      </c>
      <c r="B664" s="29">
        <v>350</v>
      </c>
      <c r="C664" s="28"/>
    </row>
    <row r="665" spans="1:3" ht="17.25" x14ac:dyDescent="0.3">
      <c r="A665" s="9" t="s">
        <v>28</v>
      </c>
      <c r="B665" s="30">
        <v>11000</v>
      </c>
      <c r="C665" s="31"/>
    </row>
    <row r="666" spans="1:3" ht="16.5" thickBot="1" x14ac:dyDescent="0.3">
      <c r="A666" s="12"/>
      <c r="B666" s="36"/>
      <c r="C666" s="59">
        <f>-B664-B665</f>
        <v>-11350</v>
      </c>
    </row>
    <row r="667" spans="1:3" ht="17.25" x14ac:dyDescent="0.3">
      <c r="A667" s="9" t="s">
        <v>29</v>
      </c>
      <c r="B667" s="11"/>
      <c r="C667" s="10">
        <f>+C662+C666</f>
        <v>407775</v>
      </c>
    </row>
    <row r="668" spans="1:3" ht="17.25" x14ac:dyDescent="0.3">
      <c r="A668" s="9" t="s">
        <v>30</v>
      </c>
      <c r="B668" s="30"/>
      <c r="C668" s="31">
        <f>C667*6/100</f>
        <v>24466.5</v>
      </c>
    </row>
    <row r="669" spans="1:3" ht="17.25" x14ac:dyDescent="0.3">
      <c r="A669" s="9" t="s">
        <v>31</v>
      </c>
      <c r="B669" s="22"/>
      <c r="C669" s="20">
        <v>-15000</v>
      </c>
    </row>
    <row r="670" spans="1:3" ht="15.75" x14ac:dyDescent="0.25">
      <c r="A670" s="12" t="s">
        <v>32</v>
      </c>
      <c r="B670" s="40"/>
      <c r="C670" s="53">
        <f>C668+C669</f>
        <v>9466.5</v>
      </c>
    </row>
    <row r="671" spans="1:3" ht="16.5" thickBot="1" x14ac:dyDescent="0.3">
      <c r="A671" s="68" t="s">
        <v>33</v>
      </c>
      <c r="B671" s="52"/>
      <c r="C671" s="124">
        <v>9467</v>
      </c>
    </row>
    <row r="672" spans="1:3" ht="16.5" thickTop="1" x14ac:dyDescent="0.25">
      <c r="A672" s="141"/>
      <c r="B672" s="30"/>
      <c r="C672" s="97"/>
    </row>
    <row r="673" spans="1:4" ht="15.75" x14ac:dyDescent="0.25">
      <c r="A673" s="141"/>
      <c r="B673" s="30"/>
      <c r="C673" s="97"/>
    </row>
    <row r="674" spans="1:4" ht="15.75" x14ac:dyDescent="0.25">
      <c r="A674" s="141"/>
      <c r="B674" s="30"/>
      <c r="C674" s="97"/>
    </row>
    <row r="675" spans="1:4" ht="15.75" x14ac:dyDescent="0.25">
      <c r="A675" s="141"/>
      <c r="B675" s="30"/>
      <c r="C675" s="97"/>
    </row>
    <row r="677" spans="1:4" x14ac:dyDescent="0.25">
      <c r="A677" s="142"/>
      <c r="B677" s="142"/>
      <c r="C677" s="142"/>
      <c r="D677" s="142"/>
    </row>
    <row r="683" spans="1:4" ht="17.25" x14ac:dyDescent="0.3">
      <c r="A683" s="1" t="s">
        <v>88</v>
      </c>
      <c r="B683" s="3"/>
      <c r="C683" s="3"/>
    </row>
    <row r="684" spans="1:4" ht="17.25" x14ac:dyDescent="0.3">
      <c r="A684" s="1" t="s">
        <v>89</v>
      </c>
      <c r="B684" s="3"/>
      <c r="C684" s="3"/>
    </row>
    <row r="685" spans="1:4" ht="15.75" x14ac:dyDescent="0.25">
      <c r="A685" s="73"/>
      <c r="B685" s="3"/>
      <c r="C685" s="3"/>
    </row>
    <row r="686" spans="1:4" ht="15.75" x14ac:dyDescent="0.25">
      <c r="A686" s="74" t="s">
        <v>2</v>
      </c>
      <c r="B686" s="3"/>
      <c r="C686" s="3"/>
    </row>
    <row r="687" spans="1:4" ht="15.75" x14ac:dyDescent="0.25">
      <c r="A687" s="75"/>
      <c r="B687" s="166" t="s">
        <v>122</v>
      </c>
      <c r="C687" s="166"/>
    </row>
    <row r="688" spans="1:4" ht="15.75" x14ac:dyDescent="0.25">
      <c r="A688" s="76" t="s">
        <v>6</v>
      </c>
      <c r="B688" s="8"/>
      <c r="C688" s="7">
        <v>75000</v>
      </c>
    </row>
    <row r="689" spans="1:3" ht="15.75" x14ac:dyDescent="0.25">
      <c r="A689" s="67" t="s">
        <v>9</v>
      </c>
      <c r="B689" s="11"/>
      <c r="C689" s="10">
        <v>7800</v>
      </c>
    </row>
    <row r="690" spans="1:3" ht="15.75" x14ac:dyDescent="0.25">
      <c r="A690" s="67" t="s">
        <v>11</v>
      </c>
      <c r="B690" s="11"/>
      <c r="C690" s="10">
        <v>39825</v>
      </c>
    </row>
    <row r="691" spans="1:3" ht="15.75" x14ac:dyDescent="0.25">
      <c r="A691" s="67" t="s">
        <v>13</v>
      </c>
      <c r="B691" s="11"/>
      <c r="C691" s="10">
        <v>37500</v>
      </c>
    </row>
    <row r="692" spans="1:3" ht="15.75" x14ac:dyDescent="0.25">
      <c r="A692" s="67" t="s">
        <v>16</v>
      </c>
      <c r="B692" s="11"/>
      <c r="C692" s="10">
        <v>25000</v>
      </c>
    </row>
    <row r="693" spans="1:3" ht="15.75" x14ac:dyDescent="0.25">
      <c r="A693" s="110" t="s">
        <v>15</v>
      </c>
      <c r="B693" s="106"/>
      <c r="C693" s="107">
        <v>100000</v>
      </c>
    </row>
    <row r="694" spans="1:3" ht="15.75" x14ac:dyDescent="0.25">
      <c r="A694" s="110" t="s">
        <v>12</v>
      </c>
      <c r="B694" s="16"/>
      <c r="C694" s="15">
        <v>30000</v>
      </c>
    </row>
    <row r="695" spans="1:3" ht="15.75" x14ac:dyDescent="0.25">
      <c r="A695" s="67" t="s">
        <v>17</v>
      </c>
      <c r="B695" s="11"/>
      <c r="C695" s="10">
        <v>55000</v>
      </c>
    </row>
    <row r="696" spans="1:3" ht="15.75" x14ac:dyDescent="0.25">
      <c r="A696" s="67" t="s">
        <v>18</v>
      </c>
      <c r="B696" s="11"/>
      <c r="C696" s="10">
        <v>11500</v>
      </c>
    </row>
    <row r="697" spans="1:3" ht="15.75" x14ac:dyDescent="0.25">
      <c r="A697" s="67" t="s">
        <v>19</v>
      </c>
      <c r="B697" s="11"/>
      <c r="C697" s="10">
        <v>20000</v>
      </c>
    </row>
    <row r="698" spans="1:3" ht="15.75" x14ac:dyDescent="0.25">
      <c r="A698" s="78" t="s">
        <v>20</v>
      </c>
      <c r="B698" s="19"/>
      <c r="C698" s="18">
        <f>SUM(C688:C697)</f>
        <v>401625</v>
      </c>
    </row>
    <row r="699" spans="1:3" ht="15.75" x14ac:dyDescent="0.25">
      <c r="A699" s="79"/>
      <c r="B699" s="47"/>
      <c r="C699" s="20"/>
    </row>
    <row r="700" spans="1:3" ht="15.75" x14ac:dyDescent="0.25">
      <c r="A700" s="80" t="s">
        <v>21</v>
      </c>
      <c r="B700" s="47"/>
      <c r="C700" s="20"/>
    </row>
    <row r="701" spans="1:3" ht="15.75" x14ac:dyDescent="0.25">
      <c r="A701" s="67" t="s">
        <v>23</v>
      </c>
      <c r="B701" s="47"/>
      <c r="C701" s="77"/>
    </row>
    <row r="702" spans="1:3" ht="15.75" x14ac:dyDescent="0.25">
      <c r="A702" s="67" t="s">
        <v>22</v>
      </c>
      <c r="B702" s="47"/>
      <c r="C702" s="81"/>
    </row>
    <row r="703" spans="1:3" ht="15.75" x14ac:dyDescent="0.25">
      <c r="A703" s="67" t="s">
        <v>24</v>
      </c>
      <c r="B703" s="90"/>
      <c r="C703" s="81"/>
    </row>
    <row r="704" spans="1:3" ht="15.75" x14ac:dyDescent="0.25">
      <c r="A704" s="67" t="s">
        <v>25</v>
      </c>
      <c r="B704" s="47"/>
      <c r="C704" s="81"/>
    </row>
    <row r="705" spans="1:3" ht="15.75" x14ac:dyDescent="0.25">
      <c r="A705" s="67"/>
      <c r="B705" s="8"/>
      <c r="C705" s="7">
        <f>C698+B703+C701</f>
        <v>401625</v>
      </c>
    </row>
    <row r="706" spans="1:3" ht="15.75" x14ac:dyDescent="0.25">
      <c r="A706" s="80" t="s">
        <v>26</v>
      </c>
      <c r="B706" s="47"/>
      <c r="C706" s="81"/>
    </row>
    <row r="707" spans="1:3" ht="15.75" x14ac:dyDescent="0.25">
      <c r="A707" s="67" t="s">
        <v>27</v>
      </c>
      <c r="B707" s="29">
        <v>350</v>
      </c>
      <c r="C707" s="82"/>
    </row>
    <row r="708" spans="1:3" ht="17.25" x14ac:dyDescent="0.3">
      <c r="A708" s="9" t="s">
        <v>117</v>
      </c>
      <c r="B708" s="49">
        <v>7500</v>
      </c>
      <c r="C708" s="137"/>
    </row>
    <row r="709" spans="1:3" ht="16.5" thickBot="1" x14ac:dyDescent="0.3">
      <c r="A709" s="67" t="s">
        <v>29</v>
      </c>
      <c r="B709" s="35"/>
      <c r="C709" s="84">
        <f>C705-B707-B708</f>
        <v>393775</v>
      </c>
    </row>
    <row r="710" spans="1:3" ht="15.75" x14ac:dyDescent="0.25">
      <c r="A710" s="67" t="s">
        <v>30</v>
      </c>
      <c r="B710" s="50"/>
      <c r="C710" s="85">
        <f>C709*6/100</f>
        <v>23626.5</v>
      </c>
    </row>
    <row r="711" spans="1:3" ht="15.75" x14ac:dyDescent="0.25">
      <c r="A711" s="67" t="s">
        <v>31</v>
      </c>
      <c r="B711" s="47"/>
      <c r="C711" s="77">
        <v>-15000</v>
      </c>
    </row>
    <row r="712" spans="1:3" ht="16.5" thickBot="1" x14ac:dyDescent="0.3">
      <c r="A712" s="43" t="s">
        <v>32</v>
      </c>
      <c r="B712" s="57"/>
      <c r="C712" s="126">
        <f>C710+C711</f>
        <v>8626.5</v>
      </c>
    </row>
    <row r="713" spans="1:3" ht="16.5" thickTop="1" x14ac:dyDescent="0.25">
      <c r="A713" s="92"/>
      <c r="B713" s="37"/>
      <c r="C713" s="120"/>
    </row>
    <row r="714" spans="1:3" ht="15.75" x14ac:dyDescent="0.25">
      <c r="A714" s="92"/>
      <c r="B714" s="37"/>
      <c r="C714" s="120"/>
    </row>
    <row r="715" spans="1:3" ht="15.75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30" spans="1:3" ht="17.25" x14ac:dyDescent="0.3">
      <c r="A730" s="1" t="s">
        <v>91</v>
      </c>
      <c r="B730" s="3"/>
      <c r="C730" s="3"/>
    </row>
    <row r="731" spans="1:3" ht="17.25" x14ac:dyDescent="0.3">
      <c r="A731" s="1" t="s">
        <v>89</v>
      </c>
      <c r="B731" s="3"/>
      <c r="C731" s="3"/>
    </row>
    <row r="732" spans="1:3" ht="15.75" x14ac:dyDescent="0.25">
      <c r="A732" s="73"/>
      <c r="B732" s="3"/>
      <c r="C732" s="3"/>
    </row>
    <row r="733" spans="1:3" ht="15.75" x14ac:dyDescent="0.25">
      <c r="A733" s="74" t="s">
        <v>2</v>
      </c>
      <c r="B733" s="3"/>
      <c r="C733" s="3"/>
    </row>
    <row r="734" spans="1:3" ht="15.75" x14ac:dyDescent="0.25">
      <c r="A734" s="75"/>
      <c r="B734" s="166" t="s">
        <v>115</v>
      </c>
      <c r="C734" s="166"/>
    </row>
    <row r="735" spans="1:3" ht="15.75" x14ac:dyDescent="0.25">
      <c r="A735" s="76" t="s">
        <v>6</v>
      </c>
      <c r="B735" s="8"/>
      <c r="C735" s="7">
        <v>75000</v>
      </c>
    </row>
    <row r="736" spans="1:3" ht="15.75" x14ac:dyDescent="0.25">
      <c r="A736" s="67" t="s">
        <v>9</v>
      </c>
      <c r="B736" s="11"/>
      <c r="C736" s="10">
        <v>7800</v>
      </c>
    </row>
    <row r="737" spans="1:3" ht="15.75" x14ac:dyDescent="0.25">
      <c r="A737" s="67" t="s">
        <v>11</v>
      </c>
      <c r="B737" s="11"/>
      <c r="C737" s="10">
        <v>39825</v>
      </c>
    </row>
    <row r="738" spans="1:3" ht="15.75" x14ac:dyDescent="0.25">
      <c r="A738" s="67" t="s">
        <v>13</v>
      </c>
      <c r="B738" s="11"/>
      <c r="C738" s="10">
        <v>37500</v>
      </c>
    </row>
    <row r="739" spans="1:3" ht="17.25" x14ac:dyDescent="0.3">
      <c r="A739" s="9" t="s">
        <v>15</v>
      </c>
      <c r="B739" s="11"/>
      <c r="C739" s="10">
        <v>100000</v>
      </c>
    </row>
    <row r="740" spans="1:3" ht="15.75" x14ac:dyDescent="0.25">
      <c r="A740" s="67" t="s">
        <v>16</v>
      </c>
      <c r="B740" s="11"/>
      <c r="C740" s="10">
        <v>25000</v>
      </c>
    </row>
    <row r="741" spans="1:3" ht="15.75" x14ac:dyDescent="0.25">
      <c r="A741" s="67" t="s">
        <v>17</v>
      </c>
      <c r="B741" s="11"/>
      <c r="C741" s="10">
        <v>55000</v>
      </c>
    </row>
    <row r="742" spans="1:3" ht="15.75" x14ac:dyDescent="0.25">
      <c r="A742" s="67" t="s">
        <v>18</v>
      </c>
      <c r="B742" s="11"/>
      <c r="C742" s="10">
        <v>11500</v>
      </c>
    </row>
    <row r="743" spans="1:3" ht="15.75" x14ac:dyDescent="0.25">
      <c r="A743" s="67" t="s">
        <v>19</v>
      </c>
      <c r="B743" s="11"/>
      <c r="C743" s="10">
        <v>20000</v>
      </c>
    </row>
    <row r="744" spans="1:3" ht="15.75" x14ac:dyDescent="0.25">
      <c r="A744" s="78" t="s">
        <v>20</v>
      </c>
      <c r="B744" s="19"/>
      <c r="C744" s="18">
        <f>SUM(C735:C743)</f>
        <v>371625</v>
      </c>
    </row>
    <row r="745" spans="1:3" ht="15.75" x14ac:dyDescent="0.25">
      <c r="A745" s="79"/>
      <c r="B745" s="47"/>
      <c r="C745" s="20"/>
    </row>
    <row r="746" spans="1:3" ht="15.75" x14ac:dyDescent="0.25">
      <c r="A746" s="80" t="s">
        <v>21</v>
      </c>
      <c r="B746" s="47"/>
      <c r="C746" s="20"/>
    </row>
    <row r="747" spans="1:3" ht="15.75" x14ac:dyDescent="0.25">
      <c r="A747" s="67" t="s">
        <v>23</v>
      </c>
      <c r="B747" s="47"/>
      <c r="C747" s="77"/>
    </row>
    <row r="748" spans="1:3" ht="15.75" x14ac:dyDescent="0.25">
      <c r="A748" s="67" t="s">
        <v>22</v>
      </c>
      <c r="B748" s="47"/>
      <c r="C748" s="81"/>
    </row>
    <row r="749" spans="1:3" ht="15.75" x14ac:dyDescent="0.25">
      <c r="A749" s="67" t="s">
        <v>24</v>
      </c>
      <c r="B749" s="90"/>
      <c r="C749" s="81"/>
    </row>
    <row r="750" spans="1:3" ht="15.75" x14ac:dyDescent="0.25">
      <c r="A750" s="67" t="s">
        <v>25</v>
      </c>
      <c r="B750" s="47"/>
      <c r="C750" s="81"/>
    </row>
    <row r="751" spans="1:3" ht="15.75" x14ac:dyDescent="0.25">
      <c r="A751" s="67"/>
      <c r="B751" s="8"/>
      <c r="C751" s="7">
        <f>C744+B749+C747</f>
        <v>371625</v>
      </c>
    </row>
    <row r="752" spans="1:3" ht="15.75" x14ac:dyDescent="0.25">
      <c r="A752" s="80" t="s">
        <v>26</v>
      </c>
      <c r="B752" s="47"/>
      <c r="C752" s="81"/>
    </row>
    <row r="753" spans="1:3" ht="15.75" x14ac:dyDescent="0.25">
      <c r="A753" s="67" t="s">
        <v>27</v>
      </c>
      <c r="B753" s="29">
        <v>350</v>
      </c>
      <c r="C753" s="82"/>
    </row>
    <row r="754" spans="1:3" ht="17.25" x14ac:dyDescent="0.3">
      <c r="A754" s="83"/>
      <c r="B754" s="49"/>
      <c r="C754" s="137"/>
    </row>
    <row r="755" spans="1:3" ht="16.5" thickBot="1" x14ac:dyDescent="0.3">
      <c r="A755" s="67" t="s">
        <v>29</v>
      </c>
      <c r="B755" s="35"/>
      <c r="C755" s="84">
        <f>C751-B753</f>
        <v>371275</v>
      </c>
    </row>
    <row r="756" spans="1:3" ht="15.75" x14ac:dyDescent="0.25">
      <c r="A756" s="67" t="s">
        <v>30</v>
      </c>
      <c r="B756" s="50"/>
      <c r="C756" s="85">
        <f>C755*6/100</f>
        <v>22276.5</v>
      </c>
    </row>
    <row r="757" spans="1:3" ht="15.75" x14ac:dyDescent="0.25">
      <c r="A757" s="67" t="s">
        <v>31</v>
      </c>
      <c r="B757" s="47"/>
      <c r="C757" s="77">
        <v>-15000</v>
      </c>
    </row>
    <row r="758" spans="1:3" ht="16.5" thickBot="1" x14ac:dyDescent="0.3">
      <c r="A758" s="43" t="s">
        <v>32</v>
      </c>
      <c r="B758" s="57"/>
      <c r="C758" s="126">
        <f>C756+C757</f>
        <v>7276.5</v>
      </c>
    </row>
    <row r="759" spans="1:3" ht="16.5" thickTop="1" x14ac:dyDescent="0.25">
      <c r="A759" s="92"/>
      <c r="B759" s="37"/>
      <c r="C759" s="120"/>
    </row>
    <row r="760" spans="1:3" ht="15.75" x14ac:dyDescent="0.25">
      <c r="A760" s="92"/>
      <c r="B760" s="37"/>
      <c r="C760" s="120"/>
    </row>
    <row r="761" spans="1:3" ht="15.75" x14ac:dyDescent="0.25">
      <c r="A761" s="92"/>
      <c r="B761" s="37"/>
      <c r="C761" s="120"/>
    </row>
    <row r="762" spans="1:3" ht="15.75" x14ac:dyDescent="0.25">
      <c r="A762" s="92"/>
      <c r="B762" s="37"/>
      <c r="C762" s="120"/>
    </row>
    <row r="763" spans="1:3" ht="15.75" x14ac:dyDescent="0.25">
      <c r="A763" s="92"/>
      <c r="B763" s="37"/>
      <c r="C763" s="120"/>
    </row>
    <row r="764" spans="1:3" ht="15.75" x14ac:dyDescent="0.25">
      <c r="A764" s="92"/>
      <c r="B764" s="37"/>
      <c r="C764" s="120"/>
    </row>
    <row r="765" spans="1:3" ht="15.75" x14ac:dyDescent="0.25">
      <c r="A765" s="92"/>
      <c r="B765" s="37"/>
      <c r="C765" s="120"/>
    </row>
    <row r="766" spans="1:3" ht="15.75" x14ac:dyDescent="0.25">
      <c r="A766" s="92"/>
      <c r="B766" s="37"/>
      <c r="C766" s="120"/>
    </row>
    <row r="767" spans="1:3" ht="15.75" x14ac:dyDescent="0.25">
      <c r="A767" s="92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7" spans="1:3" ht="17.25" x14ac:dyDescent="0.3">
      <c r="A777" s="1" t="s">
        <v>92</v>
      </c>
      <c r="B777" s="3"/>
      <c r="C777" s="3"/>
    </row>
    <row r="778" spans="1:3" ht="17.25" x14ac:dyDescent="0.3">
      <c r="A778" s="1" t="s">
        <v>89</v>
      </c>
      <c r="B778" s="3"/>
      <c r="C778" s="3"/>
    </row>
    <row r="779" spans="1:3" ht="15.75" x14ac:dyDescent="0.25">
      <c r="A779" s="73"/>
      <c r="B779" s="3"/>
      <c r="C779" s="3"/>
    </row>
    <row r="780" spans="1:3" ht="15.75" x14ac:dyDescent="0.25">
      <c r="A780" s="74" t="s">
        <v>2</v>
      </c>
      <c r="B780" s="3"/>
      <c r="C780" s="3"/>
    </row>
    <row r="781" spans="1:3" ht="15.75" x14ac:dyDescent="0.25">
      <c r="A781" s="75"/>
      <c r="B781" s="166" t="s">
        <v>122</v>
      </c>
      <c r="C781" s="166"/>
    </row>
    <row r="782" spans="1:3" ht="15.75" x14ac:dyDescent="0.25">
      <c r="A782" s="76" t="s">
        <v>6</v>
      </c>
      <c r="B782" s="8"/>
      <c r="C782" s="7">
        <v>75000</v>
      </c>
    </row>
    <row r="783" spans="1:3" ht="15.75" x14ac:dyDescent="0.25">
      <c r="A783" s="67" t="s">
        <v>9</v>
      </c>
      <c r="B783" s="11"/>
      <c r="C783" s="10">
        <v>7800</v>
      </c>
    </row>
    <row r="784" spans="1:3" ht="15.75" x14ac:dyDescent="0.25">
      <c r="A784" s="67" t="s">
        <v>11</v>
      </c>
      <c r="B784" s="11"/>
      <c r="C784" s="10">
        <v>39825</v>
      </c>
    </row>
    <row r="785" spans="1:3" ht="15.75" x14ac:dyDescent="0.25">
      <c r="A785" s="67" t="s">
        <v>13</v>
      </c>
      <c r="B785" s="11"/>
      <c r="C785" s="10">
        <v>37500</v>
      </c>
    </row>
    <row r="786" spans="1:3" ht="15.75" x14ac:dyDescent="0.25">
      <c r="A786" s="67" t="s">
        <v>16</v>
      </c>
      <c r="B786" s="11"/>
      <c r="C786" s="10">
        <v>25000</v>
      </c>
    </row>
    <row r="787" spans="1:3" ht="15.75" x14ac:dyDescent="0.25">
      <c r="A787" s="110" t="s">
        <v>15</v>
      </c>
      <c r="B787" s="106"/>
      <c r="C787" s="107">
        <v>100000</v>
      </c>
    </row>
    <row r="788" spans="1:3" ht="15.75" x14ac:dyDescent="0.25">
      <c r="A788" s="67" t="s">
        <v>17</v>
      </c>
      <c r="B788" s="11"/>
      <c r="C788" s="10">
        <v>55000</v>
      </c>
    </row>
    <row r="789" spans="1:3" ht="15.75" x14ac:dyDescent="0.25">
      <c r="A789" s="67" t="s">
        <v>18</v>
      </c>
      <c r="B789" s="11"/>
      <c r="C789" s="10">
        <v>11500</v>
      </c>
    </row>
    <row r="790" spans="1:3" ht="15.75" x14ac:dyDescent="0.25">
      <c r="A790" s="67" t="s">
        <v>19</v>
      </c>
      <c r="B790" s="11"/>
      <c r="C790" s="10">
        <v>20000</v>
      </c>
    </row>
    <row r="791" spans="1:3" ht="15.75" x14ac:dyDescent="0.25">
      <c r="A791" s="78" t="s">
        <v>20</v>
      </c>
      <c r="B791" s="19"/>
      <c r="C791" s="18">
        <f>SUM(C782:C790)</f>
        <v>371625</v>
      </c>
    </row>
    <row r="792" spans="1:3" ht="15.75" x14ac:dyDescent="0.25">
      <c r="A792" s="79"/>
      <c r="B792" s="47"/>
      <c r="C792" s="20"/>
    </row>
    <row r="793" spans="1:3" ht="15.75" x14ac:dyDescent="0.25">
      <c r="A793" s="80" t="s">
        <v>21</v>
      </c>
      <c r="B793" s="47"/>
      <c r="C793" s="20"/>
    </row>
    <row r="794" spans="1:3" ht="15.75" x14ac:dyDescent="0.25">
      <c r="A794" s="67" t="s">
        <v>23</v>
      </c>
      <c r="B794" s="47"/>
      <c r="C794" s="77"/>
    </row>
    <row r="795" spans="1:3" ht="15.75" x14ac:dyDescent="0.25">
      <c r="A795" s="67" t="s">
        <v>22</v>
      </c>
      <c r="B795" s="47"/>
      <c r="C795" s="81"/>
    </row>
    <row r="796" spans="1:3" ht="15.75" x14ac:dyDescent="0.25">
      <c r="A796" s="67" t="s">
        <v>24</v>
      </c>
      <c r="B796" s="90"/>
      <c r="C796" s="81"/>
    </row>
    <row r="797" spans="1:3" ht="15.75" x14ac:dyDescent="0.25">
      <c r="A797" s="67" t="s">
        <v>25</v>
      </c>
      <c r="B797" s="47"/>
      <c r="C797" s="81"/>
    </row>
    <row r="798" spans="1:3" ht="15.75" x14ac:dyDescent="0.25">
      <c r="A798" s="67"/>
      <c r="B798" s="8"/>
      <c r="C798" s="7">
        <f>C791+B796+C794</f>
        <v>371625</v>
      </c>
    </row>
    <row r="799" spans="1:3" ht="15.75" x14ac:dyDescent="0.25">
      <c r="A799" s="80" t="s">
        <v>26</v>
      </c>
      <c r="B799" s="47"/>
      <c r="C799" s="81"/>
    </row>
    <row r="800" spans="1:3" ht="15.75" x14ac:dyDescent="0.25">
      <c r="A800" s="67" t="s">
        <v>27</v>
      </c>
      <c r="B800" s="29">
        <v>350</v>
      </c>
      <c r="C800" s="82"/>
    </row>
    <row r="801" spans="1:3" ht="17.25" x14ac:dyDescent="0.3">
      <c r="A801" s="83"/>
      <c r="B801" s="49"/>
      <c r="C801" s="137"/>
    </row>
    <row r="802" spans="1:3" ht="16.5" thickBot="1" x14ac:dyDescent="0.3">
      <c r="A802" s="67" t="s">
        <v>29</v>
      </c>
      <c r="B802" s="35"/>
      <c r="C802" s="84">
        <f>C798-B800</f>
        <v>371275</v>
      </c>
    </row>
    <row r="803" spans="1:3" ht="15.75" x14ac:dyDescent="0.25">
      <c r="A803" s="67" t="s">
        <v>30</v>
      </c>
      <c r="B803" s="50"/>
      <c r="C803" s="85">
        <f>C802*6/100</f>
        <v>22276.5</v>
      </c>
    </row>
    <row r="804" spans="1:3" ht="15.75" x14ac:dyDescent="0.25">
      <c r="A804" s="67" t="s">
        <v>31</v>
      </c>
      <c r="B804" s="47"/>
      <c r="C804" s="77">
        <v>-15000</v>
      </c>
    </row>
    <row r="805" spans="1:3" ht="15.75" x14ac:dyDescent="0.25">
      <c r="A805" s="12" t="s">
        <v>32</v>
      </c>
      <c r="B805" s="40"/>
      <c r="C805" s="53">
        <f>C803+C804</f>
        <v>7276.5</v>
      </c>
    </row>
    <row r="806" spans="1:3" ht="16.5" thickBot="1" x14ac:dyDescent="0.3">
      <c r="A806" s="68"/>
      <c r="B806" s="52"/>
      <c r="C806" s="124">
        <v>7276.5</v>
      </c>
    </row>
    <row r="807" spans="1:3" ht="16.5" thickTop="1" x14ac:dyDescent="0.25">
      <c r="A807" s="21"/>
      <c r="B807" s="37"/>
      <c r="C807" s="120"/>
    </row>
    <row r="808" spans="1:3" ht="15.75" x14ac:dyDescent="0.25">
      <c r="A808" s="21"/>
      <c r="B808" s="37"/>
      <c r="C808" s="120"/>
    </row>
    <row r="809" spans="1:3" ht="15.75" x14ac:dyDescent="0.25">
      <c r="A809" s="21"/>
      <c r="B809" s="37"/>
      <c r="C809" s="120"/>
    </row>
    <row r="810" spans="1:3" ht="15.75" x14ac:dyDescent="0.25">
      <c r="A810" s="21"/>
      <c r="B810" s="37"/>
      <c r="C810" s="120"/>
    </row>
    <row r="811" spans="1:3" ht="15.75" x14ac:dyDescent="0.25">
      <c r="A811" s="21"/>
      <c r="B811" s="37"/>
      <c r="C811" s="120"/>
    </row>
    <row r="812" spans="1:3" ht="15.75" x14ac:dyDescent="0.25">
      <c r="A812" s="21"/>
      <c r="B812" s="37"/>
      <c r="C812" s="120"/>
    </row>
    <row r="813" spans="1:3" ht="15.75" x14ac:dyDescent="0.25">
      <c r="A813" s="92"/>
      <c r="B813" s="37"/>
      <c r="C813" s="120"/>
    </row>
    <row r="814" spans="1:3" ht="15.75" x14ac:dyDescent="0.25">
      <c r="A814" s="92"/>
      <c r="B814" s="37"/>
      <c r="C814" s="120"/>
    </row>
    <row r="815" spans="1:3" ht="15.75" x14ac:dyDescent="0.25">
      <c r="A815" s="92"/>
      <c r="B815" s="37"/>
      <c r="C815" s="120"/>
    </row>
    <row r="816" spans="1:3" ht="15.75" x14ac:dyDescent="0.25">
      <c r="A816" s="92"/>
      <c r="B816" s="37"/>
      <c r="C816" s="120"/>
    </row>
    <row r="817" spans="1:3" ht="15.75" x14ac:dyDescent="0.25">
      <c r="A817" s="92"/>
      <c r="B817" s="37"/>
      <c r="C817" s="120"/>
    </row>
    <row r="818" spans="1:3" ht="15.75" x14ac:dyDescent="0.25">
      <c r="A818" s="92"/>
      <c r="B818" s="37"/>
      <c r="C818" s="120"/>
    </row>
    <row r="819" spans="1:3" ht="15.75" x14ac:dyDescent="0.25">
      <c r="A819" s="92"/>
      <c r="B819" s="37"/>
      <c r="C819" s="120"/>
    </row>
    <row r="824" spans="1:3" ht="17.25" x14ac:dyDescent="0.3">
      <c r="A824" s="1" t="s">
        <v>93</v>
      </c>
      <c r="B824" s="3"/>
      <c r="C824" s="3"/>
    </row>
    <row r="825" spans="1:3" ht="17.25" x14ac:dyDescent="0.3">
      <c r="A825" s="1" t="s">
        <v>89</v>
      </c>
      <c r="B825" s="3"/>
      <c r="C825" s="3"/>
    </row>
    <row r="826" spans="1:3" ht="15.75" x14ac:dyDescent="0.25">
      <c r="A826" s="73"/>
      <c r="B826" s="3"/>
      <c r="C826" s="3"/>
    </row>
    <row r="827" spans="1:3" ht="15.75" x14ac:dyDescent="0.25">
      <c r="A827" s="74" t="s">
        <v>2</v>
      </c>
      <c r="B827" s="3"/>
      <c r="C827" s="3"/>
    </row>
    <row r="828" spans="1:3" ht="15.75" x14ac:dyDescent="0.25">
      <c r="A828" s="75"/>
      <c r="B828" s="166" t="s">
        <v>122</v>
      </c>
      <c r="C828" s="166"/>
    </row>
    <row r="829" spans="1:3" ht="15.75" x14ac:dyDescent="0.25">
      <c r="A829" s="76" t="s">
        <v>6</v>
      </c>
      <c r="B829" s="8"/>
      <c r="C829" s="7">
        <v>75000</v>
      </c>
    </row>
    <row r="830" spans="1:3" ht="15.75" x14ac:dyDescent="0.25">
      <c r="A830" s="67" t="s">
        <v>9</v>
      </c>
      <c r="B830" s="11"/>
      <c r="C830" s="10">
        <v>7800</v>
      </c>
    </row>
    <row r="831" spans="1:3" ht="15.75" x14ac:dyDescent="0.25">
      <c r="A831" s="67" t="s">
        <v>11</v>
      </c>
      <c r="B831" s="11"/>
      <c r="C831" s="10">
        <v>39825</v>
      </c>
    </row>
    <row r="832" spans="1:3" ht="15.75" x14ac:dyDescent="0.25">
      <c r="A832" s="67" t="s">
        <v>13</v>
      </c>
      <c r="B832" s="11"/>
      <c r="C832" s="10">
        <v>37500</v>
      </c>
    </row>
    <row r="833" spans="1:3" ht="15.75" x14ac:dyDescent="0.25">
      <c r="A833" s="67" t="s">
        <v>16</v>
      </c>
      <c r="B833" s="11"/>
      <c r="C833" s="10">
        <v>25000</v>
      </c>
    </row>
    <row r="834" spans="1:3" ht="17.25" x14ac:dyDescent="0.3">
      <c r="A834" s="9" t="s">
        <v>15</v>
      </c>
      <c r="B834" s="11"/>
      <c r="C834" s="10">
        <v>267741.94</v>
      </c>
    </row>
    <row r="835" spans="1:3" ht="15.75" x14ac:dyDescent="0.25">
      <c r="A835" s="67" t="s">
        <v>17</v>
      </c>
      <c r="B835" s="11"/>
      <c r="C835" s="10">
        <v>55000</v>
      </c>
    </row>
    <row r="836" spans="1:3" ht="15.75" x14ac:dyDescent="0.25">
      <c r="A836" s="67" t="s">
        <v>18</v>
      </c>
      <c r="B836" s="11"/>
      <c r="C836" s="10">
        <v>11500</v>
      </c>
    </row>
    <row r="837" spans="1:3" ht="15.75" x14ac:dyDescent="0.25">
      <c r="A837" s="67" t="s">
        <v>19</v>
      </c>
      <c r="B837" s="11"/>
      <c r="C837" s="10">
        <v>20000</v>
      </c>
    </row>
    <row r="838" spans="1:3" ht="15.75" x14ac:dyDescent="0.25">
      <c r="A838" s="78" t="s">
        <v>20</v>
      </c>
      <c r="B838" s="19"/>
      <c r="C838" s="18">
        <f>SUM(C829:C837)</f>
        <v>539366.93999999994</v>
      </c>
    </row>
    <row r="839" spans="1:3" ht="15.75" x14ac:dyDescent="0.25">
      <c r="A839" s="79"/>
      <c r="B839" s="47"/>
      <c r="C839" s="20"/>
    </row>
    <row r="840" spans="1:3" ht="15.75" x14ac:dyDescent="0.25">
      <c r="A840" s="80" t="s">
        <v>21</v>
      </c>
      <c r="B840" s="47"/>
      <c r="C840" s="20"/>
    </row>
    <row r="841" spans="1:3" ht="15.75" x14ac:dyDescent="0.25">
      <c r="A841" s="67" t="s">
        <v>23</v>
      </c>
      <c r="B841" s="47"/>
      <c r="C841" s="77"/>
    </row>
    <row r="842" spans="1:3" ht="15.75" x14ac:dyDescent="0.25">
      <c r="A842" s="67" t="s">
        <v>22</v>
      </c>
      <c r="B842" s="47"/>
      <c r="C842" s="81"/>
    </row>
    <row r="843" spans="1:3" ht="15.75" x14ac:dyDescent="0.25">
      <c r="A843" s="67" t="s">
        <v>24</v>
      </c>
      <c r="B843" s="90"/>
      <c r="C843" s="81"/>
    </row>
    <row r="844" spans="1:3" ht="15.75" x14ac:dyDescent="0.25">
      <c r="A844" s="67" t="s">
        <v>25</v>
      </c>
      <c r="B844" s="47"/>
      <c r="C844" s="81"/>
    </row>
    <row r="845" spans="1:3" ht="15.75" x14ac:dyDescent="0.25">
      <c r="A845" s="67"/>
      <c r="B845" s="8"/>
      <c r="C845" s="7">
        <f>C838+B843+C841</f>
        <v>539366.93999999994</v>
      </c>
    </row>
    <row r="846" spans="1:3" ht="15.75" x14ac:dyDescent="0.25">
      <c r="A846" s="80" t="s">
        <v>26</v>
      </c>
      <c r="B846" s="47"/>
      <c r="C846" s="81"/>
    </row>
    <row r="847" spans="1:3" ht="15.75" x14ac:dyDescent="0.25">
      <c r="A847" s="67" t="s">
        <v>27</v>
      </c>
      <c r="B847" s="29">
        <v>350</v>
      </c>
      <c r="C847" s="82"/>
    </row>
    <row r="848" spans="1:3" ht="17.25" x14ac:dyDescent="0.3">
      <c r="A848" s="83"/>
      <c r="B848" s="49"/>
      <c r="C848" s="137"/>
    </row>
    <row r="849" spans="1:3" ht="16.5" thickBot="1" x14ac:dyDescent="0.3">
      <c r="A849" s="67" t="s">
        <v>29</v>
      </c>
      <c r="B849" s="35"/>
      <c r="C849" s="84">
        <f>C838-B847</f>
        <v>539016.93999999994</v>
      </c>
    </row>
    <row r="850" spans="1:3" ht="15.75" x14ac:dyDescent="0.25">
      <c r="A850" s="67" t="s">
        <v>73</v>
      </c>
      <c r="B850" s="50"/>
      <c r="C850" s="85">
        <f>C849*12/100</f>
        <v>64682.032799999994</v>
      </c>
    </row>
    <row r="851" spans="1:3" ht="15.75" x14ac:dyDescent="0.25">
      <c r="A851" s="67" t="s">
        <v>31</v>
      </c>
      <c r="B851" s="47"/>
      <c r="C851" s="77">
        <v>-45000</v>
      </c>
    </row>
    <row r="852" spans="1:3" ht="16.5" thickBot="1" x14ac:dyDescent="0.3">
      <c r="A852" s="43" t="s">
        <v>32</v>
      </c>
      <c r="B852" s="57"/>
      <c r="C852" s="126">
        <f>C850+C851</f>
        <v>19682.032799999994</v>
      </c>
    </row>
    <row r="853" spans="1:3" ht="16.5" thickTop="1" x14ac:dyDescent="0.25">
      <c r="A853" s="92"/>
      <c r="B853" s="37"/>
      <c r="C853" s="120"/>
    </row>
    <row r="854" spans="1:3" ht="15.75" x14ac:dyDescent="0.25">
      <c r="A854" s="92"/>
      <c r="B854" s="37"/>
      <c r="C854" s="120"/>
    </row>
    <row r="855" spans="1:3" ht="15.75" x14ac:dyDescent="0.25">
      <c r="A855" s="92"/>
      <c r="B855" s="37"/>
      <c r="C855" s="120"/>
    </row>
    <row r="856" spans="1:3" ht="15.75" x14ac:dyDescent="0.25">
      <c r="A856" s="92"/>
      <c r="B856" s="37"/>
      <c r="C856" s="120"/>
    </row>
    <row r="857" spans="1:3" ht="15.75" x14ac:dyDescent="0.25">
      <c r="A857" s="92"/>
      <c r="B857" s="37"/>
      <c r="C857" s="120"/>
    </row>
    <row r="858" spans="1:3" ht="15.75" x14ac:dyDescent="0.25">
      <c r="A858" s="92"/>
      <c r="B858" s="37"/>
      <c r="C858" s="120"/>
    </row>
    <row r="859" spans="1:3" ht="15.75" x14ac:dyDescent="0.25">
      <c r="A859" s="92"/>
      <c r="B859" s="37"/>
      <c r="C859" s="120"/>
    </row>
    <row r="860" spans="1:3" ht="15.75" x14ac:dyDescent="0.25">
      <c r="A860" s="92"/>
      <c r="B860" s="37"/>
      <c r="C860" s="120"/>
    </row>
    <row r="872" spans="1:3" ht="17.25" x14ac:dyDescent="0.3">
      <c r="A872" s="1" t="s">
        <v>94</v>
      </c>
      <c r="B872" s="3"/>
      <c r="C872" s="3"/>
    </row>
    <row r="873" spans="1:3" ht="17.25" x14ac:dyDescent="0.3">
      <c r="A873" s="1" t="s">
        <v>89</v>
      </c>
      <c r="B873" s="3"/>
      <c r="C873" s="3"/>
    </row>
    <row r="874" spans="1:3" ht="15.75" x14ac:dyDescent="0.25">
      <c r="A874" s="73"/>
      <c r="B874" s="3"/>
      <c r="C874" s="3"/>
    </row>
    <row r="875" spans="1:3" ht="15.75" x14ac:dyDescent="0.25">
      <c r="A875" s="74" t="s">
        <v>2</v>
      </c>
      <c r="B875" s="3"/>
      <c r="C875" s="3"/>
    </row>
    <row r="876" spans="1:3" ht="15.75" x14ac:dyDescent="0.25">
      <c r="A876" s="75"/>
      <c r="B876" s="166" t="s">
        <v>122</v>
      </c>
      <c r="C876" s="166"/>
    </row>
    <row r="877" spans="1:3" ht="15.75" x14ac:dyDescent="0.25">
      <c r="A877" s="76" t="s">
        <v>6</v>
      </c>
      <c r="B877" s="8"/>
      <c r="C877" s="7">
        <v>75000</v>
      </c>
    </row>
    <row r="878" spans="1:3" ht="15.75" x14ac:dyDescent="0.25">
      <c r="A878" s="67" t="s">
        <v>9</v>
      </c>
      <c r="B878" s="11"/>
      <c r="C878" s="10">
        <v>7800</v>
      </c>
    </row>
    <row r="879" spans="1:3" ht="15.75" x14ac:dyDescent="0.25">
      <c r="A879" s="67" t="s">
        <v>11</v>
      </c>
      <c r="B879" s="11"/>
      <c r="C879" s="10">
        <v>39825</v>
      </c>
    </row>
    <row r="880" spans="1:3" ht="15.75" x14ac:dyDescent="0.25">
      <c r="A880" s="67" t="s">
        <v>13</v>
      </c>
      <c r="B880" s="11"/>
      <c r="C880" s="10">
        <v>37500</v>
      </c>
    </row>
    <row r="881" spans="1:3" ht="15.75" x14ac:dyDescent="0.25">
      <c r="A881" s="67" t="s">
        <v>16</v>
      </c>
      <c r="B881" s="11"/>
      <c r="C881" s="10">
        <v>25000</v>
      </c>
    </row>
    <row r="882" spans="1:3" ht="17.25" x14ac:dyDescent="0.3">
      <c r="A882" s="9" t="s">
        <v>15</v>
      </c>
      <c r="B882" s="11"/>
      <c r="C882" s="10">
        <v>453333.33</v>
      </c>
    </row>
    <row r="883" spans="1:3" ht="15.75" x14ac:dyDescent="0.25">
      <c r="A883" s="67" t="s">
        <v>17</v>
      </c>
      <c r="B883" s="11"/>
      <c r="C883" s="10">
        <v>55000</v>
      </c>
    </row>
    <row r="884" spans="1:3" ht="15.75" x14ac:dyDescent="0.25">
      <c r="A884" s="67" t="s">
        <v>18</v>
      </c>
      <c r="B884" s="11"/>
      <c r="C884" s="10">
        <v>11500</v>
      </c>
    </row>
    <row r="885" spans="1:3" ht="15.75" x14ac:dyDescent="0.25">
      <c r="A885" s="67" t="s">
        <v>19</v>
      </c>
      <c r="B885" s="11"/>
      <c r="C885" s="10">
        <v>20000</v>
      </c>
    </row>
    <row r="886" spans="1:3" ht="15.75" x14ac:dyDescent="0.25">
      <c r="A886" s="78" t="s">
        <v>20</v>
      </c>
      <c r="B886" s="19"/>
      <c r="C886" s="18">
        <f>SUM(C877:C885)</f>
        <v>724958.33000000007</v>
      </c>
    </row>
    <row r="887" spans="1:3" ht="15.75" x14ac:dyDescent="0.25">
      <c r="A887" s="79"/>
      <c r="B887" s="47"/>
      <c r="C887" s="20"/>
    </row>
    <row r="888" spans="1:3" ht="15.75" x14ac:dyDescent="0.25">
      <c r="A888" s="80" t="s">
        <v>21</v>
      </c>
      <c r="B888" s="47"/>
      <c r="C888" s="20"/>
    </row>
    <row r="889" spans="1:3" ht="15.75" x14ac:dyDescent="0.25">
      <c r="A889" s="67" t="s">
        <v>23</v>
      </c>
      <c r="B889" s="47"/>
      <c r="C889" s="77"/>
    </row>
    <row r="890" spans="1:3" ht="15.75" x14ac:dyDescent="0.25">
      <c r="A890" s="67" t="s">
        <v>22</v>
      </c>
      <c r="B890" s="47"/>
      <c r="C890" s="81"/>
    </row>
    <row r="891" spans="1:3" ht="15.75" x14ac:dyDescent="0.25">
      <c r="A891" s="67" t="s">
        <v>24</v>
      </c>
      <c r="B891" s="90"/>
      <c r="C891" s="81"/>
    </row>
    <row r="892" spans="1:3" ht="15.75" x14ac:dyDescent="0.25">
      <c r="A892" s="67" t="s">
        <v>25</v>
      </c>
      <c r="B892" s="47"/>
      <c r="C892" s="81"/>
    </row>
    <row r="893" spans="1:3" ht="15.75" x14ac:dyDescent="0.25">
      <c r="A893" s="67"/>
      <c r="B893" s="8"/>
      <c r="C893" s="7">
        <f>C886+B891+C889</f>
        <v>724958.33000000007</v>
      </c>
    </row>
    <row r="894" spans="1:3" ht="15.75" x14ac:dyDescent="0.25">
      <c r="A894" s="80" t="s">
        <v>26</v>
      </c>
      <c r="B894" s="47"/>
      <c r="C894" s="81"/>
    </row>
    <row r="895" spans="1:3" ht="15.75" x14ac:dyDescent="0.25">
      <c r="A895" s="67" t="s">
        <v>27</v>
      </c>
      <c r="B895" s="29">
        <v>350</v>
      </c>
      <c r="C895" s="82"/>
    </row>
    <row r="896" spans="1:3" ht="17.25" x14ac:dyDescent="0.3">
      <c r="A896" s="9"/>
      <c r="B896" s="49"/>
      <c r="C896" s="137"/>
    </row>
    <row r="897" spans="1:3" ht="16.5" thickBot="1" x14ac:dyDescent="0.3">
      <c r="A897" s="67" t="s">
        <v>29</v>
      </c>
      <c r="B897" s="35"/>
      <c r="C897" s="84">
        <f>C886-B895</f>
        <v>724608.33000000007</v>
      </c>
    </row>
    <row r="898" spans="1:3" ht="15.75" x14ac:dyDescent="0.25">
      <c r="A898" s="67" t="s">
        <v>73</v>
      </c>
      <c r="B898" s="50"/>
      <c r="C898" s="85">
        <f>C897*12/100</f>
        <v>86952.99960000001</v>
      </c>
    </row>
    <row r="899" spans="1:3" ht="15.75" x14ac:dyDescent="0.25">
      <c r="A899" s="67" t="s">
        <v>31</v>
      </c>
      <c r="B899" s="47"/>
      <c r="C899" s="77">
        <v>-45000</v>
      </c>
    </row>
    <row r="900" spans="1:3" ht="16.5" thickBot="1" x14ac:dyDescent="0.3">
      <c r="A900" s="43" t="s">
        <v>32</v>
      </c>
      <c r="B900" s="57"/>
      <c r="C900" s="126">
        <f>C898+C899</f>
        <v>41952.99960000001</v>
      </c>
    </row>
    <row r="901" spans="1:3" ht="15.75" thickTop="1" x14ac:dyDescent="0.25"/>
    <row r="910" spans="1:3" ht="15.75" x14ac:dyDescent="0.25">
      <c r="A910" s="92"/>
      <c r="B910" s="37"/>
      <c r="C910" s="120"/>
    </row>
    <row r="920" spans="1:3" ht="17.25" x14ac:dyDescent="0.3">
      <c r="A920" s="1" t="s">
        <v>95</v>
      </c>
      <c r="B920" s="3"/>
      <c r="C920" s="3"/>
    </row>
    <row r="921" spans="1:3" ht="17.25" x14ac:dyDescent="0.3">
      <c r="A921" s="1" t="s">
        <v>89</v>
      </c>
      <c r="B921" s="3"/>
      <c r="C921" s="3"/>
    </row>
    <row r="922" spans="1:3" ht="15.75" x14ac:dyDescent="0.25">
      <c r="A922" s="73"/>
      <c r="B922" s="3"/>
      <c r="C922" s="3"/>
    </row>
    <row r="923" spans="1:3" ht="15.75" x14ac:dyDescent="0.25">
      <c r="A923" s="74" t="s">
        <v>2</v>
      </c>
      <c r="B923" s="3"/>
      <c r="C923" s="3"/>
    </row>
    <row r="924" spans="1:3" ht="15.75" x14ac:dyDescent="0.25">
      <c r="A924" s="75"/>
      <c r="B924" s="166" t="s">
        <v>122</v>
      </c>
      <c r="C924" s="166"/>
    </row>
    <row r="925" spans="1:3" ht="15.75" x14ac:dyDescent="0.25">
      <c r="A925" s="76" t="s">
        <v>6</v>
      </c>
      <c r="B925" s="8"/>
      <c r="C925" s="7">
        <v>75000</v>
      </c>
    </row>
    <row r="926" spans="1:3" ht="15.75" x14ac:dyDescent="0.25">
      <c r="A926" s="67" t="s">
        <v>9</v>
      </c>
      <c r="B926" s="11"/>
      <c r="C926" s="10">
        <v>7800</v>
      </c>
    </row>
    <row r="927" spans="1:3" ht="15.75" x14ac:dyDescent="0.25">
      <c r="A927" s="67" t="s">
        <v>11</v>
      </c>
      <c r="B927" s="11"/>
      <c r="C927" s="10">
        <v>39825</v>
      </c>
    </row>
    <row r="928" spans="1:3" ht="15.75" x14ac:dyDescent="0.25">
      <c r="A928" s="67" t="s">
        <v>13</v>
      </c>
      <c r="B928" s="11"/>
      <c r="C928" s="10">
        <v>37500</v>
      </c>
    </row>
    <row r="929" spans="1:3" ht="15.75" x14ac:dyDescent="0.25">
      <c r="A929" s="67" t="s">
        <v>16</v>
      </c>
      <c r="B929" s="11"/>
      <c r="C929" s="10">
        <v>25000</v>
      </c>
    </row>
    <row r="930" spans="1:3" ht="15.75" x14ac:dyDescent="0.25">
      <c r="A930" s="110" t="s">
        <v>12</v>
      </c>
      <c r="B930" s="11"/>
      <c r="C930" s="10">
        <v>30000</v>
      </c>
    </row>
    <row r="931" spans="1:3" ht="15.75" x14ac:dyDescent="0.25">
      <c r="A931" s="67" t="s">
        <v>17</v>
      </c>
      <c r="B931" s="11"/>
      <c r="C931" s="10">
        <v>55000</v>
      </c>
    </row>
    <row r="932" spans="1:3" ht="15.75" x14ac:dyDescent="0.25">
      <c r="A932" s="67" t="s">
        <v>18</v>
      </c>
      <c r="B932" s="11"/>
      <c r="C932" s="10">
        <v>11500</v>
      </c>
    </row>
    <row r="933" spans="1:3" ht="15.75" x14ac:dyDescent="0.25">
      <c r="A933" s="67" t="s">
        <v>19</v>
      </c>
      <c r="B933" s="11"/>
      <c r="C933" s="10">
        <v>20000</v>
      </c>
    </row>
    <row r="934" spans="1:3" ht="15.75" x14ac:dyDescent="0.25">
      <c r="A934" s="78" t="s">
        <v>20</v>
      </c>
      <c r="B934" s="19"/>
      <c r="C934" s="18">
        <f>SUM(C925:C933)</f>
        <v>301625</v>
      </c>
    </row>
    <row r="935" spans="1:3" ht="15.75" x14ac:dyDescent="0.25">
      <c r="A935" s="79"/>
      <c r="B935" s="47"/>
      <c r="C935" s="20"/>
    </row>
    <row r="936" spans="1:3" ht="15.75" x14ac:dyDescent="0.25">
      <c r="A936" s="80" t="s">
        <v>21</v>
      </c>
      <c r="B936" s="47"/>
      <c r="C936" s="20"/>
    </row>
    <row r="937" spans="1:3" ht="15.75" x14ac:dyDescent="0.25">
      <c r="A937" s="67" t="s">
        <v>23</v>
      </c>
      <c r="B937" s="47"/>
      <c r="C937" s="77"/>
    </row>
    <row r="938" spans="1:3" ht="15.75" x14ac:dyDescent="0.25">
      <c r="A938" s="67" t="s">
        <v>22</v>
      </c>
      <c r="B938" s="140">
        <v>20000</v>
      </c>
      <c r="C938" s="81"/>
    </row>
    <row r="939" spans="1:3" ht="15.75" x14ac:dyDescent="0.25">
      <c r="A939" s="67" t="s">
        <v>24</v>
      </c>
      <c r="B939" s="90"/>
      <c r="C939" s="81"/>
    </row>
    <row r="940" spans="1:3" ht="15.75" x14ac:dyDescent="0.25">
      <c r="A940" s="67" t="s">
        <v>25</v>
      </c>
      <c r="B940" s="47"/>
      <c r="C940" s="81"/>
    </row>
    <row r="941" spans="1:3" ht="15.75" x14ac:dyDescent="0.25">
      <c r="A941" s="67"/>
      <c r="B941" s="8"/>
      <c r="C941" s="7">
        <f>C934+B938</f>
        <v>321625</v>
      </c>
    </row>
    <row r="942" spans="1:3" ht="15.75" x14ac:dyDescent="0.25">
      <c r="A942" s="80" t="s">
        <v>26</v>
      </c>
      <c r="B942" s="47"/>
      <c r="C942" s="81"/>
    </row>
    <row r="943" spans="1:3" ht="15.75" x14ac:dyDescent="0.25">
      <c r="A943" s="67" t="s">
        <v>27</v>
      </c>
      <c r="B943" s="29">
        <v>350</v>
      </c>
      <c r="C943" s="82"/>
    </row>
    <row r="944" spans="1:3" ht="17.25" x14ac:dyDescent="0.3">
      <c r="A944" s="9" t="s">
        <v>117</v>
      </c>
      <c r="B944" s="49">
        <v>3750</v>
      </c>
      <c r="C944" s="137"/>
    </row>
    <row r="945" spans="1:3" ht="16.5" thickBot="1" x14ac:dyDescent="0.3">
      <c r="A945" s="67" t="s">
        <v>29</v>
      </c>
      <c r="B945" s="35"/>
      <c r="C945" s="84">
        <f>C941-B943-B944</f>
        <v>317525</v>
      </c>
    </row>
    <row r="946" spans="1:3" ht="15.75" x14ac:dyDescent="0.25">
      <c r="A946" s="67" t="s">
        <v>30</v>
      </c>
      <c r="B946" s="50"/>
      <c r="C946" s="85">
        <f>C945*6/100</f>
        <v>19051.5</v>
      </c>
    </row>
    <row r="947" spans="1:3" ht="15.75" x14ac:dyDescent="0.25">
      <c r="A947" s="67" t="s">
        <v>31</v>
      </c>
      <c r="B947" s="47"/>
      <c r="C947" s="77">
        <v>-15000</v>
      </c>
    </row>
    <row r="948" spans="1:3" ht="16.5" thickBot="1" x14ac:dyDescent="0.3">
      <c r="A948" s="43" t="s">
        <v>32</v>
      </c>
      <c r="B948" s="57"/>
      <c r="C948" s="126">
        <f>C946+C947</f>
        <v>4051.5</v>
      </c>
    </row>
    <row r="949" spans="1:3" ht="15.75" thickTop="1" x14ac:dyDescent="0.25"/>
    <row r="968" spans="1:3" ht="17.25" x14ac:dyDescent="0.3">
      <c r="A968" s="1" t="s">
        <v>96</v>
      </c>
      <c r="B968" s="3"/>
      <c r="C968" s="3"/>
    </row>
    <row r="969" spans="1:3" ht="17.25" x14ac:dyDescent="0.3">
      <c r="A969" s="1" t="s">
        <v>89</v>
      </c>
      <c r="B969" s="3"/>
      <c r="C969" s="3"/>
    </row>
    <row r="970" spans="1:3" ht="15.75" x14ac:dyDescent="0.25">
      <c r="A970" s="73"/>
      <c r="B970" s="3"/>
      <c r="C970" s="3"/>
    </row>
    <row r="971" spans="1:3" ht="15.75" x14ac:dyDescent="0.25">
      <c r="A971" s="74" t="s">
        <v>2</v>
      </c>
      <c r="B971" s="3"/>
      <c r="C971" s="3"/>
    </row>
    <row r="972" spans="1:3" ht="15.75" x14ac:dyDescent="0.25">
      <c r="A972" s="75"/>
      <c r="B972" s="166" t="s">
        <v>122</v>
      </c>
      <c r="C972" s="166"/>
    </row>
    <row r="973" spans="1:3" ht="15.75" x14ac:dyDescent="0.25">
      <c r="A973" s="76" t="s">
        <v>6</v>
      </c>
      <c r="B973" s="8"/>
      <c r="C973" s="7">
        <v>75000</v>
      </c>
    </row>
    <row r="974" spans="1:3" ht="15.75" x14ac:dyDescent="0.25">
      <c r="A974" s="67" t="s">
        <v>9</v>
      </c>
      <c r="B974" s="11"/>
      <c r="C974" s="10">
        <v>7800</v>
      </c>
    </row>
    <row r="975" spans="1:3" ht="15.75" x14ac:dyDescent="0.25">
      <c r="A975" s="67" t="s">
        <v>11</v>
      </c>
      <c r="B975" s="11"/>
      <c r="C975" s="10">
        <v>39825</v>
      </c>
    </row>
    <row r="976" spans="1:3" ht="15.75" x14ac:dyDescent="0.25">
      <c r="A976" s="67" t="s">
        <v>13</v>
      </c>
      <c r="B976" s="11"/>
      <c r="C976" s="10">
        <v>37500</v>
      </c>
    </row>
    <row r="977" spans="1:3" ht="17.25" x14ac:dyDescent="0.3">
      <c r="A977" s="9" t="s">
        <v>15</v>
      </c>
      <c r="B977" s="11"/>
      <c r="C977" s="10">
        <v>100000</v>
      </c>
    </row>
    <row r="978" spans="1:3" ht="15.75" x14ac:dyDescent="0.25">
      <c r="A978" s="110" t="s">
        <v>12</v>
      </c>
      <c r="B978" s="11"/>
      <c r="C978" s="10">
        <v>30000</v>
      </c>
    </row>
    <row r="979" spans="1:3" ht="15.75" x14ac:dyDescent="0.25">
      <c r="A979" s="67" t="s">
        <v>16</v>
      </c>
      <c r="B979" s="11"/>
      <c r="C979" s="10">
        <v>25000</v>
      </c>
    </row>
    <row r="980" spans="1:3" ht="15.75" x14ac:dyDescent="0.25">
      <c r="A980" s="67" t="s">
        <v>17</v>
      </c>
      <c r="B980" s="11"/>
      <c r="C980" s="10">
        <v>55000</v>
      </c>
    </row>
    <row r="981" spans="1:3" ht="15.75" x14ac:dyDescent="0.25">
      <c r="A981" s="67" t="s">
        <v>18</v>
      </c>
      <c r="B981" s="11"/>
      <c r="C981" s="10">
        <v>11500</v>
      </c>
    </row>
    <row r="982" spans="1:3" ht="15.75" x14ac:dyDescent="0.25">
      <c r="A982" s="67" t="s">
        <v>19</v>
      </c>
      <c r="B982" s="11"/>
      <c r="C982" s="10">
        <v>20000</v>
      </c>
    </row>
    <row r="983" spans="1:3" ht="15.75" x14ac:dyDescent="0.25">
      <c r="A983" s="78" t="s">
        <v>20</v>
      </c>
      <c r="B983" s="19"/>
      <c r="C983" s="18">
        <f>SUM(C973:C982)</f>
        <v>401625</v>
      </c>
    </row>
    <row r="984" spans="1:3" ht="15.75" x14ac:dyDescent="0.25">
      <c r="A984" s="79"/>
      <c r="B984" s="47"/>
      <c r="C984" s="20"/>
    </row>
    <row r="985" spans="1:3" ht="15.75" x14ac:dyDescent="0.25">
      <c r="A985" s="80" t="s">
        <v>21</v>
      </c>
      <c r="B985" s="47"/>
      <c r="C985" s="20"/>
    </row>
    <row r="986" spans="1:3" ht="15.75" x14ac:dyDescent="0.25">
      <c r="A986" s="67" t="s">
        <v>23</v>
      </c>
      <c r="B986" s="47"/>
      <c r="C986" s="77"/>
    </row>
    <row r="987" spans="1:3" ht="15.75" x14ac:dyDescent="0.25">
      <c r="A987" s="67" t="s">
        <v>22</v>
      </c>
      <c r="B987" s="47"/>
      <c r="C987" s="81"/>
    </row>
    <row r="988" spans="1:3" ht="15.75" x14ac:dyDescent="0.25">
      <c r="A988" s="67" t="s">
        <v>24</v>
      </c>
      <c r="B988" s="90"/>
      <c r="C988" s="81"/>
    </row>
    <row r="989" spans="1:3" ht="15.75" x14ac:dyDescent="0.25">
      <c r="A989" s="67" t="s">
        <v>25</v>
      </c>
      <c r="B989" s="47"/>
      <c r="C989" s="81"/>
    </row>
    <row r="990" spans="1:3" ht="15.75" x14ac:dyDescent="0.25">
      <c r="A990" s="67"/>
      <c r="B990" s="8"/>
      <c r="C990" s="7">
        <f>C983+B988+C986</f>
        <v>401625</v>
      </c>
    </row>
    <row r="991" spans="1:3" ht="15.75" x14ac:dyDescent="0.25">
      <c r="A991" s="80" t="s">
        <v>26</v>
      </c>
      <c r="B991" s="47"/>
      <c r="C991" s="81"/>
    </row>
    <row r="992" spans="1:3" ht="15.75" x14ac:dyDescent="0.25">
      <c r="A992" s="67" t="s">
        <v>27</v>
      </c>
      <c r="B992" s="29">
        <v>350</v>
      </c>
      <c r="C992" s="82"/>
    </row>
    <row r="993" spans="1:3" ht="17.25" x14ac:dyDescent="0.3">
      <c r="A993" s="9" t="s">
        <v>117</v>
      </c>
      <c r="B993" s="49">
        <v>3750</v>
      </c>
      <c r="C993" s="137"/>
    </row>
    <row r="994" spans="1:3" ht="16.5" thickBot="1" x14ac:dyDescent="0.3">
      <c r="A994" s="67" t="s">
        <v>29</v>
      </c>
      <c r="B994" s="35"/>
      <c r="C994" s="84">
        <f>C990-B992-B993</f>
        <v>397525</v>
      </c>
    </row>
    <row r="995" spans="1:3" ht="15.75" x14ac:dyDescent="0.25">
      <c r="A995" s="67" t="s">
        <v>30</v>
      </c>
      <c r="B995" s="50"/>
      <c r="C995" s="85">
        <f>C994*6/100</f>
        <v>23851.5</v>
      </c>
    </row>
    <row r="996" spans="1:3" ht="15.75" x14ac:dyDescent="0.25">
      <c r="A996" s="67" t="s">
        <v>31</v>
      </c>
      <c r="B996" s="47"/>
      <c r="C996" s="77">
        <v>-15000</v>
      </c>
    </row>
    <row r="997" spans="1:3" ht="16.5" thickBot="1" x14ac:dyDescent="0.3">
      <c r="A997" s="43" t="s">
        <v>32</v>
      </c>
      <c r="B997" s="57"/>
      <c r="C997" s="126">
        <f>C995+C996</f>
        <v>8851.5</v>
      </c>
    </row>
    <row r="998" spans="1:3" ht="15.75" thickTop="1" x14ac:dyDescent="0.25"/>
    <row r="1006" spans="1:3" ht="15.75" x14ac:dyDescent="0.25">
      <c r="A1006" s="92"/>
      <c r="B1006" s="37"/>
      <c r="C1006" s="120"/>
    </row>
    <row r="1016" spans="1:3" ht="17.25" x14ac:dyDescent="0.3">
      <c r="A1016" s="1" t="s">
        <v>97</v>
      </c>
      <c r="B1016" s="3"/>
      <c r="C1016" s="3"/>
    </row>
    <row r="1017" spans="1:3" ht="17.25" x14ac:dyDescent="0.3">
      <c r="A1017" s="1" t="s">
        <v>89</v>
      </c>
      <c r="B1017" s="3"/>
      <c r="C1017" s="3"/>
    </row>
    <row r="1018" spans="1:3" ht="15.75" x14ac:dyDescent="0.25">
      <c r="A1018" s="73"/>
      <c r="B1018" s="3"/>
      <c r="C1018" s="3"/>
    </row>
    <row r="1019" spans="1:3" ht="15.75" x14ac:dyDescent="0.25">
      <c r="A1019" s="74" t="s">
        <v>2</v>
      </c>
      <c r="B1019" s="3"/>
      <c r="C1019" s="3"/>
    </row>
    <row r="1020" spans="1:3" ht="15.75" x14ac:dyDescent="0.25">
      <c r="A1020" s="75"/>
      <c r="B1020" s="166" t="s">
        <v>122</v>
      </c>
      <c r="C1020" s="166"/>
    </row>
    <row r="1021" spans="1:3" ht="15.75" x14ac:dyDescent="0.25">
      <c r="A1021" s="76" t="s">
        <v>6</v>
      </c>
      <c r="B1021" s="8"/>
      <c r="C1021" s="7">
        <v>75000</v>
      </c>
    </row>
    <row r="1022" spans="1:3" ht="15.75" x14ac:dyDescent="0.25">
      <c r="A1022" s="67" t="s">
        <v>9</v>
      </c>
      <c r="B1022" s="11"/>
      <c r="C1022" s="10">
        <v>7800</v>
      </c>
    </row>
    <row r="1023" spans="1:3" ht="15.75" x14ac:dyDescent="0.25">
      <c r="A1023" s="67" t="s">
        <v>11</v>
      </c>
      <c r="B1023" s="11"/>
      <c r="C1023" s="10">
        <v>39825</v>
      </c>
    </row>
    <row r="1024" spans="1:3" ht="15.75" x14ac:dyDescent="0.25">
      <c r="A1024" s="67" t="s">
        <v>13</v>
      </c>
      <c r="B1024" s="11"/>
      <c r="C1024" s="10">
        <v>37500</v>
      </c>
    </row>
    <row r="1025" spans="1:3" ht="15.75" x14ac:dyDescent="0.25">
      <c r="A1025" s="110" t="s">
        <v>12</v>
      </c>
      <c r="B1025" s="11"/>
      <c r="C1025" s="10">
        <v>136000</v>
      </c>
    </row>
    <row r="1026" spans="1:3" ht="15.75" x14ac:dyDescent="0.25">
      <c r="A1026" s="67" t="s">
        <v>16</v>
      </c>
      <c r="B1026" s="11"/>
      <c r="C1026" s="10">
        <v>25000</v>
      </c>
    </row>
    <row r="1027" spans="1:3" ht="15.75" x14ac:dyDescent="0.25">
      <c r="A1027" s="67" t="s">
        <v>17</v>
      </c>
      <c r="B1027" s="11"/>
      <c r="C1027" s="10">
        <v>55000</v>
      </c>
    </row>
    <row r="1028" spans="1:3" ht="15.75" x14ac:dyDescent="0.25">
      <c r="A1028" s="67" t="s">
        <v>18</v>
      </c>
      <c r="B1028" s="11"/>
      <c r="C1028" s="10">
        <v>11500</v>
      </c>
    </row>
    <row r="1029" spans="1:3" ht="15.75" x14ac:dyDescent="0.25">
      <c r="A1029" s="67" t="s">
        <v>19</v>
      </c>
      <c r="B1029" s="11"/>
      <c r="C1029" s="10">
        <v>20000</v>
      </c>
    </row>
    <row r="1030" spans="1:3" ht="15.75" x14ac:dyDescent="0.25">
      <c r="A1030" s="78" t="s">
        <v>20</v>
      </c>
      <c r="B1030" s="19"/>
      <c r="C1030" s="18">
        <f>SUM(C1021:C1029)</f>
        <v>407625</v>
      </c>
    </row>
    <row r="1031" spans="1:3" ht="15.75" x14ac:dyDescent="0.25">
      <c r="A1031" s="79"/>
      <c r="B1031" s="47"/>
      <c r="C1031" s="20"/>
    </row>
    <row r="1032" spans="1:3" ht="15.75" x14ac:dyDescent="0.25">
      <c r="A1032" s="80" t="s">
        <v>21</v>
      </c>
      <c r="B1032" s="47"/>
      <c r="C1032" s="20"/>
    </row>
    <row r="1033" spans="1:3" ht="15.75" x14ac:dyDescent="0.25">
      <c r="A1033" s="67" t="s">
        <v>23</v>
      </c>
      <c r="B1033" s="47"/>
      <c r="C1033" s="77"/>
    </row>
    <row r="1034" spans="1:3" ht="15.75" x14ac:dyDescent="0.25">
      <c r="A1034" s="67" t="s">
        <v>22</v>
      </c>
      <c r="B1034" s="140">
        <v>20000</v>
      </c>
      <c r="C1034" s="81"/>
    </row>
    <row r="1035" spans="1:3" ht="15.75" x14ac:dyDescent="0.25">
      <c r="A1035" s="67" t="s">
        <v>24</v>
      </c>
      <c r="B1035" s="90"/>
      <c r="C1035" s="81"/>
    </row>
    <row r="1036" spans="1:3" ht="15.75" x14ac:dyDescent="0.25">
      <c r="A1036" s="67" t="s">
        <v>25</v>
      </c>
      <c r="B1036" s="47"/>
      <c r="C1036" s="81"/>
    </row>
    <row r="1037" spans="1:3" ht="15.75" x14ac:dyDescent="0.25">
      <c r="A1037" s="67"/>
      <c r="B1037" s="8"/>
      <c r="C1037" s="7">
        <f>C1030+B1034</f>
        <v>427625</v>
      </c>
    </row>
    <row r="1038" spans="1:3" ht="15.75" x14ac:dyDescent="0.25">
      <c r="A1038" s="80" t="s">
        <v>26</v>
      </c>
      <c r="B1038" s="47"/>
      <c r="C1038" s="81"/>
    </row>
    <row r="1039" spans="1:3" ht="15.75" x14ac:dyDescent="0.25">
      <c r="A1039" s="67" t="s">
        <v>27</v>
      </c>
      <c r="B1039" s="29">
        <v>350</v>
      </c>
      <c r="C1039" s="82"/>
    </row>
    <row r="1040" spans="1:3" ht="17.25" x14ac:dyDescent="0.3">
      <c r="A1040" s="9" t="s">
        <v>117</v>
      </c>
      <c r="B1040" s="49">
        <v>17000</v>
      </c>
      <c r="C1040" s="137"/>
    </row>
    <row r="1041" spans="1:3" ht="16.5" thickBot="1" x14ac:dyDescent="0.3">
      <c r="A1041" s="67" t="s">
        <v>29</v>
      </c>
      <c r="B1041" s="35"/>
      <c r="C1041" s="84">
        <f>C1037-B1039-B1040</f>
        <v>410275</v>
      </c>
    </row>
    <row r="1042" spans="1:3" ht="15.75" x14ac:dyDescent="0.25">
      <c r="A1042" s="67" t="s">
        <v>30</v>
      </c>
      <c r="B1042" s="50"/>
      <c r="C1042" s="85">
        <f>C1041*6/100</f>
        <v>24616.5</v>
      </c>
    </row>
    <row r="1043" spans="1:3" ht="15.75" x14ac:dyDescent="0.25">
      <c r="A1043" s="67" t="s">
        <v>31</v>
      </c>
      <c r="B1043" s="47"/>
      <c r="C1043" s="77">
        <v>-15000</v>
      </c>
    </row>
    <row r="1044" spans="1:3" ht="16.5" thickBot="1" x14ac:dyDescent="0.3">
      <c r="A1044" s="43" t="s">
        <v>32</v>
      </c>
      <c r="B1044" s="57"/>
      <c r="C1044" s="126">
        <f>C1042+C1043</f>
        <v>9616.5</v>
      </c>
    </row>
    <row r="1045" spans="1:3" ht="15.75" thickTop="1" x14ac:dyDescent="0.25"/>
    <row r="1046" spans="1:3" ht="15.75" x14ac:dyDescent="0.25">
      <c r="A1046" s="92"/>
      <c r="B1046" s="37"/>
      <c r="C1046" s="120"/>
    </row>
    <row r="1064" spans="1:3" ht="17.25" x14ac:dyDescent="0.3">
      <c r="A1064" s="1" t="s">
        <v>98</v>
      </c>
      <c r="B1064" s="3"/>
      <c r="C1064" s="3"/>
    </row>
    <row r="1065" spans="1:3" ht="17.25" x14ac:dyDescent="0.3">
      <c r="A1065" s="1" t="s">
        <v>89</v>
      </c>
      <c r="B1065" s="3"/>
      <c r="C1065" s="3"/>
    </row>
    <row r="1066" spans="1:3" ht="15.75" x14ac:dyDescent="0.25">
      <c r="A1066" s="73"/>
      <c r="B1066" s="3"/>
      <c r="C1066" s="3"/>
    </row>
    <row r="1067" spans="1:3" ht="15.75" x14ac:dyDescent="0.25">
      <c r="A1067" s="74" t="s">
        <v>2</v>
      </c>
      <c r="B1067" s="3"/>
      <c r="C1067" s="3"/>
    </row>
    <row r="1068" spans="1:3" ht="15.75" x14ac:dyDescent="0.25">
      <c r="A1068" s="75"/>
      <c r="B1068" s="166" t="s">
        <v>122</v>
      </c>
      <c r="C1068" s="166"/>
    </row>
    <row r="1069" spans="1:3" ht="15.75" x14ac:dyDescent="0.25">
      <c r="A1069" s="76" t="s">
        <v>6</v>
      </c>
      <c r="B1069" s="8"/>
      <c r="C1069" s="7">
        <v>75000</v>
      </c>
    </row>
    <row r="1070" spans="1:3" ht="15.75" x14ac:dyDescent="0.25">
      <c r="A1070" s="67" t="s">
        <v>9</v>
      </c>
      <c r="B1070" s="11"/>
      <c r="C1070" s="10">
        <v>7800</v>
      </c>
    </row>
    <row r="1071" spans="1:3" ht="15.75" x14ac:dyDescent="0.25">
      <c r="A1071" s="67" t="s">
        <v>11</v>
      </c>
      <c r="B1071" s="11"/>
      <c r="C1071" s="10">
        <v>39825</v>
      </c>
    </row>
    <row r="1072" spans="1:3" ht="15.75" x14ac:dyDescent="0.25">
      <c r="A1072" s="67" t="s">
        <v>13</v>
      </c>
      <c r="B1072" s="11"/>
      <c r="C1072" s="10">
        <v>37500</v>
      </c>
    </row>
    <row r="1073" spans="1:3" ht="15.75" x14ac:dyDescent="0.25">
      <c r="A1073" s="67" t="s">
        <v>16</v>
      </c>
      <c r="B1073" s="11"/>
      <c r="C1073" s="10">
        <v>25000</v>
      </c>
    </row>
    <row r="1074" spans="1:3" ht="15.75" x14ac:dyDescent="0.25">
      <c r="A1074" s="67" t="s">
        <v>17</v>
      </c>
      <c r="B1074" s="11"/>
      <c r="C1074" s="10">
        <v>55000</v>
      </c>
    </row>
    <row r="1075" spans="1:3" ht="15.75" x14ac:dyDescent="0.25">
      <c r="A1075" s="67" t="s">
        <v>18</v>
      </c>
      <c r="B1075" s="11"/>
      <c r="C1075" s="10">
        <v>11500</v>
      </c>
    </row>
    <row r="1076" spans="1:3" ht="15.75" x14ac:dyDescent="0.25">
      <c r="A1076" s="67" t="s">
        <v>19</v>
      </c>
      <c r="B1076" s="11"/>
      <c r="C1076" s="10">
        <v>20000</v>
      </c>
    </row>
    <row r="1077" spans="1:3" ht="15.75" x14ac:dyDescent="0.25">
      <c r="A1077" s="78" t="s">
        <v>20</v>
      </c>
      <c r="B1077" s="19"/>
      <c r="C1077" s="18">
        <f>SUM(C1069:C1076)</f>
        <v>271625</v>
      </c>
    </row>
    <row r="1078" spans="1:3" ht="15.75" x14ac:dyDescent="0.25">
      <c r="A1078" s="79"/>
      <c r="B1078" s="47"/>
      <c r="C1078" s="20"/>
    </row>
    <row r="1079" spans="1:3" ht="15.75" x14ac:dyDescent="0.25">
      <c r="A1079" s="80" t="s">
        <v>21</v>
      </c>
      <c r="B1079" s="47"/>
      <c r="C1079" s="20"/>
    </row>
    <row r="1080" spans="1:3" ht="15.75" x14ac:dyDescent="0.25">
      <c r="A1080" s="67" t="s">
        <v>23</v>
      </c>
      <c r="B1080" s="47"/>
      <c r="C1080" s="77"/>
    </row>
    <row r="1081" spans="1:3" ht="15.75" x14ac:dyDescent="0.25">
      <c r="A1081" s="67" t="s">
        <v>22</v>
      </c>
      <c r="B1081" s="47"/>
      <c r="C1081" s="81"/>
    </row>
    <row r="1082" spans="1:3" ht="15.75" x14ac:dyDescent="0.25">
      <c r="A1082" s="67" t="s">
        <v>24</v>
      </c>
      <c r="B1082" s="90"/>
      <c r="C1082" s="81"/>
    </row>
    <row r="1083" spans="1:3" ht="15.75" x14ac:dyDescent="0.25">
      <c r="A1083" s="67" t="s">
        <v>25</v>
      </c>
      <c r="B1083" s="47"/>
      <c r="C1083" s="81"/>
    </row>
    <row r="1084" spans="1:3" ht="15.75" x14ac:dyDescent="0.25">
      <c r="A1084" s="67"/>
      <c r="B1084" s="8"/>
      <c r="C1084" s="7">
        <f>C1077+B1082+C1080</f>
        <v>271625</v>
      </c>
    </row>
    <row r="1085" spans="1:3" ht="15.75" x14ac:dyDescent="0.25">
      <c r="A1085" s="80" t="s">
        <v>26</v>
      </c>
      <c r="B1085" s="47"/>
      <c r="C1085" s="81"/>
    </row>
    <row r="1086" spans="1:3" ht="15.75" x14ac:dyDescent="0.25">
      <c r="A1086" s="67" t="s">
        <v>27</v>
      </c>
      <c r="B1086" s="29" t="s">
        <v>38</v>
      </c>
      <c r="C1086" s="82"/>
    </row>
    <row r="1087" spans="1:3" ht="17.25" x14ac:dyDescent="0.3">
      <c r="A1087" s="83"/>
      <c r="B1087" s="49"/>
      <c r="C1087" s="137"/>
    </row>
    <row r="1088" spans="1:3" ht="16.5" thickBot="1" x14ac:dyDescent="0.3">
      <c r="A1088" s="67" t="s">
        <v>29</v>
      </c>
      <c r="B1088" s="35"/>
      <c r="C1088" s="84">
        <f>C1084</f>
        <v>271625</v>
      </c>
    </row>
    <row r="1089" spans="1:3" ht="15.75" x14ac:dyDescent="0.25">
      <c r="A1089" s="67" t="s">
        <v>30</v>
      </c>
      <c r="B1089" s="50"/>
      <c r="C1089" s="85">
        <f>C1088*6/100</f>
        <v>16297.5</v>
      </c>
    </row>
    <row r="1090" spans="1:3" ht="15.75" x14ac:dyDescent="0.25">
      <c r="A1090" s="67" t="s">
        <v>31</v>
      </c>
      <c r="B1090" s="47"/>
      <c r="C1090" s="77">
        <v>-15000</v>
      </c>
    </row>
    <row r="1091" spans="1:3" ht="16.5" thickBot="1" x14ac:dyDescent="0.3">
      <c r="A1091" s="43" t="s">
        <v>32</v>
      </c>
      <c r="B1091" s="57"/>
      <c r="C1091" s="126">
        <f>C1089+C1090</f>
        <v>1297.5</v>
      </c>
    </row>
    <row r="1092" spans="1:3" ht="15.75" thickTop="1" x14ac:dyDescent="0.25"/>
    <row r="1100" spans="1:3" ht="15.75" x14ac:dyDescent="0.25">
      <c r="A1100" s="92"/>
      <c r="B1100" s="37"/>
      <c r="C1100" s="120"/>
    </row>
    <row r="1101" spans="1:3" ht="15.75" x14ac:dyDescent="0.25">
      <c r="A1101" s="92"/>
      <c r="B1101" s="37"/>
      <c r="C1101" s="120"/>
    </row>
    <row r="1102" spans="1:3" ht="15.75" x14ac:dyDescent="0.25">
      <c r="A1102" s="92"/>
      <c r="B1102" s="37"/>
      <c r="C1102" s="120"/>
    </row>
    <row r="1103" spans="1:3" ht="15.75" x14ac:dyDescent="0.25">
      <c r="A1103" s="92"/>
      <c r="B1103" s="37"/>
      <c r="C1103" s="120"/>
    </row>
    <row r="1104" spans="1:3" ht="15.75" x14ac:dyDescent="0.25">
      <c r="A1104" s="92"/>
      <c r="B1104" s="37"/>
      <c r="C1104" s="120"/>
    </row>
    <row r="1112" spans="1:3" ht="17.25" x14ac:dyDescent="0.3">
      <c r="A1112" s="1" t="s">
        <v>99</v>
      </c>
      <c r="B1112" s="3"/>
      <c r="C1112" s="3"/>
    </row>
    <row r="1113" spans="1:3" ht="17.25" x14ac:dyDescent="0.3">
      <c r="A1113" s="1" t="s">
        <v>89</v>
      </c>
      <c r="B1113" s="3"/>
      <c r="C1113" s="3"/>
    </row>
    <row r="1114" spans="1:3" ht="15.75" x14ac:dyDescent="0.25">
      <c r="A1114" s="73"/>
      <c r="B1114" s="3"/>
      <c r="C1114" s="3"/>
    </row>
    <row r="1115" spans="1:3" ht="15.75" x14ac:dyDescent="0.25">
      <c r="A1115" s="74" t="s">
        <v>2</v>
      </c>
      <c r="B1115" s="3"/>
      <c r="C1115" s="3"/>
    </row>
    <row r="1116" spans="1:3" ht="15.75" x14ac:dyDescent="0.25">
      <c r="A1116" s="75"/>
      <c r="B1116" s="166" t="s">
        <v>122</v>
      </c>
      <c r="C1116" s="166"/>
    </row>
    <row r="1117" spans="1:3" ht="15.75" x14ac:dyDescent="0.25">
      <c r="A1117" s="76" t="s">
        <v>6</v>
      </c>
      <c r="B1117" s="8"/>
      <c r="C1117" s="7">
        <v>75000</v>
      </c>
    </row>
    <row r="1118" spans="1:3" ht="15.75" x14ac:dyDescent="0.25">
      <c r="A1118" s="67" t="s">
        <v>9</v>
      </c>
      <c r="B1118" s="11"/>
      <c r="C1118" s="10">
        <v>7800</v>
      </c>
    </row>
    <row r="1119" spans="1:3" ht="15.75" x14ac:dyDescent="0.25">
      <c r="A1119" s="67" t="s">
        <v>11</v>
      </c>
      <c r="B1119" s="11"/>
      <c r="C1119" s="10">
        <v>39825</v>
      </c>
    </row>
    <row r="1120" spans="1:3" ht="15.75" x14ac:dyDescent="0.25">
      <c r="A1120" s="67" t="s">
        <v>13</v>
      </c>
      <c r="B1120" s="11"/>
      <c r="C1120" s="10">
        <v>37500</v>
      </c>
    </row>
    <row r="1121" spans="1:3" ht="15.75" x14ac:dyDescent="0.25">
      <c r="A1121" s="67" t="s">
        <v>16</v>
      </c>
      <c r="B1121" s="11"/>
      <c r="C1121" s="10">
        <v>25000</v>
      </c>
    </row>
    <row r="1122" spans="1:3" ht="15.75" x14ac:dyDescent="0.25">
      <c r="A1122" s="110" t="s">
        <v>12</v>
      </c>
      <c r="B1122" s="11"/>
      <c r="C1122" s="10">
        <v>30000</v>
      </c>
    </row>
    <row r="1123" spans="1:3" ht="15.75" x14ac:dyDescent="0.25">
      <c r="A1123" s="67" t="s">
        <v>17</v>
      </c>
      <c r="B1123" s="11"/>
      <c r="C1123" s="10">
        <v>55000</v>
      </c>
    </row>
    <row r="1124" spans="1:3" ht="15.75" x14ac:dyDescent="0.25">
      <c r="A1124" s="67" t="s">
        <v>18</v>
      </c>
      <c r="B1124" s="11"/>
      <c r="C1124" s="10">
        <v>11500</v>
      </c>
    </row>
    <row r="1125" spans="1:3" ht="15.75" x14ac:dyDescent="0.25">
      <c r="A1125" s="67" t="s">
        <v>19</v>
      </c>
      <c r="B1125" s="11"/>
      <c r="C1125" s="10">
        <v>20000</v>
      </c>
    </row>
    <row r="1126" spans="1:3" ht="15.75" x14ac:dyDescent="0.25">
      <c r="A1126" s="78" t="s">
        <v>20</v>
      </c>
      <c r="B1126" s="19"/>
      <c r="C1126" s="18">
        <f>SUM(C1117:C1125)</f>
        <v>301625</v>
      </c>
    </row>
    <row r="1127" spans="1:3" ht="15.75" x14ac:dyDescent="0.25">
      <c r="A1127" s="79"/>
      <c r="B1127" s="47"/>
      <c r="C1127" s="20"/>
    </row>
    <row r="1128" spans="1:3" ht="15.75" x14ac:dyDescent="0.25">
      <c r="A1128" s="80" t="s">
        <v>21</v>
      </c>
      <c r="B1128" s="47"/>
      <c r="C1128" s="20"/>
    </row>
    <row r="1129" spans="1:3" ht="15.75" x14ac:dyDescent="0.25">
      <c r="A1129" s="67" t="s">
        <v>23</v>
      </c>
      <c r="B1129" s="47"/>
      <c r="C1129" s="77"/>
    </row>
    <row r="1130" spans="1:3" ht="15.75" x14ac:dyDescent="0.25">
      <c r="A1130" s="67" t="s">
        <v>22</v>
      </c>
      <c r="B1130" s="47"/>
      <c r="C1130" s="81"/>
    </row>
    <row r="1131" spans="1:3" ht="15.75" x14ac:dyDescent="0.25">
      <c r="A1131" s="67" t="s">
        <v>24</v>
      </c>
      <c r="B1131" s="90"/>
      <c r="C1131" s="81"/>
    </row>
    <row r="1132" spans="1:3" ht="15.75" x14ac:dyDescent="0.25">
      <c r="A1132" s="67" t="s">
        <v>25</v>
      </c>
      <c r="B1132" s="47"/>
      <c r="C1132" s="81"/>
    </row>
    <row r="1133" spans="1:3" ht="15.75" x14ac:dyDescent="0.25">
      <c r="A1133" s="67"/>
      <c r="B1133" s="8"/>
      <c r="C1133" s="7">
        <f>C1126+B1131+C1129</f>
        <v>301625</v>
      </c>
    </row>
    <row r="1134" spans="1:3" ht="15.75" x14ac:dyDescent="0.25">
      <c r="A1134" s="80" t="s">
        <v>26</v>
      </c>
      <c r="B1134" s="47"/>
      <c r="C1134" s="81"/>
    </row>
    <row r="1135" spans="1:3" ht="15.75" x14ac:dyDescent="0.25">
      <c r="A1135" s="67" t="s">
        <v>27</v>
      </c>
      <c r="B1135" s="29" t="s">
        <v>38</v>
      </c>
      <c r="C1135" s="82"/>
    </row>
    <row r="1136" spans="1:3" ht="17.25" x14ac:dyDescent="0.3">
      <c r="A1136" s="83" t="s">
        <v>118</v>
      </c>
      <c r="B1136" s="49">
        <v>7500</v>
      </c>
      <c r="C1136" s="137"/>
    </row>
    <row r="1137" spans="1:3" ht="16.5" thickBot="1" x14ac:dyDescent="0.3">
      <c r="A1137" s="67" t="s">
        <v>29</v>
      </c>
      <c r="B1137" s="35"/>
      <c r="C1137" s="84">
        <f>C1133-B1136</f>
        <v>294125</v>
      </c>
    </row>
    <row r="1138" spans="1:3" ht="15.75" x14ac:dyDescent="0.25">
      <c r="A1138" s="67" t="s">
        <v>30</v>
      </c>
      <c r="B1138" s="50"/>
      <c r="C1138" s="85">
        <f>C1137*6/100</f>
        <v>17647.5</v>
      </c>
    </row>
    <row r="1139" spans="1:3" ht="15.75" x14ac:dyDescent="0.25">
      <c r="A1139" s="67" t="s">
        <v>31</v>
      </c>
      <c r="B1139" s="47"/>
      <c r="C1139" s="77">
        <v>-15000</v>
      </c>
    </row>
    <row r="1140" spans="1:3" ht="16.5" thickBot="1" x14ac:dyDescent="0.3">
      <c r="A1140" s="43" t="s">
        <v>32</v>
      </c>
      <c r="B1140" s="57"/>
      <c r="C1140" s="126">
        <f>C1138+C1139</f>
        <v>2647.5</v>
      </c>
    </row>
    <row r="1141" spans="1:3" ht="15.75" thickTop="1" x14ac:dyDescent="0.25"/>
    <row r="1149" spans="1:3" ht="15.75" x14ac:dyDescent="0.25">
      <c r="A1149" s="92"/>
      <c r="B1149" s="37"/>
      <c r="C1149" s="120"/>
    </row>
    <row r="1160" spans="1:3" ht="17.25" x14ac:dyDescent="0.3">
      <c r="A1160" s="1" t="s">
        <v>100</v>
      </c>
      <c r="B1160" s="3"/>
      <c r="C1160" s="3"/>
    </row>
    <row r="1161" spans="1:3" ht="17.25" x14ac:dyDescent="0.3">
      <c r="A1161" s="1" t="s">
        <v>89</v>
      </c>
      <c r="B1161" s="3"/>
      <c r="C1161" s="3"/>
    </row>
    <row r="1162" spans="1:3" ht="15.75" x14ac:dyDescent="0.25">
      <c r="A1162" s="73"/>
      <c r="B1162" s="3"/>
      <c r="C1162" s="3"/>
    </row>
    <row r="1163" spans="1:3" ht="15.75" x14ac:dyDescent="0.25">
      <c r="A1163" s="74" t="s">
        <v>2</v>
      </c>
      <c r="B1163" s="3"/>
      <c r="C1163" s="3"/>
    </row>
    <row r="1164" spans="1:3" ht="15.75" x14ac:dyDescent="0.25">
      <c r="A1164" s="75"/>
      <c r="B1164" s="166" t="s">
        <v>122</v>
      </c>
      <c r="C1164" s="166"/>
    </row>
    <row r="1165" spans="1:3" ht="15.75" x14ac:dyDescent="0.25">
      <c r="A1165" s="76" t="s">
        <v>6</v>
      </c>
      <c r="B1165" s="8"/>
      <c r="C1165" s="7">
        <v>75000</v>
      </c>
    </row>
    <row r="1166" spans="1:3" ht="15.75" x14ac:dyDescent="0.25">
      <c r="A1166" s="67" t="s">
        <v>9</v>
      </c>
      <c r="B1166" s="11"/>
      <c r="C1166" s="10">
        <v>7800</v>
      </c>
    </row>
    <row r="1167" spans="1:3" ht="15.75" x14ac:dyDescent="0.25">
      <c r="A1167" s="67" t="s">
        <v>11</v>
      </c>
      <c r="B1167" s="11"/>
      <c r="C1167" s="10">
        <v>39825</v>
      </c>
    </row>
    <row r="1168" spans="1:3" ht="15.75" x14ac:dyDescent="0.25">
      <c r="A1168" s="67" t="s">
        <v>13</v>
      </c>
      <c r="B1168" s="11"/>
      <c r="C1168" s="10">
        <v>37500</v>
      </c>
    </row>
    <row r="1169" spans="1:3" ht="15.75" x14ac:dyDescent="0.25">
      <c r="A1169" s="67" t="s">
        <v>16</v>
      </c>
      <c r="B1169" s="11"/>
      <c r="C1169" s="10">
        <v>25000</v>
      </c>
    </row>
    <row r="1170" spans="1:3" ht="15.75" x14ac:dyDescent="0.25">
      <c r="A1170" s="110" t="s">
        <v>15</v>
      </c>
      <c r="B1170" s="11"/>
      <c r="C1170" s="10">
        <v>100000</v>
      </c>
    </row>
    <row r="1171" spans="1:3" ht="15.75" x14ac:dyDescent="0.25">
      <c r="A1171" s="110" t="s">
        <v>12</v>
      </c>
      <c r="B1171" s="11"/>
      <c r="C1171" s="10">
        <v>30000</v>
      </c>
    </row>
    <row r="1172" spans="1:3" ht="15.75" x14ac:dyDescent="0.25">
      <c r="A1172" s="67" t="s">
        <v>17</v>
      </c>
      <c r="B1172" s="11"/>
      <c r="C1172" s="10">
        <v>55000</v>
      </c>
    </row>
    <row r="1173" spans="1:3" ht="15.75" x14ac:dyDescent="0.25">
      <c r="A1173" s="67" t="s">
        <v>18</v>
      </c>
      <c r="B1173" s="11"/>
      <c r="C1173" s="10">
        <v>11500</v>
      </c>
    </row>
    <row r="1174" spans="1:3" ht="15.75" x14ac:dyDescent="0.25">
      <c r="A1174" s="67" t="s">
        <v>19</v>
      </c>
      <c r="B1174" s="11"/>
      <c r="C1174" s="10">
        <v>20000</v>
      </c>
    </row>
    <row r="1175" spans="1:3" ht="15.75" x14ac:dyDescent="0.25">
      <c r="A1175" s="78" t="s">
        <v>20</v>
      </c>
      <c r="B1175" s="19"/>
      <c r="C1175" s="18">
        <f>SUM(C1165:C1174)</f>
        <v>401625</v>
      </c>
    </row>
    <row r="1176" spans="1:3" ht="15.75" x14ac:dyDescent="0.25">
      <c r="A1176" s="79"/>
      <c r="B1176" s="47"/>
      <c r="C1176" s="20"/>
    </row>
    <row r="1177" spans="1:3" ht="15.75" x14ac:dyDescent="0.25">
      <c r="A1177" s="80" t="s">
        <v>21</v>
      </c>
      <c r="B1177" s="47"/>
      <c r="C1177" s="20"/>
    </row>
    <row r="1178" spans="1:3" ht="15.75" x14ac:dyDescent="0.25">
      <c r="A1178" s="67" t="s">
        <v>23</v>
      </c>
      <c r="B1178" s="47"/>
      <c r="C1178" s="77"/>
    </row>
    <row r="1179" spans="1:3" ht="15.75" x14ac:dyDescent="0.25">
      <c r="A1179" s="67" t="s">
        <v>22</v>
      </c>
      <c r="B1179" s="47"/>
      <c r="C1179" s="81"/>
    </row>
    <row r="1180" spans="1:3" ht="15.75" x14ac:dyDescent="0.25">
      <c r="A1180" s="67" t="s">
        <v>24</v>
      </c>
      <c r="B1180" s="90"/>
      <c r="C1180" s="81"/>
    </row>
    <row r="1181" spans="1:3" ht="15.75" x14ac:dyDescent="0.25">
      <c r="A1181" s="67" t="s">
        <v>25</v>
      </c>
      <c r="B1181" s="47"/>
      <c r="C1181" s="81"/>
    </row>
    <row r="1182" spans="1:3" ht="15.75" x14ac:dyDescent="0.25">
      <c r="A1182" s="67"/>
      <c r="B1182" s="8"/>
      <c r="C1182" s="7">
        <f>C1175+B1180+C1178</f>
        <v>401625</v>
      </c>
    </row>
    <row r="1183" spans="1:3" ht="15.75" x14ac:dyDescent="0.25">
      <c r="A1183" s="80" t="s">
        <v>26</v>
      </c>
      <c r="B1183" s="47"/>
      <c r="C1183" s="81"/>
    </row>
    <row r="1184" spans="1:3" ht="15.75" x14ac:dyDescent="0.25">
      <c r="A1184" s="67" t="s">
        <v>27</v>
      </c>
      <c r="B1184" s="29">
        <v>350</v>
      </c>
      <c r="C1184" s="82"/>
    </row>
    <row r="1185" spans="1:3" ht="17.25" x14ac:dyDescent="0.3">
      <c r="A1185" s="9" t="s">
        <v>28</v>
      </c>
      <c r="B1185" s="49">
        <v>7500</v>
      </c>
      <c r="C1185" s="137"/>
    </row>
    <row r="1186" spans="1:3" ht="16.5" thickBot="1" x14ac:dyDescent="0.3">
      <c r="A1186" s="67" t="s">
        <v>29</v>
      </c>
      <c r="B1186" s="35"/>
      <c r="C1186" s="84">
        <f>C1182-B1184-B1185</f>
        <v>393775</v>
      </c>
    </row>
    <row r="1187" spans="1:3" ht="15.75" x14ac:dyDescent="0.25">
      <c r="A1187" s="67" t="s">
        <v>30</v>
      </c>
      <c r="B1187" s="50"/>
      <c r="C1187" s="85">
        <f>C1186*6/100</f>
        <v>23626.5</v>
      </c>
    </row>
    <row r="1188" spans="1:3" ht="15.75" x14ac:dyDescent="0.25">
      <c r="A1188" s="67" t="s">
        <v>31</v>
      </c>
      <c r="B1188" s="47"/>
      <c r="C1188" s="77">
        <v>-15000</v>
      </c>
    </row>
    <row r="1189" spans="1:3" ht="16.5" thickBot="1" x14ac:dyDescent="0.3">
      <c r="A1189" s="12" t="s">
        <v>32</v>
      </c>
      <c r="B1189" s="32"/>
      <c r="C1189" s="42">
        <f t="shared" ref="C1189" si="18">C1187+C1188</f>
        <v>8626.5</v>
      </c>
    </row>
    <row r="1190" spans="1:3" ht="17.25" thickTop="1" thickBot="1" x14ac:dyDescent="0.3">
      <c r="A1190" s="43"/>
      <c r="B1190" s="40"/>
      <c r="C1190" s="42">
        <v>8626.5</v>
      </c>
    </row>
    <row r="1191" spans="1:3" ht="16.5" thickTop="1" x14ac:dyDescent="0.25">
      <c r="A1191" s="21"/>
      <c r="B1191" s="37"/>
      <c r="C1191" s="120" t="s">
        <v>116</v>
      </c>
    </row>
    <row r="1192" spans="1:3" ht="15.75" x14ac:dyDescent="0.25">
      <c r="A1192" s="21"/>
      <c r="B1192" s="37"/>
      <c r="C1192" s="120"/>
    </row>
    <row r="1193" spans="1:3" ht="15.75" x14ac:dyDescent="0.25">
      <c r="A1193" s="21"/>
      <c r="B1193" s="37"/>
      <c r="C1193" s="120"/>
    </row>
    <row r="1194" spans="1:3" ht="15.75" x14ac:dyDescent="0.25">
      <c r="A1194" s="21"/>
      <c r="B1194" s="37"/>
      <c r="C1194" s="120"/>
    </row>
    <row r="1195" spans="1:3" ht="15.75" x14ac:dyDescent="0.25">
      <c r="A1195" s="21"/>
      <c r="B1195" s="37"/>
      <c r="C1195" s="120"/>
    </row>
    <row r="1196" spans="1:3" ht="15.75" x14ac:dyDescent="0.25">
      <c r="A1196" s="21"/>
      <c r="B1196" s="37"/>
      <c r="C1196" s="120"/>
    </row>
    <row r="1197" spans="1:3" ht="15.75" x14ac:dyDescent="0.25">
      <c r="A1197" s="21"/>
      <c r="B1197" s="37"/>
      <c r="C1197" s="120"/>
    </row>
    <row r="1199" spans="1:3" ht="15.75" x14ac:dyDescent="0.25">
      <c r="A1199" s="92"/>
      <c r="B1199" s="37"/>
      <c r="C1199" s="120"/>
    </row>
    <row r="1207" spans="1:3" ht="17.25" x14ac:dyDescent="0.3">
      <c r="A1207" s="1" t="s">
        <v>101</v>
      </c>
      <c r="B1207" s="3"/>
      <c r="C1207" s="3"/>
    </row>
    <row r="1208" spans="1:3" ht="17.25" x14ac:dyDescent="0.3">
      <c r="A1208" s="1" t="s">
        <v>89</v>
      </c>
      <c r="B1208" s="3"/>
      <c r="C1208" s="3"/>
    </row>
    <row r="1209" spans="1:3" ht="15.75" x14ac:dyDescent="0.25">
      <c r="A1209" s="73"/>
      <c r="B1209" s="3"/>
      <c r="C1209" s="3"/>
    </row>
    <row r="1210" spans="1:3" ht="15.75" x14ac:dyDescent="0.25">
      <c r="A1210" s="74" t="s">
        <v>2</v>
      </c>
      <c r="B1210" s="3"/>
      <c r="C1210" s="3"/>
    </row>
    <row r="1211" spans="1:3" ht="15.75" x14ac:dyDescent="0.25">
      <c r="A1211" s="75"/>
      <c r="B1211" s="166" t="s">
        <v>122</v>
      </c>
      <c r="C1211" s="166"/>
    </row>
    <row r="1212" spans="1:3" ht="15.75" x14ac:dyDescent="0.25">
      <c r="A1212" s="76" t="s">
        <v>6</v>
      </c>
      <c r="B1212" s="8"/>
      <c r="C1212" s="7">
        <v>75000</v>
      </c>
    </row>
    <row r="1213" spans="1:3" ht="15.75" x14ac:dyDescent="0.25">
      <c r="A1213" s="67" t="s">
        <v>9</v>
      </c>
      <c r="B1213" s="11"/>
      <c r="C1213" s="10">
        <v>7800</v>
      </c>
    </row>
    <row r="1214" spans="1:3" ht="15.75" x14ac:dyDescent="0.25">
      <c r="A1214" s="67" t="s">
        <v>11</v>
      </c>
      <c r="B1214" s="11"/>
      <c r="C1214" s="10">
        <v>39825</v>
      </c>
    </row>
    <row r="1215" spans="1:3" ht="15.75" x14ac:dyDescent="0.25">
      <c r="A1215" s="67" t="s">
        <v>13</v>
      </c>
      <c r="B1215" s="11"/>
      <c r="C1215" s="10">
        <v>37500</v>
      </c>
    </row>
    <row r="1216" spans="1:3" ht="17.25" x14ac:dyDescent="0.3">
      <c r="A1216" s="9" t="s">
        <v>15</v>
      </c>
      <c r="B1216" s="11"/>
      <c r="C1216" s="10">
        <v>100000</v>
      </c>
    </row>
    <row r="1217" spans="1:3" ht="15.75" x14ac:dyDescent="0.25">
      <c r="A1217" s="110" t="s">
        <v>12</v>
      </c>
      <c r="B1217" s="11"/>
      <c r="C1217" s="10">
        <v>30000</v>
      </c>
    </row>
    <row r="1218" spans="1:3" ht="15.75" x14ac:dyDescent="0.25">
      <c r="A1218" s="67" t="s">
        <v>16</v>
      </c>
      <c r="B1218" s="11"/>
      <c r="C1218" s="10">
        <v>25000</v>
      </c>
    </row>
    <row r="1219" spans="1:3" ht="15.75" x14ac:dyDescent="0.25">
      <c r="A1219" s="67" t="s">
        <v>17</v>
      </c>
      <c r="B1219" s="11"/>
      <c r="C1219" s="10">
        <v>55000</v>
      </c>
    </row>
    <row r="1220" spans="1:3" ht="15.75" x14ac:dyDescent="0.25">
      <c r="A1220" s="67" t="s">
        <v>18</v>
      </c>
      <c r="B1220" s="11"/>
      <c r="C1220" s="10">
        <v>11500</v>
      </c>
    </row>
    <row r="1221" spans="1:3" ht="15.75" x14ac:dyDescent="0.25">
      <c r="A1221" s="67" t="s">
        <v>19</v>
      </c>
      <c r="B1221" s="11"/>
      <c r="C1221" s="10">
        <v>20000</v>
      </c>
    </row>
    <row r="1222" spans="1:3" ht="15.75" x14ac:dyDescent="0.25">
      <c r="A1222" s="78" t="s">
        <v>20</v>
      </c>
      <c r="B1222" s="19"/>
      <c r="C1222" s="18">
        <f>SUM(C1212:C1221)</f>
        <v>401625</v>
      </c>
    </row>
    <row r="1223" spans="1:3" ht="15.75" x14ac:dyDescent="0.25">
      <c r="A1223" s="79"/>
      <c r="B1223" s="47"/>
      <c r="C1223" s="20"/>
    </row>
    <row r="1224" spans="1:3" ht="15.75" x14ac:dyDescent="0.25">
      <c r="A1224" s="80" t="s">
        <v>21</v>
      </c>
      <c r="B1224" s="47"/>
      <c r="C1224" s="20"/>
    </row>
    <row r="1225" spans="1:3" ht="15.75" x14ac:dyDescent="0.25">
      <c r="A1225" s="67" t="s">
        <v>23</v>
      </c>
      <c r="B1225" s="47"/>
      <c r="C1225" s="77"/>
    </row>
    <row r="1226" spans="1:3" ht="15.75" x14ac:dyDescent="0.25">
      <c r="A1226" s="67" t="s">
        <v>22</v>
      </c>
      <c r="B1226" s="47"/>
      <c r="C1226" s="81"/>
    </row>
    <row r="1227" spans="1:3" ht="15.75" x14ac:dyDescent="0.25">
      <c r="A1227" s="67" t="s">
        <v>24</v>
      </c>
      <c r="B1227" s="90"/>
      <c r="C1227" s="81"/>
    </row>
    <row r="1228" spans="1:3" ht="15.75" x14ac:dyDescent="0.25">
      <c r="A1228" s="67" t="s">
        <v>25</v>
      </c>
      <c r="B1228" s="47"/>
      <c r="C1228" s="81"/>
    </row>
    <row r="1229" spans="1:3" ht="15.75" x14ac:dyDescent="0.25">
      <c r="A1229" s="67"/>
      <c r="B1229" s="8"/>
      <c r="C1229" s="7">
        <f>C1222+B1227+C1225</f>
        <v>401625</v>
      </c>
    </row>
    <row r="1230" spans="1:3" ht="15.75" x14ac:dyDescent="0.25">
      <c r="A1230" s="80" t="s">
        <v>26</v>
      </c>
      <c r="B1230" s="47"/>
      <c r="C1230" s="81"/>
    </row>
    <row r="1231" spans="1:3" ht="15.75" x14ac:dyDescent="0.25">
      <c r="A1231" s="67" t="s">
        <v>27</v>
      </c>
      <c r="B1231" s="29">
        <v>350</v>
      </c>
      <c r="C1231" s="82"/>
    </row>
    <row r="1232" spans="1:3" ht="17.25" x14ac:dyDescent="0.3">
      <c r="A1232" s="9" t="s">
        <v>28</v>
      </c>
      <c r="B1232" s="49">
        <v>7500</v>
      </c>
      <c r="C1232" s="137"/>
    </row>
    <row r="1233" spans="1:3" ht="16.5" thickBot="1" x14ac:dyDescent="0.3">
      <c r="A1233" s="67" t="s">
        <v>29</v>
      </c>
      <c r="B1233" s="35"/>
      <c r="C1233" s="84">
        <f>C1229-B1231-B1232</f>
        <v>393775</v>
      </c>
    </row>
    <row r="1234" spans="1:3" ht="15.75" x14ac:dyDescent="0.25">
      <c r="A1234" s="67" t="s">
        <v>30</v>
      </c>
      <c r="B1234" s="50"/>
      <c r="C1234" s="85">
        <f>C1233*6/100</f>
        <v>23626.5</v>
      </c>
    </row>
    <row r="1235" spans="1:3" ht="15.75" x14ac:dyDescent="0.25">
      <c r="A1235" s="67" t="s">
        <v>31</v>
      </c>
      <c r="B1235" s="47"/>
      <c r="C1235" s="77">
        <v>-15000</v>
      </c>
    </row>
    <row r="1236" spans="1:3" ht="16.5" thickBot="1" x14ac:dyDescent="0.3">
      <c r="A1236" s="43" t="s">
        <v>32</v>
      </c>
      <c r="B1236" s="57"/>
      <c r="C1236" s="126">
        <f>C1234+C1235</f>
        <v>8626.5</v>
      </c>
    </row>
    <row r="1237" spans="1:3" ht="15.75" thickTop="1" x14ac:dyDescent="0.25"/>
    <row r="1238" spans="1:3" ht="15.75" x14ac:dyDescent="0.25">
      <c r="A1238" s="92"/>
      <c r="B1238" s="37"/>
      <c r="C1238" s="120"/>
    </row>
    <row r="1239" spans="1:3" ht="15.75" x14ac:dyDescent="0.25">
      <c r="A1239" s="92"/>
      <c r="B1239" s="37"/>
      <c r="C1239" s="120"/>
    </row>
    <row r="1240" spans="1:3" ht="15.75" x14ac:dyDescent="0.25">
      <c r="A1240" s="92"/>
      <c r="B1240" s="37"/>
      <c r="C1240" s="120"/>
    </row>
    <row r="1241" spans="1:3" ht="15.75" x14ac:dyDescent="0.25">
      <c r="A1241" s="92"/>
      <c r="B1241" s="37"/>
      <c r="C1241" s="120"/>
    </row>
    <row r="1242" spans="1:3" ht="15.75" x14ac:dyDescent="0.25">
      <c r="A1242" s="92"/>
      <c r="B1242" s="37"/>
      <c r="C1242" s="120"/>
    </row>
    <row r="1243" spans="1:3" ht="15.75" x14ac:dyDescent="0.25">
      <c r="A1243" s="92"/>
      <c r="B1243" s="37"/>
      <c r="C1243" s="120"/>
    </row>
    <row r="1244" spans="1:3" ht="15.75" x14ac:dyDescent="0.25">
      <c r="A1244" s="92"/>
      <c r="B1244" s="37"/>
      <c r="C1244" s="120"/>
    </row>
    <row r="1245" spans="1:3" ht="15.75" x14ac:dyDescent="0.25">
      <c r="A1245" s="92"/>
      <c r="B1245" s="37"/>
      <c r="C1245" s="120"/>
    </row>
    <row r="1246" spans="1:3" ht="15.75" x14ac:dyDescent="0.25">
      <c r="A1246" s="92"/>
      <c r="B1246" s="37"/>
      <c r="C1246" s="120"/>
    </row>
    <row r="1247" spans="1:3" ht="15.75" x14ac:dyDescent="0.25">
      <c r="A1247" s="92"/>
      <c r="B1247" s="37"/>
      <c r="C1247" s="120"/>
    </row>
    <row r="1248" spans="1:3" ht="15.75" x14ac:dyDescent="0.25">
      <c r="A1248" s="92"/>
      <c r="B1248" s="37"/>
      <c r="C1248" s="120"/>
    </row>
    <row r="1249" spans="1:3" ht="15.75" x14ac:dyDescent="0.25">
      <c r="A1249" s="92"/>
      <c r="B1249" s="37"/>
      <c r="C1249" s="120"/>
    </row>
    <row r="1250" spans="1:3" ht="15.75" x14ac:dyDescent="0.25">
      <c r="A1250" s="92"/>
      <c r="B1250" s="37"/>
      <c r="C1250" s="120"/>
    </row>
    <row r="1254" spans="1:3" ht="17.25" x14ac:dyDescent="0.3">
      <c r="A1254" s="1" t="s">
        <v>102</v>
      </c>
      <c r="B1254" s="3"/>
      <c r="C1254" s="3"/>
    </row>
    <row r="1255" spans="1:3" ht="17.25" x14ac:dyDescent="0.3">
      <c r="A1255" s="1" t="s">
        <v>89</v>
      </c>
      <c r="B1255" s="3"/>
      <c r="C1255" s="3"/>
    </row>
    <row r="1256" spans="1:3" ht="15.75" x14ac:dyDescent="0.25">
      <c r="A1256" s="73"/>
      <c r="B1256" s="3"/>
      <c r="C1256" s="3"/>
    </row>
    <row r="1257" spans="1:3" ht="15.75" x14ac:dyDescent="0.25">
      <c r="A1257" s="74" t="s">
        <v>2</v>
      </c>
      <c r="B1257" s="3"/>
      <c r="C1257" s="3"/>
    </row>
    <row r="1258" spans="1:3" ht="15.75" x14ac:dyDescent="0.25">
      <c r="A1258" s="75"/>
      <c r="B1258" s="166" t="s">
        <v>122</v>
      </c>
      <c r="C1258" s="166"/>
    </row>
    <row r="1259" spans="1:3" ht="15.75" x14ac:dyDescent="0.25">
      <c r="A1259" s="76" t="s">
        <v>6</v>
      </c>
      <c r="B1259" s="8"/>
      <c r="C1259" s="7">
        <v>75000</v>
      </c>
    </row>
    <row r="1260" spans="1:3" ht="15.75" x14ac:dyDescent="0.25">
      <c r="A1260" s="67" t="s">
        <v>9</v>
      </c>
      <c r="B1260" s="11"/>
      <c r="C1260" s="10">
        <v>7800</v>
      </c>
    </row>
    <row r="1261" spans="1:3" ht="15.75" x14ac:dyDescent="0.25">
      <c r="A1261" s="67" t="s">
        <v>11</v>
      </c>
      <c r="B1261" s="11"/>
      <c r="C1261" s="10">
        <v>39825</v>
      </c>
    </row>
    <row r="1262" spans="1:3" ht="15.75" x14ac:dyDescent="0.25">
      <c r="A1262" s="67" t="s">
        <v>13</v>
      </c>
      <c r="B1262" s="11"/>
      <c r="C1262" s="10">
        <v>37500</v>
      </c>
    </row>
    <row r="1263" spans="1:3" ht="15.75" x14ac:dyDescent="0.25">
      <c r="A1263" s="67" t="s">
        <v>16</v>
      </c>
      <c r="B1263" s="11"/>
      <c r="C1263" s="10">
        <v>25000</v>
      </c>
    </row>
    <row r="1264" spans="1:3" ht="17.25" x14ac:dyDescent="0.3">
      <c r="A1264" s="9" t="s">
        <v>15</v>
      </c>
      <c r="B1264" s="11"/>
      <c r="C1264" s="10">
        <v>453333.33</v>
      </c>
    </row>
    <row r="1265" spans="1:3" ht="15.75" x14ac:dyDescent="0.25">
      <c r="A1265" s="110" t="s">
        <v>12</v>
      </c>
      <c r="B1265" s="11"/>
      <c r="C1265" s="10">
        <v>30000</v>
      </c>
    </row>
    <row r="1266" spans="1:3" ht="15.75" x14ac:dyDescent="0.25">
      <c r="A1266" s="67" t="s">
        <v>17</v>
      </c>
      <c r="B1266" s="11"/>
      <c r="C1266" s="10">
        <v>55000</v>
      </c>
    </row>
    <row r="1267" spans="1:3" ht="15.75" x14ac:dyDescent="0.25">
      <c r="A1267" s="67" t="s">
        <v>18</v>
      </c>
      <c r="B1267" s="11"/>
      <c r="C1267" s="10">
        <v>11500</v>
      </c>
    </row>
    <row r="1268" spans="1:3" ht="15.75" x14ac:dyDescent="0.25">
      <c r="A1268" s="67" t="s">
        <v>19</v>
      </c>
      <c r="B1268" s="11"/>
      <c r="C1268" s="10">
        <v>20000</v>
      </c>
    </row>
    <row r="1269" spans="1:3" ht="15.75" x14ac:dyDescent="0.25">
      <c r="A1269" s="78" t="s">
        <v>20</v>
      </c>
      <c r="B1269" s="19"/>
      <c r="C1269" s="18">
        <f>SUM(C1259:C1268)</f>
        <v>754958.33000000007</v>
      </c>
    </row>
    <row r="1270" spans="1:3" ht="15.75" x14ac:dyDescent="0.25">
      <c r="A1270" s="79"/>
      <c r="B1270" s="47"/>
      <c r="C1270" s="20"/>
    </row>
    <row r="1271" spans="1:3" ht="15.75" x14ac:dyDescent="0.25">
      <c r="A1271" s="80" t="s">
        <v>21</v>
      </c>
      <c r="B1271" s="47"/>
      <c r="C1271" s="20"/>
    </row>
    <row r="1272" spans="1:3" ht="15.75" x14ac:dyDescent="0.25">
      <c r="A1272" s="67" t="s">
        <v>23</v>
      </c>
      <c r="B1272" s="47"/>
      <c r="C1272" s="77"/>
    </row>
    <row r="1273" spans="1:3" ht="15.75" x14ac:dyDescent="0.25">
      <c r="A1273" s="67" t="s">
        <v>22</v>
      </c>
      <c r="B1273" s="47"/>
      <c r="C1273" s="81"/>
    </row>
    <row r="1274" spans="1:3" ht="15.75" x14ac:dyDescent="0.25">
      <c r="A1274" s="67" t="s">
        <v>24</v>
      </c>
      <c r="B1274" s="90"/>
      <c r="C1274" s="81"/>
    </row>
    <row r="1275" spans="1:3" ht="15.75" x14ac:dyDescent="0.25">
      <c r="A1275" s="67" t="s">
        <v>25</v>
      </c>
      <c r="B1275" s="47"/>
      <c r="C1275" s="81"/>
    </row>
    <row r="1276" spans="1:3" ht="15.75" x14ac:dyDescent="0.25">
      <c r="A1276" s="67"/>
      <c r="B1276" s="8"/>
      <c r="C1276" s="7">
        <f>C1269+B1274+C1272</f>
        <v>754958.33000000007</v>
      </c>
    </row>
    <row r="1277" spans="1:3" ht="15.75" x14ac:dyDescent="0.25">
      <c r="A1277" s="80" t="s">
        <v>26</v>
      </c>
      <c r="B1277" s="47"/>
      <c r="C1277" s="81"/>
    </row>
    <row r="1278" spans="1:3" ht="15.75" x14ac:dyDescent="0.25">
      <c r="A1278" s="67" t="s">
        <v>27</v>
      </c>
      <c r="B1278" s="29">
        <v>350</v>
      </c>
      <c r="C1278" s="82"/>
    </row>
    <row r="1279" spans="1:3" ht="17.25" x14ac:dyDescent="0.3">
      <c r="A1279" s="9" t="s">
        <v>28</v>
      </c>
      <c r="B1279" s="49">
        <v>7500</v>
      </c>
      <c r="C1279" s="137"/>
    </row>
    <row r="1280" spans="1:3" ht="16.5" thickBot="1" x14ac:dyDescent="0.3">
      <c r="A1280" s="67" t="s">
        <v>29</v>
      </c>
      <c r="B1280" s="35"/>
      <c r="C1280" s="84">
        <f>C1276-B1278-B1279</f>
        <v>747108.33000000007</v>
      </c>
    </row>
    <row r="1281" spans="1:3" ht="15.75" x14ac:dyDescent="0.25">
      <c r="A1281" s="67" t="s">
        <v>73</v>
      </c>
      <c r="B1281" s="50"/>
      <c r="C1281" s="85">
        <f>C1280*12/100</f>
        <v>89652.99960000001</v>
      </c>
    </row>
    <row r="1282" spans="1:3" ht="15.75" x14ac:dyDescent="0.25">
      <c r="A1282" s="67" t="s">
        <v>31</v>
      </c>
      <c r="B1282" s="47"/>
      <c r="C1282" s="77">
        <v>-45000</v>
      </c>
    </row>
    <row r="1283" spans="1:3" ht="16.5" thickBot="1" x14ac:dyDescent="0.3">
      <c r="A1283" s="43" t="s">
        <v>32</v>
      </c>
      <c r="B1283" s="57"/>
      <c r="C1283" s="126">
        <f>C1281+C1282</f>
        <v>44652.99960000001</v>
      </c>
    </row>
    <row r="1284" spans="1:3" ht="15.75" thickTop="1" x14ac:dyDescent="0.25"/>
    <row r="1285" spans="1:3" ht="15.75" x14ac:dyDescent="0.25">
      <c r="A1285" s="92"/>
      <c r="B1285" s="37"/>
      <c r="C1285" s="120"/>
    </row>
    <row r="1302" spans="1:3" ht="17.25" x14ac:dyDescent="0.3">
      <c r="A1302" s="1" t="s">
        <v>103</v>
      </c>
      <c r="B1302" s="3"/>
      <c r="C1302" s="3"/>
    </row>
    <row r="1303" spans="1:3" ht="17.25" x14ac:dyDescent="0.3">
      <c r="A1303" s="1" t="s">
        <v>89</v>
      </c>
      <c r="B1303" s="3"/>
      <c r="C1303" s="3"/>
    </row>
    <row r="1304" spans="1:3" ht="15.75" x14ac:dyDescent="0.25">
      <c r="A1304" s="73"/>
      <c r="B1304" s="3"/>
      <c r="C1304" s="3"/>
    </row>
    <row r="1305" spans="1:3" ht="15.75" x14ac:dyDescent="0.25">
      <c r="A1305" s="74" t="s">
        <v>2</v>
      </c>
      <c r="B1305" s="3"/>
      <c r="C1305" s="3"/>
    </row>
    <row r="1306" spans="1:3" ht="15.75" x14ac:dyDescent="0.25">
      <c r="A1306" s="75"/>
      <c r="B1306" s="166" t="s">
        <v>122</v>
      </c>
      <c r="C1306" s="166"/>
    </row>
    <row r="1307" spans="1:3" ht="15.75" x14ac:dyDescent="0.25">
      <c r="A1307" s="76" t="s">
        <v>6</v>
      </c>
      <c r="B1307" s="8"/>
      <c r="C1307" s="7">
        <v>75000</v>
      </c>
    </row>
    <row r="1308" spans="1:3" ht="15.75" x14ac:dyDescent="0.25">
      <c r="A1308" s="67" t="s">
        <v>9</v>
      </c>
      <c r="B1308" s="11"/>
      <c r="C1308" s="10">
        <v>7800</v>
      </c>
    </row>
    <row r="1309" spans="1:3" ht="15.75" x14ac:dyDescent="0.25">
      <c r="A1309" s="67" t="s">
        <v>11</v>
      </c>
      <c r="B1309" s="11"/>
      <c r="C1309" s="10">
        <v>39825</v>
      </c>
    </row>
    <row r="1310" spans="1:3" ht="15.75" x14ac:dyDescent="0.25">
      <c r="A1310" s="67" t="s">
        <v>13</v>
      </c>
      <c r="B1310" s="11"/>
      <c r="C1310" s="10">
        <v>37500</v>
      </c>
    </row>
    <row r="1311" spans="1:3" ht="15.75" x14ac:dyDescent="0.25">
      <c r="A1311" s="67" t="s">
        <v>16</v>
      </c>
      <c r="B1311" s="11"/>
      <c r="C1311" s="10">
        <v>25000</v>
      </c>
    </row>
    <row r="1312" spans="1:3" ht="15.75" x14ac:dyDescent="0.25">
      <c r="A1312" s="67" t="s">
        <v>15</v>
      </c>
      <c r="B1312" s="47"/>
      <c r="C1312" s="15">
        <v>100000</v>
      </c>
    </row>
    <row r="1313" spans="1:3" ht="15.75" x14ac:dyDescent="0.25">
      <c r="A1313" s="67" t="s">
        <v>53</v>
      </c>
      <c r="B1313" s="11"/>
      <c r="C1313" s="10">
        <v>30000</v>
      </c>
    </row>
    <row r="1314" spans="1:3" ht="15.75" x14ac:dyDescent="0.25">
      <c r="A1314" s="67" t="s">
        <v>17</v>
      </c>
      <c r="B1314" s="11"/>
      <c r="C1314" s="10">
        <v>55000</v>
      </c>
    </row>
    <row r="1315" spans="1:3" ht="15.75" x14ac:dyDescent="0.25">
      <c r="A1315" s="67" t="s">
        <v>18</v>
      </c>
      <c r="B1315" s="11"/>
      <c r="C1315" s="10">
        <v>11500</v>
      </c>
    </row>
    <row r="1316" spans="1:3" ht="15.75" x14ac:dyDescent="0.25">
      <c r="A1316" s="67" t="s">
        <v>19</v>
      </c>
      <c r="B1316" s="11"/>
      <c r="C1316" s="10">
        <v>20000</v>
      </c>
    </row>
    <row r="1317" spans="1:3" ht="15.75" x14ac:dyDescent="0.25">
      <c r="A1317" s="78" t="s">
        <v>20</v>
      </c>
      <c r="B1317" s="19"/>
      <c r="C1317" s="18">
        <f>SUM(C1307:C1316)</f>
        <v>401625</v>
      </c>
    </row>
    <row r="1318" spans="1:3" ht="15.75" x14ac:dyDescent="0.25">
      <c r="A1318" s="79"/>
      <c r="B1318" s="47"/>
      <c r="C1318" s="20"/>
    </row>
    <row r="1319" spans="1:3" ht="15.75" x14ac:dyDescent="0.25">
      <c r="A1319" s="80" t="s">
        <v>21</v>
      </c>
      <c r="B1319" s="47"/>
      <c r="C1319" s="20"/>
    </row>
    <row r="1320" spans="1:3" ht="15.75" x14ac:dyDescent="0.25">
      <c r="A1320" s="67" t="s">
        <v>23</v>
      </c>
      <c r="B1320" s="47"/>
      <c r="C1320" s="77"/>
    </row>
    <row r="1321" spans="1:3" ht="15.75" x14ac:dyDescent="0.25">
      <c r="A1321" s="67" t="s">
        <v>22</v>
      </c>
      <c r="B1321" s="47"/>
      <c r="C1321" s="81"/>
    </row>
    <row r="1322" spans="1:3" ht="15.75" x14ac:dyDescent="0.25">
      <c r="A1322" s="67" t="s">
        <v>24</v>
      </c>
      <c r="B1322" s="90"/>
      <c r="C1322" s="81"/>
    </row>
    <row r="1323" spans="1:3" ht="15.75" x14ac:dyDescent="0.25">
      <c r="A1323" s="67" t="s">
        <v>25</v>
      </c>
      <c r="B1323" s="47"/>
      <c r="C1323" s="81"/>
    </row>
    <row r="1324" spans="1:3" ht="15.75" x14ac:dyDescent="0.25">
      <c r="A1324" s="67"/>
      <c r="B1324" s="8"/>
      <c r="C1324" s="7">
        <f>C1317+B1322+C1320</f>
        <v>401625</v>
      </c>
    </row>
    <row r="1325" spans="1:3" ht="15.75" x14ac:dyDescent="0.25">
      <c r="A1325" s="80" t="s">
        <v>26</v>
      </c>
      <c r="B1325" s="47"/>
      <c r="C1325" s="81"/>
    </row>
    <row r="1326" spans="1:3" ht="15.75" x14ac:dyDescent="0.25">
      <c r="A1326" s="67" t="s">
        <v>27</v>
      </c>
      <c r="B1326" s="29">
        <v>350</v>
      </c>
      <c r="C1326" s="82"/>
    </row>
    <row r="1327" spans="1:3" ht="17.25" x14ac:dyDescent="0.3">
      <c r="A1327" s="83" t="s">
        <v>117</v>
      </c>
      <c r="B1327" s="49">
        <v>3750</v>
      </c>
      <c r="C1327" s="137"/>
    </row>
    <row r="1328" spans="1:3" ht="16.5" thickBot="1" x14ac:dyDescent="0.3">
      <c r="A1328" s="67" t="s">
        <v>29</v>
      </c>
      <c r="B1328" s="35"/>
      <c r="C1328" s="84">
        <f>C1324-B1326-B1327</f>
        <v>397525</v>
      </c>
    </row>
    <row r="1329" spans="1:3" ht="15.75" x14ac:dyDescent="0.25">
      <c r="A1329" s="67" t="s">
        <v>30</v>
      </c>
      <c r="B1329" s="50"/>
      <c r="C1329" s="85">
        <f>C1328*6/100</f>
        <v>23851.5</v>
      </c>
    </row>
    <row r="1330" spans="1:3" ht="15.75" x14ac:dyDescent="0.25">
      <c r="A1330" s="67" t="s">
        <v>31</v>
      </c>
      <c r="B1330" s="47"/>
      <c r="C1330" s="77">
        <v>-15000</v>
      </c>
    </row>
    <row r="1331" spans="1:3" ht="16.5" thickBot="1" x14ac:dyDescent="0.3">
      <c r="A1331" s="43" t="s">
        <v>32</v>
      </c>
      <c r="B1331" s="57"/>
      <c r="C1331" s="126">
        <f>C1329+C1330</f>
        <v>8851.5</v>
      </c>
    </row>
    <row r="1332" spans="1:3" ht="15.75" thickTop="1" x14ac:dyDescent="0.25"/>
    <row r="1333" spans="1:3" ht="15.75" x14ac:dyDescent="0.25">
      <c r="A1333" s="92"/>
      <c r="B1333" s="37"/>
      <c r="C1333" s="120"/>
    </row>
    <row r="1334" spans="1:3" ht="15.75" x14ac:dyDescent="0.25">
      <c r="A1334" s="92"/>
      <c r="B1334" s="37"/>
      <c r="C1334" s="120"/>
    </row>
    <row r="1335" spans="1:3" ht="15.75" x14ac:dyDescent="0.25">
      <c r="A1335" s="92"/>
      <c r="B1335" s="37"/>
      <c r="C1335" s="120"/>
    </row>
    <row r="1336" spans="1:3" ht="15.75" x14ac:dyDescent="0.25">
      <c r="A1336" s="92"/>
      <c r="B1336" s="37"/>
      <c r="C1336" s="120"/>
    </row>
    <row r="1337" spans="1:3" ht="15.75" x14ac:dyDescent="0.25">
      <c r="A1337" s="92"/>
      <c r="B1337" s="37"/>
      <c r="C1337" s="120"/>
    </row>
    <row r="1338" spans="1:3" ht="15.75" x14ac:dyDescent="0.25">
      <c r="A1338" s="92"/>
      <c r="B1338" s="37"/>
      <c r="C1338" s="120"/>
    </row>
    <row r="1339" spans="1:3" ht="15.75" x14ac:dyDescent="0.25">
      <c r="A1339" s="92"/>
      <c r="B1339" s="37"/>
      <c r="C1339" s="120"/>
    </row>
    <row r="1350" spans="1:3" ht="17.25" x14ac:dyDescent="0.3">
      <c r="A1350" s="1" t="s">
        <v>104</v>
      </c>
      <c r="B1350" s="3"/>
      <c r="C1350" s="3"/>
    </row>
    <row r="1351" spans="1:3" ht="17.25" x14ac:dyDescent="0.3">
      <c r="A1351" s="1" t="s">
        <v>89</v>
      </c>
      <c r="B1351" s="3"/>
      <c r="C1351" s="3"/>
    </row>
    <row r="1352" spans="1:3" ht="15.75" x14ac:dyDescent="0.25">
      <c r="A1352" s="73"/>
      <c r="B1352" s="3"/>
      <c r="C1352" s="3"/>
    </row>
    <row r="1353" spans="1:3" ht="15.75" x14ac:dyDescent="0.25">
      <c r="A1353" s="74" t="s">
        <v>2</v>
      </c>
      <c r="B1353" s="3"/>
      <c r="C1353" s="3"/>
    </row>
    <row r="1354" spans="1:3" ht="15.75" x14ac:dyDescent="0.25">
      <c r="A1354" s="75"/>
      <c r="B1354" s="166" t="s">
        <v>122</v>
      </c>
      <c r="C1354" s="166"/>
    </row>
    <row r="1355" spans="1:3" ht="15.75" x14ac:dyDescent="0.25">
      <c r="A1355" s="76" t="s">
        <v>6</v>
      </c>
      <c r="B1355" s="8"/>
      <c r="C1355" s="7">
        <v>75000</v>
      </c>
    </row>
    <row r="1356" spans="1:3" ht="15.75" x14ac:dyDescent="0.25">
      <c r="A1356" s="67" t="s">
        <v>9</v>
      </c>
      <c r="B1356" s="11"/>
      <c r="C1356" s="10">
        <v>7800</v>
      </c>
    </row>
    <row r="1357" spans="1:3" ht="15.75" x14ac:dyDescent="0.25">
      <c r="A1357" s="67" t="s">
        <v>11</v>
      </c>
      <c r="B1357" s="11"/>
      <c r="C1357" s="10">
        <v>39825</v>
      </c>
    </row>
    <row r="1358" spans="1:3" ht="15.75" x14ac:dyDescent="0.25">
      <c r="A1358" s="67" t="s">
        <v>13</v>
      </c>
      <c r="B1358" s="11"/>
      <c r="C1358" s="10">
        <v>37500</v>
      </c>
    </row>
    <row r="1359" spans="1:3" ht="15.75" x14ac:dyDescent="0.25">
      <c r="A1359" s="67" t="s">
        <v>15</v>
      </c>
      <c r="B1359" s="47"/>
      <c r="C1359" s="15">
        <v>100000</v>
      </c>
    </row>
    <row r="1360" spans="1:3" ht="15.75" x14ac:dyDescent="0.25">
      <c r="A1360" s="67" t="s">
        <v>53</v>
      </c>
      <c r="B1360" s="11"/>
      <c r="C1360" s="10">
        <v>30000</v>
      </c>
    </row>
    <row r="1361" spans="1:3" ht="15.75" x14ac:dyDescent="0.25">
      <c r="A1361" s="67" t="s">
        <v>16</v>
      </c>
      <c r="B1361" s="11"/>
      <c r="C1361" s="10">
        <v>25000</v>
      </c>
    </row>
    <row r="1362" spans="1:3" ht="15.75" x14ac:dyDescent="0.25">
      <c r="A1362" s="67" t="s">
        <v>17</v>
      </c>
      <c r="B1362" s="11"/>
      <c r="C1362" s="10">
        <v>55000</v>
      </c>
    </row>
    <row r="1363" spans="1:3" ht="15.75" x14ac:dyDescent="0.25">
      <c r="A1363" s="67" t="s">
        <v>18</v>
      </c>
      <c r="B1363" s="11"/>
      <c r="C1363" s="10">
        <v>11500</v>
      </c>
    </row>
    <row r="1364" spans="1:3" ht="15.75" x14ac:dyDescent="0.25">
      <c r="A1364" s="67" t="s">
        <v>19</v>
      </c>
      <c r="B1364" s="11"/>
      <c r="C1364" s="10">
        <v>20000</v>
      </c>
    </row>
    <row r="1365" spans="1:3" ht="15.75" x14ac:dyDescent="0.25">
      <c r="A1365" s="78" t="s">
        <v>20</v>
      </c>
      <c r="B1365" s="19"/>
      <c r="C1365" s="18">
        <f>SUM(C1355:C1364)</f>
        <v>401625</v>
      </c>
    </row>
    <row r="1366" spans="1:3" ht="15.75" x14ac:dyDescent="0.25">
      <c r="A1366" s="79"/>
      <c r="B1366" s="47"/>
      <c r="C1366" s="20"/>
    </row>
    <row r="1367" spans="1:3" ht="15.75" x14ac:dyDescent="0.25">
      <c r="A1367" s="80" t="s">
        <v>21</v>
      </c>
      <c r="B1367" s="47"/>
      <c r="C1367" s="20"/>
    </row>
    <row r="1368" spans="1:3" ht="15.75" x14ac:dyDescent="0.25">
      <c r="A1368" s="67" t="s">
        <v>23</v>
      </c>
      <c r="B1368" s="47"/>
      <c r="C1368" s="77"/>
    </row>
    <row r="1369" spans="1:3" ht="15.75" x14ac:dyDescent="0.25">
      <c r="A1369" s="67" t="s">
        <v>22</v>
      </c>
      <c r="B1369" s="47"/>
      <c r="C1369" s="81"/>
    </row>
    <row r="1370" spans="1:3" ht="15.75" x14ac:dyDescent="0.25">
      <c r="A1370" s="67" t="s">
        <v>24</v>
      </c>
      <c r="B1370" s="90"/>
      <c r="C1370" s="81"/>
    </row>
    <row r="1371" spans="1:3" ht="15.75" x14ac:dyDescent="0.25">
      <c r="A1371" s="67" t="s">
        <v>25</v>
      </c>
      <c r="B1371" s="47"/>
      <c r="C1371" s="81"/>
    </row>
    <row r="1372" spans="1:3" ht="15.75" x14ac:dyDescent="0.25">
      <c r="A1372" s="67"/>
      <c r="B1372" s="8"/>
      <c r="C1372" s="7">
        <f>C1365+B1370+C1368</f>
        <v>401625</v>
      </c>
    </row>
    <row r="1373" spans="1:3" ht="15.75" x14ac:dyDescent="0.25">
      <c r="A1373" s="80" t="s">
        <v>26</v>
      </c>
      <c r="B1373" s="47"/>
      <c r="C1373" s="81"/>
    </row>
    <row r="1374" spans="1:3" ht="15.75" x14ac:dyDescent="0.25">
      <c r="A1374" s="67" t="s">
        <v>27</v>
      </c>
      <c r="B1374" s="29">
        <v>350</v>
      </c>
      <c r="C1374" s="82"/>
    </row>
    <row r="1375" spans="1:3" ht="17.25" x14ac:dyDescent="0.3">
      <c r="A1375" s="83" t="s">
        <v>117</v>
      </c>
      <c r="B1375" s="49">
        <v>13250</v>
      </c>
      <c r="C1375" s="137"/>
    </row>
    <row r="1376" spans="1:3" ht="16.5" thickBot="1" x14ac:dyDescent="0.3">
      <c r="A1376" s="67" t="s">
        <v>29</v>
      </c>
      <c r="B1376" s="35"/>
      <c r="C1376" s="84">
        <f>C1372-B1374-B1375</f>
        <v>388025</v>
      </c>
    </row>
    <row r="1377" spans="1:3" ht="15.75" x14ac:dyDescent="0.25">
      <c r="A1377" s="67" t="s">
        <v>30</v>
      </c>
      <c r="B1377" s="50"/>
      <c r="C1377" s="85">
        <f>C1376*6/100</f>
        <v>23281.5</v>
      </c>
    </row>
    <row r="1378" spans="1:3" ht="15.75" x14ac:dyDescent="0.25">
      <c r="A1378" s="67" t="s">
        <v>31</v>
      </c>
      <c r="B1378" s="47"/>
      <c r="C1378" s="77">
        <v>-15000</v>
      </c>
    </row>
    <row r="1379" spans="1:3" ht="16.5" thickBot="1" x14ac:dyDescent="0.3">
      <c r="A1379" s="43" t="s">
        <v>32</v>
      </c>
      <c r="B1379" s="40"/>
      <c r="C1379" s="38">
        <f t="shared" ref="C1379" si="19">C1377+C1378</f>
        <v>8281.5</v>
      </c>
    </row>
    <row r="1380" spans="1:3" ht="16.5" thickTop="1" x14ac:dyDescent="0.25">
      <c r="A1380" s="92"/>
      <c r="B1380" s="37"/>
      <c r="C1380" s="120"/>
    </row>
    <row r="1398" spans="1:3" ht="17.25" x14ac:dyDescent="0.3">
      <c r="A1398" s="1" t="s">
        <v>105</v>
      </c>
      <c r="B1398" s="3"/>
      <c r="C1398" s="3"/>
    </row>
    <row r="1399" spans="1:3" ht="17.25" x14ac:dyDescent="0.3">
      <c r="A1399" s="1" t="s">
        <v>89</v>
      </c>
      <c r="B1399" s="3"/>
      <c r="C1399" s="3"/>
    </row>
    <row r="1400" spans="1:3" ht="15.75" x14ac:dyDescent="0.25">
      <c r="A1400" s="73"/>
      <c r="B1400" s="3"/>
      <c r="C1400" s="3"/>
    </row>
    <row r="1401" spans="1:3" ht="15.75" x14ac:dyDescent="0.25">
      <c r="A1401" s="74" t="s">
        <v>2</v>
      </c>
      <c r="B1401" s="3"/>
      <c r="C1401" s="3"/>
    </row>
    <row r="1402" spans="1:3" ht="15.75" x14ac:dyDescent="0.25">
      <c r="A1402" s="75"/>
      <c r="B1402" s="166" t="s">
        <v>122</v>
      </c>
      <c r="C1402" s="166"/>
    </row>
    <row r="1403" spans="1:3" ht="15.75" x14ac:dyDescent="0.25">
      <c r="A1403" s="76" t="s">
        <v>6</v>
      </c>
      <c r="B1403" s="8"/>
      <c r="C1403" s="7">
        <v>75000</v>
      </c>
    </row>
    <row r="1404" spans="1:3" ht="15.75" x14ac:dyDescent="0.25">
      <c r="A1404" s="67" t="s">
        <v>9</v>
      </c>
      <c r="B1404" s="11"/>
      <c r="C1404" s="10">
        <v>7800</v>
      </c>
    </row>
    <row r="1405" spans="1:3" ht="15.75" x14ac:dyDescent="0.25">
      <c r="A1405" s="67" t="s">
        <v>11</v>
      </c>
      <c r="B1405" s="11"/>
      <c r="C1405" s="10">
        <v>39825</v>
      </c>
    </row>
    <row r="1406" spans="1:3" ht="15.75" x14ac:dyDescent="0.25">
      <c r="A1406" s="67" t="s">
        <v>13</v>
      </c>
      <c r="B1406" s="11"/>
      <c r="C1406" s="10">
        <v>37500</v>
      </c>
    </row>
    <row r="1407" spans="1:3" ht="15.75" x14ac:dyDescent="0.25">
      <c r="A1407" s="67" t="s">
        <v>16</v>
      </c>
      <c r="B1407" s="11"/>
      <c r="C1407" s="10">
        <v>25000</v>
      </c>
    </row>
    <row r="1408" spans="1:3" ht="15.75" x14ac:dyDescent="0.25">
      <c r="A1408" s="67" t="s">
        <v>53</v>
      </c>
      <c r="B1408" s="11"/>
      <c r="C1408" s="10">
        <v>90000</v>
      </c>
    </row>
    <row r="1409" spans="1:3" ht="17.25" x14ac:dyDescent="0.3">
      <c r="A1409" s="9" t="s">
        <v>15</v>
      </c>
      <c r="B1409" s="11"/>
      <c r="C1409" s="10">
        <v>100000</v>
      </c>
    </row>
    <row r="1410" spans="1:3" ht="15.75" x14ac:dyDescent="0.25">
      <c r="A1410" s="67" t="s">
        <v>17</v>
      </c>
      <c r="B1410" s="11"/>
      <c r="C1410" s="10">
        <v>55000</v>
      </c>
    </row>
    <row r="1411" spans="1:3" ht="15.75" x14ac:dyDescent="0.25">
      <c r="A1411" s="67" t="s">
        <v>18</v>
      </c>
      <c r="B1411" s="11"/>
      <c r="C1411" s="10">
        <v>11500</v>
      </c>
    </row>
    <row r="1412" spans="1:3" ht="15.75" x14ac:dyDescent="0.25">
      <c r="A1412" s="67" t="s">
        <v>19</v>
      </c>
      <c r="B1412" s="11"/>
      <c r="C1412" s="10">
        <v>20000</v>
      </c>
    </row>
    <row r="1413" spans="1:3" ht="15.75" x14ac:dyDescent="0.25">
      <c r="A1413" s="78" t="s">
        <v>20</v>
      </c>
      <c r="B1413" s="19"/>
      <c r="C1413" s="18">
        <f>SUM(C1403:C1412)</f>
        <v>461625</v>
      </c>
    </row>
    <row r="1414" spans="1:3" ht="15.75" x14ac:dyDescent="0.25">
      <c r="A1414" s="79"/>
      <c r="B1414" s="47"/>
      <c r="C1414" s="20"/>
    </row>
    <row r="1415" spans="1:3" ht="15.75" x14ac:dyDescent="0.25">
      <c r="A1415" s="80" t="s">
        <v>21</v>
      </c>
      <c r="B1415" s="47"/>
      <c r="C1415" s="20"/>
    </row>
    <row r="1416" spans="1:3" ht="15.75" x14ac:dyDescent="0.25">
      <c r="A1416" s="67" t="s">
        <v>23</v>
      </c>
      <c r="B1416" s="47"/>
      <c r="C1416" s="77"/>
    </row>
    <row r="1417" spans="1:3" ht="15.75" x14ac:dyDescent="0.25">
      <c r="A1417" s="67" t="s">
        <v>22</v>
      </c>
      <c r="B1417" s="47"/>
      <c r="C1417" s="81"/>
    </row>
    <row r="1418" spans="1:3" ht="15.75" x14ac:dyDescent="0.25">
      <c r="A1418" s="67" t="s">
        <v>24</v>
      </c>
      <c r="B1418" s="90"/>
      <c r="C1418" s="81"/>
    </row>
    <row r="1419" spans="1:3" ht="15.75" x14ac:dyDescent="0.25">
      <c r="A1419" s="67" t="s">
        <v>25</v>
      </c>
      <c r="B1419" s="47"/>
      <c r="C1419" s="81"/>
    </row>
    <row r="1420" spans="1:3" ht="15.75" x14ac:dyDescent="0.25">
      <c r="A1420" s="67"/>
      <c r="B1420" s="8"/>
      <c r="C1420" s="7">
        <f>C1413+B1418+C1416</f>
        <v>461625</v>
      </c>
    </row>
    <row r="1421" spans="1:3" ht="15.75" x14ac:dyDescent="0.25">
      <c r="A1421" s="80" t="s">
        <v>26</v>
      </c>
      <c r="B1421" s="47"/>
      <c r="C1421" s="81"/>
    </row>
    <row r="1422" spans="1:3" ht="15.75" x14ac:dyDescent="0.25">
      <c r="A1422" s="67" t="s">
        <v>27</v>
      </c>
      <c r="B1422" s="29">
        <v>350</v>
      </c>
      <c r="C1422" s="82"/>
    </row>
    <row r="1423" spans="1:3" ht="17.25" x14ac:dyDescent="0.3">
      <c r="A1423" s="83" t="s">
        <v>28</v>
      </c>
      <c r="B1423" s="49">
        <v>22500</v>
      </c>
      <c r="C1423" s="137"/>
    </row>
    <row r="1424" spans="1:3" ht="16.5" thickBot="1" x14ac:dyDescent="0.3">
      <c r="A1424" s="67" t="s">
        <v>29</v>
      </c>
      <c r="B1424" s="35"/>
      <c r="C1424" s="84">
        <f>C1420-B1422-B1423</f>
        <v>438775</v>
      </c>
    </row>
    <row r="1425" spans="1:3" ht="15.75" x14ac:dyDescent="0.25">
      <c r="A1425" s="67" t="s">
        <v>30</v>
      </c>
      <c r="B1425" s="50"/>
      <c r="C1425" s="85">
        <f>C1424*6/100</f>
        <v>26326.5</v>
      </c>
    </row>
    <row r="1426" spans="1:3" ht="15.75" x14ac:dyDescent="0.25">
      <c r="A1426" s="67" t="s">
        <v>31</v>
      </c>
      <c r="B1426" s="47"/>
      <c r="C1426" s="77">
        <v>-15000</v>
      </c>
    </row>
    <row r="1427" spans="1:3" ht="16.5" thickBot="1" x14ac:dyDescent="0.3">
      <c r="A1427" s="43" t="s">
        <v>32</v>
      </c>
      <c r="B1427" s="57"/>
      <c r="C1427" s="126">
        <f>C1425+C1426</f>
        <v>11326.5</v>
      </c>
    </row>
    <row r="1428" spans="1:3" ht="15.75" thickTop="1" x14ac:dyDescent="0.25"/>
    <row r="1429" spans="1:3" ht="15.75" x14ac:dyDescent="0.25">
      <c r="A1429" s="92"/>
      <c r="B1429" s="37"/>
      <c r="C1429" s="120"/>
    </row>
    <row r="1430" spans="1:3" ht="15.75" x14ac:dyDescent="0.25">
      <c r="A1430" s="92"/>
      <c r="B1430" s="37"/>
      <c r="C1430" s="120"/>
    </row>
    <row r="1431" spans="1:3" ht="15.75" x14ac:dyDescent="0.25">
      <c r="A1431" s="92"/>
      <c r="B1431" s="37"/>
      <c r="C1431" s="120"/>
    </row>
    <row r="1432" spans="1:3" ht="15.75" x14ac:dyDescent="0.25">
      <c r="A1432" s="92"/>
      <c r="B1432" s="37"/>
      <c r="C1432" s="120"/>
    </row>
    <row r="1433" spans="1:3" ht="15.75" x14ac:dyDescent="0.25">
      <c r="A1433" s="92"/>
      <c r="B1433" s="37"/>
      <c r="C1433" s="120"/>
    </row>
    <row r="1434" spans="1:3" ht="15.75" x14ac:dyDescent="0.25">
      <c r="A1434" s="92"/>
      <c r="B1434" s="37"/>
      <c r="C1434" s="120"/>
    </row>
    <row r="1435" spans="1:3" ht="15.75" x14ac:dyDescent="0.25">
      <c r="A1435" s="92"/>
      <c r="B1435" s="37"/>
      <c r="C1435" s="120"/>
    </row>
    <row r="1446" spans="1:3" ht="17.25" x14ac:dyDescent="0.3">
      <c r="A1446" s="1" t="s">
        <v>106</v>
      </c>
      <c r="B1446" s="3"/>
      <c r="C1446" s="3"/>
    </row>
    <row r="1447" spans="1:3" ht="17.25" x14ac:dyDescent="0.3">
      <c r="A1447" s="1" t="s">
        <v>89</v>
      </c>
      <c r="B1447" s="3"/>
      <c r="C1447" s="3"/>
    </row>
    <row r="1448" spans="1:3" ht="15.75" x14ac:dyDescent="0.25">
      <c r="A1448" s="73"/>
      <c r="B1448" s="3"/>
      <c r="C1448" s="3"/>
    </row>
    <row r="1449" spans="1:3" ht="15.75" x14ac:dyDescent="0.25">
      <c r="A1449" s="74" t="s">
        <v>2</v>
      </c>
      <c r="B1449" s="3"/>
      <c r="C1449" s="3"/>
    </row>
    <row r="1450" spans="1:3" ht="15.75" x14ac:dyDescent="0.25">
      <c r="A1450" s="75"/>
      <c r="B1450" s="166" t="s">
        <v>122</v>
      </c>
      <c r="C1450" s="166"/>
    </row>
    <row r="1451" spans="1:3" ht="15.75" x14ac:dyDescent="0.25">
      <c r="A1451" s="76" t="s">
        <v>6</v>
      </c>
      <c r="B1451" s="8"/>
      <c r="C1451" s="7">
        <v>75000</v>
      </c>
    </row>
    <row r="1452" spans="1:3" ht="15.75" x14ac:dyDescent="0.25">
      <c r="A1452" s="67" t="s">
        <v>9</v>
      </c>
      <c r="B1452" s="11"/>
      <c r="C1452" s="10">
        <v>7800</v>
      </c>
    </row>
    <row r="1453" spans="1:3" ht="15.75" x14ac:dyDescent="0.25">
      <c r="A1453" s="67" t="s">
        <v>11</v>
      </c>
      <c r="B1453" s="11"/>
      <c r="C1453" s="10">
        <v>39825</v>
      </c>
    </row>
    <row r="1454" spans="1:3" ht="15.75" x14ac:dyDescent="0.25">
      <c r="A1454" s="67" t="s">
        <v>13</v>
      </c>
      <c r="B1454" s="11"/>
      <c r="C1454" s="10">
        <v>37500</v>
      </c>
    </row>
    <row r="1455" spans="1:3" ht="17.25" x14ac:dyDescent="0.3">
      <c r="A1455" s="9" t="s">
        <v>15</v>
      </c>
      <c r="B1455" s="11"/>
      <c r="C1455" s="10">
        <v>100000</v>
      </c>
    </row>
    <row r="1456" spans="1:3" ht="15.75" x14ac:dyDescent="0.25">
      <c r="A1456" s="67" t="s">
        <v>16</v>
      </c>
      <c r="B1456" s="11"/>
      <c r="C1456" s="10">
        <v>25000</v>
      </c>
    </row>
    <row r="1457" spans="1:3" ht="15.75" x14ac:dyDescent="0.25">
      <c r="A1457" s="67" t="s">
        <v>17</v>
      </c>
      <c r="B1457" s="11"/>
      <c r="C1457" s="10">
        <v>55000</v>
      </c>
    </row>
    <row r="1458" spans="1:3" ht="15.75" x14ac:dyDescent="0.25">
      <c r="A1458" s="67" t="s">
        <v>18</v>
      </c>
      <c r="B1458" s="11"/>
      <c r="C1458" s="10">
        <v>11500</v>
      </c>
    </row>
    <row r="1459" spans="1:3" ht="15.75" x14ac:dyDescent="0.25">
      <c r="A1459" s="67" t="s">
        <v>19</v>
      </c>
      <c r="B1459" s="11"/>
      <c r="C1459" s="10">
        <v>20000</v>
      </c>
    </row>
    <row r="1460" spans="1:3" ht="15.75" x14ac:dyDescent="0.25">
      <c r="A1460" s="78" t="s">
        <v>20</v>
      </c>
      <c r="B1460" s="19"/>
      <c r="C1460" s="18">
        <f>SUM(C1451:C1459)</f>
        <v>371625</v>
      </c>
    </row>
    <row r="1461" spans="1:3" ht="15.75" x14ac:dyDescent="0.25">
      <c r="A1461" s="79"/>
      <c r="B1461" s="47"/>
      <c r="C1461" s="20"/>
    </row>
    <row r="1462" spans="1:3" ht="15.75" x14ac:dyDescent="0.25">
      <c r="A1462" s="80" t="s">
        <v>21</v>
      </c>
      <c r="B1462" s="47"/>
      <c r="C1462" s="20"/>
    </row>
    <row r="1463" spans="1:3" ht="15.75" x14ac:dyDescent="0.25">
      <c r="A1463" s="67" t="s">
        <v>23</v>
      </c>
      <c r="B1463" s="47"/>
      <c r="C1463" s="77"/>
    </row>
    <row r="1464" spans="1:3" ht="15.75" x14ac:dyDescent="0.25">
      <c r="A1464" s="67" t="s">
        <v>22</v>
      </c>
      <c r="B1464" s="47"/>
      <c r="C1464" s="81"/>
    </row>
    <row r="1465" spans="1:3" ht="15.75" x14ac:dyDescent="0.25">
      <c r="A1465" s="67" t="s">
        <v>24</v>
      </c>
      <c r="B1465" s="90"/>
      <c r="C1465" s="81"/>
    </row>
    <row r="1466" spans="1:3" ht="15.75" x14ac:dyDescent="0.25">
      <c r="A1466" s="67" t="s">
        <v>25</v>
      </c>
      <c r="B1466" s="47"/>
      <c r="C1466" s="81"/>
    </row>
    <row r="1467" spans="1:3" ht="15.75" x14ac:dyDescent="0.25">
      <c r="A1467" s="67"/>
      <c r="B1467" s="8"/>
      <c r="C1467" s="7">
        <f>C1460+B1465+C1463</f>
        <v>371625</v>
      </c>
    </row>
    <row r="1468" spans="1:3" ht="15.75" x14ac:dyDescent="0.25">
      <c r="A1468" s="80" t="s">
        <v>26</v>
      </c>
      <c r="B1468" s="47"/>
      <c r="C1468" s="81"/>
    </row>
    <row r="1469" spans="1:3" ht="15.75" x14ac:dyDescent="0.25">
      <c r="A1469" s="67" t="s">
        <v>27</v>
      </c>
      <c r="B1469" s="29">
        <v>350</v>
      </c>
      <c r="C1469" s="82"/>
    </row>
    <row r="1470" spans="1:3" ht="17.25" x14ac:dyDescent="0.3">
      <c r="A1470" s="83"/>
      <c r="B1470" s="49"/>
      <c r="C1470" s="137"/>
    </row>
    <row r="1471" spans="1:3" ht="16.5" thickBot="1" x14ac:dyDescent="0.3">
      <c r="A1471" s="67" t="s">
        <v>29</v>
      </c>
      <c r="B1471" s="35"/>
      <c r="C1471" s="84">
        <f>C1467-B1469</f>
        <v>371275</v>
      </c>
    </row>
    <row r="1472" spans="1:3" ht="15.75" x14ac:dyDescent="0.25">
      <c r="A1472" s="67" t="s">
        <v>30</v>
      </c>
      <c r="B1472" s="50"/>
      <c r="C1472" s="85">
        <f>C1471*6/100</f>
        <v>22276.5</v>
      </c>
    </row>
    <row r="1473" spans="1:3" ht="15.75" x14ac:dyDescent="0.25">
      <c r="A1473" s="67" t="s">
        <v>31</v>
      </c>
      <c r="B1473" s="47"/>
      <c r="C1473" s="77">
        <v>-15000</v>
      </c>
    </row>
    <row r="1474" spans="1:3" ht="16.5" thickBot="1" x14ac:dyDescent="0.3">
      <c r="A1474" s="43" t="s">
        <v>32</v>
      </c>
      <c r="B1474" s="57"/>
      <c r="C1474" s="126">
        <f>C1472+C1473</f>
        <v>7276.5</v>
      </c>
    </row>
    <row r="1475" spans="1:3" ht="15.75" thickTop="1" x14ac:dyDescent="0.25"/>
    <row r="1476" spans="1:3" ht="15.75" x14ac:dyDescent="0.25">
      <c r="A1476" s="92"/>
      <c r="B1476" s="37"/>
      <c r="C1476" s="120"/>
    </row>
    <row r="1494" spans="1:3" ht="17.25" x14ac:dyDescent="0.3">
      <c r="A1494" s="1" t="s">
        <v>107</v>
      </c>
      <c r="B1494" s="3"/>
      <c r="C1494" s="3"/>
    </row>
    <row r="1495" spans="1:3" ht="17.25" x14ac:dyDescent="0.3">
      <c r="A1495" s="1" t="s">
        <v>89</v>
      </c>
      <c r="B1495" s="3"/>
      <c r="C1495" s="3"/>
    </row>
    <row r="1496" spans="1:3" ht="15.75" x14ac:dyDescent="0.25">
      <c r="A1496" s="73"/>
      <c r="B1496" s="3"/>
      <c r="C1496" s="3"/>
    </row>
    <row r="1497" spans="1:3" ht="15.75" x14ac:dyDescent="0.25">
      <c r="A1497" s="74" t="s">
        <v>2</v>
      </c>
      <c r="B1497" s="3"/>
      <c r="C1497" s="3"/>
    </row>
    <row r="1498" spans="1:3" ht="15.75" x14ac:dyDescent="0.25">
      <c r="A1498" s="75"/>
      <c r="B1498" s="166" t="s">
        <v>122</v>
      </c>
      <c r="C1498" s="166"/>
    </row>
    <row r="1499" spans="1:3" ht="15.75" x14ac:dyDescent="0.25">
      <c r="A1499" s="76" t="s">
        <v>6</v>
      </c>
      <c r="B1499" s="8"/>
      <c r="C1499" s="7">
        <v>75000</v>
      </c>
    </row>
    <row r="1500" spans="1:3" ht="15.75" x14ac:dyDescent="0.25">
      <c r="A1500" s="67" t="s">
        <v>9</v>
      </c>
      <c r="B1500" s="11"/>
      <c r="C1500" s="10">
        <v>7800</v>
      </c>
    </row>
    <row r="1501" spans="1:3" ht="15.75" x14ac:dyDescent="0.25">
      <c r="A1501" s="67" t="s">
        <v>11</v>
      </c>
      <c r="B1501" s="11"/>
      <c r="C1501" s="10">
        <v>39825</v>
      </c>
    </row>
    <row r="1502" spans="1:3" ht="15.75" x14ac:dyDescent="0.25">
      <c r="A1502" s="67" t="s">
        <v>13</v>
      </c>
      <c r="B1502" s="11"/>
      <c r="C1502" s="10">
        <v>37500</v>
      </c>
    </row>
    <row r="1503" spans="1:3" ht="15.75" x14ac:dyDescent="0.25">
      <c r="A1503" s="67" t="s">
        <v>16</v>
      </c>
      <c r="B1503" s="11"/>
      <c r="C1503" s="10">
        <v>25000</v>
      </c>
    </row>
    <row r="1504" spans="1:3" ht="15.75" x14ac:dyDescent="0.25">
      <c r="A1504" s="67" t="s">
        <v>53</v>
      </c>
      <c r="B1504" s="11"/>
      <c r="C1504" s="10">
        <v>30000</v>
      </c>
    </row>
    <row r="1505" spans="1:3" ht="15.75" x14ac:dyDescent="0.25">
      <c r="A1505" s="67" t="s">
        <v>17</v>
      </c>
      <c r="B1505" s="11"/>
      <c r="C1505" s="10">
        <v>55000</v>
      </c>
    </row>
    <row r="1506" spans="1:3" ht="15.75" x14ac:dyDescent="0.25">
      <c r="A1506" s="110" t="s">
        <v>15</v>
      </c>
      <c r="B1506" s="11"/>
      <c r="C1506" s="10">
        <v>100000</v>
      </c>
    </row>
    <row r="1507" spans="1:3" ht="15.75" x14ac:dyDescent="0.25">
      <c r="A1507" s="67" t="s">
        <v>18</v>
      </c>
      <c r="B1507" s="11"/>
      <c r="C1507" s="10">
        <v>11500</v>
      </c>
    </row>
    <row r="1508" spans="1:3" ht="15.75" x14ac:dyDescent="0.25">
      <c r="A1508" s="67" t="s">
        <v>19</v>
      </c>
      <c r="B1508" s="11"/>
      <c r="C1508" s="10">
        <v>20000</v>
      </c>
    </row>
    <row r="1509" spans="1:3" ht="15.75" x14ac:dyDescent="0.25">
      <c r="A1509" s="78" t="s">
        <v>20</v>
      </c>
      <c r="B1509" s="19"/>
      <c r="C1509" s="18">
        <f>SUM(C1499:C1508)</f>
        <v>401625</v>
      </c>
    </row>
    <row r="1510" spans="1:3" ht="15.75" x14ac:dyDescent="0.25">
      <c r="A1510" s="79"/>
      <c r="B1510" s="47"/>
      <c r="C1510" s="20"/>
    </row>
    <row r="1511" spans="1:3" ht="15.75" x14ac:dyDescent="0.25">
      <c r="A1511" s="80" t="s">
        <v>21</v>
      </c>
      <c r="B1511" s="47"/>
      <c r="C1511" s="20"/>
    </row>
    <row r="1512" spans="1:3" ht="15.75" x14ac:dyDescent="0.25">
      <c r="A1512" s="67" t="s">
        <v>23</v>
      </c>
      <c r="B1512" s="47"/>
      <c r="C1512" s="77"/>
    </row>
    <row r="1513" spans="1:3" ht="15.75" x14ac:dyDescent="0.25">
      <c r="A1513" s="67" t="s">
        <v>22</v>
      </c>
      <c r="B1513" s="47"/>
      <c r="C1513" s="81"/>
    </row>
    <row r="1514" spans="1:3" ht="15.75" x14ac:dyDescent="0.25">
      <c r="A1514" s="67" t="s">
        <v>24</v>
      </c>
      <c r="B1514" s="90"/>
      <c r="C1514" s="81"/>
    </row>
    <row r="1515" spans="1:3" ht="15.75" x14ac:dyDescent="0.25">
      <c r="A1515" s="67" t="s">
        <v>25</v>
      </c>
      <c r="B1515" s="47"/>
      <c r="C1515" s="81"/>
    </row>
    <row r="1516" spans="1:3" ht="15.75" x14ac:dyDescent="0.25">
      <c r="A1516" s="67"/>
      <c r="B1516" s="8"/>
      <c r="C1516" s="7">
        <f>C1509+B1514+C1512</f>
        <v>401625</v>
      </c>
    </row>
    <row r="1517" spans="1:3" ht="15.75" x14ac:dyDescent="0.25">
      <c r="A1517" s="80" t="s">
        <v>26</v>
      </c>
      <c r="B1517" s="47"/>
      <c r="C1517" s="81"/>
    </row>
    <row r="1518" spans="1:3" ht="15.75" x14ac:dyDescent="0.25">
      <c r="A1518" s="67" t="s">
        <v>27</v>
      </c>
      <c r="B1518" s="29">
        <v>350</v>
      </c>
      <c r="C1518" s="82"/>
    </row>
    <row r="1519" spans="1:3" ht="17.25" x14ac:dyDescent="0.3">
      <c r="A1519" s="83" t="s">
        <v>28</v>
      </c>
      <c r="B1519" s="49">
        <v>7500</v>
      </c>
      <c r="C1519" s="137"/>
    </row>
    <row r="1520" spans="1:3" ht="16.5" thickBot="1" x14ac:dyDescent="0.3">
      <c r="A1520" s="67" t="s">
        <v>29</v>
      </c>
      <c r="B1520" s="35"/>
      <c r="C1520" s="84">
        <f>C1516-B1518-B1519</f>
        <v>393775</v>
      </c>
    </row>
    <row r="1521" spans="1:3" ht="15.75" x14ac:dyDescent="0.25">
      <c r="A1521" s="67" t="s">
        <v>30</v>
      </c>
      <c r="B1521" s="50"/>
      <c r="C1521" s="85">
        <f>C1520*6/100</f>
        <v>23626.5</v>
      </c>
    </row>
    <row r="1522" spans="1:3" ht="15.75" x14ac:dyDescent="0.25">
      <c r="A1522" s="67" t="s">
        <v>31</v>
      </c>
      <c r="B1522" s="47"/>
      <c r="C1522" s="77">
        <v>-15000</v>
      </c>
    </row>
    <row r="1523" spans="1:3" ht="16.5" thickBot="1" x14ac:dyDescent="0.3">
      <c r="A1523" s="43" t="s">
        <v>32</v>
      </c>
      <c r="B1523" s="57"/>
      <c r="C1523" s="126">
        <f>C1521+C1522</f>
        <v>8626.5</v>
      </c>
    </row>
    <row r="1524" spans="1:3" ht="15.75" thickTop="1" x14ac:dyDescent="0.25"/>
    <row r="1525" spans="1:3" ht="15.75" x14ac:dyDescent="0.25">
      <c r="A1525" s="92"/>
      <c r="B1525" s="37"/>
      <c r="C1525" s="120"/>
    </row>
    <row r="1526" spans="1:3" ht="15.75" x14ac:dyDescent="0.25">
      <c r="A1526" s="92"/>
      <c r="B1526" s="37"/>
      <c r="C1526" s="120"/>
    </row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42" spans="1:3" ht="17.25" x14ac:dyDescent="0.3">
      <c r="A1542" s="1" t="s">
        <v>108</v>
      </c>
      <c r="B1542" s="3"/>
      <c r="C1542" s="3"/>
    </row>
    <row r="1543" spans="1:3" ht="17.25" x14ac:dyDescent="0.3">
      <c r="A1543" s="1" t="s">
        <v>89</v>
      </c>
      <c r="B1543" s="3"/>
      <c r="C1543" s="3"/>
    </row>
    <row r="1544" spans="1:3" ht="15.75" x14ac:dyDescent="0.25">
      <c r="A1544" s="73"/>
      <c r="B1544" s="3"/>
      <c r="C1544" s="3"/>
    </row>
    <row r="1545" spans="1:3" ht="15.75" x14ac:dyDescent="0.25">
      <c r="A1545" s="74" t="s">
        <v>2</v>
      </c>
      <c r="B1545" s="3"/>
      <c r="C1545" s="3"/>
    </row>
    <row r="1546" spans="1:3" ht="15.75" x14ac:dyDescent="0.25">
      <c r="A1546" s="75"/>
      <c r="B1546" s="166" t="s">
        <v>122</v>
      </c>
      <c r="C1546" s="166"/>
    </row>
    <row r="1547" spans="1:3" ht="15.75" x14ac:dyDescent="0.25">
      <c r="A1547" s="76" t="s">
        <v>6</v>
      </c>
      <c r="B1547" s="8"/>
      <c r="C1547" s="7">
        <v>75000</v>
      </c>
    </row>
    <row r="1548" spans="1:3" ht="15.75" x14ac:dyDescent="0.25">
      <c r="A1548" s="67" t="s">
        <v>9</v>
      </c>
      <c r="B1548" s="11"/>
      <c r="C1548" s="10">
        <v>7800</v>
      </c>
    </row>
    <row r="1549" spans="1:3" ht="15.75" x14ac:dyDescent="0.25">
      <c r="A1549" s="67" t="s">
        <v>11</v>
      </c>
      <c r="B1549" s="11"/>
      <c r="C1549" s="10">
        <v>39825</v>
      </c>
    </row>
    <row r="1550" spans="1:3" ht="15.75" x14ac:dyDescent="0.25">
      <c r="A1550" s="67" t="s">
        <v>13</v>
      </c>
      <c r="B1550" s="11"/>
      <c r="C1550" s="10">
        <v>37500</v>
      </c>
    </row>
    <row r="1551" spans="1:3" ht="15.75" x14ac:dyDescent="0.25">
      <c r="A1551" s="67" t="s">
        <v>16</v>
      </c>
      <c r="B1551" s="11"/>
      <c r="C1551" s="10">
        <v>25000</v>
      </c>
    </row>
    <row r="1552" spans="1:3" ht="15.75" x14ac:dyDescent="0.25">
      <c r="A1552" s="67" t="s">
        <v>53</v>
      </c>
      <c r="B1552" s="11"/>
      <c r="C1552" s="10">
        <v>30000</v>
      </c>
    </row>
    <row r="1553" spans="1:3" ht="15.75" x14ac:dyDescent="0.25">
      <c r="A1553" s="67" t="s">
        <v>17</v>
      </c>
      <c r="B1553" s="11"/>
      <c r="C1553" s="10">
        <v>55000</v>
      </c>
    </row>
    <row r="1554" spans="1:3" ht="15.75" x14ac:dyDescent="0.25">
      <c r="A1554" s="67" t="s">
        <v>18</v>
      </c>
      <c r="B1554" s="11"/>
      <c r="C1554" s="10">
        <v>11500</v>
      </c>
    </row>
    <row r="1555" spans="1:3" ht="15.75" x14ac:dyDescent="0.25">
      <c r="A1555" s="67" t="s">
        <v>19</v>
      </c>
      <c r="B1555" s="11"/>
      <c r="C1555" s="10">
        <v>20000</v>
      </c>
    </row>
    <row r="1556" spans="1:3" ht="15.75" x14ac:dyDescent="0.25">
      <c r="A1556" s="78" t="s">
        <v>20</v>
      </c>
      <c r="B1556" s="19"/>
      <c r="C1556" s="18">
        <f>SUM(C1547:C1555)</f>
        <v>301625</v>
      </c>
    </row>
    <row r="1557" spans="1:3" ht="15.75" x14ac:dyDescent="0.25">
      <c r="A1557" s="79"/>
      <c r="B1557" s="47"/>
      <c r="C1557" s="20"/>
    </row>
    <row r="1558" spans="1:3" ht="15.75" x14ac:dyDescent="0.25">
      <c r="A1558" s="80" t="s">
        <v>21</v>
      </c>
      <c r="B1558" s="47"/>
      <c r="C1558" s="20"/>
    </row>
    <row r="1559" spans="1:3" ht="15.75" x14ac:dyDescent="0.25">
      <c r="A1559" s="67" t="s">
        <v>23</v>
      </c>
      <c r="B1559" s="47"/>
      <c r="C1559" s="77"/>
    </row>
    <row r="1560" spans="1:3" ht="15.75" x14ac:dyDescent="0.25">
      <c r="A1560" s="67" t="s">
        <v>22</v>
      </c>
      <c r="B1560" s="47"/>
      <c r="C1560" s="81"/>
    </row>
    <row r="1561" spans="1:3" ht="15.75" x14ac:dyDescent="0.25">
      <c r="A1561" s="67" t="s">
        <v>24</v>
      </c>
      <c r="B1561" s="90"/>
      <c r="C1561" s="81"/>
    </row>
    <row r="1562" spans="1:3" ht="15.75" x14ac:dyDescent="0.25">
      <c r="A1562" s="67" t="s">
        <v>25</v>
      </c>
      <c r="B1562" s="47"/>
      <c r="C1562" s="81"/>
    </row>
    <row r="1563" spans="1:3" ht="15.75" x14ac:dyDescent="0.25">
      <c r="A1563" s="67"/>
      <c r="B1563" s="8"/>
      <c r="C1563" s="7">
        <f>C1556+B1561+C1559</f>
        <v>301625</v>
      </c>
    </row>
    <row r="1564" spans="1:3" ht="15.75" x14ac:dyDescent="0.25">
      <c r="A1564" s="80" t="s">
        <v>26</v>
      </c>
      <c r="B1564" s="47"/>
      <c r="C1564" s="81"/>
    </row>
    <row r="1565" spans="1:3" ht="15.75" x14ac:dyDescent="0.25">
      <c r="A1565" s="67" t="s">
        <v>27</v>
      </c>
      <c r="B1565" s="29" t="s">
        <v>38</v>
      </c>
      <c r="C1565" s="82"/>
    </row>
    <row r="1566" spans="1:3" ht="17.25" x14ac:dyDescent="0.3">
      <c r="A1566" s="83" t="s">
        <v>28</v>
      </c>
      <c r="B1566" s="49">
        <v>7500</v>
      </c>
      <c r="C1566" s="137"/>
    </row>
    <row r="1567" spans="1:3" ht="16.5" thickBot="1" x14ac:dyDescent="0.3">
      <c r="A1567" s="67" t="s">
        <v>29</v>
      </c>
      <c r="B1567" s="35"/>
      <c r="C1567" s="84">
        <f>C1563-B1566</f>
        <v>294125</v>
      </c>
    </row>
    <row r="1568" spans="1:3" ht="15.75" x14ac:dyDescent="0.25">
      <c r="A1568" s="67" t="s">
        <v>30</v>
      </c>
      <c r="B1568" s="50"/>
      <c r="C1568" s="85">
        <f>C1567*6/100</f>
        <v>17647.5</v>
      </c>
    </row>
    <row r="1569" spans="1:3" ht="15.75" x14ac:dyDescent="0.25">
      <c r="A1569" s="67" t="s">
        <v>31</v>
      </c>
      <c r="B1569" s="47"/>
      <c r="C1569" s="77">
        <v>-15000</v>
      </c>
    </row>
    <row r="1570" spans="1:3" ht="16.5" thickBot="1" x14ac:dyDescent="0.3">
      <c r="A1570" s="43" t="s">
        <v>32</v>
      </c>
      <c r="B1570" s="57"/>
      <c r="C1570" s="126">
        <f>C1568+C1569</f>
        <v>2647.5</v>
      </c>
    </row>
    <row r="1571" spans="1:3" ht="15.75" thickTop="1" x14ac:dyDescent="0.25"/>
    <row r="1572" spans="1:3" ht="15.75" x14ac:dyDescent="0.25">
      <c r="A1572" s="92"/>
      <c r="B1572" s="37"/>
      <c r="C1572" s="120"/>
    </row>
    <row r="1573" spans="1:3" ht="15.75" x14ac:dyDescent="0.25">
      <c r="A1573" s="92"/>
      <c r="B1573" s="37"/>
      <c r="C1573" s="120"/>
    </row>
    <row r="1574" spans="1:3" ht="15.75" x14ac:dyDescent="0.25">
      <c r="A1574" s="92"/>
      <c r="B1574" s="37"/>
      <c r="C1574" s="120"/>
    </row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90" spans="1:3" ht="17.25" x14ac:dyDescent="0.3">
      <c r="A1590" s="1" t="s">
        <v>109</v>
      </c>
      <c r="B1590" s="3"/>
      <c r="C1590" s="3"/>
    </row>
    <row r="1591" spans="1:3" ht="17.25" x14ac:dyDescent="0.3">
      <c r="A1591" s="1" t="s">
        <v>89</v>
      </c>
      <c r="B1591" s="3"/>
      <c r="C1591" s="3"/>
    </row>
    <row r="1592" spans="1:3" ht="15.75" x14ac:dyDescent="0.25">
      <c r="A1592" s="73"/>
      <c r="B1592" s="3"/>
      <c r="C1592" s="3"/>
    </row>
    <row r="1593" spans="1:3" ht="15.75" x14ac:dyDescent="0.25">
      <c r="A1593" s="74" t="s">
        <v>2</v>
      </c>
      <c r="B1593" s="3"/>
      <c r="C1593" s="3"/>
    </row>
    <row r="1594" spans="1:3" ht="15.75" x14ac:dyDescent="0.25">
      <c r="A1594" s="75"/>
      <c r="B1594" s="166" t="s">
        <v>122</v>
      </c>
      <c r="C1594" s="166"/>
    </row>
    <row r="1595" spans="1:3" ht="15.75" x14ac:dyDescent="0.25">
      <c r="A1595" s="76" t="s">
        <v>6</v>
      </c>
      <c r="B1595" s="8"/>
      <c r="C1595" s="7">
        <v>75000</v>
      </c>
    </row>
    <row r="1596" spans="1:3" ht="15.75" x14ac:dyDescent="0.25">
      <c r="A1596" s="67" t="s">
        <v>9</v>
      </c>
      <c r="B1596" s="11"/>
      <c r="C1596" s="10">
        <v>7800</v>
      </c>
    </row>
    <row r="1597" spans="1:3" ht="15.75" x14ac:dyDescent="0.25">
      <c r="A1597" s="67" t="s">
        <v>11</v>
      </c>
      <c r="B1597" s="11"/>
      <c r="C1597" s="10">
        <v>39825</v>
      </c>
    </row>
    <row r="1598" spans="1:3" ht="15.75" x14ac:dyDescent="0.25">
      <c r="A1598" s="67" t="s">
        <v>13</v>
      </c>
      <c r="B1598" s="11"/>
      <c r="C1598" s="10">
        <v>37500</v>
      </c>
    </row>
    <row r="1599" spans="1:3" ht="15.75" x14ac:dyDescent="0.25">
      <c r="A1599" s="110" t="s">
        <v>15</v>
      </c>
      <c r="B1599" s="11"/>
      <c r="C1599" s="10">
        <v>153571.43</v>
      </c>
    </row>
    <row r="1600" spans="1:3" ht="15.75" x14ac:dyDescent="0.25">
      <c r="A1600" s="67" t="s">
        <v>16</v>
      </c>
      <c r="B1600" s="11"/>
      <c r="C1600" s="10">
        <v>25000</v>
      </c>
    </row>
    <row r="1601" spans="1:3" ht="15.75" x14ac:dyDescent="0.25">
      <c r="A1601" s="67" t="s">
        <v>17</v>
      </c>
      <c r="B1601" s="11"/>
      <c r="C1601" s="10">
        <v>55000</v>
      </c>
    </row>
    <row r="1602" spans="1:3" ht="15.75" x14ac:dyDescent="0.25">
      <c r="A1602" s="67" t="s">
        <v>18</v>
      </c>
      <c r="B1602" s="11"/>
      <c r="C1602" s="10">
        <v>11500</v>
      </c>
    </row>
    <row r="1603" spans="1:3" ht="15.75" x14ac:dyDescent="0.25">
      <c r="A1603" s="67" t="s">
        <v>19</v>
      </c>
      <c r="B1603" s="11"/>
      <c r="C1603" s="10">
        <v>20000</v>
      </c>
    </row>
    <row r="1604" spans="1:3" ht="15.75" x14ac:dyDescent="0.25">
      <c r="A1604" s="78" t="s">
        <v>20</v>
      </c>
      <c r="B1604" s="19"/>
      <c r="C1604" s="18">
        <f>SUM(C1595:C1603)</f>
        <v>425196.43</v>
      </c>
    </row>
    <row r="1605" spans="1:3" ht="15.75" x14ac:dyDescent="0.25">
      <c r="A1605" s="79"/>
      <c r="B1605" s="47"/>
      <c r="C1605" s="20"/>
    </row>
    <row r="1606" spans="1:3" ht="15.75" x14ac:dyDescent="0.25">
      <c r="A1606" s="80" t="s">
        <v>21</v>
      </c>
      <c r="B1606" s="47"/>
      <c r="C1606" s="20"/>
    </row>
    <row r="1607" spans="1:3" ht="15.75" x14ac:dyDescent="0.25">
      <c r="A1607" s="67" t="s">
        <v>23</v>
      </c>
      <c r="B1607" s="47"/>
      <c r="C1607" s="77"/>
    </row>
    <row r="1608" spans="1:3" ht="15.75" x14ac:dyDescent="0.25">
      <c r="A1608" s="67" t="s">
        <v>22</v>
      </c>
      <c r="B1608" s="140"/>
      <c r="C1608" s="81"/>
    </row>
    <row r="1609" spans="1:3" ht="15.75" x14ac:dyDescent="0.25">
      <c r="A1609" s="67" t="s">
        <v>24</v>
      </c>
      <c r="B1609" s="90"/>
      <c r="C1609" s="81"/>
    </row>
    <row r="1610" spans="1:3" ht="15.75" x14ac:dyDescent="0.25">
      <c r="A1610" s="67" t="s">
        <v>25</v>
      </c>
      <c r="B1610" s="47"/>
      <c r="C1610" s="81"/>
    </row>
    <row r="1611" spans="1:3" ht="15.75" x14ac:dyDescent="0.25">
      <c r="A1611" s="67"/>
      <c r="B1611" s="8"/>
      <c r="C1611" s="7">
        <f>C1604+B1608</f>
        <v>425196.43</v>
      </c>
    </row>
    <row r="1612" spans="1:3" ht="15.75" x14ac:dyDescent="0.25">
      <c r="A1612" s="80" t="s">
        <v>26</v>
      </c>
      <c r="B1612" s="47"/>
      <c r="C1612" s="81"/>
    </row>
    <row r="1613" spans="1:3" ht="15.75" x14ac:dyDescent="0.25">
      <c r="A1613" s="67" t="s">
        <v>27</v>
      </c>
      <c r="B1613" s="29">
        <v>350</v>
      </c>
      <c r="C1613" s="82"/>
    </row>
    <row r="1614" spans="1:3" ht="17.25" x14ac:dyDescent="0.3">
      <c r="A1614" s="83"/>
      <c r="B1614" s="49"/>
      <c r="C1614" s="137"/>
    </row>
    <row r="1615" spans="1:3" ht="16.5" thickBot="1" x14ac:dyDescent="0.3">
      <c r="A1615" s="67" t="s">
        <v>29</v>
      </c>
      <c r="B1615" s="35"/>
      <c r="C1615" s="84">
        <f>C1611-B1613</f>
        <v>424846.43</v>
      </c>
    </row>
    <row r="1616" spans="1:3" ht="15.75" x14ac:dyDescent="0.25">
      <c r="A1616" s="67" t="s">
        <v>30</v>
      </c>
      <c r="B1616" s="50"/>
      <c r="C1616" s="85">
        <f>C1615*6/100</f>
        <v>25490.785800000001</v>
      </c>
    </row>
    <row r="1617" spans="1:3" ht="15.75" x14ac:dyDescent="0.25">
      <c r="A1617" s="67" t="s">
        <v>31</v>
      </c>
      <c r="B1617" s="47"/>
      <c r="C1617" s="77">
        <v>-15000</v>
      </c>
    </row>
    <row r="1618" spans="1:3" ht="16.5" thickBot="1" x14ac:dyDescent="0.3">
      <c r="A1618" s="43" t="s">
        <v>32</v>
      </c>
      <c r="B1618" s="57"/>
      <c r="C1618" s="126">
        <f>C1616+C1617</f>
        <v>10490.785800000001</v>
      </c>
    </row>
    <row r="1619" spans="1:3" ht="15.75" thickTop="1" x14ac:dyDescent="0.25"/>
    <row r="1620" spans="1:3" ht="15.75" x14ac:dyDescent="0.25">
      <c r="A1620" s="92"/>
      <c r="B1620" s="37"/>
      <c r="C1620" s="120"/>
    </row>
    <row r="1621" spans="1:3" ht="15.75" x14ac:dyDescent="0.25">
      <c r="A1621" s="92"/>
      <c r="B1621" s="37"/>
      <c r="C1621" s="120"/>
    </row>
    <row r="1622" spans="1:3" ht="15.75" x14ac:dyDescent="0.25">
      <c r="A1622" s="92"/>
      <c r="B1622" s="37"/>
      <c r="C1622" s="120"/>
    </row>
    <row r="1623" spans="1:3" ht="15.75" x14ac:dyDescent="0.25">
      <c r="A1623" s="92"/>
      <c r="B1623" s="37"/>
      <c r="C1623" s="120"/>
    </row>
    <row r="1624" spans="1:3" ht="15.75" x14ac:dyDescent="0.25">
      <c r="A1624" s="92"/>
      <c r="B1624" s="37"/>
      <c r="C1624" s="120"/>
    </row>
    <row r="1625" spans="1:3" ht="15.75" x14ac:dyDescent="0.25">
      <c r="A1625" s="92"/>
      <c r="B1625" s="37"/>
      <c r="C1625" s="120"/>
    </row>
    <row r="1626" spans="1:3" ht="15.75" x14ac:dyDescent="0.25">
      <c r="A1626" s="92"/>
      <c r="B1626" s="37"/>
      <c r="C1626" s="120"/>
    </row>
    <row r="1627" spans="1:3" ht="15.75" x14ac:dyDescent="0.25">
      <c r="A1627" s="92"/>
      <c r="B1627" s="37"/>
      <c r="C1627" s="120"/>
    </row>
    <row r="1638" spans="1:3" ht="17.25" x14ac:dyDescent="0.3">
      <c r="A1638" s="1" t="s">
        <v>110</v>
      </c>
      <c r="B1638" s="3"/>
      <c r="C1638" s="3"/>
    </row>
    <row r="1639" spans="1:3" ht="17.25" x14ac:dyDescent="0.3">
      <c r="A1639" s="1" t="s">
        <v>89</v>
      </c>
      <c r="B1639" s="3"/>
      <c r="C1639" s="3"/>
    </row>
    <row r="1640" spans="1:3" ht="15.75" x14ac:dyDescent="0.25">
      <c r="A1640" s="73"/>
      <c r="B1640" s="3"/>
      <c r="C1640" s="3"/>
    </row>
    <row r="1641" spans="1:3" ht="15.75" x14ac:dyDescent="0.25">
      <c r="A1641" s="74" t="s">
        <v>2</v>
      </c>
      <c r="B1641" s="3"/>
      <c r="C1641" s="3"/>
    </row>
    <row r="1642" spans="1:3" ht="15.75" x14ac:dyDescent="0.25">
      <c r="A1642" s="75"/>
      <c r="B1642" s="166" t="s">
        <v>122</v>
      </c>
      <c r="C1642" s="166"/>
    </row>
    <row r="1643" spans="1:3" ht="15.75" x14ac:dyDescent="0.25">
      <c r="A1643" s="76" t="s">
        <v>6</v>
      </c>
      <c r="B1643" s="8"/>
      <c r="C1643" s="7">
        <v>75000</v>
      </c>
    </row>
    <row r="1644" spans="1:3" ht="15.75" x14ac:dyDescent="0.25">
      <c r="A1644" s="67" t="s">
        <v>9</v>
      </c>
      <c r="B1644" s="11"/>
      <c r="C1644" s="10">
        <v>7800</v>
      </c>
    </row>
    <row r="1645" spans="1:3" ht="15.75" x14ac:dyDescent="0.25">
      <c r="A1645" s="67" t="s">
        <v>11</v>
      </c>
      <c r="B1645" s="11"/>
      <c r="C1645" s="10">
        <v>39825</v>
      </c>
    </row>
    <row r="1646" spans="1:3" ht="15.75" x14ac:dyDescent="0.25">
      <c r="A1646" s="67" t="s">
        <v>13</v>
      </c>
      <c r="B1646" s="11"/>
      <c r="C1646" s="10">
        <v>37500</v>
      </c>
    </row>
    <row r="1647" spans="1:3" ht="17.25" x14ac:dyDescent="0.3">
      <c r="A1647" s="9" t="s">
        <v>15</v>
      </c>
      <c r="B1647" s="11"/>
      <c r="C1647" s="10">
        <v>100000</v>
      </c>
    </row>
    <row r="1648" spans="1:3" ht="15.75" x14ac:dyDescent="0.25">
      <c r="A1648" s="67" t="s">
        <v>53</v>
      </c>
      <c r="B1648" s="11"/>
      <c r="C1648" s="10">
        <v>30000</v>
      </c>
    </row>
    <row r="1649" spans="1:3" ht="15.75" x14ac:dyDescent="0.25">
      <c r="A1649" s="67" t="s">
        <v>16</v>
      </c>
      <c r="B1649" s="11"/>
      <c r="C1649" s="10">
        <v>25000</v>
      </c>
    </row>
    <row r="1650" spans="1:3" ht="15.75" x14ac:dyDescent="0.25">
      <c r="A1650" s="67" t="s">
        <v>17</v>
      </c>
      <c r="B1650" s="11"/>
      <c r="C1650" s="10">
        <v>55000</v>
      </c>
    </row>
    <row r="1651" spans="1:3" ht="15.75" x14ac:dyDescent="0.25">
      <c r="A1651" s="67" t="s">
        <v>18</v>
      </c>
      <c r="B1651" s="11"/>
      <c r="C1651" s="10">
        <v>11500</v>
      </c>
    </row>
    <row r="1652" spans="1:3" ht="15.75" x14ac:dyDescent="0.25">
      <c r="A1652" s="67" t="s">
        <v>19</v>
      </c>
      <c r="B1652" s="11"/>
      <c r="C1652" s="10">
        <v>20000</v>
      </c>
    </row>
    <row r="1653" spans="1:3" ht="15.75" x14ac:dyDescent="0.25">
      <c r="A1653" s="78" t="s">
        <v>20</v>
      </c>
      <c r="B1653" s="19"/>
      <c r="C1653" s="18">
        <f>SUM(C1643:C1652)</f>
        <v>401625</v>
      </c>
    </row>
    <row r="1654" spans="1:3" ht="15.75" x14ac:dyDescent="0.25">
      <c r="A1654" s="79"/>
      <c r="B1654" s="47"/>
      <c r="C1654" s="20"/>
    </row>
    <row r="1655" spans="1:3" ht="15.75" x14ac:dyDescent="0.25">
      <c r="A1655" s="80" t="s">
        <v>21</v>
      </c>
      <c r="B1655" s="47"/>
      <c r="C1655" s="20"/>
    </row>
    <row r="1656" spans="1:3" ht="15.75" x14ac:dyDescent="0.25">
      <c r="A1656" s="67" t="s">
        <v>23</v>
      </c>
      <c r="B1656" s="47"/>
      <c r="C1656" s="77"/>
    </row>
    <row r="1657" spans="1:3" ht="15.75" x14ac:dyDescent="0.25">
      <c r="A1657" s="67" t="s">
        <v>22</v>
      </c>
      <c r="B1657" s="47"/>
      <c r="C1657" s="81"/>
    </row>
    <row r="1658" spans="1:3" ht="15.75" x14ac:dyDescent="0.25">
      <c r="A1658" s="67" t="s">
        <v>24</v>
      </c>
      <c r="B1658" s="90"/>
      <c r="C1658" s="81"/>
    </row>
    <row r="1659" spans="1:3" ht="15.75" x14ac:dyDescent="0.25">
      <c r="A1659" s="67" t="s">
        <v>25</v>
      </c>
      <c r="B1659" s="47"/>
      <c r="C1659" s="81"/>
    </row>
    <row r="1660" spans="1:3" ht="15.75" x14ac:dyDescent="0.25">
      <c r="A1660" s="67"/>
      <c r="B1660" s="8"/>
      <c r="C1660" s="7">
        <f>C1653+B1658+C1656</f>
        <v>401625</v>
      </c>
    </row>
    <row r="1661" spans="1:3" ht="15.75" x14ac:dyDescent="0.25">
      <c r="A1661" s="80" t="s">
        <v>26</v>
      </c>
      <c r="B1661" s="47"/>
      <c r="C1661" s="81"/>
    </row>
    <row r="1662" spans="1:3" ht="15.75" x14ac:dyDescent="0.25">
      <c r="A1662" s="67" t="s">
        <v>27</v>
      </c>
      <c r="B1662" s="29">
        <v>350</v>
      </c>
      <c r="C1662" s="82"/>
    </row>
    <row r="1663" spans="1:3" ht="17.25" x14ac:dyDescent="0.3">
      <c r="A1663" s="83" t="s">
        <v>28</v>
      </c>
      <c r="B1663" s="49">
        <v>7500</v>
      </c>
      <c r="C1663" s="137"/>
    </row>
    <row r="1664" spans="1:3" ht="16.5" thickBot="1" x14ac:dyDescent="0.3">
      <c r="A1664" s="67" t="s">
        <v>29</v>
      </c>
      <c r="B1664" s="35"/>
      <c r="C1664" s="84">
        <f>C1660-B1662-B1663</f>
        <v>393775</v>
      </c>
    </row>
    <row r="1665" spans="1:3" ht="15.75" x14ac:dyDescent="0.25">
      <c r="A1665" s="67" t="s">
        <v>30</v>
      </c>
      <c r="B1665" s="50"/>
      <c r="C1665" s="85">
        <f>C1664*6/100</f>
        <v>23626.5</v>
      </c>
    </row>
    <row r="1666" spans="1:3" ht="15.75" x14ac:dyDescent="0.25">
      <c r="A1666" s="67" t="s">
        <v>31</v>
      </c>
      <c r="B1666" s="47"/>
      <c r="C1666" s="77">
        <v>-15000</v>
      </c>
    </row>
    <row r="1667" spans="1:3" ht="16.5" thickBot="1" x14ac:dyDescent="0.3">
      <c r="A1667" s="43" t="s">
        <v>32</v>
      </c>
      <c r="B1667" s="57"/>
      <c r="C1667" s="126">
        <f>C1665+C1666</f>
        <v>8626.5</v>
      </c>
    </row>
    <row r="1668" spans="1:3" ht="15.75" thickTop="1" x14ac:dyDescent="0.25"/>
    <row r="1677" spans="1:3" ht="15.75" x14ac:dyDescent="0.25">
      <c r="A1677" s="92"/>
      <c r="B1677" s="37"/>
      <c r="C1677" s="120"/>
    </row>
    <row r="1686" spans="1:3" ht="17.25" x14ac:dyDescent="0.3">
      <c r="A1686" s="1" t="s">
        <v>111</v>
      </c>
      <c r="B1686" s="3"/>
      <c r="C1686" s="3"/>
    </row>
    <row r="1687" spans="1:3" ht="17.25" x14ac:dyDescent="0.3">
      <c r="A1687" s="1" t="s">
        <v>89</v>
      </c>
      <c r="B1687" s="3"/>
      <c r="C1687" s="3"/>
    </row>
    <row r="1688" spans="1:3" ht="15.75" x14ac:dyDescent="0.25">
      <c r="A1688" s="73"/>
      <c r="B1688" s="3"/>
      <c r="C1688" s="3"/>
    </row>
    <row r="1689" spans="1:3" ht="15.75" x14ac:dyDescent="0.25">
      <c r="A1689" s="74" t="s">
        <v>2</v>
      </c>
      <c r="B1689" s="3"/>
      <c r="C1689" s="3"/>
    </row>
    <row r="1690" spans="1:3" ht="15.75" x14ac:dyDescent="0.25">
      <c r="A1690" s="75"/>
      <c r="B1690" s="166" t="s">
        <v>122</v>
      </c>
      <c r="C1690" s="166"/>
    </row>
    <row r="1691" spans="1:3" ht="15.75" x14ac:dyDescent="0.25">
      <c r="A1691" s="76" t="s">
        <v>6</v>
      </c>
      <c r="B1691" s="8"/>
      <c r="C1691" s="7">
        <v>75000</v>
      </c>
    </row>
    <row r="1692" spans="1:3" ht="15.75" x14ac:dyDescent="0.25">
      <c r="A1692" s="67" t="s">
        <v>9</v>
      </c>
      <c r="B1692" s="11"/>
      <c r="C1692" s="10">
        <v>7800</v>
      </c>
    </row>
    <row r="1693" spans="1:3" ht="15.75" x14ac:dyDescent="0.25">
      <c r="A1693" s="67" t="s">
        <v>11</v>
      </c>
      <c r="B1693" s="11"/>
      <c r="C1693" s="10">
        <v>39825</v>
      </c>
    </row>
    <row r="1694" spans="1:3" ht="15.75" x14ac:dyDescent="0.25">
      <c r="A1694" s="67" t="s">
        <v>13</v>
      </c>
      <c r="B1694" s="11"/>
      <c r="C1694" s="10">
        <v>37500</v>
      </c>
    </row>
    <row r="1695" spans="1:3" ht="15.75" x14ac:dyDescent="0.25">
      <c r="A1695" s="67" t="s">
        <v>16</v>
      </c>
      <c r="B1695" s="11"/>
      <c r="C1695" s="10">
        <v>25000</v>
      </c>
    </row>
    <row r="1696" spans="1:3" ht="15.75" x14ac:dyDescent="0.25">
      <c r="A1696" s="67" t="s">
        <v>15</v>
      </c>
      <c r="B1696" s="47"/>
      <c r="C1696" s="15">
        <v>100000</v>
      </c>
    </row>
    <row r="1697" spans="1:3" ht="15.75" x14ac:dyDescent="0.25">
      <c r="A1697" s="67" t="s">
        <v>53</v>
      </c>
      <c r="B1697" s="11"/>
      <c r="C1697" s="10">
        <v>30000</v>
      </c>
    </row>
    <row r="1698" spans="1:3" ht="15.75" x14ac:dyDescent="0.25">
      <c r="A1698" s="67" t="s">
        <v>17</v>
      </c>
      <c r="B1698" s="11"/>
      <c r="C1698" s="10">
        <v>55000</v>
      </c>
    </row>
    <row r="1699" spans="1:3" ht="15.75" x14ac:dyDescent="0.25">
      <c r="A1699" s="67" t="s">
        <v>18</v>
      </c>
      <c r="B1699" s="11"/>
      <c r="C1699" s="10">
        <v>11500</v>
      </c>
    </row>
    <row r="1700" spans="1:3" ht="15.75" x14ac:dyDescent="0.25">
      <c r="A1700" s="67" t="s">
        <v>19</v>
      </c>
      <c r="B1700" s="11"/>
      <c r="C1700" s="10">
        <v>20000</v>
      </c>
    </row>
    <row r="1701" spans="1:3" ht="15.75" x14ac:dyDescent="0.25">
      <c r="A1701" s="78" t="s">
        <v>20</v>
      </c>
      <c r="B1701" s="19"/>
      <c r="C1701" s="18">
        <f>SUM(C1691:C1700)</f>
        <v>401625</v>
      </c>
    </row>
    <row r="1702" spans="1:3" ht="15.75" x14ac:dyDescent="0.25">
      <c r="A1702" s="79"/>
      <c r="B1702" s="47"/>
      <c r="C1702" s="20"/>
    </row>
    <row r="1703" spans="1:3" ht="15.75" x14ac:dyDescent="0.25">
      <c r="A1703" s="80" t="s">
        <v>21</v>
      </c>
      <c r="B1703" s="47"/>
      <c r="C1703" s="20"/>
    </row>
    <row r="1704" spans="1:3" ht="15.75" x14ac:dyDescent="0.25">
      <c r="A1704" s="67" t="s">
        <v>23</v>
      </c>
      <c r="B1704" s="47"/>
      <c r="C1704" s="77"/>
    </row>
    <row r="1705" spans="1:3" ht="15.75" x14ac:dyDescent="0.25">
      <c r="A1705" s="67" t="s">
        <v>22</v>
      </c>
      <c r="B1705" s="47"/>
      <c r="C1705" s="81"/>
    </row>
    <row r="1706" spans="1:3" ht="15.75" x14ac:dyDescent="0.25">
      <c r="A1706" s="67" t="s">
        <v>24</v>
      </c>
      <c r="B1706" s="90"/>
      <c r="C1706" s="81"/>
    </row>
    <row r="1707" spans="1:3" ht="15.75" x14ac:dyDescent="0.25">
      <c r="A1707" s="67" t="s">
        <v>25</v>
      </c>
      <c r="B1707" s="47"/>
      <c r="C1707" s="81"/>
    </row>
    <row r="1708" spans="1:3" ht="15.75" x14ac:dyDescent="0.25">
      <c r="A1708" s="67"/>
      <c r="B1708" s="8"/>
      <c r="C1708" s="7">
        <f>C1701+B1706+C1704</f>
        <v>401625</v>
      </c>
    </row>
    <row r="1709" spans="1:3" ht="15.75" x14ac:dyDescent="0.25">
      <c r="A1709" s="80" t="s">
        <v>26</v>
      </c>
      <c r="B1709" s="47"/>
      <c r="C1709" s="81"/>
    </row>
    <row r="1710" spans="1:3" ht="15.75" x14ac:dyDescent="0.25">
      <c r="A1710" s="67" t="s">
        <v>27</v>
      </c>
      <c r="B1710" s="29">
        <v>350</v>
      </c>
      <c r="C1710" s="82"/>
    </row>
    <row r="1711" spans="1:3" ht="17.25" x14ac:dyDescent="0.3">
      <c r="A1711" s="83" t="s">
        <v>28</v>
      </c>
      <c r="B1711" s="49">
        <v>7500</v>
      </c>
      <c r="C1711" s="137"/>
    </row>
    <row r="1712" spans="1:3" ht="16.5" thickBot="1" x14ac:dyDescent="0.3">
      <c r="A1712" s="67" t="s">
        <v>29</v>
      </c>
      <c r="B1712" s="35"/>
      <c r="C1712" s="84">
        <f>C1708-B1710-B1711</f>
        <v>393775</v>
      </c>
    </row>
    <row r="1713" spans="1:3" ht="15.75" x14ac:dyDescent="0.25">
      <c r="A1713" s="67" t="s">
        <v>30</v>
      </c>
      <c r="B1713" s="50"/>
      <c r="C1713" s="85">
        <f>C1712*6/100</f>
        <v>23626.5</v>
      </c>
    </row>
    <row r="1714" spans="1:3" ht="15.75" x14ac:dyDescent="0.25">
      <c r="A1714" s="67" t="s">
        <v>31</v>
      </c>
      <c r="B1714" s="47"/>
      <c r="C1714" s="77">
        <v>-15000</v>
      </c>
    </row>
    <row r="1715" spans="1:3" ht="16.5" thickBot="1" x14ac:dyDescent="0.3">
      <c r="A1715" s="43" t="s">
        <v>32</v>
      </c>
      <c r="B1715" s="57"/>
      <c r="C1715" s="126">
        <f>C1713+C1714</f>
        <v>8626.5</v>
      </c>
    </row>
    <row r="1716" spans="1:3" ht="15.75" thickTop="1" x14ac:dyDescent="0.25"/>
    <row r="1724" spans="1:3" ht="15.75" x14ac:dyDescent="0.25">
      <c r="A1724" s="92"/>
      <c r="B1724" s="37"/>
      <c r="C1724" s="120"/>
    </row>
    <row r="1734" spans="1:3" ht="17.25" x14ac:dyDescent="0.3">
      <c r="A1734" s="1" t="s">
        <v>112</v>
      </c>
      <c r="B1734" s="3"/>
      <c r="C1734" s="3"/>
    </row>
    <row r="1735" spans="1:3" ht="17.25" x14ac:dyDescent="0.3">
      <c r="A1735" s="1" t="s">
        <v>89</v>
      </c>
      <c r="B1735" s="3"/>
      <c r="C1735" s="3"/>
    </row>
    <row r="1736" spans="1:3" ht="15.75" x14ac:dyDescent="0.25">
      <c r="A1736" s="73"/>
      <c r="B1736" s="3"/>
      <c r="C1736" s="3"/>
    </row>
    <row r="1737" spans="1:3" ht="15.75" x14ac:dyDescent="0.25">
      <c r="A1737" s="74" t="s">
        <v>2</v>
      </c>
      <c r="B1737" s="3"/>
      <c r="C1737" s="3"/>
    </row>
    <row r="1738" spans="1:3" ht="15.75" x14ac:dyDescent="0.25">
      <c r="A1738" s="75"/>
      <c r="B1738" s="166" t="s">
        <v>122</v>
      </c>
      <c r="C1738" s="166"/>
    </row>
    <row r="1739" spans="1:3" ht="15.75" x14ac:dyDescent="0.25">
      <c r="A1739" s="76" t="s">
        <v>6</v>
      </c>
      <c r="B1739" s="8"/>
      <c r="C1739" s="7">
        <v>75000</v>
      </c>
    </row>
    <row r="1740" spans="1:3" ht="15.75" x14ac:dyDescent="0.25">
      <c r="A1740" s="67" t="s">
        <v>9</v>
      </c>
      <c r="B1740" s="11"/>
      <c r="C1740" s="10">
        <v>7800</v>
      </c>
    </row>
    <row r="1741" spans="1:3" ht="15.75" x14ac:dyDescent="0.25">
      <c r="A1741" s="67" t="s">
        <v>11</v>
      </c>
      <c r="B1741" s="11"/>
      <c r="C1741" s="10">
        <v>39825</v>
      </c>
    </row>
    <row r="1742" spans="1:3" ht="15.75" x14ac:dyDescent="0.25">
      <c r="A1742" s="67" t="s">
        <v>13</v>
      </c>
      <c r="B1742" s="11"/>
      <c r="C1742" s="10">
        <v>37500</v>
      </c>
    </row>
    <row r="1743" spans="1:3" ht="15.75" x14ac:dyDescent="0.25">
      <c r="A1743" s="67" t="s">
        <v>15</v>
      </c>
      <c r="B1743" s="47"/>
      <c r="C1743" s="15">
        <v>100000</v>
      </c>
    </row>
    <row r="1744" spans="1:3" ht="15.75" x14ac:dyDescent="0.25">
      <c r="A1744" s="67" t="s">
        <v>53</v>
      </c>
      <c r="B1744" s="11"/>
      <c r="C1744" s="10">
        <v>30000</v>
      </c>
    </row>
    <row r="1745" spans="1:3" ht="15.75" x14ac:dyDescent="0.25">
      <c r="A1745" s="67" t="s">
        <v>16</v>
      </c>
      <c r="B1745" s="11"/>
      <c r="C1745" s="10">
        <v>25000</v>
      </c>
    </row>
    <row r="1746" spans="1:3" ht="15.75" x14ac:dyDescent="0.25">
      <c r="A1746" s="67" t="s">
        <v>17</v>
      </c>
      <c r="B1746" s="11"/>
      <c r="C1746" s="10">
        <v>55000</v>
      </c>
    </row>
    <row r="1747" spans="1:3" ht="15.75" x14ac:dyDescent="0.25">
      <c r="A1747" s="67" t="s">
        <v>18</v>
      </c>
      <c r="B1747" s="11"/>
      <c r="C1747" s="10">
        <v>11500</v>
      </c>
    </row>
    <row r="1748" spans="1:3" ht="15.75" x14ac:dyDescent="0.25">
      <c r="A1748" s="67" t="s">
        <v>19</v>
      </c>
      <c r="B1748" s="11"/>
      <c r="C1748" s="10">
        <v>20000</v>
      </c>
    </row>
    <row r="1749" spans="1:3" ht="15.75" x14ac:dyDescent="0.25">
      <c r="A1749" s="78" t="s">
        <v>20</v>
      </c>
      <c r="B1749" s="19"/>
      <c r="C1749" s="18">
        <f>SUM(C1739:C1748)</f>
        <v>401625</v>
      </c>
    </row>
    <row r="1750" spans="1:3" ht="15.75" x14ac:dyDescent="0.25">
      <c r="A1750" s="79"/>
      <c r="B1750" s="47"/>
      <c r="C1750" s="20"/>
    </row>
    <row r="1751" spans="1:3" ht="15.75" x14ac:dyDescent="0.25">
      <c r="A1751" s="80" t="s">
        <v>21</v>
      </c>
      <c r="B1751" s="47"/>
      <c r="C1751" s="20"/>
    </row>
    <row r="1752" spans="1:3" ht="15.75" x14ac:dyDescent="0.25">
      <c r="A1752" s="67" t="s">
        <v>23</v>
      </c>
      <c r="B1752" s="47"/>
      <c r="C1752" s="77"/>
    </row>
    <row r="1753" spans="1:3" ht="15.75" x14ac:dyDescent="0.25">
      <c r="A1753" s="67" t="s">
        <v>22</v>
      </c>
      <c r="B1753" s="47"/>
      <c r="C1753" s="81"/>
    </row>
    <row r="1754" spans="1:3" ht="15.75" x14ac:dyDescent="0.25">
      <c r="A1754" s="67" t="s">
        <v>24</v>
      </c>
      <c r="B1754" s="90"/>
      <c r="C1754" s="81"/>
    </row>
    <row r="1755" spans="1:3" ht="15.75" x14ac:dyDescent="0.25">
      <c r="A1755" s="67" t="s">
        <v>25</v>
      </c>
      <c r="B1755" s="47"/>
      <c r="C1755" s="81"/>
    </row>
    <row r="1756" spans="1:3" ht="15.75" x14ac:dyDescent="0.25">
      <c r="A1756" s="67"/>
      <c r="B1756" s="8"/>
      <c r="C1756" s="7">
        <f>C1749+B1754+C1752</f>
        <v>401625</v>
      </c>
    </row>
    <row r="1757" spans="1:3" ht="15.75" x14ac:dyDescent="0.25">
      <c r="A1757" s="80" t="s">
        <v>26</v>
      </c>
      <c r="B1757" s="47"/>
      <c r="C1757" s="81"/>
    </row>
    <row r="1758" spans="1:3" ht="15.75" x14ac:dyDescent="0.25">
      <c r="A1758" s="67" t="s">
        <v>27</v>
      </c>
      <c r="B1758" s="29">
        <v>350</v>
      </c>
      <c r="C1758" s="82"/>
    </row>
    <row r="1759" spans="1:3" ht="17.25" x14ac:dyDescent="0.3">
      <c r="A1759" s="83" t="s">
        <v>28</v>
      </c>
      <c r="B1759" s="49">
        <v>7500</v>
      </c>
      <c r="C1759" s="137"/>
    </row>
    <row r="1760" spans="1:3" ht="16.5" thickBot="1" x14ac:dyDescent="0.3">
      <c r="A1760" s="67" t="s">
        <v>29</v>
      </c>
      <c r="B1760" s="35"/>
      <c r="C1760" s="84">
        <f>C1756-B1758-B1759</f>
        <v>393775</v>
      </c>
    </row>
    <row r="1761" spans="1:3" ht="15.75" x14ac:dyDescent="0.25">
      <c r="A1761" s="67" t="s">
        <v>30</v>
      </c>
      <c r="B1761" s="50"/>
      <c r="C1761" s="85">
        <f>C1760*6/100</f>
        <v>23626.5</v>
      </c>
    </row>
    <row r="1762" spans="1:3" ht="15.75" x14ac:dyDescent="0.25">
      <c r="A1762" s="67" t="s">
        <v>31</v>
      </c>
      <c r="B1762" s="47"/>
      <c r="C1762" s="77">
        <v>-15000</v>
      </c>
    </row>
    <row r="1763" spans="1:3" ht="16.5" thickBot="1" x14ac:dyDescent="0.3">
      <c r="A1763" s="43" t="s">
        <v>32</v>
      </c>
      <c r="B1763" s="57"/>
      <c r="C1763" s="126">
        <f>C1761+C1762</f>
        <v>8626.5</v>
      </c>
    </row>
    <row r="1764" spans="1:3" ht="15.75" thickTop="1" x14ac:dyDescent="0.25"/>
  </sheetData>
  <mergeCells count="39">
    <mergeCell ref="B184:C184"/>
    <mergeCell ref="B7:C7"/>
    <mergeCell ref="B52:C52"/>
    <mergeCell ref="B96:C96"/>
    <mergeCell ref="B140:C140"/>
    <mergeCell ref="B781:C781"/>
    <mergeCell ref="B228:C228"/>
    <mergeCell ref="B273:C273"/>
    <mergeCell ref="B318:C318"/>
    <mergeCell ref="B362:C362"/>
    <mergeCell ref="B409:C409"/>
    <mergeCell ref="B456:C456"/>
    <mergeCell ref="B550:C550"/>
    <mergeCell ref="B598:C598"/>
    <mergeCell ref="B643:C643"/>
    <mergeCell ref="B687:C687"/>
    <mergeCell ref="B734:C734"/>
    <mergeCell ref="B503:C503"/>
    <mergeCell ref="B1116:C1116"/>
    <mergeCell ref="B1164:C1164"/>
    <mergeCell ref="B1211:C1211"/>
    <mergeCell ref="B1258:C1258"/>
    <mergeCell ref="B1306:C1306"/>
    <mergeCell ref="K597:L597"/>
    <mergeCell ref="B1690:C1690"/>
    <mergeCell ref="B1738:C1738"/>
    <mergeCell ref="B1402:C1402"/>
    <mergeCell ref="B1450:C1450"/>
    <mergeCell ref="B1498:C1498"/>
    <mergeCell ref="B1546:C1546"/>
    <mergeCell ref="B1594:C1594"/>
    <mergeCell ref="B1642:C1642"/>
    <mergeCell ref="B1354:C1354"/>
    <mergeCell ref="B828:C828"/>
    <mergeCell ref="B876:C876"/>
    <mergeCell ref="B924:C924"/>
    <mergeCell ref="B972:C972"/>
    <mergeCell ref="B1020:C1020"/>
    <mergeCell ref="B1068:C1068"/>
  </mergeCells>
  <pageMargins left="1.2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3:J1765"/>
  <sheetViews>
    <sheetView topLeftCell="A272" workbookViewId="0">
      <selection activeCell="A268" sqref="A268:D304"/>
    </sheetView>
  </sheetViews>
  <sheetFormatPr defaultRowHeight="15" x14ac:dyDescent="0.25"/>
  <cols>
    <col min="1" max="1" width="36.28515625" customWidth="1"/>
    <col min="2" max="2" width="12.5703125" customWidth="1"/>
    <col min="3" max="3" width="14.28515625" customWidth="1"/>
    <col min="7" max="7" width="34.7109375" customWidth="1"/>
    <col min="8" max="8" width="13.42578125" customWidth="1"/>
    <col min="9" max="9" width="15.5703125" customWidth="1"/>
  </cols>
  <sheetData>
    <row r="3" spans="1:3" ht="17.25" x14ac:dyDescent="0.3">
      <c r="A3" s="1" t="s">
        <v>0</v>
      </c>
      <c r="B3" s="3"/>
      <c r="C3" s="3"/>
    </row>
    <row r="4" spans="1:3" ht="17.25" x14ac:dyDescent="0.3">
      <c r="A4" s="1" t="s">
        <v>1</v>
      </c>
      <c r="B4" s="3"/>
      <c r="C4" s="3"/>
    </row>
    <row r="5" spans="1:3" ht="17.25" x14ac:dyDescent="0.3">
      <c r="A5" s="2"/>
      <c r="B5" s="3"/>
      <c r="C5" s="3"/>
    </row>
    <row r="6" spans="1:3" ht="17.25" x14ac:dyDescent="0.3">
      <c r="A6" s="4" t="s">
        <v>2</v>
      </c>
      <c r="B6" s="3"/>
      <c r="C6" s="3"/>
    </row>
    <row r="7" spans="1:3" ht="17.25" x14ac:dyDescent="0.3">
      <c r="A7" s="5"/>
      <c r="B7" s="166" t="s">
        <v>124</v>
      </c>
      <c r="C7" s="166"/>
    </row>
    <row r="8" spans="1:3" ht="17.25" x14ac:dyDescent="0.3">
      <c r="A8" s="6" t="s">
        <v>6</v>
      </c>
      <c r="B8" s="8"/>
      <c r="C8" s="7">
        <v>107050</v>
      </c>
    </row>
    <row r="9" spans="1:3" ht="17.25" x14ac:dyDescent="0.3">
      <c r="A9" s="9" t="s">
        <v>7</v>
      </c>
      <c r="B9" s="11"/>
      <c r="C9" s="10"/>
    </row>
    <row r="10" spans="1:3" ht="15.75" x14ac:dyDescent="0.25">
      <c r="A10" s="12" t="s">
        <v>8</v>
      </c>
      <c r="B10" s="14"/>
      <c r="C10" s="13"/>
    </row>
    <row r="11" spans="1:3" ht="17.25" x14ac:dyDescent="0.3">
      <c r="A11" s="9" t="s">
        <v>9</v>
      </c>
      <c r="B11" s="11"/>
      <c r="C11" s="10">
        <v>7800</v>
      </c>
    </row>
    <row r="12" spans="1:3" ht="17.25" x14ac:dyDescent="0.3">
      <c r="A12" s="9" t="s">
        <v>10</v>
      </c>
      <c r="B12" s="11"/>
      <c r="C12" s="10"/>
    </row>
    <row r="13" spans="1:3" ht="17.25" x14ac:dyDescent="0.3">
      <c r="A13" s="9" t="s">
        <v>11</v>
      </c>
      <c r="B13" s="11"/>
      <c r="C13" s="10">
        <v>57150</v>
      </c>
    </row>
    <row r="14" spans="1:3" ht="17.25" x14ac:dyDescent="0.3">
      <c r="A14" s="9" t="s">
        <v>12</v>
      </c>
      <c r="B14" s="16"/>
      <c r="C14" s="15"/>
    </row>
    <row r="15" spans="1:3" ht="17.25" x14ac:dyDescent="0.3">
      <c r="A15" s="9" t="s">
        <v>13</v>
      </c>
      <c r="B15" s="11"/>
      <c r="C15" s="10">
        <v>53525</v>
      </c>
    </row>
    <row r="16" spans="1:3" ht="17.25" x14ac:dyDescent="0.3">
      <c r="A16" s="9" t="s">
        <v>14</v>
      </c>
      <c r="B16" s="11"/>
      <c r="C16" s="10"/>
    </row>
    <row r="17" spans="1:3" ht="17.25" x14ac:dyDescent="0.3">
      <c r="A17" s="9" t="s">
        <v>15</v>
      </c>
      <c r="B17" s="14"/>
      <c r="C17" s="13">
        <v>100000</v>
      </c>
    </row>
    <row r="18" spans="1:3" ht="17.25" x14ac:dyDescent="0.3">
      <c r="A18" s="9" t="s">
        <v>16</v>
      </c>
      <c r="B18" s="11"/>
      <c r="C18" s="10">
        <v>25000</v>
      </c>
    </row>
    <row r="19" spans="1:3" ht="17.25" x14ac:dyDescent="0.3">
      <c r="A19" s="9" t="s">
        <v>17</v>
      </c>
      <c r="B19" s="11"/>
      <c r="C19" s="10">
        <v>55000</v>
      </c>
    </row>
    <row r="20" spans="1:3" ht="17.25" x14ac:dyDescent="0.3">
      <c r="A20" s="9" t="s">
        <v>18</v>
      </c>
      <c r="B20" s="14"/>
      <c r="C20" s="13">
        <v>11500</v>
      </c>
    </row>
    <row r="21" spans="1:3" ht="17.25" x14ac:dyDescent="0.3">
      <c r="A21" s="9" t="s">
        <v>19</v>
      </c>
      <c r="B21" s="11"/>
      <c r="C21" s="10">
        <v>20000</v>
      </c>
    </row>
    <row r="22" spans="1:3" ht="17.25" x14ac:dyDescent="0.3">
      <c r="A22" s="17" t="s">
        <v>20</v>
      </c>
      <c r="B22" s="19"/>
      <c r="C22" s="18">
        <f>SUM(C8:C21)</f>
        <v>437025</v>
      </c>
    </row>
    <row r="23" spans="1:3" ht="17.25" x14ac:dyDescent="0.3">
      <c r="A23" s="9"/>
      <c r="B23" s="22"/>
      <c r="C23" s="20"/>
    </row>
    <row r="24" spans="1:3" ht="17.25" x14ac:dyDescent="0.3">
      <c r="A24" s="23" t="s">
        <v>21</v>
      </c>
      <c r="B24" s="22"/>
      <c r="C24" s="20"/>
    </row>
    <row r="25" spans="1:3" ht="17.25" x14ac:dyDescent="0.3">
      <c r="A25" s="9" t="s">
        <v>22</v>
      </c>
      <c r="B25" s="22"/>
      <c r="C25" s="20"/>
    </row>
    <row r="26" spans="1:3" ht="15.75" x14ac:dyDescent="0.25">
      <c r="A26" s="24" t="s">
        <v>23</v>
      </c>
      <c r="B26" s="26"/>
      <c r="C26" s="25"/>
    </row>
    <row r="27" spans="1:3" ht="17.25" x14ac:dyDescent="0.3">
      <c r="A27" s="9" t="s">
        <v>24</v>
      </c>
      <c r="B27" s="26"/>
      <c r="C27" s="25">
        <v>55000</v>
      </c>
    </row>
    <row r="28" spans="1:3" ht="17.25" x14ac:dyDescent="0.3">
      <c r="A28" s="9" t="s">
        <v>25</v>
      </c>
      <c r="B28" s="22"/>
      <c r="C28" s="20"/>
    </row>
    <row r="29" spans="1:3" ht="17.25" x14ac:dyDescent="0.3">
      <c r="A29" s="9"/>
      <c r="B29" s="22"/>
      <c r="C29" s="20"/>
    </row>
    <row r="30" spans="1:3" ht="15.75" x14ac:dyDescent="0.25">
      <c r="A30" s="12"/>
      <c r="B30" s="8"/>
      <c r="C30" s="7">
        <f>+C22+C25+C26+C27+C28+C29</f>
        <v>492025</v>
      </c>
    </row>
    <row r="31" spans="1:3" ht="17.25" x14ac:dyDescent="0.3">
      <c r="A31" s="23" t="s">
        <v>26</v>
      </c>
      <c r="B31" s="11"/>
      <c r="C31" s="10"/>
    </row>
    <row r="32" spans="1:3" ht="17.25" x14ac:dyDescent="0.3">
      <c r="A32" s="9" t="s">
        <v>27</v>
      </c>
      <c r="B32" s="29">
        <v>350</v>
      </c>
      <c r="C32" s="28"/>
    </row>
    <row r="33" spans="1:3" ht="17.25" x14ac:dyDescent="0.3">
      <c r="A33" s="9" t="s">
        <v>28</v>
      </c>
      <c r="B33" s="32">
        <v>10705</v>
      </c>
      <c r="C33" s="31"/>
    </row>
    <row r="34" spans="1:3" ht="15.75" x14ac:dyDescent="0.25">
      <c r="A34" s="12"/>
      <c r="B34" s="11"/>
      <c r="C34" s="33">
        <f t="shared" ref="C34" si="0">-B32-B33</f>
        <v>-11055</v>
      </c>
    </row>
    <row r="35" spans="1:3" ht="18" thickBot="1" x14ac:dyDescent="0.35">
      <c r="A35" s="9" t="s">
        <v>29</v>
      </c>
      <c r="B35" s="36"/>
      <c r="C35" s="34">
        <f>+C30+C34</f>
        <v>480970</v>
      </c>
    </row>
    <row r="36" spans="1:3" ht="17.25" x14ac:dyDescent="0.3">
      <c r="A36" s="9" t="s">
        <v>30</v>
      </c>
      <c r="B36" s="32"/>
      <c r="C36" s="31">
        <f t="shared" ref="C36" si="1">C35*6/100</f>
        <v>28858.2</v>
      </c>
    </row>
    <row r="37" spans="1:3" ht="17.25" x14ac:dyDescent="0.3">
      <c r="A37" s="9" t="s">
        <v>31</v>
      </c>
      <c r="B37" s="22"/>
      <c r="C37" s="20">
        <v>-15000</v>
      </c>
    </row>
    <row r="38" spans="1:3" ht="16.5" thickBot="1" x14ac:dyDescent="0.3">
      <c r="A38" s="12" t="s">
        <v>32</v>
      </c>
      <c r="B38" s="32"/>
      <c r="C38" s="42">
        <f t="shared" ref="C38" si="2">C36+C37</f>
        <v>13858.2</v>
      </c>
    </row>
    <row r="39" spans="1:3" ht="17.25" thickTop="1" thickBot="1" x14ac:dyDescent="0.3">
      <c r="A39" s="43"/>
      <c r="B39" s="40"/>
      <c r="C39" s="42">
        <v>13858</v>
      </c>
    </row>
    <row r="40" spans="1:3" ht="16.5" thickTop="1" x14ac:dyDescent="0.25">
      <c r="A40" s="21"/>
      <c r="B40" s="30"/>
      <c r="C40" s="58" t="s">
        <v>114</v>
      </c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45"/>
      <c r="B44" s="3"/>
      <c r="C44" s="3"/>
    </row>
    <row r="45" spans="1:3" ht="15.75" x14ac:dyDescent="0.25">
      <c r="A45" s="45"/>
      <c r="B45" s="3"/>
      <c r="C45" s="3"/>
    </row>
    <row r="46" spans="1:3" ht="15.75" x14ac:dyDescent="0.25">
      <c r="A46" s="46"/>
      <c r="B46" s="3"/>
      <c r="C46" s="3"/>
    </row>
    <row r="47" spans="1:3" ht="17.25" x14ac:dyDescent="0.3">
      <c r="A47" s="2"/>
      <c r="B47" s="3"/>
      <c r="C47" s="3"/>
    </row>
    <row r="48" spans="1:3" ht="17.25" x14ac:dyDescent="0.3">
      <c r="A48" s="1" t="s">
        <v>34</v>
      </c>
      <c r="B48" s="3"/>
      <c r="C48" s="3"/>
    </row>
    <row r="49" spans="1:3" ht="17.25" x14ac:dyDescent="0.3">
      <c r="A49" s="1" t="s">
        <v>1</v>
      </c>
      <c r="B49" s="3"/>
      <c r="C49" s="3"/>
    </row>
    <row r="50" spans="1:3" ht="17.25" x14ac:dyDescent="0.3">
      <c r="A50" s="2"/>
      <c r="B50" s="3"/>
      <c r="C50" s="3"/>
    </row>
    <row r="51" spans="1:3" ht="17.25" x14ac:dyDescent="0.3">
      <c r="A51" s="4" t="s">
        <v>2</v>
      </c>
      <c r="B51" s="3"/>
      <c r="C51" s="3"/>
    </row>
    <row r="52" spans="1:3" ht="17.25" x14ac:dyDescent="0.3">
      <c r="A52" s="5"/>
      <c r="B52" s="166" t="s">
        <v>124</v>
      </c>
      <c r="C52" s="166"/>
    </row>
    <row r="53" spans="1:3" ht="17.25" x14ac:dyDescent="0.3">
      <c r="A53" s="6" t="s">
        <v>6</v>
      </c>
      <c r="B53" s="8"/>
      <c r="C53" s="7">
        <v>107050</v>
      </c>
    </row>
    <row r="54" spans="1:3" ht="17.25" x14ac:dyDescent="0.3">
      <c r="A54" s="9" t="s">
        <v>7</v>
      </c>
      <c r="B54" s="11"/>
      <c r="C54" s="10"/>
    </row>
    <row r="55" spans="1:3" ht="15.75" x14ac:dyDescent="0.25">
      <c r="A55" s="12" t="s">
        <v>8</v>
      </c>
      <c r="B55" s="14"/>
      <c r="C55" s="13"/>
    </row>
    <row r="56" spans="1:3" ht="17.25" x14ac:dyDescent="0.3">
      <c r="A56" s="9" t="s">
        <v>9</v>
      </c>
      <c r="B56" s="11"/>
      <c r="C56" s="10">
        <v>7800</v>
      </c>
    </row>
    <row r="57" spans="1:3" ht="17.25" x14ac:dyDescent="0.3">
      <c r="A57" s="9" t="s">
        <v>10</v>
      </c>
      <c r="B57" s="11"/>
      <c r="C57" s="10"/>
    </row>
    <row r="58" spans="1:3" ht="17.25" x14ac:dyDescent="0.3">
      <c r="A58" s="9" t="s">
        <v>11</v>
      </c>
      <c r="B58" s="11"/>
      <c r="C58" s="10">
        <v>57150</v>
      </c>
    </row>
    <row r="59" spans="1:3" ht="17.25" x14ac:dyDescent="0.3">
      <c r="A59" s="9" t="s">
        <v>12</v>
      </c>
      <c r="B59" s="16"/>
      <c r="C59" s="13">
        <v>30000</v>
      </c>
    </row>
    <row r="60" spans="1:3" ht="17.25" x14ac:dyDescent="0.3">
      <c r="A60" s="9" t="s">
        <v>13</v>
      </c>
      <c r="B60" s="11"/>
      <c r="C60" s="10">
        <v>53525</v>
      </c>
    </row>
    <row r="61" spans="1:3" ht="17.25" x14ac:dyDescent="0.3">
      <c r="A61" s="9" t="s">
        <v>14</v>
      </c>
      <c r="B61" s="11"/>
      <c r="C61" s="10"/>
    </row>
    <row r="62" spans="1:3" ht="17.25" x14ac:dyDescent="0.3">
      <c r="A62" s="9" t="s">
        <v>15</v>
      </c>
      <c r="B62" s="14"/>
      <c r="C62" s="13">
        <v>100000</v>
      </c>
    </row>
    <row r="63" spans="1:3" ht="17.25" x14ac:dyDescent="0.3">
      <c r="A63" s="9" t="s">
        <v>16</v>
      </c>
      <c r="B63" s="11"/>
      <c r="C63" s="10">
        <v>25000</v>
      </c>
    </row>
    <row r="64" spans="1:3" ht="17.25" x14ac:dyDescent="0.3">
      <c r="A64" s="9" t="s">
        <v>17</v>
      </c>
      <c r="B64" s="11"/>
      <c r="C64" s="10">
        <v>55000</v>
      </c>
    </row>
    <row r="65" spans="1:3" ht="17.25" x14ac:dyDescent="0.3">
      <c r="A65" s="9" t="s">
        <v>18</v>
      </c>
      <c r="B65" s="14"/>
      <c r="C65" s="13">
        <v>11500</v>
      </c>
    </row>
    <row r="66" spans="1:3" ht="17.25" x14ac:dyDescent="0.3">
      <c r="A66" s="9" t="s">
        <v>19</v>
      </c>
      <c r="B66" s="11"/>
      <c r="C66" s="10">
        <v>20000</v>
      </c>
    </row>
    <row r="67" spans="1:3" ht="17.25" x14ac:dyDescent="0.3">
      <c r="A67" s="17" t="s">
        <v>20</v>
      </c>
      <c r="B67" s="19"/>
      <c r="C67" s="18">
        <f>SUM(C53:C66)</f>
        <v>467025</v>
      </c>
    </row>
    <row r="68" spans="1:3" ht="17.25" x14ac:dyDescent="0.3">
      <c r="A68" s="9"/>
      <c r="B68" s="22"/>
      <c r="C68" s="20"/>
    </row>
    <row r="69" spans="1:3" ht="17.25" x14ac:dyDescent="0.3">
      <c r="A69" s="23" t="s">
        <v>21</v>
      </c>
      <c r="B69" s="22"/>
      <c r="C69" s="20"/>
    </row>
    <row r="70" spans="1:3" ht="17.25" x14ac:dyDescent="0.3">
      <c r="A70" s="9" t="s">
        <v>22</v>
      </c>
      <c r="B70" s="22"/>
      <c r="C70" s="20"/>
    </row>
    <row r="71" spans="1:3" ht="15.75" x14ac:dyDescent="0.25">
      <c r="A71" s="24" t="s">
        <v>23</v>
      </c>
      <c r="B71" s="22"/>
      <c r="C71" s="20"/>
    </row>
    <row r="72" spans="1:3" ht="17.25" x14ac:dyDescent="0.3">
      <c r="A72" s="9" t="s">
        <v>24</v>
      </c>
      <c r="B72" s="22"/>
      <c r="C72" s="20"/>
    </row>
    <row r="73" spans="1:3" ht="17.25" x14ac:dyDescent="0.3">
      <c r="A73" s="9" t="s">
        <v>25</v>
      </c>
      <c r="B73" s="22"/>
      <c r="C73" s="134">
        <v>3538.23</v>
      </c>
    </row>
    <row r="74" spans="1:3" ht="17.25" x14ac:dyDescent="0.3">
      <c r="A74" s="9"/>
      <c r="B74" s="22"/>
      <c r="C74" s="20"/>
    </row>
    <row r="75" spans="1:3" ht="15.75" x14ac:dyDescent="0.25">
      <c r="A75" s="12"/>
      <c r="B75" s="8"/>
      <c r="C75" s="7">
        <f>C67+C73</f>
        <v>470563.23</v>
      </c>
    </row>
    <row r="76" spans="1:3" ht="17.25" x14ac:dyDescent="0.3">
      <c r="A76" s="23" t="s">
        <v>26</v>
      </c>
      <c r="B76" s="11"/>
      <c r="C76" s="10"/>
    </row>
    <row r="77" spans="1:3" ht="17.25" x14ac:dyDescent="0.3">
      <c r="A77" s="9" t="s">
        <v>27</v>
      </c>
      <c r="B77" s="29">
        <v>350</v>
      </c>
      <c r="C77" s="28"/>
    </row>
    <row r="78" spans="1:3" ht="17.25" x14ac:dyDescent="0.3">
      <c r="A78" s="9" t="s">
        <v>28</v>
      </c>
      <c r="B78" s="32">
        <v>10705</v>
      </c>
      <c r="C78" s="31"/>
    </row>
    <row r="79" spans="1:3" ht="15.75" x14ac:dyDescent="0.25">
      <c r="A79" s="12"/>
      <c r="B79" s="49"/>
      <c r="C79" s="10">
        <f t="shared" ref="C79" si="3">-B77-B78</f>
        <v>-11055</v>
      </c>
    </row>
    <row r="80" spans="1:3" ht="18" thickBot="1" x14ac:dyDescent="0.35">
      <c r="A80" s="9" t="s">
        <v>29</v>
      </c>
      <c r="B80" s="35"/>
      <c r="C80" s="34">
        <f>+C75+C79</f>
        <v>459508.23</v>
      </c>
    </row>
    <row r="81" spans="1:3" ht="17.25" x14ac:dyDescent="0.3">
      <c r="A81" s="9" t="s">
        <v>30</v>
      </c>
      <c r="B81" s="32"/>
      <c r="C81" s="31">
        <f t="shared" ref="C81" si="4">C80*6/100</f>
        <v>27570.4938</v>
      </c>
    </row>
    <row r="82" spans="1:3" ht="17.25" x14ac:dyDescent="0.3">
      <c r="A82" s="9" t="s">
        <v>31</v>
      </c>
      <c r="B82" s="22"/>
      <c r="C82" s="20">
        <v>-15000</v>
      </c>
    </row>
    <row r="83" spans="1:3" ht="15.75" x14ac:dyDescent="0.25">
      <c r="A83" s="12" t="s">
        <v>32</v>
      </c>
      <c r="B83" s="40"/>
      <c r="C83" s="41">
        <f t="shared" ref="C83" si="5">C81+C82</f>
        <v>12570.4938</v>
      </c>
    </row>
    <row r="84" spans="1:3" ht="16.5" thickBot="1" x14ac:dyDescent="0.3">
      <c r="A84" s="51"/>
      <c r="B84" s="52"/>
      <c r="C84" s="124">
        <v>12570</v>
      </c>
    </row>
    <row r="85" spans="1:3" ht="18" thickTop="1" x14ac:dyDescent="0.3">
      <c r="A85" s="55"/>
      <c r="B85" s="3"/>
      <c r="C85" s="3"/>
    </row>
    <row r="86" spans="1:3" ht="17.25" x14ac:dyDescent="0.3">
      <c r="A86" s="55"/>
      <c r="B86" s="3"/>
      <c r="C86" s="3"/>
    </row>
    <row r="87" spans="1:3" ht="17.25" x14ac:dyDescent="0.3">
      <c r="A87" s="55"/>
      <c r="B87" s="3"/>
      <c r="C87" s="3"/>
    </row>
    <row r="88" spans="1:3" ht="17.25" x14ac:dyDescent="0.3">
      <c r="A88" s="55"/>
      <c r="B88" s="3"/>
      <c r="C88" s="3"/>
    </row>
    <row r="89" spans="1:3" ht="17.25" x14ac:dyDescent="0.3">
      <c r="A89" s="56"/>
      <c r="B89" s="3"/>
      <c r="C89" s="3"/>
    </row>
    <row r="90" spans="1:3" ht="17.25" x14ac:dyDescent="0.3">
      <c r="A90" s="56"/>
      <c r="B90" s="3"/>
      <c r="C90" s="3"/>
    </row>
    <row r="91" spans="1:3" ht="17.25" x14ac:dyDescent="0.3">
      <c r="A91" s="56"/>
      <c r="B91" s="3"/>
      <c r="C91" s="3"/>
    </row>
    <row r="92" spans="1:3" ht="17.25" x14ac:dyDescent="0.3">
      <c r="A92" s="1" t="s">
        <v>36</v>
      </c>
      <c r="B92" s="3"/>
      <c r="C92" s="3"/>
    </row>
    <row r="93" spans="1:3" ht="17.25" x14ac:dyDescent="0.3">
      <c r="A93" s="1" t="s">
        <v>1</v>
      </c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4" t="s">
        <v>2</v>
      </c>
      <c r="B95" s="3"/>
      <c r="C95" s="3"/>
    </row>
    <row r="96" spans="1:3" ht="17.25" x14ac:dyDescent="0.3">
      <c r="A96" s="5"/>
      <c r="B96" s="166" t="s">
        <v>124</v>
      </c>
      <c r="C96" s="166"/>
    </row>
    <row r="97" spans="1:3" ht="17.25" x14ac:dyDescent="0.3">
      <c r="A97" s="6" t="s">
        <v>6</v>
      </c>
      <c r="B97" s="8"/>
      <c r="C97" s="7">
        <v>84780</v>
      </c>
    </row>
    <row r="98" spans="1:3" ht="17.25" x14ac:dyDescent="0.3">
      <c r="A98" s="9" t="s">
        <v>7</v>
      </c>
      <c r="B98" s="11"/>
      <c r="C98" s="10"/>
    </row>
    <row r="99" spans="1:3" ht="15.75" x14ac:dyDescent="0.25">
      <c r="A99" s="12" t="s">
        <v>8</v>
      </c>
      <c r="B99" s="14"/>
      <c r="C99" s="13"/>
    </row>
    <row r="100" spans="1:3" ht="17.25" x14ac:dyDescent="0.3">
      <c r="A100" s="9" t="s">
        <v>9</v>
      </c>
      <c r="B100" s="11"/>
      <c r="C100" s="10">
        <v>7800</v>
      </c>
    </row>
    <row r="101" spans="1:3" ht="17.25" x14ac:dyDescent="0.3">
      <c r="A101" s="9" t="s">
        <v>10</v>
      </c>
      <c r="B101" s="11"/>
      <c r="C101" s="10"/>
    </row>
    <row r="102" spans="1:3" ht="17.25" x14ac:dyDescent="0.3">
      <c r="A102" s="9" t="s">
        <v>11</v>
      </c>
      <c r="B102" s="11"/>
      <c r="C102" s="10">
        <v>57150</v>
      </c>
    </row>
    <row r="103" spans="1:3" ht="17.25" x14ac:dyDescent="0.3">
      <c r="A103" s="9" t="s">
        <v>12</v>
      </c>
      <c r="B103" s="16"/>
      <c r="C103" s="13">
        <v>30000</v>
      </c>
    </row>
    <row r="104" spans="1:3" ht="17.25" x14ac:dyDescent="0.3">
      <c r="A104" s="9" t="s">
        <v>13</v>
      </c>
      <c r="B104" s="11"/>
      <c r="C104" s="10">
        <v>42390</v>
      </c>
    </row>
    <row r="105" spans="1:3" ht="17.25" x14ac:dyDescent="0.3">
      <c r="A105" s="9" t="s">
        <v>14</v>
      </c>
      <c r="B105" s="11"/>
      <c r="C105" s="10"/>
    </row>
    <row r="106" spans="1:3" ht="17.25" x14ac:dyDescent="0.3">
      <c r="A106" s="9" t="s">
        <v>15</v>
      </c>
      <c r="B106" s="14"/>
      <c r="C106" s="13">
        <v>100000</v>
      </c>
    </row>
    <row r="107" spans="1:3" ht="17.25" x14ac:dyDescent="0.3">
      <c r="A107" s="9" t="s">
        <v>16</v>
      </c>
      <c r="B107" s="11"/>
      <c r="C107" s="10">
        <v>25000</v>
      </c>
    </row>
    <row r="108" spans="1:3" ht="17.25" x14ac:dyDescent="0.3">
      <c r="A108" s="9" t="s">
        <v>17</v>
      </c>
      <c r="B108" s="11"/>
      <c r="C108" s="10">
        <v>55000</v>
      </c>
    </row>
    <row r="109" spans="1:3" ht="17.25" x14ac:dyDescent="0.3">
      <c r="A109" s="9" t="s">
        <v>18</v>
      </c>
      <c r="B109" s="14"/>
      <c r="C109" s="13">
        <v>11500</v>
      </c>
    </row>
    <row r="110" spans="1:3" ht="17.25" x14ac:dyDescent="0.3">
      <c r="A110" s="9" t="s">
        <v>19</v>
      </c>
      <c r="B110" s="11"/>
      <c r="C110" s="10">
        <v>20000</v>
      </c>
    </row>
    <row r="111" spans="1:3" ht="17.25" x14ac:dyDescent="0.3">
      <c r="A111" s="17" t="s">
        <v>20</v>
      </c>
      <c r="B111" s="19"/>
      <c r="C111" s="18">
        <f>SUM(C97:C110)</f>
        <v>433620</v>
      </c>
    </row>
    <row r="112" spans="1:3" ht="17.25" x14ac:dyDescent="0.3">
      <c r="A112" s="9"/>
      <c r="B112" s="22"/>
      <c r="C112" s="20"/>
    </row>
    <row r="113" spans="1:3" ht="17.25" x14ac:dyDescent="0.3">
      <c r="A113" s="23" t="s">
        <v>21</v>
      </c>
      <c r="B113" s="22"/>
      <c r="C113" s="20"/>
    </row>
    <row r="114" spans="1:3" ht="17.25" x14ac:dyDescent="0.3">
      <c r="A114" s="9" t="s">
        <v>22</v>
      </c>
      <c r="B114" s="22"/>
      <c r="C114" s="20"/>
    </row>
    <row r="115" spans="1:3" ht="15.75" x14ac:dyDescent="0.25">
      <c r="A115" s="24" t="s">
        <v>23</v>
      </c>
      <c r="B115" s="22"/>
      <c r="C115" s="20"/>
    </row>
    <row r="116" spans="1:3" ht="17.25" x14ac:dyDescent="0.3">
      <c r="A116" s="9" t="s">
        <v>24</v>
      </c>
      <c r="B116" s="22"/>
      <c r="C116" s="20"/>
    </row>
    <row r="117" spans="1:3" ht="17.25" x14ac:dyDescent="0.3">
      <c r="A117" s="9" t="s">
        <v>25</v>
      </c>
      <c r="B117" s="22"/>
      <c r="C117" s="20"/>
    </row>
    <row r="118" spans="1:3" ht="17.25" x14ac:dyDescent="0.3">
      <c r="A118" s="9"/>
      <c r="B118" s="22"/>
      <c r="C118" s="20"/>
    </row>
    <row r="119" spans="1:3" ht="15.75" x14ac:dyDescent="0.25">
      <c r="A119" s="12"/>
      <c r="B119" s="8"/>
      <c r="C119" s="7">
        <f>C111+C115+C116+C117</f>
        <v>433620</v>
      </c>
    </row>
    <row r="120" spans="1:3" ht="17.25" x14ac:dyDescent="0.3">
      <c r="A120" s="23" t="s">
        <v>26</v>
      </c>
      <c r="B120" s="11"/>
      <c r="C120" s="10"/>
    </row>
    <row r="121" spans="1:3" ht="17.25" x14ac:dyDescent="0.3">
      <c r="A121" s="9" t="s">
        <v>27</v>
      </c>
      <c r="B121" s="29">
        <v>350</v>
      </c>
      <c r="C121" s="28"/>
    </row>
    <row r="122" spans="1:3" ht="17.25" x14ac:dyDescent="0.3">
      <c r="A122" s="9" t="s">
        <v>28</v>
      </c>
      <c r="B122" s="32">
        <v>8478</v>
      </c>
      <c r="C122" s="31"/>
    </row>
    <row r="123" spans="1:3" ht="15.75" x14ac:dyDescent="0.25">
      <c r="A123" s="12"/>
      <c r="B123" s="11"/>
      <c r="C123" s="33">
        <f t="shared" ref="C123" si="6">-B121-B122</f>
        <v>-8828</v>
      </c>
    </row>
    <row r="124" spans="1:3" ht="17.25" x14ac:dyDescent="0.3">
      <c r="A124" s="9" t="s">
        <v>29</v>
      </c>
      <c r="B124" s="11"/>
      <c r="C124" s="10">
        <f>+C119+C123</f>
        <v>424792</v>
      </c>
    </row>
    <row r="125" spans="1:3" ht="17.25" x14ac:dyDescent="0.3">
      <c r="A125" s="9" t="s">
        <v>37</v>
      </c>
      <c r="B125" s="32"/>
      <c r="C125" s="31">
        <f t="shared" ref="C125" si="7">C124*6/100</f>
        <v>25487.52</v>
      </c>
    </row>
    <row r="126" spans="1:3" ht="17.25" x14ac:dyDescent="0.3">
      <c r="A126" s="9" t="s">
        <v>31</v>
      </c>
      <c r="B126" s="22"/>
      <c r="C126" s="20">
        <v>-15000</v>
      </c>
    </row>
    <row r="127" spans="1:3" ht="16.5" thickBot="1" x14ac:dyDescent="0.3">
      <c r="A127" s="43" t="s">
        <v>32</v>
      </c>
      <c r="B127" s="40"/>
      <c r="C127" s="124">
        <f t="shared" ref="C127" si="8">C125+C126</f>
        <v>10487.52</v>
      </c>
    </row>
    <row r="128" spans="1:3" ht="17.25" thickTop="1" thickBot="1" x14ac:dyDescent="0.3">
      <c r="A128" s="51"/>
      <c r="B128" s="52"/>
      <c r="C128" s="124">
        <v>10488</v>
      </c>
    </row>
    <row r="129" spans="1:3" ht="18" thickTop="1" x14ac:dyDescent="0.3">
      <c r="A129" s="2"/>
      <c r="B129" s="3"/>
      <c r="C129" s="3"/>
    </row>
    <row r="130" spans="1:3" ht="17.25" x14ac:dyDescent="0.3">
      <c r="A130" s="56"/>
      <c r="B130" s="3"/>
      <c r="C130" s="3"/>
    </row>
    <row r="131" spans="1:3" ht="17.25" x14ac:dyDescent="0.3">
      <c r="A131" s="56"/>
      <c r="B131" s="3"/>
      <c r="C131" s="3"/>
    </row>
    <row r="132" spans="1:3" ht="17.25" x14ac:dyDescent="0.3">
      <c r="A132" s="56"/>
      <c r="B132" s="3"/>
      <c r="C132" s="3"/>
    </row>
    <row r="133" spans="1:3" ht="17.25" x14ac:dyDescent="0.3">
      <c r="A133" s="56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1" t="s">
        <v>39</v>
      </c>
      <c r="B136" s="3"/>
      <c r="C136" s="3"/>
    </row>
    <row r="137" spans="1:3" ht="17.25" x14ac:dyDescent="0.3">
      <c r="A137" s="1" t="s">
        <v>1</v>
      </c>
      <c r="B137" s="3"/>
      <c r="C137" s="3"/>
    </row>
    <row r="138" spans="1:3" ht="17.25" x14ac:dyDescent="0.3">
      <c r="A138" s="2"/>
      <c r="B138" s="3"/>
      <c r="C138" s="3"/>
    </row>
    <row r="139" spans="1:3" ht="17.25" x14ac:dyDescent="0.3">
      <c r="A139" s="4" t="s">
        <v>2</v>
      </c>
      <c r="B139" s="3"/>
      <c r="C139" s="3"/>
    </row>
    <row r="140" spans="1:3" ht="17.25" x14ac:dyDescent="0.3">
      <c r="A140" s="5"/>
      <c r="B140" s="166" t="s">
        <v>124</v>
      </c>
      <c r="C140" s="166"/>
    </row>
    <row r="141" spans="1:3" ht="17.25" x14ac:dyDescent="0.3">
      <c r="A141" s="6" t="s">
        <v>6</v>
      </c>
      <c r="B141" s="8"/>
      <c r="C141" s="7">
        <v>107050</v>
      </c>
    </row>
    <row r="142" spans="1:3" ht="17.25" x14ac:dyDescent="0.3">
      <c r="A142" s="9" t="s">
        <v>7</v>
      </c>
      <c r="B142" s="11"/>
      <c r="C142" s="10" t="s">
        <v>38</v>
      </c>
    </row>
    <row r="143" spans="1:3" ht="15.75" x14ac:dyDescent="0.25">
      <c r="A143" s="12" t="s">
        <v>8</v>
      </c>
      <c r="B143" s="14"/>
      <c r="C143" s="13"/>
    </row>
    <row r="144" spans="1:3" ht="17.25" x14ac:dyDescent="0.3">
      <c r="A144" s="9" t="s">
        <v>9</v>
      </c>
      <c r="B144" s="11"/>
      <c r="C144" s="10">
        <v>7800</v>
      </c>
    </row>
    <row r="145" spans="1:3" ht="17.25" x14ac:dyDescent="0.3">
      <c r="A145" s="9" t="s">
        <v>10</v>
      </c>
      <c r="B145" s="11"/>
      <c r="C145" s="10"/>
    </row>
    <row r="146" spans="1:3" ht="17.25" x14ac:dyDescent="0.3">
      <c r="A146" s="9" t="s">
        <v>11</v>
      </c>
      <c r="B146" s="11"/>
      <c r="C146" s="10">
        <v>57150</v>
      </c>
    </row>
    <row r="147" spans="1:3" ht="17.25" x14ac:dyDescent="0.3">
      <c r="A147" s="9" t="s">
        <v>12</v>
      </c>
      <c r="B147" s="16"/>
      <c r="C147" s="15">
        <v>30000</v>
      </c>
    </row>
    <row r="148" spans="1:3" ht="17.25" x14ac:dyDescent="0.3">
      <c r="A148" s="9" t="s">
        <v>13</v>
      </c>
      <c r="B148" s="11"/>
      <c r="C148" s="10">
        <v>53525</v>
      </c>
    </row>
    <row r="149" spans="1:3" ht="17.25" x14ac:dyDescent="0.3">
      <c r="A149" s="9" t="s">
        <v>14</v>
      </c>
      <c r="B149" s="11"/>
      <c r="C149" s="10" t="s">
        <v>38</v>
      </c>
    </row>
    <row r="150" spans="1:3" ht="17.25" x14ac:dyDescent="0.3">
      <c r="A150" s="9" t="s">
        <v>15</v>
      </c>
      <c r="B150" s="14"/>
      <c r="C150" s="13">
        <v>100000</v>
      </c>
    </row>
    <row r="151" spans="1:3" ht="17.25" x14ac:dyDescent="0.3">
      <c r="A151" s="9" t="s">
        <v>16</v>
      </c>
      <c r="B151" s="11"/>
      <c r="C151" s="10">
        <v>25000</v>
      </c>
    </row>
    <row r="152" spans="1:3" ht="17.25" x14ac:dyDescent="0.3">
      <c r="A152" s="9" t="s">
        <v>17</v>
      </c>
      <c r="B152" s="11"/>
      <c r="C152" s="10">
        <v>55000</v>
      </c>
    </row>
    <row r="153" spans="1:3" ht="17.25" x14ac:dyDescent="0.3">
      <c r="A153" s="9" t="s">
        <v>18</v>
      </c>
      <c r="B153" s="14"/>
      <c r="C153" s="13">
        <v>11500</v>
      </c>
    </row>
    <row r="154" spans="1:3" ht="17.25" x14ac:dyDescent="0.3">
      <c r="A154" s="9" t="s">
        <v>19</v>
      </c>
      <c r="B154" s="11"/>
      <c r="C154" s="10">
        <v>20000</v>
      </c>
    </row>
    <row r="155" spans="1:3" ht="17.25" x14ac:dyDescent="0.3">
      <c r="A155" s="17" t="s">
        <v>20</v>
      </c>
      <c r="B155" s="19"/>
      <c r="C155" s="18">
        <f>SUM(C141:C154)</f>
        <v>467025</v>
      </c>
    </row>
    <row r="156" spans="1:3" ht="17.25" x14ac:dyDescent="0.3">
      <c r="A156" s="9"/>
      <c r="B156" s="22"/>
      <c r="C156" s="20"/>
    </row>
    <row r="157" spans="1:3" ht="17.25" x14ac:dyDescent="0.3">
      <c r="A157" s="23" t="s">
        <v>21</v>
      </c>
      <c r="B157" s="22"/>
      <c r="C157" s="20"/>
    </row>
    <row r="158" spans="1:3" ht="17.25" x14ac:dyDescent="0.3">
      <c r="A158" s="9" t="s">
        <v>22</v>
      </c>
      <c r="B158" s="22"/>
      <c r="C158" s="20"/>
    </row>
    <row r="159" spans="1:3" ht="15.75" x14ac:dyDescent="0.25">
      <c r="A159" s="24" t="s">
        <v>23</v>
      </c>
      <c r="B159" s="22"/>
      <c r="C159" s="20"/>
    </row>
    <row r="160" spans="1:3" ht="17.25" x14ac:dyDescent="0.3">
      <c r="A160" s="9" t="s">
        <v>24</v>
      </c>
      <c r="B160" s="22"/>
      <c r="C160" s="20"/>
    </row>
    <row r="161" spans="1:3" ht="17.25" x14ac:dyDescent="0.3">
      <c r="A161" s="9" t="s">
        <v>25</v>
      </c>
      <c r="B161" s="22"/>
      <c r="C161" s="20"/>
    </row>
    <row r="162" spans="1:3" ht="17.25" x14ac:dyDescent="0.3">
      <c r="A162" s="9"/>
      <c r="B162" s="22"/>
      <c r="C162" s="20"/>
    </row>
    <row r="163" spans="1:3" ht="15.75" x14ac:dyDescent="0.25">
      <c r="A163" s="12"/>
      <c r="B163" s="8"/>
      <c r="C163" s="7">
        <f t="shared" ref="C163" si="9">+C155+C158+C159+C160+C161</f>
        <v>467025</v>
      </c>
    </row>
    <row r="164" spans="1:3" ht="17.25" x14ac:dyDescent="0.3">
      <c r="A164" s="23" t="s">
        <v>26</v>
      </c>
      <c r="B164" s="11"/>
      <c r="C164" s="10"/>
    </row>
    <row r="165" spans="1:3" ht="17.25" x14ac:dyDescent="0.3">
      <c r="A165" s="9" t="s">
        <v>27</v>
      </c>
      <c r="B165" s="29">
        <v>350</v>
      </c>
      <c r="C165" s="28"/>
    </row>
    <row r="166" spans="1:3" ht="17.25" x14ac:dyDescent="0.3">
      <c r="A166" s="9" t="s">
        <v>28</v>
      </c>
      <c r="B166" s="32">
        <v>10705</v>
      </c>
      <c r="C166" s="31"/>
    </row>
    <row r="167" spans="1:3" ht="15.75" x14ac:dyDescent="0.25">
      <c r="A167" s="12"/>
      <c r="B167" s="11"/>
      <c r="C167" s="10">
        <f t="shared" ref="C167" si="10">-B165-B166</f>
        <v>-11055</v>
      </c>
    </row>
    <row r="168" spans="1:3" ht="17.25" x14ac:dyDescent="0.3">
      <c r="A168" s="9" t="s">
        <v>29</v>
      </c>
      <c r="B168" s="8"/>
      <c r="C168" s="7">
        <f>+C163+C167</f>
        <v>455970</v>
      </c>
    </row>
    <row r="169" spans="1:3" ht="17.25" x14ac:dyDescent="0.3">
      <c r="A169" s="9" t="s">
        <v>30</v>
      </c>
      <c r="B169" s="32"/>
      <c r="C169" s="31">
        <f t="shared" ref="C169" si="11">C168*6/100</f>
        <v>27358.2</v>
      </c>
    </row>
    <row r="170" spans="1:3" ht="17.25" x14ac:dyDescent="0.3">
      <c r="A170" s="9" t="s">
        <v>31</v>
      </c>
      <c r="B170" s="22"/>
      <c r="C170" s="20">
        <v>-15000</v>
      </c>
    </row>
    <row r="171" spans="1:3" ht="15.75" x14ac:dyDescent="0.25">
      <c r="A171" s="12" t="s">
        <v>32</v>
      </c>
      <c r="B171" s="32"/>
      <c r="C171" s="53">
        <f t="shared" ref="C171" si="12">C169+C170</f>
        <v>12358.2</v>
      </c>
    </row>
    <row r="172" spans="1:3" ht="16.5" thickBot="1" x14ac:dyDescent="0.3">
      <c r="A172" s="143"/>
      <c r="B172" s="144"/>
      <c r="C172" s="124">
        <v>12358</v>
      </c>
    </row>
    <row r="173" spans="1:3" ht="16.5" thickTop="1" x14ac:dyDescent="0.25">
      <c r="A173" s="21"/>
      <c r="B173" s="30"/>
      <c r="C173" s="97"/>
    </row>
    <row r="174" spans="1:3" ht="15.75" x14ac:dyDescent="0.25">
      <c r="A174" s="21"/>
      <c r="B174" s="30"/>
      <c r="C174" s="97"/>
    </row>
    <row r="175" spans="1:3" ht="15.75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80" spans="1:3" ht="17.25" x14ac:dyDescent="0.3">
      <c r="A180" s="61" t="s">
        <v>41</v>
      </c>
      <c r="B180" s="3"/>
      <c r="C180" s="3"/>
    </row>
    <row r="181" spans="1:3" ht="17.25" x14ac:dyDescent="0.3">
      <c r="A181" s="61" t="s">
        <v>1</v>
      </c>
      <c r="B181" s="3"/>
      <c r="C181" s="3"/>
    </row>
    <row r="182" spans="1:3" ht="17.25" x14ac:dyDescent="0.3">
      <c r="A182" s="5"/>
      <c r="B182" s="3"/>
      <c r="C182" s="3"/>
    </row>
    <row r="183" spans="1:3" ht="17.25" x14ac:dyDescent="0.3">
      <c r="A183" s="63" t="s">
        <v>2</v>
      </c>
      <c r="B183" s="3"/>
      <c r="C183" s="3"/>
    </row>
    <row r="184" spans="1:3" ht="17.25" x14ac:dyDescent="0.3">
      <c r="A184" s="5"/>
      <c r="B184" s="166" t="s">
        <v>124</v>
      </c>
      <c r="C184" s="166"/>
    </row>
    <row r="185" spans="1:3" ht="17.25" x14ac:dyDescent="0.3">
      <c r="A185" s="6" t="s">
        <v>6</v>
      </c>
      <c r="B185" s="8"/>
      <c r="C185" s="7">
        <v>90840</v>
      </c>
    </row>
    <row r="186" spans="1:3" ht="17.25" x14ac:dyDescent="0.3">
      <c r="A186" s="9" t="s">
        <v>7</v>
      </c>
      <c r="B186" s="11"/>
      <c r="C186" s="10"/>
    </row>
    <row r="187" spans="1:3" ht="15.75" x14ac:dyDescent="0.25">
      <c r="A187" s="12" t="s">
        <v>8</v>
      </c>
      <c r="B187" s="14"/>
      <c r="C187" s="13"/>
    </row>
    <row r="188" spans="1:3" ht="17.25" x14ac:dyDescent="0.3">
      <c r="A188" s="9" t="s">
        <v>9</v>
      </c>
      <c r="B188" s="11"/>
      <c r="C188" s="10">
        <v>7800</v>
      </c>
    </row>
    <row r="189" spans="1:3" ht="17.25" x14ac:dyDescent="0.3">
      <c r="A189" s="9" t="s">
        <v>10</v>
      </c>
      <c r="B189" s="11"/>
      <c r="C189" s="10"/>
    </row>
    <row r="190" spans="1:3" ht="17.25" x14ac:dyDescent="0.3">
      <c r="A190" s="9" t="s">
        <v>11</v>
      </c>
      <c r="B190" s="11"/>
      <c r="C190" s="10">
        <v>57150</v>
      </c>
    </row>
    <row r="191" spans="1:3" ht="17.25" x14ac:dyDescent="0.3">
      <c r="A191" s="9" t="s">
        <v>12</v>
      </c>
      <c r="B191" s="16"/>
      <c r="C191" s="15"/>
    </row>
    <row r="192" spans="1:3" ht="17.25" x14ac:dyDescent="0.3">
      <c r="A192" s="9" t="s">
        <v>13</v>
      </c>
      <c r="B192" s="11"/>
      <c r="C192" s="10">
        <v>45420</v>
      </c>
    </row>
    <row r="193" spans="1:3" ht="17.25" x14ac:dyDescent="0.3">
      <c r="A193" s="9" t="s">
        <v>14</v>
      </c>
      <c r="B193" s="11"/>
      <c r="C193" s="10"/>
    </row>
    <row r="194" spans="1:3" ht="17.25" x14ac:dyDescent="0.3">
      <c r="A194" s="9" t="s">
        <v>15</v>
      </c>
      <c r="B194" s="14"/>
      <c r="C194" s="13">
        <v>100000</v>
      </c>
    </row>
    <row r="195" spans="1:3" ht="17.25" x14ac:dyDescent="0.3">
      <c r="A195" s="9" t="s">
        <v>16</v>
      </c>
      <c r="B195" s="11"/>
      <c r="C195" s="10">
        <v>25000</v>
      </c>
    </row>
    <row r="196" spans="1:3" ht="17.25" x14ac:dyDescent="0.3">
      <c r="A196" s="9" t="s">
        <v>17</v>
      </c>
      <c r="B196" s="11"/>
      <c r="C196" s="10">
        <v>55000</v>
      </c>
    </row>
    <row r="197" spans="1:3" ht="17.25" x14ac:dyDescent="0.3">
      <c r="A197" s="9" t="s">
        <v>18</v>
      </c>
      <c r="B197" s="14"/>
      <c r="C197" s="13">
        <v>11500</v>
      </c>
    </row>
    <row r="198" spans="1:3" ht="17.25" x14ac:dyDescent="0.3">
      <c r="A198" s="9" t="s">
        <v>19</v>
      </c>
      <c r="B198" s="11"/>
      <c r="C198" s="10">
        <v>20000</v>
      </c>
    </row>
    <row r="199" spans="1:3" ht="17.25" x14ac:dyDescent="0.3">
      <c r="A199" s="17" t="s">
        <v>20</v>
      </c>
      <c r="B199" s="19"/>
      <c r="C199" s="18">
        <f>SUM(C185:C198)</f>
        <v>412710</v>
      </c>
    </row>
    <row r="200" spans="1:3" ht="17.25" x14ac:dyDescent="0.3">
      <c r="A200" s="9"/>
      <c r="B200" s="22"/>
      <c r="C200" s="20"/>
    </row>
    <row r="201" spans="1:3" ht="17.25" x14ac:dyDescent="0.3">
      <c r="A201" s="23" t="s">
        <v>21</v>
      </c>
      <c r="B201" s="22"/>
      <c r="C201" s="20"/>
    </row>
    <row r="202" spans="1:3" ht="17.25" x14ac:dyDescent="0.3">
      <c r="A202" s="9" t="s">
        <v>22</v>
      </c>
      <c r="B202" s="22"/>
      <c r="C202" s="20"/>
    </row>
    <row r="203" spans="1:3" ht="15.75" x14ac:dyDescent="0.25">
      <c r="A203" s="24" t="s">
        <v>23</v>
      </c>
      <c r="B203" s="16"/>
      <c r="C203" s="15"/>
    </row>
    <row r="204" spans="1:3" ht="17.25" x14ac:dyDescent="0.3">
      <c r="A204" s="9" t="s">
        <v>24</v>
      </c>
      <c r="B204" s="22"/>
      <c r="C204" s="134">
        <v>70000</v>
      </c>
    </row>
    <row r="205" spans="1:3" ht="17.25" x14ac:dyDescent="0.3">
      <c r="A205" s="9" t="s">
        <v>25</v>
      </c>
      <c r="B205" s="22"/>
      <c r="C205" s="28">
        <v>4800.8100000000004</v>
      </c>
    </row>
    <row r="206" spans="1:3" ht="17.25" x14ac:dyDescent="0.3">
      <c r="A206" s="9"/>
      <c r="B206" s="22"/>
      <c r="C206" s="20"/>
    </row>
    <row r="207" spans="1:3" ht="15.75" x14ac:dyDescent="0.25">
      <c r="A207" s="12"/>
      <c r="B207" s="8"/>
      <c r="C207" s="7">
        <f>C199+C203+C204+C205</f>
        <v>487510.81</v>
      </c>
    </row>
    <row r="208" spans="1:3" ht="17.25" x14ac:dyDescent="0.3">
      <c r="A208" s="23" t="s">
        <v>26</v>
      </c>
      <c r="B208" s="11"/>
      <c r="C208" s="10"/>
    </row>
    <row r="209" spans="1:3" ht="17.25" x14ac:dyDescent="0.3">
      <c r="A209" s="9" t="s">
        <v>27</v>
      </c>
      <c r="B209" s="29">
        <v>350</v>
      </c>
      <c r="C209" s="28"/>
    </row>
    <row r="210" spans="1:3" ht="17.25" x14ac:dyDescent="0.3">
      <c r="A210" s="9" t="s">
        <v>28</v>
      </c>
      <c r="B210" s="32">
        <v>9084</v>
      </c>
      <c r="C210" s="31"/>
    </row>
    <row r="211" spans="1:3" ht="16.5" thickBot="1" x14ac:dyDescent="0.3">
      <c r="A211" s="12"/>
      <c r="B211" s="36"/>
      <c r="C211" s="59">
        <f>-B209-B210</f>
        <v>-9434</v>
      </c>
    </row>
    <row r="212" spans="1:3" ht="17.25" x14ac:dyDescent="0.3">
      <c r="A212" s="9" t="s">
        <v>29</v>
      </c>
      <c r="B212" s="11"/>
      <c r="C212" s="65">
        <f>+C207+C211</f>
        <v>478076.81</v>
      </c>
    </row>
    <row r="213" spans="1:3" ht="17.25" x14ac:dyDescent="0.3">
      <c r="A213" s="9" t="s">
        <v>30</v>
      </c>
      <c r="B213" s="32"/>
      <c r="C213" s="85">
        <f>C212*6/100</f>
        <v>28684.6086</v>
      </c>
    </row>
    <row r="214" spans="1:3" ht="17.25" x14ac:dyDescent="0.3">
      <c r="A214" s="9" t="s">
        <v>31</v>
      </c>
      <c r="B214" s="22"/>
      <c r="C214" s="77">
        <v>-15000</v>
      </c>
    </row>
    <row r="215" spans="1:3" ht="15.75" x14ac:dyDescent="0.25">
      <c r="A215" s="43" t="s">
        <v>32</v>
      </c>
      <c r="B215" s="40"/>
      <c r="C215" s="60">
        <f>C213+C214</f>
        <v>13684.6086</v>
      </c>
    </row>
    <row r="216" spans="1:3" ht="16.5" thickBot="1" x14ac:dyDescent="0.3">
      <c r="A216" s="12"/>
      <c r="B216" s="52"/>
      <c r="C216" s="124">
        <v>13685</v>
      </c>
    </row>
    <row r="217" spans="1:3" ht="16.5" thickTop="1" x14ac:dyDescent="0.25">
      <c r="A217" s="21"/>
      <c r="B217" s="30"/>
      <c r="C217" s="97"/>
    </row>
    <row r="218" spans="1:3" ht="15.75" x14ac:dyDescent="0.25">
      <c r="A218" s="21"/>
      <c r="B218" s="30"/>
      <c r="C218" s="97"/>
    </row>
    <row r="219" spans="1:3" ht="15.75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7.25" x14ac:dyDescent="0.3">
      <c r="A221" s="5"/>
      <c r="B221" s="3"/>
      <c r="C221" s="3"/>
    </row>
    <row r="222" spans="1:3" ht="17.25" x14ac:dyDescent="0.3">
      <c r="A222" s="56"/>
      <c r="B222" s="3"/>
      <c r="C222" s="3"/>
    </row>
    <row r="223" spans="1:3" ht="17.25" x14ac:dyDescent="0.3">
      <c r="A223" s="2"/>
      <c r="B223" s="3"/>
      <c r="C223" s="3"/>
    </row>
    <row r="224" spans="1:3" ht="17.25" x14ac:dyDescent="0.3">
      <c r="A224" s="1" t="s">
        <v>40</v>
      </c>
      <c r="B224" s="3"/>
      <c r="C224" s="3"/>
    </row>
    <row r="225" spans="1:3" ht="17.25" x14ac:dyDescent="0.3">
      <c r="A225" s="1" t="s">
        <v>1</v>
      </c>
      <c r="B225" s="3"/>
      <c r="C225" s="3"/>
    </row>
    <row r="226" spans="1:3" ht="17.25" x14ac:dyDescent="0.3">
      <c r="A226" s="2"/>
      <c r="B226" s="3"/>
      <c r="C226" s="3"/>
    </row>
    <row r="227" spans="1:3" ht="17.25" x14ac:dyDescent="0.3">
      <c r="A227" s="4" t="s">
        <v>2</v>
      </c>
      <c r="B227" s="3"/>
      <c r="C227" s="3"/>
    </row>
    <row r="228" spans="1:3" ht="17.25" x14ac:dyDescent="0.3">
      <c r="A228" s="5"/>
      <c r="B228" s="166" t="s">
        <v>124</v>
      </c>
      <c r="C228" s="166"/>
    </row>
    <row r="229" spans="1:3" ht="17.25" x14ac:dyDescent="0.3">
      <c r="A229" s="6" t="s">
        <v>6</v>
      </c>
      <c r="B229" s="8"/>
      <c r="C229" s="7">
        <v>107050</v>
      </c>
    </row>
    <row r="230" spans="1:3" ht="17.25" x14ac:dyDescent="0.3">
      <c r="A230" s="9" t="s">
        <v>7</v>
      </c>
      <c r="B230" s="11"/>
      <c r="C230" s="10"/>
    </row>
    <row r="231" spans="1:3" ht="15.75" x14ac:dyDescent="0.25">
      <c r="A231" s="12" t="s">
        <v>8</v>
      </c>
      <c r="B231" s="14"/>
      <c r="C231" s="13">
        <v>1200</v>
      </c>
    </row>
    <row r="232" spans="1:3" ht="17.25" x14ac:dyDescent="0.3">
      <c r="A232" s="9" t="s">
        <v>9</v>
      </c>
      <c r="B232" s="11"/>
      <c r="C232" s="10">
        <v>7800</v>
      </c>
    </row>
    <row r="233" spans="1:3" ht="17.25" x14ac:dyDescent="0.3">
      <c r="A233" s="9" t="s">
        <v>10</v>
      </c>
      <c r="B233" s="11"/>
      <c r="C233" s="10"/>
    </row>
    <row r="234" spans="1:3" ht="17.25" x14ac:dyDescent="0.3">
      <c r="A234" s="9" t="s">
        <v>11</v>
      </c>
      <c r="B234" s="11"/>
      <c r="C234" s="10">
        <v>57150</v>
      </c>
    </row>
    <row r="235" spans="1:3" ht="17.25" x14ac:dyDescent="0.3">
      <c r="A235" s="9" t="s">
        <v>12</v>
      </c>
      <c r="B235" s="16"/>
      <c r="C235" s="15">
        <v>30000</v>
      </c>
    </row>
    <row r="236" spans="1:3" ht="17.25" x14ac:dyDescent="0.3">
      <c r="A236" s="9" t="s">
        <v>13</v>
      </c>
      <c r="B236" s="11"/>
      <c r="C236" s="10">
        <v>53525</v>
      </c>
    </row>
    <row r="237" spans="1:3" ht="17.25" x14ac:dyDescent="0.3">
      <c r="A237" s="9" t="s">
        <v>14</v>
      </c>
      <c r="B237" s="11"/>
      <c r="C237" s="10"/>
    </row>
    <row r="238" spans="1:3" ht="17.25" x14ac:dyDescent="0.3">
      <c r="A238" s="9" t="s">
        <v>15</v>
      </c>
      <c r="B238" s="14"/>
      <c r="C238" s="13">
        <v>100000</v>
      </c>
    </row>
    <row r="239" spans="1:3" ht="17.25" x14ac:dyDescent="0.3">
      <c r="A239" s="9" t="s">
        <v>16</v>
      </c>
      <c r="B239" s="11"/>
      <c r="C239" s="10">
        <v>25000</v>
      </c>
    </row>
    <row r="240" spans="1:3" ht="17.25" x14ac:dyDescent="0.3">
      <c r="A240" s="9" t="s">
        <v>17</v>
      </c>
      <c r="B240" s="11"/>
      <c r="C240" s="10">
        <v>55000</v>
      </c>
    </row>
    <row r="241" spans="1:3" ht="17.25" x14ac:dyDescent="0.3">
      <c r="A241" s="9" t="s">
        <v>18</v>
      </c>
      <c r="B241" s="14"/>
      <c r="C241" s="13">
        <v>11500</v>
      </c>
    </row>
    <row r="242" spans="1:3" ht="17.25" x14ac:dyDescent="0.3">
      <c r="A242" s="9" t="s">
        <v>19</v>
      </c>
      <c r="B242" s="11"/>
      <c r="C242" s="10">
        <v>20000</v>
      </c>
    </row>
    <row r="243" spans="1:3" ht="17.25" x14ac:dyDescent="0.3">
      <c r="A243" s="17" t="s">
        <v>20</v>
      </c>
      <c r="B243" s="19"/>
      <c r="C243" s="18">
        <f>SUM(C229:C242)</f>
        <v>468225</v>
      </c>
    </row>
    <row r="244" spans="1:3" ht="17.25" x14ac:dyDescent="0.3">
      <c r="A244" s="9"/>
      <c r="B244" s="22"/>
      <c r="C244" s="20"/>
    </row>
    <row r="245" spans="1:3" ht="17.25" x14ac:dyDescent="0.3">
      <c r="A245" s="23" t="s">
        <v>21</v>
      </c>
      <c r="B245" s="22"/>
      <c r="C245" s="20"/>
    </row>
    <row r="246" spans="1:3" ht="17.25" x14ac:dyDescent="0.3">
      <c r="A246" s="9" t="s">
        <v>22</v>
      </c>
      <c r="B246" s="22"/>
      <c r="C246" s="20"/>
    </row>
    <row r="247" spans="1:3" ht="15.75" x14ac:dyDescent="0.25">
      <c r="A247" s="24" t="s">
        <v>23</v>
      </c>
      <c r="B247" s="22"/>
      <c r="C247" s="20"/>
    </row>
    <row r="248" spans="1:3" ht="17.25" x14ac:dyDescent="0.3">
      <c r="A248" s="9" t="s">
        <v>24</v>
      </c>
      <c r="B248" s="22"/>
      <c r="C248" s="20"/>
    </row>
    <row r="249" spans="1:3" ht="17.25" x14ac:dyDescent="0.3">
      <c r="A249" s="9" t="s">
        <v>25</v>
      </c>
      <c r="B249" s="22"/>
      <c r="C249" s="20"/>
    </row>
    <row r="250" spans="1:3" ht="17.25" x14ac:dyDescent="0.3">
      <c r="A250" s="9"/>
      <c r="B250" s="22"/>
      <c r="C250" s="20"/>
    </row>
    <row r="251" spans="1:3" ht="15.75" x14ac:dyDescent="0.25">
      <c r="A251" s="12"/>
      <c r="B251" s="8"/>
      <c r="C251" s="7">
        <f>C243+C247+C248+C249</f>
        <v>468225</v>
      </c>
    </row>
    <row r="252" spans="1:3" ht="17.25" x14ac:dyDescent="0.3">
      <c r="A252" s="23" t="s">
        <v>26</v>
      </c>
      <c r="B252" s="11"/>
      <c r="C252" s="10"/>
    </row>
    <row r="253" spans="1:3" ht="17.25" x14ac:dyDescent="0.3">
      <c r="A253" s="9" t="s">
        <v>27</v>
      </c>
      <c r="B253" s="29">
        <v>350</v>
      </c>
      <c r="C253" s="28"/>
    </row>
    <row r="254" spans="1:3" ht="17.25" x14ac:dyDescent="0.3">
      <c r="A254" s="9" t="s">
        <v>28</v>
      </c>
      <c r="B254" s="32">
        <f>C229*10/100</f>
        <v>10705</v>
      </c>
      <c r="C254" s="31"/>
    </row>
    <row r="255" spans="1:3" ht="15.75" x14ac:dyDescent="0.25">
      <c r="A255" s="12"/>
      <c r="B255" s="49"/>
      <c r="C255" s="33">
        <f t="shared" ref="C255" si="13">-B253-B254</f>
        <v>-11055</v>
      </c>
    </row>
    <row r="256" spans="1:3" ht="18" thickBot="1" x14ac:dyDescent="0.35">
      <c r="A256" s="9" t="s">
        <v>29</v>
      </c>
      <c r="B256" s="36"/>
      <c r="C256" s="59">
        <f>+C251+C255</f>
        <v>457170</v>
      </c>
    </row>
    <row r="257" spans="1:3" ht="17.25" x14ac:dyDescent="0.3">
      <c r="A257" s="9" t="s">
        <v>30</v>
      </c>
      <c r="B257" s="32"/>
      <c r="C257" s="85">
        <f t="shared" ref="C257" si="14">C256*6/100</f>
        <v>27430.2</v>
      </c>
    </row>
    <row r="258" spans="1:3" ht="17.25" x14ac:dyDescent="0.3">
      <c r="A258" s="9" t="s">
        <v>31</v>
      </c>
      <c r="B258" s="22"/>
      <c r="C258" s="77">
        <v>-15000</v>
      </c>
    </row>
    <row r="259" spans="1:3" ht="15.75" x14ac:dyDescent="0.25">
      <c r="A259" s="43" t="s">
        <v>32</v>
      </c>
      <c r="B259" s="40"/>
      <c r="C259" s="60">
        <f>C257+C258</f>
        <v>12430.2</v>
      </c>
    </row>
    <row r="260" spans="1:3" ht="16.5" thickBot="1" x14ac:dyDescent="0.3">
      <c r="A260" s="12"/>
      <c r="B260" s="52"/>
      <c r="C260" s="124">
        <v>12430</v>
      </c>
    </row>
    <row r="261" spans="1:3" ht="15.75" thickTop="1" x14ac:dyDescent="0.25"/>
    <row r="262" spans="1:3" ht="15.75" x14ac:dyDescent="0.25">
      <c r="A262" s="21"/>
      <c r="B262" s="30"/>
      <c r="C262" s="58"/>
    </row>
    <row r="263" spans="1:3" ht="15.75" x14ac:dyDescent="0.25">
      <c r="A263" s="21"/>
      <c r="B263" s="30"/>
      <c r="C263" s="58"/>
    </row>
    <row r="264" spans="1:3" ht="15.75" x14ac:dyDescent="0.25">
      <c r="A264" s="21"/>
      <c r="B264" s="30"/>
      <c r="C264" s="58"/>
    </row>
    <row r="265" spans="1:3" ht="15.75" x14ac:dyDescent="0.25">
      <c r="A265" s="21"/>
      <c r="B265" s="30"/>
      <c r="C265" s="58"/>
    </row>
    <row r="266" spans="1:3" ht="15.75" x14ac:dyDescent="0.25">
      <c r="A266" s="21"/>
      <c r="B266" s="30"/>
      <c r="C266" s="58"/>
    </row>
    <row r="267" spans="1:3" ht="17.25" x14ac:dyDescent="0.3">
      <c r="A267" s="55"/>
      <c r="B267" s="3"/>
      <c r="C267" s="3"/>
    </row>
    <row r="268" spans="1:3" ht="17.25" x14ac:dyDescent="0.3">
      <c r="A268" s="1" t="s">
        <v>44</v>
      </c>
      <c r="B268" s="3"/>
      <c r="C268" s="3"/>
    </row>
    <row r="269" spans="1:3" ht="17.25" x14ac:dyDescent="0.3">
      <c r="A269" s="1" t="s">
        <v>1</v>
      </c>
      <c r="B269" s="3"/>
      <c r="C269" s="3"/>
    </row>
    <row r="270" spans="1:3" ht="17.25" x14ac:dyDescent="0.3">
      <c r="A270" s="2"/>
      <c r="B270" s="3"/>
      <c r="C270" s="3"/>
    </row>
    <row r="271" spans="1:3" ht="17.25" x14ac:dyDescent="0.3">
      <c r="A271" s="4" t="s">
        <v>2</v>
      </c>
      <c r="B271" s="3"/>
      <c r="C271" s="3"/>
    </row>
    <row r="272" spans="1:3" ht="17.25" x14ac:dyDescent="0.3">
      <c r="A272" s="5"/>
      <c r="B272" s="166" t="s">
        <v>124</v>
      </c>
      <c r="C272" s="166"/>
    </row>
    <row r="273" spans="1:3" ht="17.25" x14ac:dyDescent="0.3">
      <c r="A273" s="6" t="s">
        <v>6</v>
      </c>
      <c r="B273" s="8"/>
      <c r="C273" s="7">
        <v>100000</v>
      </c>
    </row>
    <row r="274" spans="1:3" ht="17.25" x14ac:dyDescent="0.3">
      <c r="A274" s="9" t="s">
        <v>7</v>
      </c>
      <c r="B274" s="11"/>
      <c r="C274" s="10"/>
    </row>
    <row r="275" spans="1:3" ht="15.75" x14ac:dyDescent="0.25">
      <c r="A275" s="12" t="s">
        <v>8</v>
      </c>
      <c r="B275" s="14"/>
      <c r="C275" s="13"/>
    </row>
    <row r="276" spans="1:3" ht="17.25" x14ac:dyDescent="0.3">
      <c r="A276" s="9" t="s">
        <v>9</v>
      </c>
      <c r="B276" s="11"/>
      <c r="C276" s="10">
        <v>7800</v>
      </c>
    </row>
    <row r="277" spans="1:3" ht="17.25" x14ac:dyDescent="0.3">
      <c r="A277" s="9" t="s">
        <v>10</v>
      </c>
      <c r="B277" s="11"/>
      <c r="C277" s="10"/>
    </row>
    <row r="278" spans="1:3" ht="17.25" x14ac:dyDescent="0.3">
      <c r="A278" s="9" t="s">
        <v>11</v>
      </c>
      <c r="B278" s="11"/>
      <c r="C278" s="10">
        <v>57150</v>
      </c>
    </row>
    <row r="279" spans="1:3" ht="17.25" x14ac:dyDescent="0.3">
      <c r="A279" s="9" t="s">
        <v>12</v>
      </c>
      <c r="B279" s="16"/>
      <c r="C279" s="15">
        <v>30000</v>
      </c>
    </row>
    <row r="280" spans="1:3" ht="17.25" x14ac:dyDescent="0.3">
      <c r="A280" s="9" t="s">
        <v>13</v>
      </c>
      <c r="B280" s="11"/>
      <c r="C280" s="10">
        <v>50000</v>
      </c>
    </row>
    <row r="281" spans="1:3" ht="17.25" x14ac:dyDescent="0.3">
      <c r="A281" s="9" t="s">
        <v>14</v>
      </c>
      <c r="B281" s="11"/>
      <c r="C281" s="10"/>
    </row>
    <row r="282" spans="1:3" ht="17.25" x14ac:dyDescent="0.3">
      <c r="A282" s="9" t="s">
        <v>15</v>
      </c>
      <c r="B282" s="14"/>
      <c r="C282" s="13">
        <v>100000</v>
      </c>
    </row>
    <row r="283" spans="1:3" ht="17.25" x14ac:dyDescent="0.3">
      <c r="A283" s="9" t="s">
        <v>16</v>
      </c>
      <c r="B283" s="11"/>
      <c r="C283" s="10">
        <v>25000</v>
      </c>
    </row>
    <row r="284" spans="1:3" ht="17.25" x14ac:dyDescent="0.3">
      <c r="A284" s="9" t="s">
        <v>17</v>
      </c>
      <c r="B284" s="11"/>
      <c r="C284" s="10">
        <v>55000</v>
      </c>
    </row>
    <row r="285" spans="1:3" ht="17.25" x14ac:dyDescent="0.3">
      <c r="A285" s="9" t="s">
        <v>18</v>
      </c>
      <c r="B285" s="14"/>
      <c r="C285" s="13">
        <v>11500</v>
      </c>
    </row>
    <row r="286" spans="1:3" ht="17.25" x14ac:dyDescent="0.3">
      <c r="A286" s="9" t="s">
        <v>19</v>
      </c>
      <c r="B286" s="11"/>
      <c r="C286" s="10">
        <v>20000</v>
      </c>
    </row>
    <row r="287" spans="1:3" ht="17.25" x14ac:dyDescent="0.3">
      <c r="A287" s="17" t="s">
        <v>20</v>
      </c>
      <c r="B287" s="19"/>
      <c r="C287" s="18">
        <f>SUM(C273:C286)</f>
        <v>456450</v>
      </c>
    </row>
    <row r="288" spans="1:3" ht="17.25" x14ac:dyDescent="0.3">
      <c r="A288" s="9"/>
      <c r="B288" s="22"/>
      <c r="C288" s="20"/>
    </row>
    <row r="289" spans="1:3" ht="17.25" x14ac:dyDescent="0.3">
      <c r="A289" s="23" t="s">
        <v>21</v>
      </c>
      <c r="B289" s="22"/>
      <c r="C289" s="20"/>
    </row>
    <row r="290" spans="1:3" ht="17.25" x14ac:dyDescent="0.3">
      <c r="A290" s="9" t="s">
        <v>22</v>
      </c>
      <c r="B290" s="22"/>
      <c r="C290" s="20"/>
    </row>
    <row r="291" spans="1:3" ht="15.75" x14ac:dyDescent="0.25">
      <c r="A291" s="24" t="s">
        <v>23</v>
      </c>
      <c r="B291" s="16"/>
      <c r="C291" s="15"/>
    </row>
    <row r="292" spans="1:3" ht="17.25" x14ac:dyDescent="0.3">
      <c r="A292" s="9" t="s">
        <v>24</v>
      </c>
      <c r="B292" s="22"/>
      <c r="C292" s="20"/>
    </row>
    <row r="293" spans="1:3" ht="17.25" x14ac:dyDescent="0.3">
      <c r="A293" s="9" t="s">
        <v>25</v>
      </c>
      <c r="B293" s="22">
        <v>6098.33</v>
      </c>
      <c r="C293" s="20"/>
    </row>
    <row r="294" spans="1:3" ht="17.25" x14ac:dyDescent="0.3">
      <c r="A294" s="9"/>
      <c r="B294" s="22"/>
      <c r="C294" s="20"/>
    </row>
    <row r="295" spans="1:3" ht="15.75" x14ac:dyDescent="0.25">
      <c r="A295" s="12"/>
      <c r="B295" s="8"/>
      <c r="C295" s="7">
        <f>C287+B293</f>
        <v>462548.33</v>
      </c>
    </row>
    <row r="296" spans="1:3" ht="17.25" x14ac:dyDescent="0.3">
      <c r="A296" s="23" t="s">
        <v>26</v>
      </c>
      <c r="B296" s="11"/>
      <c r="C296" s="10"/>
    </row>
    <row r="297" spans="1:3" ht="17.25" x14ac:dyDescent="0.3">
      <c r="A297" s="9" t="s">
        <v>27</v>
      </c>
      <c r="B297" s="27">
        <v>350</v>
      </c>
      <c r="C297" s="28"/>
    </row>
    <row r="298" spans="1:3" ht="17.25" x14ac:dyDescent="0.3">
      <c r="A298" s="9" t="s">
        <v>28</v>
      </c>
      <c r="B298" s="30">
        <v>10000</v>
      </c>
      <c r="C298" s="31"/>
    </row>
    <row r="299" spans="1:3" ht="16.5" thickBot="1" x14ac:dyDescent="0.3">
      <c r="A299" s="12"/>
      <c r="B299" s="62"/>
      <c r="C299" s="59">
        <f t="shared" ref="C299" si="15">-B297-B298</f>
        <v>-10350</v>
      </c>
    </row>
    <row r="300" spans="1:3" ht="17.25" x14ac:dyDescent="0.3">
      <c r="A300" s="9" t="s">
        <v>29</v>
      </c>
      <c r="B300" s="11"/>
      <c r="C300" s="65">
        <f>+C295+C299</f>
        <v>452198.33</v>
      </c>
    </row>
    <row r="301" spans="1:3" ht="17.25" x14ac:dyDescent="0.3">
      <c r="A301" s="9" t="s">
        <v>30</v>
      </c>
      <c r="B301" s="30"/>
      <c r="C301" s="31">
        <f>C300*6/100</f>
        <v>27131.899799999999</v>
      </c>
    </row>
    <row r="302" spans="1:3" ht="17.25" x14ac:dyDescent="0.3">
      <c r="A302" s="9" t="s">
        <v>31</v>
      </c>
      <c r="B302" s="22"/>
      <c r="C302" s="66">
        <v>-15000</v>
      </c>
    </row>
    <row r="303" spans="1:3" ht="15.75" x14ac:dyDescent="0.25">
      <c r="A303" s="43" t="s">
        <v>32</v>
      </c>
      <c r="B303" s="40"/>
      <c r="C303" s="60">
        <f>C301+C302</f>
        <v>12131.899799999999</v>
      </c>
    </row>
    <row r="304" spans="1:3" ht="16.5" thickBot="1" x14ac:dyDescent="0.3">
      <c r="A304" s="12"/>
      <c r="B304" s="52"/>
      <c r="C304" s="124">
        <v>12132</v>
      </c>
    </row>
    <row r="305" spans="1:3" ht="18" thickTop="1" x14ac:dyDescent="0.3">
      <c r="A305" s="61"/>
      <c r="B305" s="3"/>
      <c r="C305" s="3"/>
    </row>
    <row r="306" spans="1:3" ht="17.25" x14ac:dyDescent="0.3">
      <c r="A306" s="61"/>
      <c r="B306" s="3"/>
      <c r="C306" s="3"/>
    </row>
    <row r="307" spans="1:3" ht="15.75" x14ac:dyDescent="0.25">
      <c r="A307" s="92"/>
      <c r="B307" s="30"/>
      <c r="C307" s="58"/>
    </row>
    <row r="308" spans="1:3" ht="15.75" x14ac:dyDescent="0.25">
      <c r="A308" s="92"/>
      <c r="B308" s="30"/>
      <c r="C308" s="58"/>
    </row>
    <row r="309" spans="1:3" ht="15.75" x14ac:dyDescent="0.25">
      <c r="A309" s="92"/>
      <c r="B309" s="30"/>
      <c r="C309" s="58"/>
    </row>
    <row r="310" spans="1:3" ht="15.75" x14ac:dyDescent="0.25">
      <c r="A310" s="92"/>
      <c r="B310" s="30"/>
      <c r="C310" s="58"/>
    </row>
    <row r="311" spans="1:3" ht="15.75" x14ac:dyDescent="0.25">
      <c r="A311" s="92"/>
      <c r="B311" s="30"/>
      <c r="C311" s="58"/>
    </row>
    <row r="312" spans="1:3" ht="17.25" x14ac:dyDescent="0.3">
      <c r="A312" s="1" t="s">
        <v>55</v>
      </c>
      <c r="B312" s="3"/>
      <c r="C312" s="3"/>
    </row>
    <row r="313" spans="1:3" ht="17.25" x14ac:dyDescent="0.3">
      <c r="A313" s="1" t="s">
        <v>56</v>
      </c>
      <c r="B313" s="3"/>
      <c r="C313" s="3"/>
    </row>
    <row r="314" spans="1:3" ht="15.75" x14ac:dyDescent="0.25">
      <c r="A314" s="73"/>
      <c r="B314" s="3"/>
      <c r="C314" s="3"/>
    </row>
    <row r="315" spans="1:3" ht="15.75" x14ac:dyDescent="0.25">
      <c r="A315" s="74" t="s">
        <v>2</v>
      </c>
      <c r="B315" s="3"/>
      <c r="C315" s="3"/>
    </row>
    <row r="316" spans="1:3" ht="15.75" x14ac:dyDescent="0.25">
      <c r="A316" s="75"/>
      <c r="B316" s="166" t="s">
        <v>124</v>
      </c>
      <c r="C316" s="166"/>
    </row>
    <row r="317" spans="1:3" ht="15.75" x14ac:dyDescent="0.25">
      <c r="A317" s="76" t="s">
        <v>6</v>
      </c>
      <c r="B317" s="8"/>
      <c r="C317" s="7">
        <v>93010</v>
      </c>
    </row>
    <row r="318" spans="1:3" ht="15.75" x14ac:dyDescent="0.25">
      <c r="A318" s="67" t="s">
        <v>7</v>
      </c>
      <c r="B318" s="47"/>
      <c r="C318" s="77" t="s">
        <v>38</v>
      </c>
    </row>
    <row r="319" spans="1:3" ht="15.75" x14ac:dyDescent="0.25">
      <c r="A319" s="67" t="s">
        <v>9</v>
      </c>
      <c r="B319" s="11"/>
      <c r="C319" s="10">
        <v>7800</v>
      </c>
    </row>
    <row r="320" spans="1:3" ht="16.5" x14ac:dyDescent="0.25">
      <c r="A320" s="12" t="s">
        <v>8</v>
      </c>
      <c r="B320" s="48"/>
      <c r="C320" s="10">
        <v>2320</v>
      </c>
    </row>
    <row r="321" spans="1:3" ht="15.75" x14ac:dyDescent="0.25">
      <c r="A321" s="67" t="s">
        <v>11</v>
      </c>
      <c r="B321" s="11"/>
      <c r="C321" s="10">
        <v>57150</v>
      </c>
    </row>
    <row r="322" spans="1:3" ht="15.75" x14ac:dyDescent="0.25">
      <c r="A322" s="67" t="s">
        <v>13</v>
      </c>
      <c r="B322" s="11"/>
      <c r="C322" s="10">
        <v>46505</v>
      </c>
    </row>
    <row r="323" spans="1:3" ht="15.75" x14ac:dyDescent="0.25">
      <c r="A323" s="67" t="s">
        <v>14</v>
      </c>
      <c r="B323" s="47"/>
      <c r="C323" s="13" t="s">
        <v>38</v>
      </c>
    </row>
    <row r="324" spans="1:3" ht="15.75" x14ac:dyDescent="0.25">
      <c r="A324" s="67" t="s">
        <v>16</v>
      </c>
      <c r="B324" s="11"/>
      <c r="C324" s="10">
        <v>25000</v>
      </c>
    </row>
    <row r="325" spans="1:3" ht="15.75" x14ac:dyDescent="0.25">
      <c r="A325" s="67" t="s">
        <v>17</v>
      </c>
      <c r="B325" s="11"/>
      <c r="C325" s="10">
        <v>55000</v>
      </c>
    </row>
    <row r="326" spans="1:3" ht="15.75" x14ac:dyDescent="0.25">
      <c r="A326" s="67" t="s">
        <v>15</v>
      </c>
      <c r="B326" s="47"/>
      <c r="C326" s="15">
        <v>100000</v>
      </c>
    </row>
    <row r="327" spans="1:3" ht="15.75" x14ac:dyDescent="0.25">
      <c r="A327" s="67" t="s">
        <v>18</v>
      </c>
      <c r="B327" s="11"/>
      <c r="C327" s="10">
        <v>11500</v>
      </c>
    </row>
    <row r="328" spans="1:3" ht="15.75" x14ac:dyDescent="0.25">
      <c r="A328" s="67" t="s">
        <v>19</v>
      </c>
      <c r="B328" s="11"/>
      <c r="C328" s="10">
        <v>20000</v>
      </c>
    </row>
    <row r="329" spans="1:3" ht="15.75" x14ac:dyDescent="0.25">
      <c r="A329" s="78" t="s">
        <v>20</v>
      </c>
      <c r="B329" s="19"/>
      <c r="C329" s="18">
        <f>SUM(C317:C328)</f>
        <v>418285</v>
      </c>
    </row>
    <row r="330" spans="1:3" ht="15.75" x14ac:dyDescent="0.25">
      <c r="A330" s="79"/>
      <c r="B330" s="47"/>
      <c r="C330" s="20"/>
    </row>
    <row r="331" spans="1:3" ht="15.75" x14ac:dyDescent="0.25">
      <c r="A331" s="80" t="s">
        <v>21</v>
      </c>
      <c r="B331" s="47"/>
      <c r="C331" s="20"/>
    </row>
    <row r="332" spans="1:3" ht="15.75" x14ac:dyDescent="0.25">
      <c r="A332" s="67" t="s">
        <v>23</v>
      </c>
      <c r="B332" s="47"/>
      <c r="C332" s="77"/>
    </row>
    <row r="333" spans="1:3" ht="15.75" x14ac:dyDescent="0.25">
      <c r="A333" s="67" t="s">
        <v>22</v>
      </c>
      <c r="B333" s="47"/>
      <c r="C333" s="81"/>
    </row>
    <row r="334" spans="1:3" ht="15.75" x14ac:dyDescent="0.25">
      <c r="A334" s="67" t="s">
        <v>24</v>
      </c>
      <c r="B334" s="14">
        <v>70000</v>
      </c>
      <c r="C334" s="81"/>
    </row>
    <row r="335" spans="1:3" ht="15.75" x14ac:dyDescent="0.25">
      <c r="A335" s="67" t="s">
        <v>25</v>
      </c>
      <c r="B335" s="47"/>
      <c r="C335" s="81"/>
    </row>
    <row r="336" spans="1:3" ht="15.75" x14ac:dyDescent="0.25">
      <c r="A336" s="67"/>
      <c r="B336" s="8"/>
      <c r="C336" s="7">
        <f>C329+B334+C332</f>
        <v>488285</v>
      </c>
    </row>
    <row r="337" spans="1:3" ht="15.75" x14ac:dyDescent="0.25">
      <c r="A337" s="80" t="s">
        <v>26</v>
      </c>
      <c r="B337" s="47"/>
      <c r="C337" s="81"/>
    </row>
    <row r="338" spans="1:3" ht="15.75" x14ac:dyDescent="0.25">
      <c r="A338" s="67" t="s">
        <v>27</v>
      </c>
      <c r="B338" s="29">
        <v>350</v>
      </c>
      <c r="C338" s="82"/>
    </row>
    <row r="339" spans="1:3" ht="17.25" x14ac:dyDescent="0.3">
      <c r="A339" s="83" t="s">
        <v>28</v>
      </c>
      <c r="B339" s="29">
        <v>9301</v>
      </c>
      <c r="C339" s="82"/>
    </row>
    <row r="340" spans="1:3" ht="17.25" x14ac:dyDescent="0.3">
      <c r="A340" s="83"/>
      <c r="B340" s="49"/>
      <c r="C340" s="33">
        <f>-B338-B339-B340</f>
        <v>-9651</v>
      </c>
    </row>
    <row r="341" spans="1:3" ht="16.5" thickBot="1" x14ac:dyDescent="0.3">
      <c r="A341" s="67" t="s">
        <v>29</v>
      </c>
      <c r="B341" s="35"/>
      <c r="C341" s="84">
        <f>C336-B338-B339</f>
        <v>478634</v>
      </c>
    </row>
    <row r="342" spans="1:3" ht="15.75" x14ac:dyDescent="0.25">
      <c r="A342" s="67" t="s">
        <v>30</v>
      </c>
      <c r="B342" s="50"/>
      <c r="C342" s="85">
        <f>C341*6/100</f>
        <v>28718.04</v>
      </c>
    </row>
    <row r="343" spans="1:3" ht="15.75" x14ac:dyDescent="0.25">
      <c r="A343" s="67" t="s">
        <v>31</v>
      </c>
      <c r="B343" s="47"/>
      <c r="C343" s="77">
        <v>-15000</v>
      </c>
    </row>
    <row r="344" spans="1:3" ht="15.75" x14ac:dyDescent="0.25">
      <c r="A344" s="12" t="s">
        <v>32</v>
      </c>
      <c r="B344" s="47"/>
      <c r="C344" s="60">
        <f>C342+C343</f>
        <v>13718.04</v>
      </c>
    </row>
    <row r="345" spans="1:3" ht="16.5" thickBot="1" x14ac:dyDescent="0.3">
      <c r="A345" s="43"/>
      <c r="B345" s="52"/>
      <c r="C345" s="124">
        <v>13718</v>
      </c>
    </row>
    <row r="346" spans="1:3" ht="16.5" thickTop="1" x14ac:dyDescent="0.25">
      <c r="A346" s="92"/>
      <c r="B346" s="37"/>
      <c r="C346" s="120"/>
    </row>
    <row r="347" spans="1:3" ht="15.75" x14ac:dyDescent="0.25">
      <c r="A347" s="92"/>
      <c r="B347" s="37"/>
      <c r="C347" s="120"/>
    </row>
    <row r="348" spans="1:3" ht="15.75" x14ac:dyDescent="0.25">
      <c r="A348" s="92"/>
      <c r="B348" s="37"/>
      <c r="C348" s="120"/>
    </row>
    <row r="349" spans="1:3" ht="15.75" x14ac:dyDescent="0.25">
      <c r="A349" s="92"/>
      <c r="B349" s="37"/>
      <c r="C349" s="120"/>
    </row>
    <row r="350" spans="1:3" ht="15.75" x14ac:dyDescent="0.25">
      <c r="A350" s="92"/>
      <c r="B350" s="37"/>
      <c r="C350" s="120"/>
    </row>
    <row r="351" spans="1:3" ht="15.75" x14ac:dyDescent="0.25">
      <c r="A351" s="92"/>
      <c r="B351" s="37"/>
      <c r="C351" s="120"/>
    </row>
    <row r="352" spans="1:3" ht="15.75" x14ac:dyDescent="0.25">
      <c r="A352" s="92"/>
      <c r="B352" s="37"/>
      <c r="C352" s="120"/>
    </row>
    <row r="353" spans="1:3" ht="15.75" x14ac:dyDescent="0.25">
      <c r="A353" s="92"/>
      <c r="B353" s="37"/>
      <c r="C353" s="120"/>
    </row>
    <row r="354" spans="1:3" ht="15.75" x14ac:dyDescent="0.25">
      <c r="A354" s="92"/>
      <c r="B354" s="37"/>
      <c r="C354" s="120"/>
    </row>
    <row r="355" spans="1:3" ht="15.75" x14ac:dyDescent="0.25">
      <c r="A355" s="92"/>
      <c r="B355" s="37"/>
      <c r="C355" s="120"/>
    </row>
    <row r="356" spans="1:3" ht="15.75" x14ac:dyDescent="0.25">
      <c r="A356" s="92"/>
      <c r="B356" s="37"/>
      <c r="C356" s="120"/>
    </row>
    <row r="357" spans="1:3" ht="15.75" x14ac:dyDescent="0.25">
      <c r="A357" s="92"/>
      <c r="B357" s="37"/>
      <c r="C357" s="120"/>
    </row>
    <row r="358" spans="1:3" ht="15.75" x14ac:dyDescent="0.25">
      <c r="A358" s="92"/>
      <c r="B358" s="37"/>
      <c r="C358" s="120"/>
    </row>
    <row r="359" spans="1:3" ht="17.25" x14ac:dyDescent="0.3">
      <c r="A359" s="1" t="s">
        <v>71</v>
      </c>
      <c r="B359" s="1"/>
      <c r="C359" s="2"/>
    </row>
    <row r="360" spans="1:3" ht="17.25" x14ac:dyDescent="0.3">
      <c r="A360" s="1" t="s">
        <v>56</v>
      </c>
      <c r="B360" s="1"/>
      <c r="C360" s="2"/>
    </row>
    <row r="361" spans="1:3" ht="15.75" x14ac:dyDescent="0.25">
      <c r="A361" s="73"/>
      <c r="B361" s="73"/>
      <c r="C361" s="72"/>
    </row>
    <row r="362" spans="1:3" ht="15.75" x14ac:dyDescent="0.25">
      <c r="A362" s="74" t="s">
        <v>2</v>
      </c>
      <c r="B362" s="73"/>
      <c r="C362" s="72"/>
    </row>
    <row r="363" spans="1:3" ht="15.75" x14ac:dyDescent="0.25">
      <c r="A363" s="75"/>
      <c r="B363" s="166" t="s">
        <v>124</v>
      </c>
      <c r="C363" s="166"/>
    </row>
    <row r="364" spans="1:3" ht="15.75" x14ac:dyDescent="0.25">
      <c r="A364" s="76" t="s">
        <v>6</v>
      </c>
      <c r="B364" s="8"/>
      <c r="C364" s="7">
        <v>112500</v>
      </c>
    </row>
    <row r="365" spans="1:3" ht="15.75" x14ac:dyDescent="0.25">
      <c r="A365" s="67" t="s">
        <v>7</v>
      </c>
      <c r="B365" s="47"/>
      <c r="C365" s="77" t="s">
        <v>38</v>
      </c>
    </row>
    <row r="366" spans="1:3" ht="15.75" x14ac:dyDescent="0.25">
      <c r="A366" s="67" t="s">
        <v>9</v>
      </c>
      <c r="B366" s="11"/>
      <c r="C366" s="10">
        <v>7800</v>
      </c>
    </row>
    <row r="367" spans="1:3" ht="16.5" x14ac:dyDescent="0.25">
      <c r="A367" s="12" t="s">
        <v>8</v>
      </c>
      <c r="B367" s="48"/>
      <c r="C367" s="10"/>
    </row>
    <row r="368" spans="1:3" ht="15.75" x14ac:dyDescent="0.25">
      <c r="A368" s="67" t="s">
        <v>11</v>
      </c>
      <c r="B368" s="11"/>
      <c r="C368" s="10">
        <v>57150</v>
      </c>
    </row>
    <row r="369" spans="1:3" ht="15.75" x14ac:dyDescent="0.25">
      <c r="A369" s="67" t="s">
        <v>53</v>
      </c>
      <c r="B369" s="11"/>
      <c r="C369" s="10">
        <v>30000</v>
      </c>
    </row>
    <row r="370" spans="1:3" ht="15.75" x14ac:dyDescent="0.25">
      <c r="A370" s="67" t="s">
        <v>13</v>
      </c>
      <c r="B370" s="11"/>
      <c r="C370" s="10">
        <v>56250</v>
      </c>
    </row>
    <row r="371" spans="1:3" ht="15.75" x14ac:dyDescent="0.25">
      <c r="A371" s="67" t="s">
        <v>14</v>
      </c>
      <c r="B371" s="47"/>
      <c r="C371" s="13" t="s">
        <v>38</v>
      </c>
    </row>
    <row r="372" spans="1:3" ht="15.75" x14ac:dyDescent="0.25">
      <c r="A372" s="67" t="s">
        <v>16</v>
      </c>
      <c r="B372" s="11"/>
      <c r="C372" s="10">
        <v>25000</v>
      </c>
    </row>
    <row r="373" spans="1:3" ht="15.75" x14ac:dyDescent="0.25">
      <c r="A373" s="67" t="s">
        <v>17</v>
      </c>
      <c r="B373" s="11"/>
      <c r="C373" s="10">
        <v>65000</v>
      </c>
    </row>
    <row r="374" spans="1:3" ht="15.75" x14ac:dyDescent="0.25">
      <c r="A374" s="67" t="s">
        <v>15</v>
      </c>
      <c r="B374" s="47"/>
      <c r="C374" s="25">
        <v>100000</v>
      </c>
    </row>
    <row r="375" spans="1:3" ht="15.75" x14ac:dyDescent="0.25">
      <c r="A375" s="67" t="s">
        <v>18</v>
      </c>
      <c r="B375" s="11"/>
      <c r="C375" s="10">
        <v>11500</v>
      </c>
    </row>
    <row r="376" spans="1:3" ht="15.75" x14ac:dyDescent="0.25">
      <c r="A376" s="67" t="s">
        <v>19</v>
      </c>
      <c r="B376" s="11"/>
      <c r="C376" s="10">
        <v>20000</v>
      </c>
    </row>
    <row r="377" spans="1:3" ht="15.75" x14ac:dyDescent="0.25">
      <c r="A377" s="78" t="s">
        <v>20</v>
      </c>
      <c r="B377" s="19"/>
      <c r="C377" s="18">
        <f>SUM(C364:C376)</f>
        <v>485200</v>
      </c>
    </row>
    <row r="378" spans="1:3" ht="15.75" x14ac:dyDescent="0.25">
      <c r="A378" s="79"/>
      <c r="B378" s="47"/>
      <c r="C378" s="20"/>
    </row>
    <row r="379" spans="1:3" ht="15.75" x14ac:dyDescent="0.25">
      <c r="A379" s="80" t="s">
        <v>21</v>
      </c>
      <c r="B379" s="47"/>
      <c r="C379" s="20"/>
    </row>
    <row r="380" spans="1:3" ht="15.75" x14ac:dyDescent="0.25">
      <c r="A380" s="67" t="s">
        <v>23</v>
      </c>
      <c r="B380" s="47"/>
      <c r="C380" s="77"/>
    </row>
    <row r="381" spans="1:3" ht="15.75" x14ac:dyDescent="0.25">
      <c r="A381" s="67" t="s">
        <v>22</v>
      </c>
      <c r="B381" s="47"/>
      <c r="C381" s="81"/>
    </row>
    <row r="382" spans="1:3" ht="15.75" x14ac:dyDescent="0.25">
      <c r="A382" s="67" t="s">
        <v>24</v>
      </c>
      <c r="B382" s="90"/>
      <c r="C382" s="81"/>
    </row>
    <row r="383" spans="1:3" ht="15.75" x14ac:dyDescent="0.25">
      <c r="A383" s="67" t="s">
        <v>25</v>
      </c>
      <c r="B383" s="47"/>
      <c r="C383" s="81"/>
    </row>
    <row r="384" spans="1:3" ht="15.75" x14ac:dyDescent="0.25">
      <c r="A384" s="67"/>
      <c r="B384" s="8"/>
      <c r="C384" s="7">
        <f>C377+B382+C380</f>
        <v>485200</v>
      </c>
    </row>
    <row r="385" spans="1:3" ht="15.75" x14ac:dyDescent="0.25">
      <c r="A385" s="80" t="s">
        <v>26</v>
      </c>
      <c r="B385" s="47"/>
      <c r="C385" s="81"/>
    </row>
    <row r="386" spans="1:3" ht="15.75" x14ac:dyDescent="0.25">
      <c r="A386" s="67" t="s">
        <v>27</v>
      </c>
      <c r="B386" s="29">
        <v>350</v>
      </c>
      <c r="C386" s="82"/>
    </row>
    <row r="387" spans="1:3" ht="17.25" x14ac:dyDescent="0.3">
      <c r="A387" s="83" t="s">
        <v>28</v>
      </c>
      <c r="B387" s="29">
        <v>11250</v>
      </c>
      <c r="C387" s="82"/>
    </row>
    <row r="388" spans="1:3" ht="17.25" x14ac:dyDescent="0.3">
      <c r="A388" s="83"/>
      <c r="B388" s="49"/>
      <c r="C388" s="33">
        <f>-B386-B387-B388</f>
        <v>-11600</v>
      </c>
    </row>
    <row r="389" spans="1:3" ht="16.5" thickBot="1" x14ac:dyDescent="0.3">
      <c r="A389" s="67" t="s">
        <v>29</v>
      </c>
      <c r="B389" s="35"/>
      <c r="C389" s="84">
        <f>C384-B386-B387</f>
        <v>473600</v>
      </c>
    </row>
    <row r="390" spans="1:3" ht="15.75" x14ac:dyDescent="0.25">
      <c r="A390" s="67" t="s">
        <v>30</v>
      </c>
      <c r="B390" s="50"/>
      <c r="C390" s="85">
        <f>C389*6/100</f>
        <v>28416</v>
      </c>
    </row>
    <row r="391" spans="1:3" ht="15.75" x14ac:dyDescent="0.25">
      <c r="A391" s="67" t="s">
        <v>31</v>
      </c>
      <c r="B391" s="47"/>
      <c r="C391" s="77">
        <v>-15000</v>
      </c>
    </row>
    <row r="392" spans="1:3" ht="15.75" x14ac:dyDescent="0.25">
      <c r="A392" s="43" t="s">
        <v>32</v>
      </c>
      <c r="B392" s="40"/>
      <c r="C392" s="60">
        <f>C390+C391</f>
        <v>13416</v>
      </c>
    </row>
    <row r="393" spans="1:3" ht="16.5" thickBot="1" x14ac:dyDescent="0.3">
      <c r="A393" s="12"/>
      <c r="B393" s="52"/>
      <c r="C393" s="124">
        <v>13416</v>
      </c>
    </row>
    <row r="394" spans="1:3" ht="16.5" thickTop="1" x14ac:dyDescent="0.25">
      <c r="A394" s="21"/>
      <c r="B394" s="30"/>
      <c r="C394" s="97"/>
    </row>
    <row r="395" spans="1:3" ht="15.75" x14ac:dyDescent="0.25">
      <c r="A395" s="21"/>
      <c r="B395" s="30"/>
      <c r="C395" s="97"/>
    </row>
    <row r="396" spans="1:3" ht="15.75" x14ac:dyDescent="0.25">
      <c r="A396" s="21"/>
      <c r="B396" s="30"/>
      <c r="C396" s="97"/>
    </row>
    <row r="397" spans="1:3" ht="15.75" x14ac:dyDescent="0.25">
      <c r="A397" s="21"/>
      <c r="B397" s="30"/>
      <c r="C397" s="97"/>
    </row>
    <row r="398" spans="1:3" ht="15.75" x14ac:dyDescent="0.25">
      <c r="A398" s="21"/>
      <c r="B398" s="30"/>
      <c r="C398" s="97"/>
    </row>
    <row r="399" spans="1:3" ht="15.75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7.25" x14ac:dyDescent="0.3">
      <c r="A406" s="1" t="s">
        <v>119</v>
      </c>
      <c r="B406" s="1"/>
      <c r="C406" s="2"/>
    </row>
    <row r="407" spans="1:3" ht="17.25" x14ac:dyDescent="0.3">
      <c r="A407" s="1" t="s">
        <v>56</v>
      </c>
      <c r="B407" s="1"/>
      <c r="C407" s="2"/>
    </row>
    <row r="408" spans="1:3" ht="15.75" x14ac:dyDescent="0.25">
      <c r="A408" s="73"/>
      <c r="B408" s="73"/>
      <c r="C408" s="72"/>
    </row>
    <row r="409" spans="1:3" ht="15.75" x14ac:dyDescent="0.25">
      <c r="A409" s="74" t="s">
        <v>2</v>
      </c>
      <c r="B409" s="73"/>
      <c r="C409" s="72"/>
    </row>
    <row r="410" spans="1:3" ht="15.75" x14ac:dyDescent="0.25">
      <c r="A410" s="75"/>
      <c r="B410" s="166" t="s">
        <v>124</v>
      </c>
      <c r="C410" s="166"/>
    </row>
    <row r="411" spans="1:3" ht="15.75" x14ac:dyDescent="0.25">
      <c r="A411" s="76" t="s">
        <v>6</v>
      </c>
      <c r="B411" s="8"/>
      <c r="C411" s="7">
        <v>104700</v>
      </c>
    </row>
    <row r="412" spans="1:3" ht="15.75" x14ac:dyDescent="0.25">
      <c r="A412" s="67" t="s">
        <v>7</v>
      </c>
      <c r="B412" s="47"/>
      <c r="C412" s="77"/>
    </row>
    <row r="413" spans="1:3" ht="15.75" x14ac:dyDescent="0.25">
      <c r="A413" s="67" t="s">
        <v>9</v>
      </c>
      <c r="B413" s="11"/>
      <c r="C413" s="10">
        <v>7800</v>
      </c>
    </row>
    <row r="414" spans="1:3" ht="16.5" x14ac:dyDescent="0.25">
      <c r="A414" s="12" t="s">
        <v>8</v>
      </c>
      <c r="B414" s="48"/>
      <c r="C414" s="10"/>
    </row>
    <row r="415" spans="1:3" ht="15.75" x14ac:dyDescent="0.25">
      <c r="A415" s="67" t="s">
        <v>11</v>
      </c>
      <c r="B415" s="11"/>
      <c r="C415" s="10">
        <v>57150</v>
      </c>
    </row>
    <row r="416" spans="1:3" ht="15.75" x14ac:dyDescent="0.25">
      <c r="A416" s="67" t="s">
        <v>53</v>
      </c>
      <c r="B416" s="11"/>
      <c r="C416" s="10"/>
    </row>
    <row r="417" spans="1:3" ht="15.75" x14ac:dyDescent="0.25">
      <c r="A417" s="67" t="s">
        <v>13</v>
      </c>
      <c r="B417" s="11"/>
      <c r="C417" s="10">
        <v>52350</v>
      </c>
    </row>
    <row r="418" spans="1:3" ht="15.75" x14ac:dyDescent="0.25">
      <c r="A418" s="67" t="s">
        <v>14</v>
      </c>
      <c r="B418" s="47"/>
      <c r="C418" s="13"/>
    </row>
    <row r="419" spans="1:3" ht="15.75" x14ac:dyDescent="0.25">
      <c r="A419" s="67" t="s">
        <v>16</v>
      </c>
      <c r="B419" s="11"/>
      <c r="C419" s="10">
        <v>25000</v>
      </c>
    </row>
    <row r="420" spans="1:3" ht="15.75" x14ac:dyDescent="0.25">
      <c r="A420" s="67" t="s">
        <v>17</v>
      </c>
      <c r="B420" s="11"/>
      <c r="C420" s="10">
        <v>55000</v>
      </c>
    </row>
    <row r="421" spans="1:3" ht="15.75" x14ac:dyDescent="0.25">
      <c r="A421" s="67" t="s">
        <v>15</v>
      </c>
      <c r="B421" s="47"/>
      <c r="C421" s="25">
        <v>100000</v>
      </c>
    </row>
    <row r="422" spans="1:3" ht="15.75" x14ac:dyDescent="0.25">
      <c r="A422" s="67" t="s">
        <v>18</v>
      </c>
      <c r="B422" s="11"/>
      <c r="C422" s="10">
        <v>11500</v>
      </c>
    </row>
    <row r="423" spans="1:3" ht="15.75" x14ac:dyDescent="0.25">
      <c r="A423" s="67" t="s">
        <v>19</v>
      </c>
      <c r="B423" s="11"/>
      <c r="C423" s="10">
        <v>20000</v>
      </c>
    </row>
    <row r="424" spans="1:3" ht="15.75" x14ac:dyDescent="0.25">
      <c r="A424" s="78" t="s">
        <v>20</v>
      </c>
      <c r="B424" s="19"/>
      <c r="C424" s="18">
        <f>SUM(C411:C423)</f>
        <v>433500</v>
      </c>
    </row>
    <row r="425" spans="1:3" ht="15.75" x14ac:dyDescent="0.25">
      <c r="A425" s="79"/>
      <c r="B425" s="47"/>
      <c r="C425" s="20"/>
    </row>
    <row r="426" spans="1:3" ht="15.75" x14ac:dyDescent="0.25">
      <c r="A426" s="80" t="s">
        <v>21</v>
      </c>
      <c r="B426" s="47"/>
      <c r="C426" s="20"/>
    </row>
    <row r="427" spans="1:3" ht="15.75" x14ac:dyDescent="0.25">
      <c r="A427" s="67" t="s">
        <v>23</v>
      </c>
      <c r="B427" s="47"/>
      <c r="C427" s="77"/>
    </row>
    <row r="428" spans="1:3" ht="15.75" x14ac:dyDescent="0.25">
      <c r="A428" s="67" t="s">
        <v>22</v>
      </c>
      <c r="B428" s="47"/>
      <c r="C428" s="81"/>
    </row>
    <row r="429" spans="1:3" ht="15.75" x14ac:dyDescent="0.25">
      <c r="A429" s="67" t="s">
        <v>24</v>
      </c>
      <c r="B429" s="90"/>
      <c r="C429" s="81"/>
    </row>
    <row r="430" spans="1:3" ht="15.75" x14ac:dyDescent="0.25">
      <c r="A430" s="67" t="s">
        <v>25</v>
      </c>
      <c r="B430" s="47"/>
      <c r="C430" s="81"/>
    </row>
    <row r="431" spans="1:3" ht="15.75" x14ac:dyDescent="0.25">
      <c r="A431" s="67"/>
      <c r="B431" s="8"/>
      <c r="C431" s="7">
        <f>C424+B429+C427</f>
        <v>433500</v>
      </c>
    </row>
    <row r="432" spans="1:3" ht="15.75" x14ac:dyDescent="0.25">
      <c r="A432" s="80" t="s">
        <v>26</v>
      </c>
      <c r="B432" s="47"/>
      <c r="C432" s="81"/>
    </row>
    <row r="433" spans="1:3" ht="15.75" x14ac:dyDescent="0.25">
      <c r="A433" s="67" t="s">
        <v>27</v>
      </c>
      <c r="B433" s="29">
        <v>350</v>
      </c>
      <c r="C433" s="82"/>
    </row>
    <row r="434" spans="1:3" ht="17.25" x14ac:dyDescent="0.3">
      <c r="A434" s="83" t="s">
        <v>28</v>
      </c>
      <c r="B434" s="29"/>
      <c r="C434" s="82"/>
    </row>
    <row r="435" spans="1:3" ht="17.25" x14ac:dyDescent="0.3">
      <c r="A435" s="83"/>
      <c r="B435" s="49"/>
      <c r="C435" s="33">
        <f>-B433-B434-B435</f>
        <v>-350</v>
      </c>
    </row>
    <row r="436" spans="1:3" ht="16.5" thickBot="1" x14ac:dyDescent="0.3">
      <c r="A436" s="67" t="s">
        <v>29</v>
      </c>
      <c r="B436" s="35"/>
      <c r="C436" s="84">
        <f>C431-B433-B434</f>
        <v>433150</v>
      </c>
    </row>
    <row r="437" spans="1:3" ht="15.75" x14ac:dyDescent="0.25">
      <c r="A437" s="67" t="s">
        <v>30</v>
      </c>
      <c r="B437" s="50"/>
      <c r="C437" s="85">
        <f>C436*6/100</f>
        <v>25989</v>
      </c>
    </row>
    <row r="438" spans="1:3" ht="15.75" x14ac:dyDescent="0.25">
      <c r="A438" s="67" t="s">
        <v>31</v>
      </c>
      <c r="B438" s="47"/>
      <c r="C438" s="77">
        <v>-15000</v>
      </c>
    </row>
    <row r="439" spans="1:3" ht="15.75" x14ac:dyDescent="0.25">
      <c r="A439" s="43" t="s">
        <v>32</v>
      </c>
      <c r="B439" s="40"/>
      <c r="C439" s="60">
        <f>C437+C438</f>
        <v>10989</v>
      </c>
    </row>
    <row r="440" spans="1:3" ht="16.5" thickBot="1" x14ac:dyDescent="0.3">
      <c r="A440" s="12"/>
      <c r="B440" s="52"/>
      <c r="C440" s="124">
        <v>10989</v>
      </c>
    </row>
    <row r="441" spans="1:3" ht="16.5" thickTop="1" x14ac:dyDescent="0.25">
      <c r="A441" s="21"/>
      <c r="B441" s="30"/>
      <c r="C441" s="97"/>
    </row>
    <row r="442" spans="1:3" ht="15.75" x14ac:dyDescent="0.25">
      <c r="A442" s="21"/>
      <c r="B442" s="30"/>
      <c r="C442" s="97"/>
    </row>
    <row r="443" spans="1:3" ht="15.75" x14ac:dyDescent="0.25">
      <c r="A443" s="21"/>
      <c r="B443" s="30"/>
      <c r="C443" s="97"/>
    </row>
    <row r="444" spans="1:3" ht="15.75" x14ac:dyDescent="0.25">
      <c r="A444" s="21"/>
      <c r="B444" s="30"/>
      <c r="C444" s="97"/>
    </row>
    <row r="445" spans="1:3" ht="15.75" x14ac:dyDescent="0.25">
      <c r="A445" s="21"/>
      <c r="B445" s="30"/>
      <c r="C445" s="97"/>
    </row>
    <row r="446" spans="1:3" ht="15.75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7.25" x14ac:dyDescent="0.3">
      <c r="A453" s="1" t="s">
        <v>123</v>
      </c>
      <c r="B453" s="1"/>
      <c r="C453" s="2"/>
    </row>
    <row r="454" spans="1:3" ht="17.25" x14ac:dyDescent="0.3">
      <c r="A454" s="1" t="s">
        <v>56</v>
      </c>
      <c r="B454" s="1"/>
      <c r="C454" s="2"/>
    </row>
    <row r="455" spans="1:3" ht="15.75" x14ac:dyDescent="0.25">
      <c r="A455" s="73"/>
      <c r="B455" s="73"/>
      <c r="C455" s="72"/>
    </row>
    <row r="456" spans="1:3" ht="15.75" x14ac:dyDescent="0.25">
      <c r="A456" s="74" t="s">
        <v>2</v>
      </c>
      <c r="B456" s="73"/>
      <c r="C456" s="72"/>
    </row>
    <row r="457" spans="1:3" ht="15.75" x14ac:dyDescent="0.25">
      <c r="A457" s="75"/>
      <c r="B457" s="166" t="s">
        <v>124</v>
      </c>
      <c r="C457" s="166"/>
    </row>
    <row r="458" spans="1:3" ht="15.75" x14ac:dyDescent="0.25">
      <c r="A458" s="76" t="s">
        <v>6</v>
      </c>
      <c r="B458" s="8"/>
      <c r="C458" s="7">
        <v>40915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12" t="s">
        <v>8</v>
      </c>
      <c r="B461" s="48"/>
      <c r="C461" s="10"/>
    </row>
    <row r="462" spans="1:3" ht="15.75" x14ac:dyDescent="0.25">
      <c r="A462" s="67" t="s">
        <v>11</v>
      </c>
      <c r="B462" s="11"/>
      <c r="C462" s="10">
        <v>57150</v>
      </c>
    </row>
    <row r="463" spans="1:3" ht="15.75" x14ac:dyDescent="0.25">
      <c r="A463" s="67" t="s">
        <v>53</v>
      </c>
      <c r="B463" s="11"/>
      <c r="C463" s="10"/>
    </row>
    <row r="464" spans="1:3" ht="15.75" x14ac:dyDescent="0.25">
      <c r="A464" s="67" t="s">
        <v>13</v>
      </c>
      <c r="B464" s="11"/>
      <c r="C464" s="10">
        <v>20457.5</v>
      </c>
    </row>
    <row r="465" spans="1:3" ht="15.75" x14ac:dyDescent="0.25">
      <c r="A465" s="67" t="s">
        <v>14</v>
      </c>
      <c r="B465" s="47"/>
      <c r="C465" s="13"/>
    </row>
    <row r="466" spans="1:3" ht="15.75" x14ac:dyDescent="0.25">
      <c r="A466" s="67" t="s">
        <v>16</v>
      </c>
      <c r="B466" s="11"/>
      <c r="C466" s="10">
        <v>25000</v>
      </c>
    </row>
    <row r="467" spans="1:3" ht="15.75" x14ac:dyDescent="0.25">
      <c r="A467" s="67" t="s">
        <v>17</v>
      </c>
      <c r="B467" s="11"/>
      <c r="C467" s="10">
        <v>55000</v>
      </c>
    </row>
    <row r="468" spans="1:3" ht="15.75" x14ac:dyDescent="0.25">
      <c r="A468" s="67" t="s">
        <v>15</v>
      </c>
      <c r="B468" s="47"/>
      <c r="C468" s="13">
        <v>100000</v>
      </c>
    </row>
    <row r="469" spans="1:3" ht="15.75" x14ac:dyDescent="0.25">
      <c r="A469" s="67" t="s">
        <v>18</v>
      </c>
      <c r="B469" s="11"/>
      <c r="C469" s="10">
        <v>11500</v>
      </c>
    </row>
    <row r="470" spans="1:3" ht="15.75" x14ac:dyDescent="0.25">
      <c r="A470" s="67" t="s">
        <v>19</v>
      </c>
      <c r="B470" s="11"/>
      <c r="C470" s="10">
        <v>20000</v>
      </c>
    </row>
    <row r="471" spans="1:3" ht="15.75" x14ac:dyDescent="0.25">
      <c r="A471" s="78" t="s">
        <v>20</v>
      </c>
      <c r="B471" s="19"/>
      <c r="C471" s="18">
        <f>SUM(C458:C470)</f>
        <v>337822.5</v>
      </c>
    </row>
    <row r="472" spans="1:3" ht="15.75" x14ac:dyDescent="0.25">
      <c r="A472" s="79"/>
      <c r="B472" s="47"/>
      <c r="C472" s="20"/>
    </row>
    <row r="473" spans="1:3" ht="15.75" x14ac:dyDescent="0.25">
      <c r="A473" s="80" t="s">
        <v>21</v>
      </c>
      <c r="B473" s="47"/>
      <c r="C473" s="20"/>
    </row>
    <row r="474" spans="1:3" ht="15.75" x14ac:dyDescent="0.25">
      <c r="A474" s="67" t="s">
        <v>23</v>
      </c>
      <c r="B474" s="47"/>
      <c r="C474" s="77"/>
    </row>
    <row r="475" spans="1:3" ht="15.75" x14ac:dyDescent="0.25">
      <c r="A475" s="67" t="s">
        <v>22</v>
      </c>
      <c r="B475" s="47"/>
      <c r="C475" s="81"/>
    </row>
    <row r="476" spans="1:3" ht="15.75" x14ac:dyDescent="0.25">
      <c r="A476" s="67" t="s">
        <v>24</v>
      </c>
      <c r="B476" s="90"/>
      <c r="C476" s="81"/>
    </row>
    <row r="477" spans="1:3" ht="15.75" x14ac:dyDescent="0.25">
      <c r="A477" s="67" t="s">
        <v>25</v>
      </c>
      <c r="B477" s="47"/>
      <c r="C477" s="81"/>
    </row>
    <row r="478" spans="1:3" ht="15.75" x14ac:dyDescent="0.25">
      <c r="A478" s="67"/>
      <c r="B478" s="8"/>
      <c r="C478" s="7">
        <f>C471+B476+C474</f>
        <v>337822.5</v>
      </c>
    </row>
    <row r="479" spans="1:3" ht="15.75" x14ac:dyDescent="0.25">
      <c r="A479" s="80" t="s">
        <v>26</v>
      </c>
      <c r="B479" s="47"/>
      <c r="C479" s="81"/>
    </row>
    <row r="480" spans="1:3" ht="15.75" x14ac:dyDescent="0.25">
      <c r="A480" s="67" t="s">
        <v>27</v>
      </c>
      <c r="B480" s="29">
        <v>350</v>
      </c>
      <c r="C480" s="82"/>
    </row>
    <row r="481" spans="1:3" ht="17.25" x14ac:dyDescent="0.3">
      <c r="A481" s="83" t="s">
        <v>28</v>
      </c>
      <c r="B481" s="29"/>
      <c r="C481" s="82"/>
    </row>
    <row r="482" spans="1:3" ht="17.25" x14ac:dyDescent="0.3">
      <c r="A482" s="83"/>
      <c r="B482" s="49"/>
      <c r="C482" s="33">
        <f>-B480-B481-B482</f>
        <v>-350</v>
      </c>
    </row>
    <row r="483" spans="1:3" ht="16.5" thickBot="1" x14ac:dyDescent="0.3">
      <c r="A483" s="67" t="s">
        <v>29</v>
      </c>
      <c r="B483" s="35"/>
      <c r="C483" s="84">
        <f>C478-B480-B481</f>
        <v>337472.5</v>
      </c>
    </row>
    <row r="484" spans="1:3" ht="15.75" x14ac:dyDescent="0.25">
      <c r="A484" s="67" t="s">
        <v>30</v>
      </c>
      <c r="B484" s="50"/>
      <c r="C484" s="85">
        <f>C483*6/100</f>
        <v>20248.349999999999</v>
      </c>
    </row>
    <row r="485" spans="1:3" ht="15.75" x14ac:dyDescent="0.25">
      <c r="A485" s="67" t="s">
        <v>31</v>
      </c>
      <c r="B485" s="47"/>
      <c r="C485" s="77">
        <v>-15000</v>
      </c>
    </row>
    <row r="486" spans="1:3" ht="15.75" x14ac:dyDescent="0.25">
      <c r="A486" s="43" t="s">
        <v>32</v>
      </c>
      <c r="B486" s="40"/>
      <c r="C486" s="60">
        <f>C484+C485</f>
        <v>5248.3499999999985</v>
      </c>
    </row>
    <row r="487" spans="1:3" ht="16.5" thickBot="1" x14ac:dyDescent="0.3">
      <c r="A487" s="12"/>
      <c r="B487" s="52"/>
      <c r="C487" s="124">
        <v>5248</v>
      </c>
    </row>
    <row r="488" spans="1:3" ht="16.5" thickTop="1" x14ac:dyDescent="0.25">
      <c r="A488" s="21"/>
      <c r="B488" s="30"/>
      <c r="C488" s="97"/>
    </row>
    <row r="489" spans="1:3" ht="15.75" x14ac:dyDescent="0.25">
      <c r="A489" s="21"/>
      <c r="B489" s="30"/>
      <c r="C489" s="97"/>
    </row>
    <row r="490" spans="1:3" ht="15.75" x14ac:dyDescent="0.25">
      <c r="A490" s="21"/>
      <c r="B490" s="30"/>
      <c r="C490" s="97"/>
    </row>
    <row r="491" spans="1:3" ht="15.75" x14ac:dyDescent="0.25">
      <c r="A491" s="21"/>
      <c r="B491" s="30"/>
      <c r="C491" s="97"/>
    </row>
    <row r="492" spans="1:3" ht="15.75" x14ac:dyDescent="0.25">
      <c r="A492" s="21"/>
      <c r="B492" s="30"/>
      <c r="C492" s="97"/>
    </row>
    <row r="493" spans="1:3" ht="15.75" x14ac:dyDescent="0.25">
      <c r="A493" s="21"/>
      <c r="B493" s="30"/>
      <c r="C493" s="97"/>
    </row>
    <row r="494" spans="1:3" ht="15.75" x14ac:dyDescent="0.25">
      <c r="A494" s="21"/>
      <c r="B494" s="30"/>
      <c r="C494" s="97"/>
    </row>
    <row r="495" spans="1:3" ht="15.75" x14ac:dyDescent="0.25">
      <c r="A495" s="21"/>
      <c r="B495" s="30"/>
      <c r="C495" s="97"/>
    </row>
    <row r="496" spans="1:3" ht="15.75" x14ac:dyDescent="0.25">
      <c r="A496" s="21"/>
      <c r="B496" s="30"/>
      <c r="C496" s="97"/>
    </row>
    <row r="497" spans="1:3" ht="15.75" x14ac:dyDescent="0.25">
      <c r="A497" s="21"/>
      <c r="B497" s="30"/>
      <c r="C497" s="97"/>
    </row>
    <row r="498" spans="1:3" ht="15.75" x14ac:dyDescent="0.25">
      <c r="A498" s="21"/>
      <c r="B498" s="30"/>
      <c r="C498" s="97"/>
    </row>
    <row r="499" spans="1:3" ht="15.75" x14ac:dyDescent="0.25">
      <c r="A499" s="21"/>
      <c r="B499" s="30"/>
      <c r="C499" s="97"/>
    </row>
    <row r="500" spans="1:3" ht="15.75" x14ac:dyDescent="0.25">
      <c r="A500" s="71" t="s">
        <v>127</v>
      </c>
      <c r="C500" s="101"/>
    </row>
    <row r="501" spans="1:3" ht="15.75" x14ac:dyDescent="0.25">
      <c r="A501" s="71" t="s">
        <v>63</v>
      </c>
      <c r="B501" s="71"/>
      <c r="C501" s="72"/>
    </row>
    <row r="502" spans="1:3" ht="15.75" x14ac:dyDescent="0.25">
      <c r="A502" s="73"/>
      <c r="B502" s="73"/>
      <c r="C502" s="72"/>
    </row>
    <row r="503" spans="1:3" ht="15.75" x14ac:dyDescent="0.25">
      <c r="A503" s="74" t="s">
        <v>2</v>
      </c>
      <c r="B503" s="73"/>
      <c r="C503" s="72"/>
    </row>
    <row r="504" spans="1:3" ht="15.75" x14ac:dyDescent="0.25">
      <c r="A504" s="75"/>
      <c r="B504" s="166" t="s">
        <v>124</v>
      </c>
      <c r="C504" s="166"/>
    </row>
    <row r="505" spans="1:3" ht="15.75" x14ac:dyDescent="0.25">
      <c r="A505" s="76" t="s">
        <v>6</v>
      </c>
      <c r="B505" s="8"/>
      <c r="C505" s="7">
        <v>136500</v>
      </c>
    </row>
    <row r="506" spans="1:3" ht="15.75" x14ac:dyDescent="0.25">
      <c r="A506" s="67" t="s">
        <v>7</v>
      </c>
      <c r="B506" s="47"/>
      <c r="C506" s="77" t="s">
        <v>38</v>
      </c>
    </row>
    <row r="507" spans="1:3" ht="15.75" x14ac:dyDescent="0.25">
      <c r="A507" s="67" t="s">
        <v>9</v>
      </c>
      <c r="B507" s="11"/>
      <c r="C507" s="10">
        <v>7800</v>
      </c>
    </row>
    <row r="508" spans="1:3" ht="16.5" x14ac:dyDescent="0.25">
      <c r="A508" s="12" t="s">
        <v>8</v>
      </c>
      <c r="B508" s="48"/>
      <c r="C508" s="10">
        <v>2900</v>
      </c>
    </row>
    <row r="509" spans="1:3" ht="15.75" x14ac:dyDescent="0.25">
      <c r="A509" s="67" t="s">
        <v>64</v>
      </c>
      <c r="B509" s="11"/>
      <c r="C509" s="10">
        <v>7500</v>
      </c>
    </row>
    <row r="510" spans="1:3" ht="15.75" x14ac:dyDescent="0.25">
      <c r="A510" s="67" t="s">
        <v>11</v>
      </c>
      <c r="B510" s="11"/>
      <c r="C510" s="10">
        <v>57150</v>
      </c>
    </row>
    <row r="511" spans="1:3" ht="15.75" x14ac:dyDescent="0.25">
      <c r="A511" s="67" t="s">
        <v>53</v>
      </c>
      <c r="B511" s="11"/>
      <c r="C511" s="10">
        <v>50000</v>
      </c>
    </row>
    <row r="512" spans="1:3" ht="15.75" x14ac:dyDescent="0.25">
      <c r="A512" s="67" t="s">
        <v>13</v>
      </c>
      <c r="B512" s="11"/>
      <c r="C512" s="10">
        <v>68250</v>
      </c>
    </row>
    <row r="513" spans="1:3" ht="15.75" x14ac:dyDescent="0.25">
      <c r="A513" s="67" t="s">
        <v>14</v>
      </c>
      <c r="B513" s="47"/>
      <c r="C513" s="13" t="s">
        <v>38</v>
      </c>
    </row>
    <row r="514" spans="1:3" ht="15.75" x14ac:dyDescent="0.25">
      <c r="A514" s="67" t="s">
        <v>16</v>
      </c>
      <c r="B514" s="11"/>
      <c r="C514" s="10">
        <v>25000</v>
      </c>
    </row>
    <row r="515" spans="1:3" ht="15.75" x14ac:dyDescent="0.25">
      <c r="A515" s="67" t="s">
        <v>17</v>
      </c>
      <c r="B515" s="11"/>
      <c r="C515" s="10">
        <v>75000</v>
      </c>
    </row>
    <row r="516" spans="1:3" ht="15.75" x14ac:dyDescent="0.25">
      <c r="A516" s="67" t="s">
        <v>15</v>
      </c>
      <c r="B516" s="47"/>
      <c r="C516" s="15"/>
    </row>
    <row r="517" spans="1:3" ht="15.75" x14ac:dyDescent="0.25">
      <c r="A517" s="67" t="s">
        <v>18</v>
      </c>
      <c r="B517" s="11"/>
      <c r="C517" s="10">
        <v>13900</v>
      </c>
    </row>
    <row r="518" spans="1:3" ht="15.75" x14ac:dyDescent="0.25">
      <c r="A518" s="67" t="s">
        <v>19</v>
      </c>
      <c r="B518" s="11"/>
      <c r="C518" s="10">
        <v>20000</v>
      </c>
    </row>
    <row r="519" spans="1:3" ht="15.75" x14ac:dyDescent="0.25">
      <c r="A519" s="78" t="s">
        <v>20</v>
      </c>
      <c r="B519" s="19"/>
      <c r="C519" s="18">
        <f>SUM(C505:C518)</f>
        <v>464000</v>
      </c>
    </row>
    <row r="520" spans="1:3" ht="15.75" x14ac:dyDescent="0.25">
      <c r="A520" s="79"/>
      <c r="B520" s="47"/>
      <c r="C520" s="20"/>
    </row>
    <row r="521" spans="1:3" ht="15.75" x14ac:dyDescent="0.25">
      <c r="A521" s="80" t="s">
        <v>21</v>
      </c>
      <c r="B521" s="47"/>
      <c r="C521" s="20"/>
    </row>
    <row r="522" spans="1:3" ht="15.75" x14ac:dyDescent="0.25">
      <c r="A522" s="67" t="s">
        <v>23</v>
      </c>
      <c r="B522" s="47"/>
      <c r="C522" s="77"/>
    </row>
    <row r="523" spans="1:3" ht="15.75" x14ac:dyDescent="0.25">
      <c r="A523" s="67" t="s">
        <v>22</v>
      </c>
      <c r="B523" s="90">
        <v>20000</v>
      </c>
      <c r="C523" s="81"/>
    </row>
    <row r="524" spans="1:3" ht="15.75" x14ac:dyDescent="0.25">
      <c r="A524" s="67" t="s">
        <v>24</v>
      </c>
      <c r="B524" s="47"/>
      <c r="C524" s="81"/>
    </row>
    <row r="525" spans="1:3" ht="15.75" x14ac:dyDescent="0.25">
      <c r="A525" s="67" t="s">
        <v>25</v>
      </c>
      <c r="B525" s="47"/>
      <c r="C525" s="81"/>
    </row>
    <row r="526" spans="1:3" ht="15.75" x14ac:dyDescent="0.25">
      <c r="A526" s="67"/>
      <c r="B526" s="8"/>
      <c r="C526" s="7">
        <f>C519+B523</f>
        <v>484000</v>
      </c>
    </row>
    <row r="527" spans="1:3" ht="15.75" x14ac:dyDescent="0.25">
      <c r="A527" s="80" t="s">
        <v>26</v>
      </c>
      <c r="B527" s="47"/>
      <c r="C527" s="81"/>
    </row>
    <row r="528" spans="1:3" ht="15.75" x14ac:dyDescent="0.25">
      <c r="A528" s="67" t="s">
        <v>27</v>
      </c>
      <c r="B528" s="29">
        <v>350</v>
      </c>
      <c r="C528" s="82"/>
    </row>
    <row r="529" spans="1:3" ht="17.25" x14ac:dyDescent="0.3">
      <c r="A529" s="83" t="s">
        <v>28</v>
      </c>
      <c r="B529" s="29">
        <v>13650</v>
      </c>
      <c r="C529" s="82"/>
    </row>
    <row r="530" spans="1:3" ht="17.25" x14ac:dyDescent="0.3">
      <c r="A530" s="83"/>
      <c r="B530" s="49"/>
      <c r="C530" s="33">
        <f>-B528-B529-B530</f>
        <v>-14000</v>
      </c>
    </row>
    <row r="531" spans="1:3" ht="16.5" thickBot="1" x14ac:dyDescent="0.3">
      <c r="A531" s="67" t="s">
        <v>29</v>
      </c>
      <c r="B531" s="35"/>
      <c r="C531" s="84">
        <f>+C526+C530</f>
        <v>470000</v>
      </c>
    </row>
    <row r="532" spans="1:3" ht="15.75" x14ac:dyDescent="0.25">
      <c r="A532" s="67" t="s">
        <v>30</v>
      </c>
      <c r="B532" s="50"/>
      <c r="C532" s="85">
        <f>C531*6/100</f>
        <v>28200</v>
      </c>
    </row>
    <row r="533" spans="1:3" ht="15.75" x14ac:dyDescent="0.25">
      <c r="A533" s="67" t="s">
        <v>31</v>
      </c>
      <c r="B533" s="47"/>
      <c r="C533" s="77">
        <v>-15000</v>
      </c>
    </row>
    <row r="534" spans="1:3" ht="16.5" thickBot="1" x14ac:dyDescent="0.3">
      <c r="A534" s="88" t="s">
        <v>54</v>
      </c>
      <c r="B534" s="89"/>
      <c r="C534" s="126">
        <f>C532+C533</f>
        <v>13200</v>
      </c>
    </row>
    <row r="535" spans="1:3" ht="16.5" thickTop="1" x14ac:dyDescent="0.25">
      <c r="A535" s="92"/>
      <c r="B535" s="146"/>
      <c r="C535" s="120"/>
    </row>
    <row r="536" spans="1:3" ht="15.75" x14ac:dyDescent="0.25">
      <c r="A536" s="92"/>
      <c r="B536" s="146"/>
      <c r="C536" s="120"/>
    </row>
    <row r="537" spans="1:3" ht="15.75" x14ac:dyDescent="0.25">
      <c r="A537" s="92"/>
      <c r="B537" s="146"/>
      <c r="C537" s="120"/>
    </row>
    <row r="538" spans="1:3" ht="15.75" x14ac:dyDescent="0.25">
      <c r="A538" s="92"/>
      <c r="B538" s="146"/>
      <c r="C538" s="120"/>
    </row>
    <row r="539" spans="1:3" ht="15.75" x14ac:dyDescent="0.25">
      <c r="A539" s="92"/>
      <c r="B539" s="146"/>
      <c r="C539" s="120"/>
    </row>
    <row r="540" spans="1:3" ht="15.75" x14ac:dyDescent="0.25">
      <c r="A540" s="92"/>
      <c r="B540" s="146"/>
      <c r="C540" s="120"/>
    </row>
    <row r="541" spans="1:3" ht="15.75" x14ac:dyDescent="0.25">
      <c r="A541" s="92"/>
      <c r="B541" s="146"/>
      <c r="C541" s="120"/>
    </row>
    <row r="542" spans="1:3" ht="15.75" x14ac:dyDescent="0.25">
      <c r="A542" s="92"/>
      <c r="B542" s="146"/>
      <c r="C542" s="120"/>
    </row>
    <row r="543" spans="1:3" ht="15.75" x14ac:dyDescent="0.25">
      <c r="A543" s="92"/>
      <c r="B543" s="146"/>
      <c r="C543" s="120"/>
    </row>
    <row r="544" spans="1:3" ht="15.75" x14ac:dyDescent="0.25">
      <c r="A544" s="92"/>
      <c r="B544" s="146"/>
      <c r="C544" s="120"/>
    </row>
    <row r="545" spans="1:3" ht="15.75" x14ac:dyDescent="0.25">
      <c r="A545" s="21"/>
      <c r="B545" s="30"/>
      <c r="C545" s="97"/>
    </row>
    <row r="547" spans="1:3" ht="15.75" x14ac:dyDescent="0.25">
      <c r="A547" s="71" t="s">
        <v>62</v>
      </c>
      <c r="C547" s="101"/>
    </row>
    <row r="548" spans="1:3" ht="15.75" x14ac:dyDescent="0.25">
      <c r="A548" s="71" t="s">
        <v>63</v>
      </c>
      <c r="B548" s="71"/>
      <c r="C548" s="72"/>
    </row>
    <row r="549" spans="1:3" ht="15.75" x14ac:dyDescent="0.25">
      <c r="A549" s="73"/>
      <c r="B549" s="73"/>
      <c r="C549" s="72"/>
    </row>
    <row r="550" spans="1:3" ht="15.75" x14ac:dyDescent="0.25">
      <c r="A550" s="74" t="s">
        <v>2</v>
      </c>
      <c r="B550" s="73"/>
      <c r="C550" s="72"/>
    </row>
    <row r="551" spans="1:3" ht="15.75" x14ac:dyDescent="0.25">
      <c r="A551" s="75"/>
      <c r="B551" s="166" t="s">
        <v>124</v>
      </c>
      <c r="C551" s="166"/>
    </row>
    <row r="552" spans="1:3" ht="15.75" x14ac:dyDescent="0.25">
      <c r="A552" s="76" t="s">
        <v>6</v>
      </c>
      <c r="B552" s="8"/>
      <c r="C552" s="7">
        <v>136500</v>
      </c>
    </row>
    <row r="553" spans="1:3" ht="15.75" x14ac:dyDescent="0.25">
      <c r="A553" s="67" t="s">
        <v>7</v>
      </c>
      <c r="B553" s="47"/>
      <c r="C553" s="77" t="s">
        <v>38</v>
      </c>
    </row>
    <row r="554" spans="1:3" ht="15.75" x14ac:dyDescent="0.25">
      <c r="A554" s="67" t="s">
        <v>9</v>
      </c>
      <c r="B554" s="11"/>
      <c r="C554" s="10">
        <v>7800</v>
      </c>
    </row>
    <row r="555" spans="1:3" ht="17.25" x14ac:dyDescent="0.3">
      <c r="A555" s="83" t="s">
        <v>10</v>
      </c>
      <c r="B555" s="48"/>
      <c r="C555" s="10" t="s">
        <v>38</v>
      </c>
    </row>
    <row r="556" spans="1:3" ht="15.75" x14ac:dyDescent="0.25">
      <c r="A556" s="67" t="s">
        <v>64</v>
      </c>
      <c r="B556" s="11"/>
      <c r="C556" s="10">
        <v>7500</v>
      </c>
    </row>
    <row r="557" spans="1:3" ht="15.75" x14ac:dyDescent="0.25">
      <c r="A557" s="67" t="s">
        <v>11</v>
      </c>
      <c r="B557" s="11"/>
      <c r="C557" s="10">
        <v>57150</v>
      </c>
    </row>
    <row r="558" spans="1:3" ht="15.75" x14ac:dyDescent="0.25">
      <c r="A558" s="67" t="s">
        <v>53</v>
      </c>
      <c r="B558" s="11"/>
      <c r="C558" s="10">
        <v>50000</v>
      </c>
    </row>
    <row r="559" spans="1:3" ht="15.75" x14ac:dyDescent="0.25">
      <c r="A559" s="67" t="s">
        <v>13</v>
      </c>
      <c r="B559" s="11"/>
      <c r="C559" s="10">
        <v>68250</v>
      </c>
    </row>
    <row r="560" spans="1:3" ht="15.75" x14ac:dyDescent="0.25">
      <c r="A560" s="67" t="s">
        <v>14</v>
      </c>
      <c r="B560" s="47"/>
      <c r="C560" s="13" t="s">
        <v>38</v>
      </c>
    </row>
    <row r="561" spans="1:3" ht="15.75" x14ac:dyDescent="0.25">
      <c r="A561" s="67" t="s">
        <v>16</v>
      </c>
      <c r="B561" s="11"/>
      <c r="C561" s="10">
        <v>25000</v>
      </c>
    </row>
    <row r="562" spans="1:3" ht="15.75" x14ac:dyDescent="0.25">
      <c r="A562" s="67" t="s">
        <v>17</v>
      </c>
      <c r="B562" s="11"/>
      <c r="C562" s="10">
        <v>75000</v>
      </c>
    </row>
    <row r="563" spans="1:3" ht="15.75" x14ac:dyDescent="0.25">
      <c r="A563" s="67" t="s">
        <v>15</v>
      </c>
      <c r="B563" s="47"/>
      <c r="C563" s="15">
        <v>125000</v>
      </c>
    </row>
    <row r="564" spans="1:3" ht="15.75" x14ac:dyDescent="0.25">
      <c r="A564" s="67" t="s">
        <v>18</v>
      </c>
      <c r="B564" s="11"/>
      <c r="C564" s="10">
        <v>13900</v>
      </c>
    </row>
    <row r="565" spans="1:3" ht="15.75" x14ac:dyDescent="0.25">
      <c r="A565" s="67" t="s">
        <v>19</v>
      </c>
      <c r="B565" s="11"/>
      <c r="C565" s="10">
        <v>20000</v>
      </c>
    </row>
    <row r="566" spans="1:3" ht="15.75" x14ac:dyDescent="0.25">
      <c r="A566" s="78" t="s">
        <v>20</v>
      </c>
      <c r="B566" s="19"/>
      <c r="C566" s="18">
        <f>SUM(C552:C565)</f>
        <v>586100</v>
      </c>
    </row>
    <row r="567" spans="1:3" ht="15.75" x14ac:dyDescent="0.25">
      <c r="A567" s="79"/>
      <c r="B567" s="47"/>
      <c r="C567" s="20"/>
    </row>
    <row r="568" spans="1:3" ht="15.75" x14ac:dyDescent="0.25">
      <c r="A568" s="80" t="s">
        <v>21</v>
      </c>
      <c r="B568" s="47"/>
      <c r="C568" s="20"/>
    </row>
    <row r="569" spans="1:3" ht="15.75" x14ac:dyDescent="0.25">
      <c r="A569" s="67" t="s">
        <v>23</v>
      </c>
      <c r="B569" s="47"/>
      <c r="C569" s="77"/>
    </row>
    <row r="570" spans="1:3" ht="15.75" x14ac:dyDescent="0.25">
      <c r="A570" s="67" t="s">
        <v>22</v>
      </c>
      <c r="B570" s="47"/>
      <c r="C570" s="81"/>
    </row>
    <row r="571" spans="1:3" ht="15.75" x14ac:dyDescent="0.25">
      <c r="A571" s="67" t="s">
        <v>24</v>
      </c>
      <c r="B571" s="47"/>
      <c r="C571" s="81"/>
    </row>
    <row r="572" spans="1:3" ht="15.75" x14ac:dyDescent="0.25">
      <c r="A572" s="67" t="s">
        <v>25</v>
      </c>
      <c r="B572" s="47"/>
      <c r="C572" s="81"/>
    </row>
    <row r="573" spans="1:3" ht="15.75" x14ac:dyDescent="0.25">
      <c r="A573" s="67"/>
      <c r="B573" s="8"/>
      <c r="C573" s="7">
        <f>+C566+C569+C570+C571+C572</f>
        <v>586100</v>
      </c>
    </row>
    <row r="574" spans="1:3" ht="15.75" x14ac:dyDescent="0.25">
      <c r="A574" s="80" t="s">
        <v>26</v>
      </c>
      <c r="B574" s="47"/>
      <c r="C574" s="81"/>
    </row>
    <row r="575" spans="1:3" ht="15.75" x14ac:dyDescent="0.25">
      <c r="A575" s="67" t="s">
        <v>27</v>
      </c>
      <c r="B575" s="29">
        <v>350</v>
      </c>
      <c r="C575" s="82"/>
    </row>
    <row r="576" spans="1:3" ht="17.25" x14ac:dyDescent="0.3">
      <c r="A576" s="83" t="s">
        <v>28</v>
      </c>
      <c r="B576" s="29">
        <v>13650</v>
      </c>
      <c r="C576" s="82"/>
    </row>
    <row r="577" spans="1:3" ht="17.25" x14ac:dyDescent="0.3">
      <c r="A577" s="83"/>
      <c r="B577" s="49"/>
      <c r="C577" s="33">
        <f>-B575-B576-B577</f>
        <v>-14000</v>
      </c>
    </row>
    <row r="578" spans="1:3" ht="16.5" thickBot="1" x14ac:dyDescent="0.3">
      <c r="A578" s="67" t="s">
        <v>29</v>
      </c>
      <c r="B578" s="35"/>
      <c r="C578" s="84">
        <f>+C573+C577</f>
        <v>572100</v>
      </c>
    </row>
    <row r="579" spans="1:3" ht="15.75" x14ac:dyDescent="0.25">
      <c r="A579" s="67" t="s">
        <v>73</v>
      </c>
      <c r="B579" s="50"/>
      <c r="C579" s="85">
        <f>C578*12/100</f>
        <v>68652</v>
      </c>
    </row>
    <row r="580" spans="1:3" ht="15.75" x14ac:dyDescent="0.25">
      <c r="A580" s="67" t="s">
        <v>31</v>
      </c>
      <c r="B580" s="47"/>
      <c r="C580" s="77">
        <v>-45000</v>
      </c>
    </row>
    <row r="581" spans="1:3" ht="16.5" thickBot="1" x14ac:dyDescent="0.3">
      <c r="A581" s="88" t="s">
        <v>54</v>
      </c>
      <c r="B581" s="89"/>
      <c r="C581" s="126">
        <f>C579+C580</f>
        <v>23652</v>
      </c>
    </row>
    <row r="582" spans="1:3" ht="16.5" thickTop="1" x14ac:dyDescent="0.25">
      <c r="A582" s="92"/>
      <c r="B582" s="146"/>
      <c r="C582" s="120"/>
    </row>
    <row r="583" spans="1:3" ht="15.75" x14ac:dyDescent="0.25">
      <c r="A583" s="92"/>
      <c r="B583" s="146"/>
      <c r="C583" s="120"/>
    </row>
    <row r="584" spans="1:3" ht="15.75" x14ac:dyDescent="0.25">
      <c r="A584" s="92"/>
      <c r="B584" s="146"/>
      <c r="C584" s="120"/>
    </row>
    <row r="585" spans="1:3" ht="15.75" x14ac:dyDescent="0.25">
      <c r="A585" s="92"/>
      <c r="B585" s="146"/>
      <c r="C585" s="120"/>
    </row>
    <row r="586" spans="1:3" ht="15.75" x14ac:dyDescent="0.25">
      <c r="A586" s="92"/>
      <c r="B586" s="146"/>
      <c r="C586" s="120"/>
    </row>
    <row r="587" spans="1:3" ht="15.75" x14ac:dyDescent="0.25">
      <c r="A587" s="92"/>
      <c r="B587" s="146"/>
      <c r="C587" s="120"/>
    </row>
    <row r="588" spans="1:3" ht="15.75" x14ac:dyDescent="0.25">
      <c r="A588" s="92"/>
      <c r="B588" s="146"/>
      <c r="C588" s="120"/>
    </row>
    <row r="589" spans="1:3" ht="15.75" x14ac:dyDescent="0.25">
      <c r="A589" s="92"/>
      <c r="B589" s="146"/>
      <c r="C589" s="120"/>
    </row>
    <row r="590" spans="1:3" ht="15.75" x14ac:dyDescent="0.25">
      <c r="A590" s="92"/>
      <c r="B590" s="146"/>
      <c r="C590" s="120"/>
    </row>
    <row r="591" spans="1:3" ht="15.75" x14ac:dyDescent="0.25">
      <c r="A591" s="92"/>
      <c r="B591" s="146"/>
      <c r="C591" s="120"/>
    </row>
    <row r="592" spans="1:3" ht="15.75" x14ac:dyDescent="0.25">
      <c r="A592" s="92"/>
      <c r="B592" s="146"/>
      <c r="C592" s="120"/>
    </row>
    <row r="594" spans="1:3" ht="17.25" x14ac:dyDescent="0.3">
      <c r="A594" s="1" t="s">
        <v>42</v>
      </c>
      <c r="B594" s="3"/>
      <c r="C594" s="3"/>
    </row>
    <row r="595" spans="1:3" ht="17.25" x14ac:dyDescent="0.3">
      <c r="A595" s="1" t="s">
        <v>126</v>
      </c>
      <c r="B595" s="3"/>
      <c r="C595" s="3"/>
    </row>
    <row r="596" spans="1:3" ht="17.25" x14ac:dyDescent="0.3">
      <c r="A596" s="2"/>
      <c r="B596" s="3"/>
      <c r="C596" s="3"/>
    </row>
    <row r="597" spans="1:3" ht="17.25" x14ac:dyDescent="0.3">
      <c r="A597" s="4" t="s">
        <v>2</v>
      </c>
      <c r="B597" s="3"/>
      <c r="C597" s="3"/>
    </row>
    <row r="598" spans="1:3" ht="17.25" x14ac:dyDescent="0.3">
      <c r="A598" s="5"/>
      <c r="B598" s="166" t="s">
        <v>124</v>
      </c>
      <c r="C598" s="166"/>
    </row>
    <row r="599" spans="1:3" ht="17.25" x14ac:dyDescent="0.3">
      <c r="A599" s="6" t="s">
        <v>6</v>
      </c>
      <c r="B599" s="8"/>
      <c r="C599" s="7">
        <v>88670</v>
      </c>
    </row>
    <row r="600" spans="1:3" ht="17.25" x14ac:dyDescent="0.3">
      <c r="A600" s="9" t="s">
        <v>7</v>
      </c>
      <c r="B600" s="11"/>
      <c r="C600" s="10"/>
    </row>
    <row r="601" spans="1:3" ht="15.75" x14ac:dyDescent="0.25">
      <c r="A601" s="12" t="s">
        <v>8</v>
      </c>
      <c r="B601" s="14"/>
      <c r="C601" s="13"/>
    </row>
    <row r="602" spans="1:3" ht="17.25" x14ac:dyDescent="0.3">
      <c r="A602" s="9" t="s">
        <v>9</v>
      </c>
      <c r="B602" s="11"/>
      <c r="C602" s="10">
        <v>7800</v>
      </c>
    </row>
    <row r="603" spans="1:3" ht="17.25" x14ac:dyDescent="0.3">
      <c r="A603" s="9" t="s">
        <v>10</v>
      </c>
      <c r="B603" s="11"/>
      <c r="C603" s="10"/>
    </row>
    <row r="604" spans="1:3" ht="17.25" x14ac:dyDescent="0.3">
      <c r="A604" s="9" t="s">
        <v>11</v>
      </c>
      <c r="B604" s="11"/>
      <c r="C604" s="10">
        <v>57150</v>
      </c>
    </row>
    <row r="605" spans="1:3" ht="17.25" x14ac:dyDescent="0.3">
      <c r="A605" s="9" t="s">
        <v>12</v>
      </c>
      <c r="B605" s="16"/>
      <c r="C605" s="15"/>
    </row>
    <row r="606" spans="1:3" ht="17.25" x14ac:dyDescent="0.3">
      <c r="A606" s="9" t="s">
        <v>13</v>
      </c>
      <c r="B606" s="11"/>
      <c r="C606" s="10">
        <v>44335</v>
      </c>
    </row>
    <row r="607" spans="1:3" ht="17.25" x14ac:dyDescent="0.3">
      <c r="A607" s="9" t="s">
        <v>14</v>
      </c>
      <c r="B607" s="11"/>
      <c r="C607" s="10"/>
    </row>
    <row r="608" spans="1:3" ht="17.25" x14ac:dyDescent="0.3">
      <c r="A608" s="9" t="s">
        <v>15</v>
      </c>
      <c r="B608" s="14"/>
      <c r="C608" s="13">
        <v>100000</v>
      </c>
    </row>
    <row r="609" spans="1:3" ht="17.25" x14ac:dyDescent="0.3">
      <c r="A609" s="9" t="s">
        <v>16</v>
      </c>
      <c r="B609" s="11"/>
      <c r="C609" s="10">
        <v>25000</v>
      </c>
    </row>
    <row r="610" spans="1:3" ht="17.25" x14ac:dyDescent="0.3">
      <c r="A610" s="9" t="s">
        <v>17</v>
      </c>
      <c r="B610" s="11"/>
      <c r="C610" s="10">
        <v>55000</v>
      </c>
    </row>
    <row r="611" spans="1:3" ht="17.25" x14ac:dyDescent="0.3">
      <c r="A611" s="9" t="s">
        <v>18</v>
      </c>
      <c r="B611" s="14"/>
      <c r="C611" s="13">
        <v>11500</v>
      </c>
    </row>
    <row r="612" spans="1:3" ht="17.25" x14ac:dyDescent="0.3">
      <c r="A612" s="9" t="s">
        <v>19</v>
      </c>
      <c r="B612" s="11"/>
      <c r="C612" s="10">
        <v>20000</v>
      </c>
    </row>
    <row r="613" spans="1:3" ht="17.25" x14ac:dyDescent="0.3">
      <c r="A613" s="17" t="s">
        <v>20</v>
      </c>
      <c r="B613" s="19"/>
      <c r="C613" s="18">
        <f>SUM(C599:C612)</f>
        <v>409455</v>
      </c>
    </row>
    <row r="614" spans="1:3" ht="17.25" x14ac:dyDescent="0.3">
      <c r="A614" s="9"/>
      <c r="B614" s="22"/>
      <c r="C614" s="20"/>
    </row>
    <row r="615" spans="1:3" ht="17.25" x14ac:dyDescent="0.3">
      <c r="A615" s="23" t="s">
        <v>21</v>
      </c>
      <c r="B615" s="22"/>
      <c r="C615" s="20"/>
    </row>
    <row r="616" spans="1:3" ht="17.25" x14ac:dyDescent="0.3">
      <c r="A616" s="9" t="s">
        <v>22</v>
      </c>
      <c r="B616" s="22"/>
      <c r="C616" s="20"/>
    </row>
    <row r="617" spans="1:3" ht="15.75" x14ac:dyDescent="0.25">
      <c r="A617" s="24" t="s">
        <v>23</v>
      </c>
      <c r="B617" s="16"/>
      <c r="C617" s="15"/>
    </row>
    <row r="618" spans="1:3" ht="17.25" x14ac:dyDescent="0.3">
      <c r="A618" s="9" t="s">
        <v>24</v>
      </c>
      <c r="B618" s="22"/>
      <c r="C618" s="134">
        <v>65000</v>
      </c>
    </row>
    <row r="619" spans="1:3" ht="17.25" x14ac:dyDescent="0.3">
      <c r="A619" s="9" t="s">
        <v>25</v>
      </c>
      <c r="B619" s="22"/>
      <c r="C619" s="135">
        <v>6138.89</v>
      </c>
    </row>
    <row r="620" spans="1:3" ht="17.25" x14ac:dyDescent="0.3">
      <c r="A620" s="9"/>
      <c r="B620" s="22"/>
      <c r="C620" s="20"/>
    </row>
    <row r="621" spans="1:3" ht="15.75" x14ac:dyDescent="0.25">
      <c r="A621" s="12"/>
      <c r="B621" s="8"/>
      <c r="C621" s="7">
        <f>C613+C617+C618+C619</f>
        <v>480593.89</v>
      </c>
    </row>
    <row r="622" spans="1:3" ht="17.25" x14ac:dyDescent="0.3">
      <c r="A622" s="23" t="s">
        <v>26</v>
      </c>
      <c r="B622" s="11"/>
      <c r="C622" s="10"/>
    </row>
    <row r="623" spans="1:3" ht="17.25" x14ac:dyDescent="0.3">
      <c r="A623" s="9" t="s">
        <v>27</v>
      </c>
      <c r="B623" s="27">
        <v>350</v>
      </c>
      <c r="C623" s="28"/>
    </row>
    <row r="624" spans="1:3" ht="17.25" x14ac:dyDescent="0.3">
      <c r="A624" s="9" t="s">
        <v>28</v>
      </c>
      <c r="B624" s="136">
        <v>8867</v>
      </c>
      <c r="C624" s="31"/>
    </row>
    <row r="625" spans="1:9" ht="16.5" thickBot="1" x14ac:dyDescent="0.3">
      <c r="A625" s="12"/>
      <c r="B625" s="62"/>
      <c r="C625" s="59">
        <f t="shared" ref="C625" si="16">-B623-B624</f>
        <v>-9217</v>
      </c>
    </row>
    <row r="626" spans="1:9" ht="17.25" x14ac:dyDescent="0.3">
      <c r="A626" s="9" t="s">
        <v>29</v>
      </c>
      <c r="B626" s="11"/>
      <c r="C626" s="65">
        <f>+C621+C625</f>
        <v>471376.89</v>
      </c>
    </row>
    <row r="627" spans="1:9" ht="17.25" x14ac:dyDescent="0.3">
      <c r="A627" s="9" t="s">
        <v>30</v>
      </c>
      <c r="B627" s="30"/>
      <c r="C627" s="31">
        <f t="shared" ref="C627" si="17">C626*6/100</f>
        <v>28282.613399999998</v>
      </c>
    </row>
    <row r="628" spans="1:9" ht="17.25" x14ac:dyDescent="0.3">
      <c r="A628" s="9" t="s">
        <v>31</v>
      </c>
      <c r="B628" s="22"/>
      <c r="C628" s="20">
        <v>-15000</v>
      </c>
    </row>
    <row r="629" spans="1:9" ht="15.75" x14ac:dyDescent="0.25">
      <c r="A629" s="43" t="s">
        <v>32</v>
      </c>
      <c r="B629" s="40"/>
      <c r="C629" s="60">
        <f>C627+C628</f>
        <v>13282.613399999998</v>
      </c>
    </row>
    <row r="630" spans="1:9" ht="16.5" thickBot="1" x14ac:dyDescent="0.3">
      <c r="A630" s="12"/>
      <c r="B630" s="52"/>
      <c r="C630" s="124">
        <v>13283</v>
      </c>
    </row>
    <row r="631" spans="1:9" ht="16.5" thickTop="1" x14ac:dyDescent="0.25">
      <c r="A631" s="21"/>
      <c r="B631" s="30"/>
      <c r="C631" s="97"/>
    </row>
    <row r="632" spans="1:9" ht="15.75" x14ac:dyDescent="0.25">
      <c r="A632" s="21"/>
      <c r="B632" s="30"/>
      <c r="C632" s="97"/>
    </row>
    <row r="633" spans="1:9" ht="15.75" x14ac:dyDescent="0.25">
      <c r="A633" s="21"/>
      <c r="B633" s="30"/>
      <c r="C633" s="97"/>
    </row>
    <row r="634" spans="1:9" ht="15.75" x14ac:dyDescent="0.25">
      <c r="A634" s="21"/>
      <c r="B634" s="30"/>
      <c r="C634" s="97"/>
    </row>
    <row r="635" spans="1:9" ht="15.75" x14ac:dyDescent="0.25">
      <c r="A635" s="21"/>
      <c r="B635" s="30"/>
      <c r="C635" s="97"/>
    </row>
    <row r="636" spans="1:9" ht="15.75" x14ac:dyDescent="0.25">
      <c r="A636" s="21"/>
      <c r="B636" s="30"/>
      <c r="C636" s="97"/>
    </row>
    <row r="637" spans="1:9" ht="15.75" x14ac:dyDescent="0.25">
      <c r="A637" s="21"/>
      <c r="B637" s="30"/>
      <c r="C637" s="97"/>
    </row>
    <row r="638" spans="1:9" ht="15.75" x14ac:dyDescent="0.25">
      <c r="A638" s="21"/>
      <c r="B638" s="30"/>
      <c r="C638" s="97"/>
    </row>
    <row r="639" spans="1:9" ht="17.25" x14ac:dyDescent="0.3">
      <c r="A639" s="1" t="s">
        <v>69</v>
      </c>
      <c r="B639" s="1"/>
      <c r="C639" s="2"/>
      <c r="G639" s="1" t="s">
        <v>69</v>
      </c>
      <c r="H639" s="1"/>
      <c r="I639" s="2"/>
    </row>
    <row r="640" spans="1:9" ht="15.75" x14ac:dyDescent="0.25">
      <c r="A640" s="113" t="s">
        <v>125</v>
      </c>
      <c r="B640" s="113"/>
      <c r="C640" s="114"/>
      <c r="G640" s="113" t="s">
        <v>125</v>
      </c>
      <c r="H640" s="113"/>
      <c r="I640" s="114"/>
    </row>
    <row r="641" spans="1:9" ht="17.25" x14ac:dyDescent="0.3">
      <c r="A641" s="2"/>
      <c r="B641" s="2"/>
      <c r="C641" s="2"/>
      <c r="G641" s="2"/>
      <c r="H641" s="2"/>
      <c r="I641" s="2"/>
    </row>
    <row r="642" spans="1:9" ht="17.25" x14ac:dyDescent="0.3">
      <c r="A642" s="4" t="s">
        <v>2</v>
      </c>
      <c r="B642" s="2"/>
      <c r="C642" s="2"/>
      <c r="G642" s="4" t="s">
        <v>2</v>
      </c>
      <c r="H642" s="2"/>
      <c r="I642" s="2"/>
    </row>
    <row r="643" spans="1:9" ht="17.25" x14ac:dyDescent="0.3">
      <c r="A643" s="115"/>
      <c r="B643" s="116"/>
      <c r="C643" s="115"/>
      <c r="G643" s="115"/>
      <c r="H643" s="116"/>
      <c r="I643" s="115"/>
    </row>
    <row r="644" spans="1:9" ht="17.25" x14ac:dyDescent="0.3">
      <c r="A644" s="5"/>
      <c r="B644" s="166" t="s">
        <v>124</v>
      </c>
      <c r="C644" s="166"/>
      <c r="G644" s="5"/>
      <c r="H644" s="166" t="s">
        <v>124</v>
      </c>
      <c r="I644" s="166"/>
    </row>
    <row r="645" spans="1:9" ht="17.25" x14ac:dyDescent="0.3">
      <c r="A645" s="117" t="s">
        <v>6</v>
      </c>
      <c r="B645" s="8"/>
      <c r="C645" s="7">
        <v>110000</v>
      </c>
      <c r="G645" s="117" t="s">
        <v>6</v>
      </c>
      <c r="H645" s="8"/>
      <c r="I645" s="7">
        <v>110000</v>
      </c>
    </row>
    <row r="646" spans="1:9" ht="17.25" x14ac:dyDescent="0.3">
      <c r="A646" s="17" t="s">
        <v>7</v>
      </c>
      <c r="B646" s="11"/>
      <c r="C646" s="10" t="s">
        <v>38</v>
      </c>
      <c r="G646" s="17" t="s">
        <v>7</v>
      </c>
      <c r="H646" s="11"/>
      <c r="I646" s="10" t="s">
        <v>38</v>
      </c>
    </row>
    <row r="647" spans="1:9" ht="17.25" x14ac:dyDescent="0.3">
      <c r="A647" s="9" t="s">
        <v>9</v>
      </c>
      <c r="B647" s="11"/>
      <c r="C647" s="10">
        <v>7800</v>
      </c>
      <c r="G647" s="9" t="s">
        <v>9</v>
      </c>
      <c r="H647" s="11"/>
      <c r="I647" s="10">
        <v>7800</v>
      </c>
    </row>
    <row r="648" spans="1:9" ht="17.25" x14ac:dyDescent="0.3">
      <c r="A648" s="9" t="s">
        <v>11</v>
      </c>
      <c r="B648" s="11"/>
      <c r="C648" s="10">
        <v>57150</v>
      </c>
      <c r="G648" s="9" t="s">
        <v>11</v>
      </c>
      <c r="H648" s="11"/>
      <c r="I648" s="10">
        <v>57150</v>
      </c>
    </row>
    <row r="649" spans="1:9" ht="17.25" x14ac:dyDescent="0.3">
      <c r="A649" s="9" t="s">
        <v>13</v>
      </c>
      <c r="B649" s="32"/>
      <c r="C649" s="31">
        <v>55000</v>
      </c>
      <c r="G649" s="9" t="s">
        <v>13</v>
      </c>
      <c r="H649" s="32"/>
      <c r="I649" s="31">
        <v>55000</v>
      </c>
    </row>
    <row r="650" spans="1:9" ht="17.25" x14ac:dyDescent="0.3">
      <c r="A650" s="9" t="s">
        <v>14</v>
      </c>
      <c r="B650" s="16"/>
      <c r="C650" s="15" t="s">
        <v>38</v>
      </c>
      <c r="G650" s="9" t="s">
        <v>14</v>
      </c>
      <c r="H650" s="16"/>
      <c r="I650" s="15" t="s">
        <v>38</v>
      </c>
    </row>
    <row r="651" spans="1:9" ht="17.25" x14ac:dyDescent="0.3">
      <c r="A651" s="9" t="s">
        <v>16</v>
      </c>
      <c r="B651" s="11"/>
      <c r="C651" s="10">
        <v>25000</v>
      </c>
      <c r="G651" s="9" t="s">
        <v>16</v>
      </c>
      <c r="H651" s="11"/>
      <c r="I651" s="10">
        <v>25000</v>
      </c>
    </row>
    <row r="652" spans="1:9" ht="17.25" x14ac:dyDescent="0.3">
      <c r="A652" s="9" t="s">
        <v>17</v>
      </c>
      <c r="B652" s="11"/>
      <c r="C652" s="10">
        <v>65000</v>
      </c>
      <c r="G652" s="9" t="s">
        <v>17</v>
      </c>
      <c r="H652" s="11"/>
      <c r="I652" s="10">
        <v>65000</v>
      </c>
    </row>
    <row r="653" spans="1:9" ht="17.25" x14ac:dyDescent="0.3">
      <c r="A653" s="9" t="s">
        <v>18</v>
      </c>
      <c r="B653" s="14"/>
      <c r="C653" s="13">
        <v>11500</v>
      </c>
      <c r="G653" s="9" t="s">
        <v>18</v>
      </c>
      <c r="H653" s="14"/>
      <c r="I653" s="13">
        <v>11500</v>
      </c>
    </row>
    <row r="654" spans="1:9" ht="17.25" x14ac:dyDescent="0.3">
      <c r="A654" s="9" t="s">
        <v>19</v>
      </c>
      <c r="B654" s="11"/>
      <c r="C654" s="10">
        <v>20000</v>
      </c>
      <c r="G654" s="9" t="s">
        <v>19</v>
      </c>
      <c r="H654" s="11"/>
      <c r="I654" s="10">
        <v>20000</v>
      </c>
    </row>
    <row r="655" spans="1:9" ht="17.25" x14ac:dyDescent="0.3">
      <c r="A655" s="17" t="s">
        <v>20</v>
      </c>
      <c r="B655" s="19"/>
      <c r="C655" s="18">
        <f>SUM(C645:C654)</f>
        <v>351450</v>
      </c>
      <c r="G655" s="17" t="s">
        <v>20</v>
      </c>
      <c r="H655" s="19"/>
      <c r="I655" s="18">
        <f>SUM(I645:I654)</f>
        <v>351450</v>
      </c>
    </row>
    <row r="656" spans="1:9" ht="17.25" x14ac:dyDescent="0.3">
      <c r="A656" s="9"/>
      <c r="B656" s="3"/>
      <c r="C656" s="20"/>
      <c r="G656" s="9"/>
      <c r="H656" s="3"/>
      <c r="I656" s="20"/>
    </row>
    <row r="657" spans="1:10" ht="17.25" x14ac:dyDescent="0.3">
      <c r="A657" s="23" t="s">
        <v>21</v>
      </c>
      <c r="B657" s="3"/>
      <c r="C657" s="20"/>
      <c r="G657" s="23" t="s">
        <v>21</v>
      </c>
      <c r="H657" s="3"/>
      <c r="I657" s="20"/>
    </row>
    <row r="658" spans="1:10" ht="15.75" x14ac:dyDescent="0.25">
      <c r="A658" s="24" t="s">
        <v>23</v>
      </c>
      <c r="B658" s="21"/>
      <c r="C658" s="15"/>
      <c r="G658" s="24" t="s">
        <v>23</v>
      </c>
      <c r="H658" s="21"/>
      <c r="I658" s="15"/>
    </row>
    <row r="659" spans="1:10" ht="17.25" x14ac:dyDescent="0.3">
      <c r="A659" s="9" t="s">
        <v>22</v>
      </c>
      <c r="B659" s="21"/>
      <c r="C659" s="15">
        <v>20000</v>
      </c>
      <c r="G659" s="9" t="s">
        <v>22</v>
      </c>
      <c r="H659" s="21"/>
      <c r="I659" s="15">
        <v>20000</v>
      </c>
    </row>
    <row r="660" spans="1:10" ht="17.25" x14ac:dyDescent="0.3">
      <c r="A660" s="9" t="s">
        <v>24</v>
      </c>
      <c r="B660" s="21"/>
      <c r="C660" s="15">
        <v>65000</v>
      </c>
      <c r="G660" s="9" t="s">
        <v>24</v>
      </c>
      <c r="H660" s="21"/>
      <c r="I660" s="15"/>
    </row>
    <row r="661" spans="1:10" ht="17.25" x14ac:dyDescent="0.3">
      <c r="A661" s="9" t="s">
        <v>25</v>
      </c>
      <c r="B661" s="21"/>
      <c r="C661" s="20"/>
      <c r="G661" s="9" t="s">
        <v>25</v>
      </c>
      <c r="H661" s="21"/>
      <c r="I661" s="20"/>
    </row>
    <row r="662" spans="1:10" ht="17.25" x14ac:dyDescent="0.3">
      <c r="A662" s="12"/>
      <c r="B662" s="44"/>
      <c r="C662" s="118"/>
      <c r="G662" s="12"/>
      <c r="H662" s="44"/>
      <c r="I662" s="118"/>
    </row>
    <row r="663" spans="1:10" ht="17.25" x14ac:dyDescent="0.3">
      <c r="A663" s="9"/>
      <c r="B663" s="8"/>
      <c r="C663" s="7">
        <f>+C655+C658+C659+C660+C661</f>
        <v>436450</v>
      </c>
      <c r="G663" s="9"/>
      <c r="H663" s="8"/>
      <c r="I663" s="7">
        <f>+I655+I658+I659+I660+I661</f>
        <v>371450</v>
      </c>
    </row>
    <row r="664" spans="1:10" ht="17.25" x14ac:dyDescent="0.3">
      <c r="A664" s="23" t="s">
        <v>26</v>
      </c>
      <c r="B664" s="11"/>
      <c r="C664" s="10"/>
      <c r="G664" s="23" t="s">
        <v>26</v>
      </c>
      <c r="H664" s="11"/>
      <c r="I664" s="10"/>
    </row>
    <row r="665" spans="1:10" ht="17.25" x14ac:dyDescent="0.3">
      <c r="A665" s="9" t="s">
        <v>27</v>
      </c>
      <c r="B665" s="29">
        <v>350</v>
      </c>
      <c r="C665" s="28"/>
      <c r="G665" s="9" t="s">
        <v>27</v>
      </c>
      <c r="H665" s="29">
        <v>350</v>
      </c>
      <c r="I665" s="28"/>
    </row>
    <row r="666" spans="1:10" ht="17.25" x14ac:dyDescent="0.3">
      <c r="A666" s="9" t="s">
        <v>28</v>
      </c>
      <c r="B666" s="30">
        <v>11000</v>
      </c>
      <c r="C666" s="31"/>
      <c r="G666" s="9" t="s">
        <v>28</v>
      </c>
      <c r="H666" s="30"/>
      <c r="I666" s="31"/>
    </row>
    <row r="667" spans="1:10" ht="16.5" thickBot="1" x14ac:dyDescent="0.3">
      <c r="A667" s="12"/>
      <c r="B667" s="36"/>
      <c r="C667" s="59">
        <f>-B665-B666</f>
        <v>-11350</v>
      </c>
      <c r="G667" s="12"/>
      <c r="H667" s="36"/>
      <c r="I667" s="59">
        <f>-H665-H666</f>
        <v>-350</v>
      </c>
    </row>
    <row r="668" spans="1:10" ht="17.25" x14ac:dyDescent="0.3">
      <c r="A668" s="9" t="s">
        <v>29</v>
      </c>
      <c r="B668" s="11"/>
      <c r="C668" s="10">
        <f>+C663+C667</f>
        <v>425100</v>
      </c>
      <c r="G668" s="9" t="s">
        <v>29</v>
      </c>
      <c r="H668" s="11"/>
      <c r="I668" s="10">
        <f>+I663+I667</f>
        <v>371100</v>
      </c>
    </row>
    <row r="669" spans="1:10" ht="17.25" x14ac:dyDescent="0.3">
      <c r="A669" s="9" t="s">
        <v>30</v>
      </c>
      <c r="B669" s="30"/>
      <c r="C669" s="31">
        <f>C668*6/100</f>
        <v>25506</v>
      </c>
      <c r="G669" s="9" t="s">
        <v>30</v>
      </c>
      <c r="H669" s="30"/>
      <c r="I669" s="31">
        <f>I668*6/100</f>
        <v>22266</v>
      </c>
    </row>
    <row r="670" spans="1:10" ht="17.25" x14ac:dyDescent="0.3">
      <c r="A670" s="9" t="s">
        <v>31</v>
      </c>
      <c r="B670" s="22"/>
      <c r="C670" s="20">
        <v>-15000</v>
      </c>
      <c r="G670" s="9" t="s">
        <v>31</v>
      </c>
      <c r="H670" s="22"/>
      <c r="I670" s="20">
        <v>-15000</v>
      </c>
    </row>
    <row r="671" spans="1:10" ht="15.75" x14ac:dyDescent="0.25">
      <c r="A671" s="12" t="s">
        <v>32</v>
      </c>
      <c r="B671" s="40"/>
      <c r="C671" s="53">
        <f>C669+C670</f>
        <v>10506</v>
      </c>
      <c r="G671" s="12" t="s">
        <v>32</v>
      </c>
      <c r="H671" s="40"/>
      <c r="I671" s="53">
        <f>I669+I670</f>
        <v>7266</v>
      </c>
      <c r="J671" s="162">
        <v>3240</v>
      </c>
    </row>
    <row r="672" spans="1:10" ht="16.5" thickBot="1" x14ac:dyDescent="0.3">
      <c r="A672" s="68" t="s">
        <v>33</v>
      </c>
      <c r="B672" s="52"/>
      <c r="C672" s="124">
        <v>10506</v>
      </c>
      <c r="G672" s="68" t="s">
        <v>33</v>
      </c>
      <c r="H672" s="52"/>
      <c r="I672" s="124">
        <v>7266</v>
      </c>
    </row>
    <row r="673" spans="1:4" ht="16.5" thickTop="1" x14ac:dyDescent="0.25">
      <c r="A673" s="141"/>
      <c r="B673" s="30"/>
      <c r="C673" s="97"/>
    </row>
    <row r="674" spans="1:4" ht="15.75" x14ac:dyDescent="0.25">
      <c r="A674" s="141"/>
      <c r="B674" s="30"/>
      <c r="C674" s="97"/>
    </row>
    <row r="675" spans="1:4" ht="15.75" x14ac:dyDescent="0.25">
      <c r="A675" s="141"/>
      <c r="B675" s="30"/>
      <c r="C675" s="97"/>
    </row>
    <row r="676" spans="1:4" ht="15.75" x14ac:dyDescent="0.25">
      <c r="A676" s="141"/>
      <c r="B676" s="30"/>
      <c r="C676" s="97"/>
    </row>
    <row r="678" spans="1:4" x14ac:dyDescent="0.25">
      <c r="A678" s="142"/>
      <c r="B678" s="142"/>
      <c r="C678" s="142"/>
      <c r="D678" s="142"/>
    </row>
    <row r="684" spans="1:4" ht="17.25" x14ac:dyDescent="0.3">
      <c r="A684" s="1" t="s">
        <v>88</v>
      </c>
      <c r="B684" s="3"/>
      <c r="C684" s="3"/>
    </row>
    <row r="685" spans="1:4" ht="17.25" x14ac:dyDescent="0.3">
      <c r="A685" s="1" t="s">
        <v>89</v>
      </c>
      <c r="B685" s="3"/>
      <c r="C685" s="3"/>
    </row>
    <row r="686" spans="1:4" ht="15.75" x14ac:dyDescent="0.25">
      <c r="A686" s="73"/>
      <c r="B686" s="3"/>
      <c r="C686" s="3"/>
    </row>
    <row r="687" spans="1:4" ht="15.75" x14ac:dyDescent="0.25">
      <c r="A687" s="74" t="s">
        <v>2</v>
      </c>
      <c r="B687" s="3"/>
      <c r="C687" s="3"/>
    </row>
    <row r="688" spans="1:4" ht="15.75" x14ac:dyDescent="0.25">
      <c r="A688" s="75"/>
      <c r="B688" s="166" t="s">
        <v>124</v>
      </c>
      <c r="C688" s="166"/>
    </row>
    <row r="689" spans="1:3" ht="15.75" x14ac:dyDescent="0.25">
      <c r="A689" s="76" t="s">
        <v>6</v>
      </c>
      <c r="B689" s="8"/>
      <c r="C689" s="7">
        <v>75000</v>
      </c>
    </row>
    <row r="690" spans="1:3" ht="15.75" x14ac:dyDescent="0.25">
      <c r="A690" s="67" t="s">
        <v>9</v>
      </c>
      <c r="B690" s="11"/>
      <c r="C690" s="10">
        <v>7800</v>
      </c>
    </row>
    <row r="691" spans="1:3" ht="15.75" x14ac:dyDescent="0.25">
      <c r="A691" s="67" t="s">
        <v>11</v>
      </c>
      <c r="B691" s="11"/>
      <c r="C691" s="10">
        <v>57150</v>
      </c>
    </row>
    <row r="692" spans="1:3" ht="15.75" x14ac:dyDescent="0.25">
      <c r="A692" s="67" t="s">
        <v>13</v>
      </c>
      <c r="B692" s="11"/>
      <c r="C692" s="10">
        <v>37500</v>
      </c>
    </row>
    <row r="693" spans="1:3" ht="15.75" x14ac:dyDescent="0.25">
      <c r="A693" s="67" t="s">
        <v>16</v>
      </c>
      <c r="B693" s="11"/>
      <c r="C693" s="10">
        <v>25000</v>
      </c>
    </row>
    <row r="694" spans="1:3" ht="15.75" x14ac:dyDescent="0.25">
      <c r="A694" s="110" t="s">
        <v>15</v>
      </c>
      <c r="B694" s="106"/>
      <c r="C694" s="107">
        <v>100000</v>
      </c>
    </row>
    <row r="695" spans="1:3" ht="15.75" x14ac:dyDescent="0.25">
      <c r="A695" s="110" t="s">
        <v>12</v>
      </c>
      <c r="B695" s="16"/>
      <c r="C695" s="15">
        <v>30000</v>
      </c>
    </row>
    <row r="696" spans="1:3" ht="15.75" x14ac:dyDescent="0.25">
      <c r="A696" s="67" t="s">
        <v>17</v>
      </c>
      <c r="B696" s="11"/>
      <c r="C696" s="10">
        <v>55000</v>
      </c>
    </row>
    <row r="697" spans="1:3" ht="15.75" x14ac:dyDescent="0.25">
      <c r="A697" s="67" t="s">
        <v>18</v>
      </c>
      <c r="B697" s="11"/>
      <c r="C697" s="10">
        <v>11500</v>
      </c>
    </row>
    <row r="698" spans="1:3" ht="15.75" x14ac:dyDescent="0.25">
      <c r="A698" s="67" t="s">
        <v>19</v>
      </c>
      <c r="B698" s="11"/>
      <c r="C698" s="10">
        <v>20000</v>
      </c>
    </row>
    <row r="699" spans="1:3" ht="15.75" x14ac:dyDescent="0.25">
      <c r="A699" s="78" t="s">
        <v>20</v>
      </c>
      <c r="B699" s="19"/>
      <c r="C699" s="18">
        <f>SUM(C689:C698)</f>
        <v>418950</v>
      </c>
    </row>
    <row r="700" spans="1:3" ht="15.75" x14ac:dyDescent="0.25">
      <c r="A700" s="79"/>
      <c r="B700" s="47"/>
      <c r="C700" s="20"/>
    </row>
    <row r="701" spans="1:3" ht="15.75" x14ac:dyDescent="0.25">
      <c r="A701" s="80" t="s">
        <v>21</v>
      </c>
      <c r="B701" s="47"/>
      <c r="C701" s="20"/>
    </row>
    <row r="702" spans="1:3" ht="15.75" x14ac:dyDescent="0.25">
      <c r="A702" s="67" t="s">
        <v>23</v>
      </c>
      <c r="B702" s="47"/>
      <c r="C702" s="77"/>
    </row>
    <row r="703" spans="1:3" ht="15.75" x14ac:dyDescent="0.25">
      <c r="A703" s="67" t="s">
        <v>22</v>
      </c>
      <c r="B703" s="47"/>
      <c r="C703" s="81"/>
    </row>
    <row r="704" spans="1:3" ht="15.75" x14ac:dyDescent="0.25">
      <c r="A704" s="67" t="s">
        <v>24</v>
      </c>
      <c r="B704" s="90"/>
      <c r="C704" s="81"/>
    </row>
    <row r="705" spans="1:3" ht="15.75" x14ac:dyDescent="0.25">
      <c r="A705" s="67" t="s">
        <v>25</v>
      </c>
      <c r="B705" s="47"/>
      <c r="C705" s="81"/>
    </row>
    <row r="706" spans="1:3" ht="15.75" x14ac:dyDescent="0.25">
      <c r="A706" s="67"/>
      <c r="B706" s="8"/>
      <c r="C706" s="7">
        <f>C699+B704+C702</f>
        <v>418950</v>
      </c>
    </row>
    <row r="707" spans="1:3" ht="15.75" x14ac:dyDescent="0.25">
      <c r="A707" s="80" t="s">
        <v>26</v>
      </c>
      <c r="B707" s="47"/>
      <c r="C707" s="81"/>
    </row>
    <row r="708" spans="1:3" ht="15.75" x14ac:dyDescent="0.25">
      <c r="A708" s="67" t="s">
        <v>27</v>
      </c>
      <c r="B708" s="29">
        <v>350</v>
      </c>
      <c r="C708" s="82"/>
    </row>
    <row r="709" spans="1:3" ht="17.25" x14ac:dyDescent="0.3">
      <c r="A709" s="9" t="s">
        <v>117</v>
      </c>
      <c r="B709" s="49">
        <v>3750</v>
      </c>
      <c r="C709" s="137"/>
    </row>
    <row r="710" spans="1:3" ht="16.5" thickBot="1" x14ac:dyDescent="0.3">
      <c r="A710" s="67" t="s">
        <v>29</v>
      </c>
      <c r="B710" s="35"/>
      <c r="C710" s="84">
        <f>C706-B708-B709</f>
        <v>414850</v>
      </c>
    </row>
    <row r="711" spans="1:3" ht="15.75" x14ac:dyDescent="0.25">
      <c r="A711" s="67" t="s">
        <v>30</v>
      </c>
      <c r="B711" s="50"/>
      <c r="C711" s="85">
        <f>C710*6/100</f>
        <v>24891</v>
      </c>
    </row>
    <row r="712" spans="1:3" ht="15.75" x14ac:dyDescent="0.25">
      <c r="A712" s="67" t="s">
        <v>31</v>
      </c>
      <c r="B712" s="47"/>
      <c r="C712" s="77">
        <v>-15000</v>
      </c>
    </row>
    <row r="713" spans="1:3" ht="16.5" thickBot="1" x14ac:dyDescent="0.3">
      <c r="A713" s="43" t="s">
        <v>32</v>
      </c>
      <c r="B713" s="57"/>
      <c r="C713" s="126">
        <f>C711+C712</f>
        <v>9891</v>
      </c>
    </row>
    <row r="714" spans="1:3" ht="16.5" thickTop="1" x14ac:dyDescent="0.25">
      <c r="A714" s="92"/>
      <c r="B714" s="37"/>
      <c r="C714" s="120"/>
    </row>
    <row r="715" spans="1:3" ht="15.75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28" spans="1:3" ht="15.75" x14ac:dyDescent="0.25">
      <c r="A728" s="92"/>
      <c r="B728" s="37"/>
      <c r="C728" s="120"/>
    </row>
    <row r="731" spans="1:3" ht="17.25" x14ac:dyDescent="0.3">
      <c r="A731" s="1" t="s">
        <v>91</v>
      </c>
      <c r="B731" s="3"/>
      <c r="C731" s="3"/>
    </row>
    <row r="732" spans="1:3" ht="17.25" x14ac:dyDescent="0.3">
      <c r="A732" s="1" t="s">
        <v>89</v>
      </c>
      <c r="B732" s="3"/>
      <c r="C732" s="3"/>
    </row>
    <row r="733" spans="1:3" ht="15.75" x14ac:dyDescent="0.25">
      <c r="A733" s="73"/>
      <c r="B733" s="3"/>
      <c r="C733" s="3"/>
    </row>
    <row r="734" spans="1:3" ht="15.75" x14ac:dyDescent="0.25">
      <c r="A734" s="74" t="s">
        <v>2</v>
      </c>
      <c r="B734" s="3"/>
      <c r="C734" s="3"/>
    </row>
    <row r="735" spans="1:3" ht="15.75" x14ac:dyDescent="0.25">
      <c r="A735" s="75"/>
      <c r="B735" s="166" t="s">
        <v>124</v>
      </c>
      <c r="C735" s="166"/>
    </row>
    <row r="736" spans="1:3" ht="15.75" x14ac:dyDescent="0.25">
      <c r="A736" s="76" t="s">
        <v>6</v>
      </c>
      <c r="B736" s="8"/>
      <c r="C736" s="7">
        <v>75000</v>
      </c>
    </row>
    <row r="737" spans="1:3" ht="15.75" x14ac:dyDescent="0.25">
      <c r="A737" s="67" t="s">
        <v>9</v>
      </c>
      <c r="B737" s="11"/>
      <c r="C737" s="10">
        <v>7800</v>
      </c>
    </row>
    <row r="738" spans="1:3" ht="15.75" x14ac:dyDescent="0.25">
      <c r="A738" s="67" t="s">
        <v>11</v>
      </c>
      <c r="B738" s="11"/>
      <c r="C738" s="10">
        <v>57150</v>
      </c>
    </row>
    <row r="739" spans="1:3" ht="15.75" x14ac:dyDescent="0.25">
      <c r="A739" s="67" t="s">
        <v>13</v>
      </c>
      <c r="B739" s="11"/>
      <c r="C739" s="10">
        <v>37500</v>
      </c>
    </row>
    <row r="740" spans="1:3" ht="17.25" x14ac:dyDescent="0.3">
      <c r="A740" s="9" t="s">
        <v>15</v>
      </c>
      <c r="B740" s="11"/>
      <c r="C740" s="10">
        <v>100000</v>
      </c>
    </row>
    <row r="741" spans="1:3" ht="15.75" x14ac:dyDescent="0.25">
      <c r="A741" s="67" t="s">
        <v>16</v>
      </c>
      <c r="B741" s="11"/>
      <c r="C741" s="10">
        <v>25000</v>
      </c>
    </row>
    <row r="742" spans="1:3" ht="15.75" x14ac:dyDescent="0.25">
      <c r="A742" s="67" t="s">
        <v>17</v>
      </c>
      <c r="B742" s="11"/>
      <c r="C742" s="10">
        <v>55000</v>
      </c>
    </row>
    <row r="743" spans="1:3" ht="15.75" x14ac:dyDescent="0.25">
      <c r="A743" s="67" t="s">
        <v>18</v>
      </c>
      <c r="B743" s="11"/>
      <c r="C743" s="10">
        <v>11500</v>
      </c>
    </row>
    <row r="744" spans="1:3" ht="15.75" x14ac:dyDescent="0.25">
      <c r="A744" s="67" t="s">
        <v>19</v>
      </c>
      <c r="B744" s="11"/>
      <c r="C744" s="10">
        <v>20000</v>
      </c>
    </row>
    <row r="745" spans="1:3" ht="15.75" x14ac:dyDescent="0.25">
      <c r="A745" s="78" t="s">
        <v>20</v>
      </c>
      <c r="B745" s="19"/>
      <c r="C745" s="18">
        <f>SUM(C736:C744)</f>
        <v>388950</v>
      </c>
    </row>
    <row r="746" spans="1:3" ht="15.75" x14ac:dyDescent="0.25">
      <c r="A746" s="79"/>
      <c r="B746" s="47"/>
      <c r="C746" s="20"/>
    </row>
    <row r="747" spans="1:3" ht="15.75" x14ac:dyDescent="0.25">
      <c r="A747" s="80" t="s">
        <v>21</v>
      </c>
      <c r="B747" s="47"/>
      <c r="C747" s="20"/>
    </row>
    <row r="748" spans="1:3" ht="15.75" x14ac:dyDescent="0.25">
      <c r="A748" s="67" t="s">
        <v>23</v>
      </c>
      <c r="B748" s="47"/>
      <c r="C748" s="77"/>
    </row>
    <row r="749" spans="1:3" ht="15.75" x14ac:dyDescent="0.25">
      <c r="A749" s="67" t="s">
        <v>22</v>
      </c>
      <c r="B749" s="47"/>
      <c r="C749" s="81"/>
    </row>
    <row r="750" spans="1:3" ht="15.75" x14ac:dyDescent="0.25">
      <c r="A750" s="67" t="s">
        <v>24</v>
      </c>
      <c r="B750" s="90"/>
      <c r="C750" s="81"/>
    </row>
    <row r="751" spans="1:3" ht="15.75" x14ac:dyDescent="0.25">
      <c r="A751" s="67" t="s">
        <v>25</v>
      </c>
      <c r="B751" s="47"/>
      <c r="C751" s="81"/>
    </row>
    <row r="752" spans="1:3" ht="15.75" x14ac:dyDescent="0.25">
      <c r="A752" s="67"/>
      <c r="B752" s="8"/>
      <c r="C752" s="7">
        <f>C745+B750+C748</f>
        <v>388950</v>
      </c>
    </row>
    <row r="753" spans="1:3" ht="15.75" x14ac:dyDescent="0.25">
      <c r="A753" s="80" t="s">
        <v>26</v>
      </c>
      <c r="B753" s="47"/>
      <c r="C753" s="81"/>
    </row>
    <row r="754" spans="1:3" ht="15.75" x14ac:dyDescent="0.25">
      <c r="A754" s="67" t="s">
        <v>27</v>
      </c>
      <c r="B754" s="29">
        <v>350</v>
      </c>
      <c r="C754" s="82"/>
    </row>
    <row r="755" spans="1:3" ht="17.25" x14ac:dyDescent="0.3">
      <c r="A755" s="83"/>
      <c r="B755" s="49"/>
      <c r="C755" s="137"/>
    </row>
    <row r="756" spans="1:3" ht="16.5" thickBot="1" x14ac:dyDescent="0.3">
      <c r="A756" s="67" t="s">
        <v>29</v>
      </c>
      <c r="B756" s="35"/>
      <c r="C756" s="84">
        <f>C752-B754</f>
        <v>388600</v>
      </c>
    </row>
    <row r="757" spans="1:3" ht="15.75" x14ac:dyDescent="0.25">
      <c r="A757" s="67" t="s">
        <v>30</v>
      </c>
      <c r="B757" s="50"/>
      <c r="C757" s="85">
        <f>C756*6/100</f>
        <v>23316</v>
      </c>
    </row>
    <row r="758" spans="1:3" ht="15.75" x14ac:dyDescent="0.25">
      <c r="A758" s="67" t="s">
        <v>31</v>
      </c>
      <c r="B758" s="47"/>
      <c r="C758" s="77">
        <v>-15000</v>
      </c>
    </row>
    <row r="759" spans="1:3" ht="16.5" thickBot="1" x14ac:dyDescent="0.3">
      <c r="A759" s="43" t="s">
        <v>32</v>
      </c>
      <c r="B759" s="57"/>
      <c r="C759" s="126">
        <f>C757+C758</f>
        <v>8316</v>
      </c>
    </row>
    <row r="760" spans="1:3" ht="16.5" thickTop="1" x14ac:dyDescent="0.25">
      <c r="A760" s="92"/>
      <c r="B760" s="37"/>
      <c r="C760" s="120"/>
    </row>
    <row r="761" spans="1:3" ht="15.75" x14ac:dyDescent="0.25">
      <c r="A761" s="92"/>
      <c r="B761" s="37"/>
      <c r="C761" s="120"/>
    </row>
    <row r="762" spans="1:3" ht="15.75" x14ac:dyDescent="0.25">
      <c r="A762" s="92"/>
      <c r="B762" s="37"/>
      <c r="C762" s="120"/>
    </row>
    <row r="763" spans="1:3" ht="15.75" x14ac:dyDescent="0.25">
      <c r="A763" s="92"/>
      <c r="B763" s="37"/>
      <c r="C763" s="120"/>
    </row>
    <row r="764" spans="1:3" ht="15.75" x14ac:dyDescent="0.25">
      <c r="A764" s="92"/>
      <c r="B764" s="37"/>
      <c r="C764" s="120"/>
    </row>
    <row r="765" spans="1:3" ht="15.75" x14ac:dyDescent="0.25">
      <c r="A765" s="92"/>
      <c r="B765" s="37"/>
      <c r="C765" s="120"/>
    </row>
    <row r="766" spans="1:3" ht="15.75" x14ac:dyDescent="0.25">
      <c r="A766" s="92"/>
      <c r="B766" s="37"/>
      <c r="C766" s="120"/>
    </row>
    <row r="767" spans="1:3" ht="15.75" x14ac:dyDescent="0.25">
      <c r="A767" s="92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4" spans="1:3" ht="15.75" x14ac:dyDescent="0.25">
      <c r="A774" s="92"/>
      <c r="B774" s="37"/>
      <c r="C774" s="120"/>
    </row>
    <row r="778" spans="1:3" ht="17.25" x14ac:dyDescent="0.3">
      <c r="A778" s="1" t="s">
        <v>92</v>
      </c>
      <c r="B778" s="3"/>
      <c r="C778" s="3"/>
    </row>
    <row r="779" spans="1:3" ht="17.25" x14ac:dyDescent="0.3">
      <c r="A779" s="1" t="s">
        <v>89</v>
      </c>
      <c r="B779" s="3"/>
      <c r="C779" s="3"/>
    </row>
    <row r="780" spans="1:3" ht="15.75" x14ac:dyDescent="0.25">
      <c r="A780" s="73"/>
      <c r="B780" s="3"/>
      <c r="C780" s="3"/>
    </row>
    <row r="781" spans="1:3" ht="15.75" x14ac:dyDescent="0.25">
      <c r="A781" s="74" t="s">
        <v>2</v>
      </c>
      <c r="B781" s="3"/>
      <c r="C781" s="3"/>
    </row>
    <row r="782" spans="1:3" ht="15.75" x14ac:dyDescent="0.25">
      <c r="A782" s="75"/>
      <c r="B782" s="166" t="s">
        <v>124</v>
      </c>
      <c r="C782" s="166"/>
    </row>
    <row r="783" spans="1:3" ht="15.75" x14ac:dyDescent="0.25">
      <c r="A783" s="76" t="s">
        <v>6</v>
      </c>
      <c r="B783" s="8"/>
      <c r="C783" s="7">
        <v>75000</v>
      </c>
    </row>
    <row r="784" spans="1:3" ht="15.75" x14ac:dyDescent="0.25">
      <c r="A784" s="67" t="s">
        <v>9</v>
      </c>
      <c r="B784" s="11"/>
      <c r="C784" s="10">
        <v>7800</v>
      </c>
    </row>
    <row r="785" spans="1:3" ht="15.75" x14ac:dyDescent="0.25">
      <c r="A785" s="67" t="s">
        <v>11</v>
      </c>
      <c r="B785" s="11"/>
      <c r="C785" s="10">
        <v>57150</v>
      </c>
    </row>
    <row r="786" spans="1:3" ht="15.75" x14ac:dyDescent="0.25">
      <c r="A786" s="67" t="s">
        <v>13</v>
      </c>
      <c r="B786" s="11"/>
      <c r="C786" s="10">
        <v>37500</v>
      </c>
    </row>
    <row r="787" spans="1:3" ht="15.75" x14ac:dyDescent="0.25">
      <c r="A787" s="67" t="s">
        <v>16</v>
      </c>
      <c r="B787" s="11"/>
      <c r="C787" s="10">
        <v>25000</v>
      </c>
    </row>
    <row r="788" spans="1:3" ht="15.75" x14ac:dyDescent="0.25">
      <c r="A788" s="110" t="s">
        <v>15</v>
      </c>
      <c r="B788" s="106"/>
      <c r="C788" s="107">
        <v>100000</v>
      </c>
    </row>
    <row r="789" spans="1:3" ht="15.75" x14ac:dyDescent="0.25">
      <c r="A789" s="67" t="s">
        <v>17</v>
      </c>
      <c r="B789" s="11"/>
      <c r="C789" s="10">
        <v>55000</v>
      </c>
    </row>
    <row r="790" spans="1:3" ht="15.75" x14ac:dyDescent="0.25">
      <c r="A790" s="67" t="s">
        <v>18</v>
      </c>
      <c r="B790" s="11"/>
      <c r="C790" s="10">
        <v>11500</v>
      </c>
    </row>
    <row r="791" spans="1:3" ht="15.75" x14ac:dyDescent="0.25">
      <c r="A791" s="67" t="s">
        <v>19</v>
      </c>
      <c r="B791" s="11"/>
      <c r="C791" s="10">
        <v>20000</v>
      </c>
    </row>
    <row r="792" spans="1:3" ht="15.75" x14ac:dyDescent="0.25">
      <c r="A792" s="78" t="s">
        <v>20</v>
      </c>
      <c r="B792" s="19"/>
      <c r="C792" s="18">
        <f>SUM(C783:C791)</f>
        <v>388950</v>
      </c>
    </row>
    <row r="793" spans="1:3" ht="15.75" x14ac:dyDescent="0.25">
      <c r="A793" s="79"/>
      <c r="B793" s="47"/>
      <c r="C793" s="20"/>
    </row>
    <row r="794" spans="1:3" ht="15.75" x14ac:dyDescent="0.25">
      <c r="A794" s="80" t="s">
        <v>21</v>
      </c>
      <c r="B794" s="47"/>
      <c r="C794" s="20"/>
    </row>
    <row r="795" spans="1:3" ht="15.75" x14ac:dyDescent="0.25">
      <c r="A795" s="67" t="s">
        <v>23</v>
      </c>
      <c r="B795" s="47"/>
      <c r="C795" s="77"/>
    </row>
    <row r="796" spans="1:3" ht="15.75" x14ac:dyDescent="0.25">
      <c r="A796" s="67" t="s">
        <v>22</v>
      </c>
      <c r="B796" s="47"/>
      <c r="C796" s="81"/>
    </row>
    <row r="797" spans="1:3" ht="15.75" x14ac:dyDescent="0.25">
      <c r="A797" s="67" t="s">
        <v>24</v>
      </c>
      <c r="B797" s="90"/>
      <c r="C797" s="81"/>
    </row>
    <row r="798" spans="1:3" ht="15.75" x14ac:dyDescent="0.25">
      <c r="A798" s="67" t="s">
        <v>25</v>
      </c>
      <c r="B798" s="47"/>
      <c r="C798" s="81"/>
    </row>
    <row r="799" spans="1:3" ht="15.75" x14ac:dyDescent="0.25">
      <c r="A799" s="67"/>
      <c r="B799" s="8"/>
      <c r="C799" s="7">
        <f>C792+B797+C795</f>
        <v>388950</v>
      </c>
    </row>
    <row r="800" spans="1:3" ht="15.75" x14ac:dyDescent="0.25">
      <c r="A800" s="80" t="s">
        <v>26</v>
      </c>
      <c r="B800" s="47"/>
      <c r="C800" s="81"/>
    </row>
    <row r="801" spans="1:3" ht="15.75" x14ac:dyDescent="0.25">
      <c r="A801" s="67" t="s">
        <v>27</v>
      </c>
      <c r="B801" s="29">
        <v>350</v>
      </c>
      <c r="C801" s="82"/>
    </row>
    <row r="802" spans="1:3" ht="17.25" x14ac:dyDescent="0.3">
      <c r="A802" s="83"/>
      <c r="B802" s="49"/>
      <c r="C802" s="137"/>
    </row>
    <row r="803" spans="1:3" ht="16.5" thickBot="1" x14ac:dyDescent="0.3">
      <c r="A803" s="67" t="s">
        <v>29</v>
      </c>
      <c r="B803" s="35"/>
      <c r="C803" s="84">
        <f>C799-B801</f>
        <v>388600</v>
      </c>
    </row>
    <row r="804" spans="1:3" ht="15.75" x14ac:dyDescent="0.25">
      <c r="A804" s="67" t="s">
        <v>30</v>
      </c>
      <c r="B804" s="50"/>
      <c r="C804" s="85">
        <f>C803*6/100</f>
        <v>23316</v>
      </c>
    </row>
    <row r="805" spans="1:3" ht="15.75" x14ac:dyDescent="0.25">
      <c r="A805" s="67" t="s">
        <v>31</v>
      </c>
      <c r="B805" s="47"/>
      <c r="C805" s="77">
        <v>-15000</v>
      </c>
    </row>
    <row r="806" spans="1:3" ht="15.75" x14ac:dyDescent="0.25">
      <c r="A806" s="12" t="s">
        <v>32</v>
      </c>
      <c r="B806" s="40"/>
      <c r="C806" s="53">
        <f>C804+C805</f>
        <v>8316</v>
      </c>
    </row>
    <row r="807" spans="1:3" ht="16.5" thickBot="1" x14ac:dyDescent="0.3">
      <c r="A807" s="68"/>
      <c r="B807" s="52"/>
      <c r="C807" s="124">
        <v>8316</v>
      </c>
    </row>
    <row r="808" spans="1:3" ht="16.5" thickTop="1" x14ac:dyDescent="0.25">
      <c r="A808" s="21"/>
      <c r="B808" s="37"/>
      <c r="C808" s="120"/>
    </row>
    <row r="809" spans="1:3" ht="15.75" x14ac:dyDescent="0.25">
      <c r="A809" s="21"/>
      <c r="B809" s="37"/>
      <c r="C809" s="120"/>
    </row>
    <row r="810" spans="1:3" ht="15.75" x14ac:dyDescent="0.25">
      <c r="A810" s="21"/>
      <c r="B810" s="37"/>
      <c r="C810" s="120"/>
    </row>
    <row r="811" spans="1:3" ht="15.75" x14ac:dyDescent="0.25">
      <c r="A811" s="21"/>
      <c r="B811" s="37"/>
      <c r="C811" s="120"/>
    </row>
    <row r="812" spans="1:3" ht="15.75" x14ac:dyDescent="0.25">
      <c r="A812" s="21"/>
      <c r="B812" s="37"/>
      <c r="C812" s="120"/>
    </row>
    <row r="813" spans="1:3" ht="15.75" x14ac:dyDescent="0.25">
      <c r="A813" s="21"/>
      <c r="B813" s="37"/>
      <c r="C813" s="120"/>
    </row>
    <row r="814" spans="1:3" ht="15.75" x14ac:dyDescent="0.25">
      <c r="A814" s="92"/>
      <c r="B814" s="37"/>
      <c r="C814" s="120"/>
    </row>
    <row r="815" spans="1:3" ht="15.75" x14ac:dyDescent="0.25">
      <c r="A815" s="92"/>
      <c r="B815" s="37"/>
      <c r="C815" s="120"/>
    </row>
    <row r="816" spans="1:3" ht="15.75" x14ac:dyDescent="0.25">
      <c r="A816" s="92"/>
      <c r="B816" s="37"/>
      <c r="C816" s="120"/>
    </row>
    <row r="817" spans="1:3" ht="15.75" x14ac:dyDescent="0.25">
      <c r="A817" s="92"/>
      <c r="B817" s="37"/>
      <c r="C817" s="120"/>
    </row>
    <row r="818" spans="1:3" ht="15.75" x14ac:dyDescent="0.25">
      <c r="A818" s="92"/>
      <c r="B818" s="37"/>
      <c r="C818" s="120"/>
    </row>
    <row r="819" spans="1:3" ht="15.75" x14ac:dyDescent="0.25">
      <c r="A819" s="92"/>
      <c r="B819" s="37"/>
      <c r="C819" s="120"/>
    </row>
    <row r="820" spans="1:3" ht="15.75" x14ac:dyDescent="0.25">
      <c r="A820" s="92"/>
      <c r="B820" s="37"/>
      <c r="C820" s="120"/>
    </row>
    <row r="825" spans="1:3" ht="17.25" x14ac:dyDescent="0.3">
      <c r="A825" s="1" t="s">
        <v>93</v>
      </c>
      <c r="B825" s="3"/>
      <c r="C825" s="3"/>
    </row>
    <row r="826" spans="1:3" ht="17.25" x14ac:dyDescent="0.3">
      <c r="A826" s="1" t="s">
        <v>89</v>
      </c>
      <c r="B826" s="3"/>
      <c r="C826" s="3"/>
    </row>
    <row r="827" spans="1:3" ht="15.75" x14ac:dyDescent="0.25">
      <c r="A827" s="73"/>
      <c r="B827" s="3"/>
      <c r="C827" s="3"/>
    </row>
    <row r="828" spans="1:3" ht="15.75" x14ac:dyDescent="0.25">
      <c r="A828" s="74" t="s">
        <v>2</v>
      </c>
      <c r="B828" s="3"/>
      <c r="C828" s="3"/>
    </row>
    <row r="829" spans="1:3" ht="15.75" x14ac:dyDescent="0.25">
      <c r="A829" s="75"/>
      <c r="B829" s="166" t="s">
        <v>124</v>
      </c>
      <c r="C829" s="166"/>
    </row>
    <row r="830" spans="1:3" ht="15.75" x14ac:dyDescent="0.25">
      <c r="A830" s="76" t="s">
        <v>6</v>
      </c>
      <c r="B830" s="8"/>
      <c r="C830" s="7">
        <v>75000</v>
      </c>
    </row>
    <row r="831" spans="1:3" ht="15.75" x14ac:dyDescent="0.25">
      <c r="A831" s="67" t="s">
        <v>9</v>
      </c>
      <c r="B831" s="11"/>
      <c r="C831" s="10">
        <v>7800</v>
      </c>
    </row>
    <row r="832" spans="1:3" ht="15.75" x14ac:dyDescent="0.25">
      <c r="A832" s="67" t="s">
        <v>11</v>
      </c>
      <c r="B832" s="11"/>
      <c r="C832" s="10">
        <v>57150</v>
      </c>
    </row>
    <row r="833" spans="1:3" ht="15.75" x14ac:dyDescent="0.25">
      <c r="A833" s="67" t="s">
        <v>13</v>
      </c>
      <c r="B833" s="11"/>
      <c r="C833" s="10">
        <v>37500</v>
      </c>
    </row>
    <row r="834" spans="1:3" ht="15.75" x14ac:dyDescent="0.25">
      <c r="A834" s="67" t="s">
        <v>16</v>
      </c>
      <c r="B834" s="11"/>
      <c r="C834" s="10">
        <v>25000</v>
      </c>
    </row>
    <row r="835" spans="1:3" ht="17.25" x14ac:dyDescent="0.3">
      <c r="A835" s="9" t="s">
        <v>15</v>
      </c>
      <c r="B835" s="11"/>
      <c r="C835" s="10">
        <v>100000</v>
      </c>
    </row>
    <row r="836" spans="1:3" ht="15.75" x14ac:dyDescent="0.25">
      <c r="A836" s="67" t="s">
        <v>17</v>
      </c>
      <c r="B836" s="11"/>
      <c r="C836" s="10">
        <v>55000</v>
      </c>
    </row>
    <row r="837" spans="1:3" ht="15.75" x14ac:dyDescent="0.25">
      <c r="A837" s="67" t="s">
        <v>18</v>
      </c>
      <c r="B837" s="11"/>
      <c r="C837" s="10">
        <v>11500</v>
      </c>
    </row>
    <row r="838" spans="1:3" ht="15.75" x14ac:dyDescent="0.25">
      <c r="A838" s="67" t="s">
        <v>19</v>
      </c>
      <c r="B838" s="11"/>
      <c r="C838" s="10">
        <v>20000</v>
      </c>
    </row>
    <row r="839" spans="1:3" ht="15.75" x14ac:dyDescent="0.25">
      <c r="A839" s="78" t="s">
        <v>20</v>
      </c>
      <c r="B839" s="19"/>
      <c r="C839" s="18">
        <f>SUM(C830:C838)</f>
        <v>388950</v>
      </c>
    </row>
    <row r="840" spans="1:3" ht="15.75" x14ac:dyDescent="0.25">
      <c r="A840" s="79"/>
      <c r="B840" s="47"/>
      <c r="C840" s="20"/>
    </row>
    <row r="841" spans="1:3" ht="15.75" x14ac:dyDescent="0.25">
      <c r="A841" s="80" t="s">
        <v>21</v>
      </c>
      <c r="B841" s="47"/>
      <c r="C841" s="20"/>
    </row>
    <row r="842" spans="1:3" ht="15.75" x14ac:dyDescent="0.25">
      <c r="A842" s="67" t="s">
        <v>23</v>
      </c>
      <c r="B842" s="47"/>
      <c r="C842" s="77"/>
    </row>
    <row r="843" spans="1:3" ht="15.75" x14ac:dyDescent="0.25">
      <c r="A843" s="67" t="s">
        <v>22</v>
      </c>
      <c r="B843" s="47"/>
      <c r="C843" s="81"/>
    </row>
    <row r="844" spans="1:3" ht="15.75" x14ac:dyDescent="0.25">
      <c r="A844" s="67" t="s">
        <v>24</v>
      </c>
      <c r="B844" s="90"/>
      <c r="C844" s="81"/>
    </row>
    <row r="845" spans="1:3" ht="15.75" x14ac:dyDescent="0.25">
      <c r="A845" s="67" t="s">
        <v>25</v>
      </c>
      <c r="B845" s="47"/>
      <c r="C845" s="81"/>
    </row>
    <row r="846" spans="1:3" ht="15.75" x14ac:dyDescent="0.25">
      <c r="A846" s="67"/>
      <c r="B846" s="8"/>
      <c r="C846" s="7">
        <f>C839+B844+C842</f>
        <v>388950</v>
      </c>
    </row>
    <row r="847" spans="1:3" ht="15.75" x14ac:dyDescent="0.25">
      <c r="A847" s="80" t="s">
        <v>26</v>
      </c>
      <c r="B847" s="47"/>
      <c r="C847" s="81"/>
    </row>
    <row r="848" spans="1:3" ht="15.75" x14ac:dyDescent="0.25">
      <c r="A848" s="67" t="s">
        <v>27</v>
      </c>
      <c r="B848" s="29">
        <v>350</v>
      </c>
      <c r="C848" s="82"/>
    </row>
    <row r="849" spans="1:3" ht="17.25" x14ac:dyDescent="0.3">
      <c r="A849" s="83"/>
      <c r="B849" s="49"/>
      <c r="C849" s="137"/>
    </row>
    <row r="850" spans="1:3" ht="16.5" thickBot="1" x14ac:dyDescent="0.3">
      <c r="A850" s="67" t="s">
        <v>29</v>
      </c>
      <c r="B850" s="35"/>
      <c r="C850" s="84">
        <f>C839-B848</f>
        <v>388600</v>
      </c>
    </row>
    <row r="851" spans="1:3" ht="15.75" x14ac:dyDescent="0.25">
      <c r="A851" s="67" t="s">
        <v>73</v>
      </c>
      <c r="B851" s="50"/>
      <c r="C851" s="85">
        <f>C850*6/100</f>
        <v>23316</v>
      </c>
    </row>
    <row r="852" spans="1:3" ht="15.75" x14ac:dyDescent="0.25">
      <c r="A852" s="67" t="s">
        <v>31</v>
      </c>
      <c r="B852" s="47"/>
      <c r="C852" s="77">
        <v>-15000</v>
      </c>
    </row>
    <row r="853" spans="1:3" ht="16.5" thickBot="1" x14ac:dyDescent="0.3">
      <c r="A853" s="43" t="s">
        <v>32</v>
      </c>
      <c r="B853" s="57"/>
      <c r="C853" s="126">
        <f>C851+C852</f>
        <v>8316</v>
      </c>
    </row>
    <row r="854" spans="1:3" ht="16.5" thickTop="1" x14ac:dyDescent="0.25">
      <c r="A854" s="92"/>
      <c r="B854" s="37"/>
      <c r="C854" s="120"/>
    </row>
    <row r="855" spans="1:3" ht="15.75" x14ac:dyDescent="0.25">
      <c r="A855" s="92"/>
      <c r="B855" s="37"/>
      <c r="C855" s="120"/>
    </row>
    <row r="856" spans="1:3" ht="15.75" x14ac:dyDescent="0.25">
      <c r="A856" s="92"/>
      <c r="B856" s="37"/>
      <c r="C856" s="120"/>
    </row>
    <row r="857" spans="1:3" ht="15.75" x14ac:dyDescent="0.25">
      <c r="A857" s="92"/>
      <c r="B857" s="37"/>
      <c r="C857" s="120"/>
    </row>
    <row r="858" spans="1:3" ht="15.75" x14ac:dyDescent="0.25">
      <c r="A858" s="92"/>
      <c r="B858" s="37"/>
      <c r="C858" s="120"/>
    </row>
    <row r="859" spans="1:3" ht="15.75" x14ac:dyDescent="0.25">
      <c r="A859" s="92"/>
      <c r="B859" s="37"/>
      <c r="C859" s="120"/>
    </row>
    <row r="860" spans="1:3" ht="15.75" x14ac:dyDescent="0.25">
      <c r="A860" s="92"/>
      <c r="B860" s="37"/>
      <c r="C860" s="120"/>
    </row>
    <row r="861" spans="1:3" ht="15.75" x14ac:dyDescent="0.25">
      <c r="A861" s="92"/>
      <c r="B861" s="37"/>
      <c r="C861" s="120"/>
    </row>
    <row r="873" spans="1:3" ht="17.25" x14ac:dyDescent="0.3">
      <c r="A873" s="1" t="s">
        <v>94</v>
      </c>
      <c r="B873" s="3"/>
      <c r="C873" s="3"/>
    </row>
    <row r="874" spans="1:3" ht="17.25" x14ac:dyDescent="0.3">
      <c r="A874" s="1" t="s">
        <v>89</v>
      </c>
      <c r="B874" s="3"/>
      <c r="C874" s="3"/>
    </row>
    <row r="875" spans="1:3" ht="15.75" x14ac:dyDescent="0.25">
      <c r="A875" s="73"/>
      <c r="B875" s="3"/>
      <c r="C875" s="3"/>
    </row>
    <row r="876" spans="1:3" ht="15.75" x14ac:dyDescent="0.25">
      <c r="A876" s="74" t="s">
        <v>2</v>
      </c>
      <c r="B876" s="3"/>
      <c r="C876" s="3"/>
    </row>
    <row r="877" spans="1:3" ht="15.75" x14ac:dyDescent="0.25">
      <c r="A877" s="75"/>
      <c r="B877" s="166" t="s">
        <v>124</v>
      </c>
      <c r="C877" s="166"/>
    </row>
    <row r="878" spans="1:3" ht="15.75" x14ac:dyDescent="0.25">
      <c r="A878" s="76" t="s">
        <v>6</v>
      </c>
      <c r="B878" s="8"/>
      <c r="C878" s="7">
        <v>75000</v>
      </c>
    </row>
    <row r="879" spans="1:3" ht="15.75" x14ac:dyDescent="0.25">
      <c r="A879" s="67" t="s">
        <v>9</v>
      </c>
      <c r="B879" s="11"/>
      <c r="C879" s="10">
        <v>7800</v>
      </c>
    </row>
    <row r="880" spans="1:3" ht="15.75" x14ac:dyDescent="0.25">
      <c r="A880" s="67" t="s">
        <v>11</v>
      </c>
      <c r="B880" s="11"/>
      <c r="C880" s="10">
        <v>57150</v>
      </c>
    </row>
    <row r="881" spans="1:3" ht="15.75" x14ac:dyDescent="0.25">
      <c r="A881" s="67" t="s">
        <v>13</v>
      </c>
      <c r="B881" s="11"/>
      <c r="C881" s="10">
        <v>37500</v>
      </c>
    </row>
    <row r="882" spans="1:3" ht="15.75" x14ac:dyDescent="0.25">
      <c r="A882" s="67" t="s">
        <v>16</v>
      </c>
      <c r="B882" s="11"/>
      <c r="C882" s="10">
        <v>25000</v>
      </c>
    </row>
    <row r="883" spans="1:3" ht="17.25" x14ac:dyDescent="0.3">
      <c r="A883" s="9" t="s">
        <v>15</v>
      </c>
      <c r="B883" s="11"/>
      <c r="C883" s="10">
        <v>100000</v>
      </c>
    </row>
    <row r="884" spans="1:3" ht="15.75" x14ac:dyDescent="0.25">
      <c r="A884" s="67" t="s">
        <v>17</v>
      </c>
      <c r="B884" s="11"/>
      <c r="C884" s="10">
        <v>55000</v>
      </c>
    </row>
    <row r="885" spans="1:3" ht="15.75" x14ac:dyDescent="0.25">
      <c r="A885" s="67" t="s">
        <v>18</v>
      </c>
      <c r="B885" s="11"/>
      <c r="C885" s="10">
        <v>11500</v>
      </c>
    </row>
    <row r="886" spans="1:3" ht="15.75" x14ac:dyDescent="0.25">
      <c r="A886" s="67" t="s">
        <v>19</v>
      </c>
      <c r="B886" s="11"/>
      <c r="C886" s="10">
        <v>20000</v>
      </c>
    </row>
    <row r="887" spans="1:3" ht="15.75" x14ac:dyDescent="0.25">
      <c r="A887" s="78" t="s">
        <v>20</v>
      </c>
      <c r="B887" s="19"/>
      <c r="C887" s="18">
        <f>SUM(C878:C886)</f>
        <v>388950</v>
      </c>
    </row>
    <row r="888" spans="1:3" ht="15.75" x14ac:dyDescent="0.25">
      <c r="A888" s="79"/>
      <c r="B888" s="47"/>
      <c r="C888" s="20"/>
    </row>
    <row r="889" spans="1:3" ht="15.75" x14ac:dyDescent="0.25">
      <c r="A889" s="80" t="s">
        <v>21</v>
      </c>
      <c r="B889" s="47"/>
      <c r="C889" s="20"/>
    </row>
    <row r="890" spans="1:3" ht="15.75" x14ac:dyDescent="0.25">
      <c r="A890" s="67" t="s">
        <v>23</v>
      </c>
      <c r="B890" s="47"/>
      <c r="C890" s="77"/>
    </row>
    <row r="891" spans="1:3" ht="15.75" x14ac:dyDescent="0.25">
      <c r="A891" s="67" t="s">
        <v>22</v>
      </c>
      <c r="B891" s="47"/>
      <c r="C891" s="81"/>
    </row>
    <row r="892" spans="1:3" ht="15.75" x14ac:dyDescent="0.25">
      <c r="A892" s="67" t="s">
        <v>24</v>
      </c>
      <c r="B892" s="90"/>
      <c r="C892" s="81"/>
    </row>
    <row r="893" spans="1:3" ht="15.75" x14ac:dyDescent="0.25">
      <c r="A893" s="67" t="s">
        <v>25</v>
      </c>
      <c r="B893" s="47"/>
      <c r="C893" s="81"/>
    </row>
    <row r="894" spans="1:3" ht="15.75" x14ac:dyDescent="0.25">
      <c r="A894" s="67"/>
      <c r="B894" s="8"/>
      <c r="C894" s="7">
        <f>C887+B892+C890</f>
        <v>388950</v>
      </c>
    </row>
    <row r="895" spans="1:3" ht="15.75" x14ac:dyDescent="0.25">
      <c r="A895" s="80" t="s">
        <v>26</v>
      </c>
      <c r="B895" s="47"/>
      <c r="C895" s="81"/>
    </row>
    <row r="896" spans="1:3" ht="15.75" x14ac:dyDescent="0.25">
      <c r="A896" s="67" t="s">
        <v>27</v>
      </c>
      <c r="B896" s="29">
        <v>350</v>
      </c>
      <c r="C896" s="82"/>
    </row>
    <row r="897" spans="1:3" ht="17.25" x14ac:dyDescent="0.3">
      <c r="A897" s="9"/>
      <c r="B897" s="49"/>
      <c r="C897" s="137"/>
    </row>
    <row r="898" spans="1:3" ht="16.5" thickBot="1" x14ac:dyDescent="0.3">
      <c r="A898" s="67" t="s">
        <v>29</v>
      </c>
      <c r="B898" s="35"/>
      <c r="C898" s="84">
        <f>C887-B896</f>
        <v>388600</v>
      </c>
    </row>
    <row r="899" spans="1:3" ht="15.75" x14ac:dyDescent="0.25">
      <c r="A899" s="67" t="s">
        <v>73</v>
      </c>
      <c r="B899" s="50"/>
      <c r="C899" s="85">
        <f>C898*6/100</f>
        <v>23316</v>
      </c>
    </row>
    <row r="900" spans="1:3" ht="15.75" x14ac:dyDescent="0.25">
      <c r="A900" s="67" t="s">
        <v>31</v>
      </c>
      <c r="B900" s="47"/>
      <c r="C900" s="77">
        <v>-15000</v>
      </c>
    </row>
    <row r="901" spans="1:3" ht="16.5" thickBot="1" x14ac:dyDescent="0.3">
      <c r="A901" s="43" t="s">
        <v>32</v>
      </c>
      <c r="B901" s="57"/>
      <c r="C901" s="126">
        <f>C899+C900</f>
        <v>8316</v>
      </c>
    </row>
    <row r="902" spans="1:3" ht="15.75" thickTop="1" x14ac:dyDescent="0.25"/>
    <row r="911" spans="1:3" ht="15.75" x14ac:dyDescent="0.25">
      <c r="A911" s="92"/>
      <c r="B911" s="37"/>
      <c r="C911" s="120"/>
    </row>
    <row r="921" spans="1:3" ht="17.25" x14ac:dyDescent="0.3">
      <c r="A921" s="1" t="s">
        <v>95</v>
      </c>
      <c r="B921" s="3"/>
      <c r="C921" s="3"/>
    </row>
    <row r="922" spans="1:3" ht="17.25" x14ac:dyDescent="0.3">
      <c r="A922" s="1" t="s">
        <v>89</v>
      </c>
      <c r="B922" s="3"/>
      <c r="C922" s="3"/>
    </row>
    <row r="923" spans="1:3" ht="15.75" x14ac:dyDescent="0.25">
      <c r="A923" s="73"/>
      <c r="B923" s="3"/>
      <c r="C923" s="3"/>
    </row>
    <row r="924" spans="1:3" ht="15.75" x14ac:dyDescent="0.25">
      <c r="A924" s="74" t="s">
        <v>2</v>
      </c>
      <c r="B924" s="3"/>
      <c r="C924" s="3"/>
    </row>
    <row r="925" spans="1:3" ht="15.75" x14ac:dyDescent="0.25">
      <c r="A925" s="75"/>
      <c r="B925" s="166" t="s">
        <v>124</v>
      </c>
      <c r="C925" s="166"/>
    </row>
    <row r="926" spans="1:3" ht="15.75" x14ac:dyDescent="0.25">
      <c r="A926" s="76" t="s">
        <v>6</v>
      </c>
      <c r="B926" s="8"/>
      <c r="C926" s="7">
        <v>75000</v>
      </c>
    </row>
    <row r="927" spans="1:3" ht="15.75" x14ac:dyDescent="0.25">
      <c r="A927" s="67" t="s">
        <v>9</v>
      </c>
      <c r="B927" s="11"/>
      <c r="C927" s="10">
        <v>7800</v>
      </c>
    </row>
    <row r="928" spans="1:3" ht="15.75" x14ac:dyDescent="0.25">
      <c r="A928" s="67" t="s">
        <v>11</v>
      </c>
      <c r="B928" s="11"/>
      <c r="C928" s="10">
        <v>57150</v>
      </c>
    </row>
    <row r="929" spans="1:3" ht="15.75" x14ac:dyDescent="0.25">
      <c r="A929" s="67" t="s">
        <v>13</v>
      </c>
      <c r="B929" s="11"/>
      <c r="C929" s="10">
        <v>37500</v>
      </c>
    </row>
    <row r="930" spans="1:3" ht="15.75" x14ac:dyDescent="0.25">
      <c r="A930" s="67" t="s">
        <v>16</v>
      </c>
      <c r="B930" s="11"/>
      <c r="C930" s="10">
        <v>25000</v>
      </c>
    </row>
    <row r="931" spans="1:3" ht="15.75" x14ac:dyDescent="0.25">
      <c r="A931" s="110" t="s">
        <v>12</v>
      </c>
      <c r="B931" s="11"/>
      <c r="C931" s="10">
        <v>30000</v>
      </c>
    </row>
    <row r="932" spans="1:3" ht="15.75" x14ac:dyDescent="0.25">
      <c r="A932" s="67" t="s">
        <v>17</v>
      </c>
      <c r="B932" s="11"/>
      <c r="C932" s="10">
        <v>55000</v>
      </c>
    </row>
    <row r="933" spans="1:3" ht="15.75" x14ac:dyDescent="0.25">
      <c r="A933" s="67" t="s">
        <v>18</v>
      </c>
      <c r="B933" s="11"/>
      <c r="C933" s="10">
        <v>11500</v>
      </c>
    </row>
    <row r="934" spans="1:3" ht="15.75" x14ac:dyDescent="0.25">
      <c r="A934" s="67" t="s">
        <v>19</v>
      </c>
      <c r="B934" s="11"/>
      <c r="C934" s="10">
        <v>20000</v>
      </c>
    </row>
    <row r="935" spans="1:3" ht="15.75" x14ac:dyDescent="0.25">
      <c r="A935" s="78" t="s">
        <v>20</v>
      </c>
      <c r="B935" s="19"/>
      <c r="C935" s="18">
        <f>SUM(C926:C934)</f>
        <v>318950</v>
      </c>
    </row>
    <row r="936" spans="1:3" ht="15.75" x14ac:dyDescent="0.25">
      <c r="A936" s="79"/>
      <c r="B936" s="47"/>
      <c r="C936" s="20"/>
    </row>
    <row r="937" spans="1:3" ht="15.75" x14ac:dyDescent="0.25">
      <c r="A937" s="80" t="s">
        <v>21</v>
      </c>
      <c r="B937" s="47"/>
      <c r="C937" s="20"/>
    </row>
    <row r="938" spans="1:3" ht="15.75" x14ac:dyDescent="0.25">
      <c r="A938" s="67" t="s">
        <v>23</v>
      </c>
      <c r="B938" s="47"/>
      <c r="C938" s="77"/>
    </row>
    <row r="939" spans="1:3" ht="15.75" x14ac:dyDescent="0.25">
      <c r="A939" s="67" t="s">
        <v>22</v>
      </c>
      <c r="B939" s="140">
        <v>20000</v>
      </c>
      <c r="C939" s="81"/>
    </row>
    <row r="940" spans="1:3" ht="15.75" x14ac:dyDescent="0.25">
      <c r="A940" s="67" t="s">
        <v>24</v>
      </c>
      <c r="B940" s="90"/>
      <c r="C940" s="81"/>
    </row>
    <row r="941" spans="1:3" ht="15.75" x14ac:dyDescent="0.25">
      <c r="A941" s="67" t="s">
        <v>25</v>
      </c>
      <c r="B941" s="47"/>
      <c r="C941" s="81"/>
    </row>
    <row r="942" spans="1:3" ht="15.75" x14ac:dyDescent="0.25">
      <c r="A942" s="67"/>
      <c r="B942" s="8"/>
      <c r="C942" s="7">
        <f>C935+B939</f>
        <v>338950</v>
      </c>
    </row>
    <row r="943" spans="1:3" ht="15.75" x14ac:dyDescent="0.25">
      <c r="A943" s="80" t="s">
        <v>26</v>
      </c>
      <c r="B943" s="47"/>
      <c r="C943" s="81"/>
    </row>
    <row r="944" spans="1:3" ht="15.75" x14ac:dyDescent="0.25">
      <c r="A944" s="67" t="s">
        <v>27</v>
      </c>
      <c r="B944" s="29">
        <v>350</v>
      </c>
      <c r="C944" s="82"/>
    </row>
    <row r="945" spans="1:3" ht="17.25" x14ac:dyDescent="0.3">
      <c r="A945" s="9" t="s">
        <v>117</v>
      </c>
      <c r="B945" s="49">
        <v>3750</v>
      </c>
      <c r="C945" s="137"/>
    </row>
    <row r="946" spans="1:3" ht="16.5" thickBot="1" x14ac:dyDescent="0.3">
      <c r="A946" s="67" t="s">
        <v>29</v>
      </c>
      <c r="B946" s="35"/>
      <c r="C946" s="84">
        <f>C942-B944-B945</f>
        <v>334850</v>
      </c>
    </row>
    <row r="947" spans="1:3" ht="15.75" x14ac:dyDescent="0.25">
      <c r="A947" s="67" t="s">
        <v>30</v>
      </c>
      <c r="B947" s="50"/>
      <c r="C947" s="85">
        <f>C946*6/100</f>
        <v>20091</v>
      </c>
    </row>
    <row r="948" spans="1:3" ht="15.75" x14ac:dyDescent="0.25">
      <c r="A948" s="67" t="s">
        <v>31</v>
      </c>
      <c r="B948" s="47"/>
      <c r="C948" s="77">
        <v>-15000</v>
      </c>
    </row>
    <row r="949" spans="1:3" ht="16.5" thickBot="1" x14ac:dyDescent="0.3">
      <c r="A949" s="43" t="s">
        <v>32</v>
      </c>
      <c r="B949" s="57"/>
      <c r="C949" s="126">
        <f>C947+C948</f>
        <v>5091</v>
      </c>
    </row>
    <row r="950" spans="1:3" ht="15.75" thickTop="1" x14ac:dyDescent="0.25"/>
    <row r="969" spans="1:3" ht="17.25" x14ac:dyDescent="0.3">
      <c r="A969" s="1" t="s">
        <v>96</v>
      </c>
      <c r="B969" s="3"/>
      <c r="C969" s="3"/>
    </row>
    <row r="970" spans="1:3" ht="17.25" x14ac:dyDescent="0.3">
      <c r="A970" s="1" t="s">
        <v>89</v>
      </c>
      <c r="B970" s="3"/>
      <c r="C970" s="3"/>
    </row>
    <row r="971" spans="1:3" ht="15.75" x14ac:dyDescent="0.25">
      <c r="A971" s="73"/>
      <c r="B971" s="3"/>
      <c r="C971" s="3"/>
    </row>
    <row r="972" spans="1:3" ht="15.75" x14ac:dyDescent="0.25">
      <c r="A972" s="74" t="s">
        <v>2</v>
      </c>
      <c r="B972" s="3"/>
      <c r="C972" s="3"/>
    </row>
    <row r="973" spans="1:3" ht="15.75" x14ac:dyDescent="0.25">
      <c r="A973" s="75"/>
      <c r="B973" s="166" t="s">
        <v>124</v>
      </c>
      <c r="C973" s="166"/>
    </row>
    <row r="974" spans="1:3" ht="15.75" x14ac:dyDescent="0.25">
      <c r="A974" s="76" t="s">
        <v>6</v>
      </c>
      <c r="B974" s="8"/>
      <c r="C974" s="7">
        <v>75000</v>
      </c>
    </row>
    <row r="975" spans="1:3" ht="15.75" x14ac:dyDescent="0.25">
      <c r="A975" s="67" t="s">
        <v>9</v>
      </c>
      <c r="B975" s="11"/>
      <c r="C975" s="10">
        <v>7800</v>
      </c>
    </row>
    <row r="976" spans="1:3" ht="15.75" x14ac:dyDescent="0.25">
      <c r="A976" s="67" t="s">
        <v>11</v>
      </c>
      <c r="B976" s="11"/>
      <c r="C976" s="10">
        <v>57150</v>
      </c>
    </row>
    <row r="977" spans="1:3" ht="15.75" x14ac:dyDescent="0.25">
      <c r="A977" s="67" t="s">
        <v>13</v>
      </c>
      <c r="B977" s="11"/>
      <c r="C977" s="10">
        <v>37500</v>
      </c>
    </row>
    <row r="978" spans="1:3" ht="17.25" x14ac:dyDescent="0.3">
      <c r="A978" s="9" t="s">
        <v>15</v>
      </c>
      <c r="B978" s="11"/>
      <c r="C978" s="10">
        <v>100000</v>
      </c>
    </row>
    <row r="979" spans="1:3" ht="15.75" x14ac:dyDescent="0.25">
      <c r="A979" s="110" t="s">
        <v>12</v>
      </c>
      <c r="B979" s="11"/>
      <c r="C979" s="10">
        <v>30000</v>
      </c>
    </row>
    <row r="980" spans="1:3" ht="15.75" x14ac:dyDescent="0.25">
      <c r="A980" s="67" t="s">
        <v>16</v>
      </c>
      <c r="B980" s="11"/>
      <c r="C980" s="10">
        <v>25000</v>
      </c>
    </row>
    <row r="981" spans="1:3" ht="15.75" x14ac:dyDescent="0.25">
      <c r="A981" s="67" t="s">
        <v>17</v>
      </c>
      <c r="B981" s="11"/>
      <c r="C981" s="10">
        <v>55000</v>
      </c>
    </row>
    <row r="982" spans="1:3" ht="15.75" x14ac:dyDescent="0.25">
      <c r="A982" s="67" t="s">
        <v>18</v>
      </c>
      <c r="B982" s="11"/>
      <c r="C982" s="10">
        <v>11500</v>
      </c>
    </row>
    <row r="983" spans="1:3" ht="15.75" x14ac:dyDescent="0.25">
      <c r="A983" s="67" t="s">
        <v>19</v>
      </c>
      <c r="B983" s="11"/>
      <c r="C983" s="10">
        <v>20000</v>
      </c>
    </row>
    <row r="984" spans="1:3" ht="15.75" x14ac:dyDescent="0.25">
      <c r="A984" s="78" t="s">
        <v>20</v>
      </c>
      <c r="B984" s="19"/>
      <c r="C984" s="18">
        <f>SUM(C974:C983)</f>
        <v>418950</v>
      </c>
    </row>
    <row r="985" spans="1:3" ht="15.75" x14ac:dyDescent="0.25">
      <c r="A985" s="79"/>
      <c r="B985" s="47"/>
      <c r="C985" s="20"/>
    </row>
    <row r="986" spans="1:3" ht="15.75" x14ac:dyDescent="0.25">
      <c r="A986" s="80" t="s">
        <v>21</v>
      </c>
      <c r="B986" s="47"/>
      <c r="C986" s="20"/>
    </row>
    <row r="987" spans="1:3" ht="15.75" x14ac:dyDescent="0.25">
      <c r="A987" s="67" t="s">
        <v>23</v>
      </c>
      <c r="B987" s="47"/>
      <c r="C987" s="77"/>
    </row>
    <row r="988" spans="1:3" ht="15.75" x14ac:dyDescent="0.25">
      <c r="A988" s="67" t="s">
        <v>22</v>
      </c>
      <c r="B988" s="47"/>
      <c r="C988" s="81"/>
    </row>
    <row r="989" spans="1:3" ht="15.75" x14ac:dyDescent="0.25">
      <c r="A989" s="67" t="s">
        <v>24</v>
      </c>
      <c r="B989" s="90"/>
      <c r="C989" s="81"/>
    </row>
    <row r="990" spans="1:3" ht="15.75" x14ac:dyDescent="0.25">
      <c r="A990" s="67" t="s">
        <v>25</v>
      </c>
      <c r="B990" s="47"/>
      <c r="C990" s="81"/>
    </row>
    <row r="991" spans="1:3" ht="15.75" x14ac:dyDescent="0.25">
      <c r="A991" s="67"/>
      <c r="B991" s="8"/>
      <c r="C991" s="7">
        <f>C984+B989+C987</f>
        <v>418950</v>
      </c>
    </row>
    <row r="992" spans="1:3" ht="15.75" x14ac:dyDescent="0.25">
      <c r="A992" s="80" t="s">
        <v>26</v>
      </c>
      <c r="B992" s="47"/>
      <c r="C992" s="81"/>
    </row>
    <row r="993" spans="1:3" ht="15.75" x14ac:dyDescent="0.25">
      <c r="A993" s="67" t="s">
        <v>27</v>
      </c>
      <c r="B993" s="29">
        <v>350</v>
      </c>
      <c r="C993" s="82"/>
    </row>
    <row r="994" spans="1:3" ht="17.25" x14ac:dyDescent="0.3">
      <c r="A994" s="9" t="s">
        <v>117</v>
      </c>
      <c r="B994" s="49">
        <v>3750</v>
      </c>
      <c r="C994" s="137"/>
    </row>
    <row r="995" spans="1:3" ht="16.5" thickBot="1" x14ac:dyDescent="0.3">
      <c r="A995" s="67" t="s">
        <v>29</v>
      </c>
      <c r="B995" s="35"/>
      <c r="C995" s="84">
        <f>C991-B993-B994</f>
        <v>414850</v>
      </c>
    </row>
    <row r="996" spans="1:3" ht="15.75" x14ac:dyDescent="0.25">
      <c r="A996" s="67" t="s">
        <v>30</v>
      </c>
      <c r="B996" s="50"/>
      <c r="C996" s="85">
        <f>C995*6/100</f>
        <v>24891</v>
      </c>
    </row>
    <row r="997" spans="1:3" ht="15.75" x14ac:dyDescent="0.25">
      <c r="A997" s="67" t="s">
        <v>31</v>
      </c>
      <c r="B997" s="47"/>
      <c r="C997" s="77">
        <v>-15000</v>
      </c>
    </row>
    <row r="998" spans="1:3" ht="16.5" thickBot="1" x14ac:dyDescent="0.3">
      <c r="A998" s="43" t="s">
        <v>32</v>
      </c>
      <c r="B998" s="57"/>
      <c r="C998" s="126">
        <f>C996+C997</f>
        <v>9891</v>
      </c>
    </row>
    <row r="999" spans="1:3" ht="15.75" thickTop="1" x14ac:dyDescent="0.25"/>
    <row r="1007" spans="1:3" ht="15.75" x14ac:dyDescent="0.25">
      <c r="A1007" s="92"/>
      <c r="B1007" s="37"/>
      <c r="C1007" s="120"/>
    </row>
    <row r="1017" spans="1:3" ht="17.25" x14ac:dyDescent="0.3">
      <c r="A1017" s="1" t="s">
        <v>97</v>
      </c>
      <c r="B1017" s="3"/>
      <c r="C1017" s="3"/>
    </row>
    <row r="1018" spans="1:3" ht="17.25" x14ac:dyDescent="0.3">
      <c r="A1018" s="1" t="s">
        <v>89</v>
      </c>
      <c r="B1018" s="3"/>
      <c r="C1018" s="3"/>
    </row>
    <row r="1019" spans="1:3" ht="15.75" x14ac:dyDescent="0.25">
      <c r="A1019" s="73"/>
      <c r="B1019" s="3"/>
      <c r="C1019" s="3"/>
    </row>
    <row r="1020" spans="1:3" ht="15.75" x14ac:dyDescent="0.25">
      <c r="A1020" s="74" t="s">
        <v>2</v>
      </c>
      <c r="B1020" s="3"/>
      <c r="C1020" s="3"/>
    </row>
    <row r="1021" spans="1:3" ht="15.75" x14ac:dyDescent="0.25">
      <c r="A1021" s="75"/>
      <c r="B1021" s="166" t="s">
        <v>124</v>
      </c>
      <c r="C1021" s="166"/>
    </row>
    <row r="1022" spans="1:3" ht="15.75" x14ac:dyDescent="0.25">
      <c r="A1022" s="76" t="s">
        <v>6</v>
      </c>
      <c r="B1022" s="8"/>
      <c r="C1022" s="7">
        <v>75000</v>
      </c>
    </row>
    <row r="1023" spans="1:3" ht="15.75" x14ac:dyDescent="0.25">
      <c r="A1023" s="67" t="s">
        <v>9</v>
      </c>
      <c r="B1023" s="11"/>
      <c r="C1023" s="10">
        <v>7800</v>
      </c>
    </row>
    <row r="1024" spans="1:3" ht="15.75" x14ac:dyDescent="0.25">
      <c r="A1024" s="67" t="s">
        <v>11</v>
      </c>
      <c r="B1024" s="11"/>
      <c r="C1024" s="10">
        <v>57150</v>
      </c>
    </row>
    <row r="1025" spans="1:3" ht="15.75" x14ac:dyDescent="0.25">
      <c r="A1025" s="67" t="s">
        <v>13</v>
      </c>
      <c r="B1025" s="11"/>
      <c r="C1025" s="10">
        <v>37500</v>
      </c>
    </row>
    <row r="1026" spans="1:3" ht="15.75" x14ac:dyDescent="0.25">
      <c r="A1026" s="110" t="s">
        <v>12</v>
      </c>
      <c r="B1026" s="11"/>
      <c r="C1026" s="10">
        <v>30000</v>
      </c>
    </row>
    <row r="1027" spans="1:3" ht="15.75" x14ac:dyDescent="0.25">
      <c r="A1027" s="67" t="s">
        <v>16</v>
      </c>
      <c r="B1027" s="11"/>
      <c r="C1027" s="10">
        <v>25000</v>
      </c>
    </row>
    <row r="1028" spans="1:3" ht="15.75" x14ac:dyDescent="0.25">
      <c r="A1028" s="67" t="s">
        <v>17</v>
      </c>
      <c r="B1028" s="11"/>
      <c r="C1028" s="10">
        <v>55000</v>
      </c>
    </row>
    <row r="1029" spans="1:3" ht="15.75" x14ac:dyDescent="0.25">
      <c r="A1029" s="67" t="s">
        <v>18</v>
      </c>
      <c r="B1029" s="11"/>
      <c r="C1029" s="10">
        <v>11500</v>
      </c>
    </row>
    <row r="1030" spans="1:3" ht="15.75" x14ac:dyDescent="0.25">
      <c r="A1030" s="67" t="s">
        <v>19</v>
      </c>
      <c r="B1030" s="11"/>
      <c r="C1030" s="10">
        <v>20000</v>
      </c>
    </row>
    <row r="1031" spans="1:3" ht="15.75" x14ac:dyDescent="0.25">
      <c r="A1031" s="78" t="s">
        <v>20</v>
      </c>
      <c r="B1031" s="19"/>
      <c r="C1031" s="18">
        <f>SUM(C1022:C1030)</f>
        <v>318950</v>
      </c>
    </row>
    <row r="1032" spans="1:3" ht="15.75" x14ac:dyDescent="0.25">
      <c r="A1032" s="79"/>
      <c r="B1032" s="47"/>
      <c r="C1032" s="20"/>
    </row>
    <row r="1033" spans="1:3" ht="15.75" x14ac:dyDescent="0.25">
      <c r="A1033" s="80" t="s">
        <v>21</v>
      </c>
      <c r="B1033" s="47"/>
      <c r="C1033" s="20"/>
    </row>
    <row r="1034" spans="1:3" ht="15.75" x14ac:dyDescent="0.25">
      <c r="A1034" s="67" t="s">
        <v>23</v>
      </c>
      <c r="B1034" s="47"/>
      <c r="C1034" s="77"/>
    </row>
    <row r="1035" spans="1:3" ht="15.75" x14ac:dyDescent="0.25">
      <c r="A1035" s="67" t="s">
        <v>22</v>
      </c>
      <c r="B1035" s="140">
        <v>20000</v>
      </c>
      <c r="C1035" s="81"/>
    </row>
    <row r="1036" spans="1:3" ht="15.75" x14ac:dyDescent="0.25">
      <c r="A1036" s="67" t="s">
        <v>24</v>
      </c>
      <c r="B1036" s="90"/>
      <c r="C1036" s="81"/>
    </row>
    <row r="1037" spans="1:3" ht="15.75" x14ac:dyDescent="0.25">
      <c r="A1037" s="67" t="s">
        <v>25</v>
      </c>
      <c r="B1037" s="47"/>
      <c r="C1037" s="81"/>
    </row>
    <row r="1038" spans="1:3" ht="15.75" x14ac:dyDescent="0.25">
      <c r="A1038" s="67"/>
      <c r="B1038" s="8"/>
      <c r="C1038" s="7">
        <f>C1031+B1035</f>
        <v>338950</v>
      </c>
    </row>
    <row r="1039" spans="1:3" ht="15.75" x14ac:dyDescent="0.25">
      <c r="A1039" s="80" t="s">
        <v>26</v>
      </c>
      <c r="B1039" s="47"/>
      <c r="C1039" s="81"/>
    </row>
    <row r="1040" spans="1:3" ht="15.75" x14ac:dyDescent="0.25">
      <c r="A1040" s="67" t="s">
        <v>27</v>
      </c>
      <c r="B1040" s="29">
        <v>350</v>
      </c>
      <c r="C1040" s="82"/>
    </row>
    <row r="1041" spans="1:3" ht="17.25" x14ac:dyDescent="0.3">
      <c r="A1041" s="9" t="s">
        <v>117</v>
      </c>
      <c r="B1041" s="49">
        <v>3750</v>
      </c>
      <c r="C1041" s="137"/>
    </row>
    <row r="1042" spans="1:3" ht="16.5" thickBot="1" x14ac:dyDescent="0.3">
      <c r="A1042" s="67" t="s">
        <v>29</v>
      </c>
      <c r="B1042" s="35"/>
      <c r="C1042" s="84">
        <f>C1038-B1040-B1041</f>
        <v>334850</v>
      </c>
    </row>
    <row r="1043" spans="1:3" ht="15.75" x14ac:dyDescent="0.25">
      <c r="A1043" s="67" t="s">
        <v>30</v>
      </c>
      <c r="B1043" s="50"/>
      <c r="C1043" s="85">
        <f>C1042*6/100</f>
        <v>20091</v>
      </c>
    </row>
    <row r="1044" spans="1:3" ht="15.75" x14ac:dyDescent="0.25">
      <c r="A1044" s="67" t="s">
        <v>31</v>
      </c>
      <c r="B1044" s="47"/>
      <c r="C1044" s="77">
        <v>-15000</v>
      </c>
    </row>
    <row r="1045" spans="1:3" ht="16.5" thickBot="1" x14ac:dyDescent="0.3">
      <c r="A1045" s="43" t="s">
        <v>32</v>
      </c>
      <c r="B1045" s="57"/>
      <c r="C1045" s="126">
        <f>C1043+C1044</f>
        <v>5091</v>
      </c>
    </row>
    <row r="1046" spans="1:3" ht="15.75" thickTop="1" x14ac:dyDescent="0.25"/>
    <row r="1047" spans="1:3" ht="15.75" x14ac:dyDescent="0.25">
      <c r="A1047" s="92"/>
      <c r="B1047" s="37"/>
      <c r="C1047" s="120"/>
    </row>
    <row r="1065" spans="1:3" ht="17.25" x14ac:dyDescent="0.3">
      <c r="A1065" s="1" t="s">
        <v>98</v>
      </c>
      <c r="B1065" s="3"/>
      <c r="C1065" s="3"/>
    </row>
    <row r="1066" spans="1:3" ht="17.25" x14ac:dyDescent="0.3">
      <c r="A1066" s="1" t="s">
        <v>89</v>
      </c>
      <c r="B1066" s="3"/>
      <c r="C1066" s="3"/>
    </row>
    <row r="1067" spans="1:3" ht="15.75" x14ac:dyDescent="0.25">
      <c r="A1067" s="73"/>
      <c r="B1067" s="3"/>
      <c r="C1067" s="3"/>
    </row>
    <row r="1068" spans="1:3" ht="15.75" x14ac:dyDescent="0.25">
      <c r="A1068" s="74" t="s">
        <v>2</v>
      </c>
      <c r="B1068" s="3"/>
      <c r="C1068" s="3"/>
    </row>
    <row r="1069" spans="1:3" ht="15.75" x14ac:dyDescent="0.25">
      <c r="A1069" s="75"/>
      <c r="B1069" s="166" t="s">
        <v>124</v>
      </c>
      <c r="C1069" s="166"/>
    </row>
    <row r="1070" spans="1:3" ht="15.75" x14ac:dyDescent="0.25">
      <c r="A1070" s="76" t="s">
        <v>6</v>
      </c>
      <c r="B1070" s="8"/>
      <c r="C1070" s="7">
        <v>75000</v>
      </c>
    </row>
    <row r="1071" spans="1:3" ht="15.75" x14ac:dyDescent="0.25">
      <c r="A1071" s="67" t="s">
        <v>9</v>
      </c>
      <c r="B1071" s="11"/>
      <c r="C1071" s="10">
        <v>7800</v>
      </c>
    </row>
    <row r="1072" spans="1:3" ht="15.75" x14ac:dyDescent="0.25">
      <c r="A1072" s="67" t="s">
        <v>11</v>
      </c>
      <c r="B1072" s="11"/>
      <c r="C1072" s="10">
        <v>57150</v>
      </c>
    </row>
    <row r="1073" spans="1:3" ht="15.75" x14ac:dyDescent="0.25">
      <c r="A1073" s="67" t="s">
        <v>13</v>
      </c>
      <c r="B1073" s="11"/>
      <c r="C1073" s="10">
        <v>37500</v>
      </c>
    </row>
    <row r="1074" spans="1:3" ht="15.75" x14ac:dyDescent="0.25">
      <c r="A1074" s="67" t="s">
        <v>16</v>
      </c>
      <c r="B1074" s="11"/>
      <c r="C1074" s="10">
        <v>25000</v>
      </c>
    </row>
    <row r="1075" spans="1:3" ht="15.75" x14ac:dyDescent="0.25">
      <c r="A1075" s="67" t="s">
        <v>17</v>
      </c>
      <c r="B1075" s="11"/>
      <c r="C1075" s="10">
        <v>55000</v>
      </c>
    </row>
    <row r="1076" spans="1:3" ht="15.75" x14ac:dyDescent="0.25">
      <c r="A1076" s="67" t="s">
        <v>18</v>
      </c>
      <c r="B1076" s="11"/>
      <c r="C1076" s="10">
        <v>11500</v>
      </c>
    </row>
    <row r="1077" spans="1:3" ht="15.75" x14ac:dyDescent="0.25">
      <c r="A1077" s="67" t="s">
        <v>19</v>
      </c>
      <c r="B1077" s="11"/>
      <c r="C1077" s="10">
        <v>20000</v>
      </c>
    </row>
    <row r="1078" spans="1:3" ht="15.75" x14ac:dyDescent="0.25">
      <c r="A1078" s="78" t="s">
        <v>20</v>
      </c>
      <c r="B1078" s="19"/>
      <c r="C1078" s="18">
        <f>SUM(C1070:C1077)</f>
        <v>288950</v>
      </c>
    </row>
    <row r="1079" spans="1:3" ht="15.75" x14ac:dyDescent="0.25">
      <c r="A1079" s="79"/>
      <c r="B1079" s="47"/>
      <c r="C1079" s="20"/>
    </row>
    <row r="1080" spans="1:3" ht="15.75" x14ac:dyDescent="0.25">
      <c r="A1080" s="80" t="s">
        <v>21</v>
      </c>
      <c r="B1080" s="47"/>
      <c r="C1080" s="20"/>
    </row>
    <row r="1081" spans="1:3" ht="15.75" x14ac:dyDescent="0.25">
      <c r="A1081" s="67" t="s">
        <v>23</v>
      </c>
      <c r="B1081" s="47"/>
      <c r="C1081" s="77"/>
    </row>
    <row r="1082" spans="1:3" ht="15.75" x14ac:dyDescent="0.25">
      <c r="A1082" s="67" t="s">
        <v>22</v>
      </c>
      <c r="B1082" s="47"/>
      <c r="C1082" s="81"/>
    </row>
    <row r="1083" spans="1:3" ht="15.75" x14ac:dyDescent="0.25">
      <c r="A1083" s="67" t="s">
        <v>24</v>
      </c>
      <c r="B1083" s="90"/>
      <c r="C1083" s="81"/>
    </row>
    <row r="1084" spans="1:3" ht="15.75" x14ac:dyDescent="0.25">
      <c r="A1084" s="67" t="s">
        <v>25</v>
      </c>
      <c r="B1084" s="47"/>
      <c r="C1084" s="81"/>
    </row>
    <row r="1085" spans="1:3" ht="15.75" x14ac:dyDescent="0.25">
      <c r="A1085" s="67"/>
      <c r="B1085" s="8"/>
      <c r="C1085" s="7">
        <f>C1078+B1083+C1081</f>
        <v>288950</v>
      </c>
    </row>
    <row r="1086" spans="1:3" ht="15.75" x14ac:dyDescent="0.25">
      <c r="A1086" s="80" t="s">
        <v>26</v>
      </c>
      <c r="B1086" s="47"/>
      <c r="C1086" s="81"/>
    </row>
    <row r="1087" spans="1:3" ht="15.75" x14ac:dyDescent="0.25">
      <c r="A1087" s="67" t="s">
        <v>27</v>
      </c>
      <c r="B1087" s="29" t="s">
        <v>38</v>
      </c>
      <c r="C1087" s="82"/>
    </row>
    <row r="1088" spans="1:3" ht="17.25" x14ac:dyDescent="0.3">
      <c r="A1088" s="83"/>
      <c r="B1088" s="49"/>
      <c r="C1088" s="137"/>
    </row>
    <row r="1089" spans="1:3" ht="16.5" thickBot="1" x14ac:dyDescent="0.3">
      <c r="A1089" s="67" t="s">
        <v>29</v>
      </c>
      <c r="B1089" s="35"/>
      <c r="C1089" s="84">
        <f>C1085</f>
        <v>288950</v>
      </c>
    </row>
    <row r="1090" spans="1:3" ht="15.75" x14ac:dyDescent="0.25">
      <c r="A1090" s="67" t="s">
        <v>30</v>
      </c>
      <c r="B1090" s="50"/>
      <c r="C1090" s="85">
        <f>C1089*6/100</f>
        <v>17337</v>
      </c>
    </row>
    <row r="1091" spans="1:3" ht="15.75" x14ac:dyDescent="0.25">
      <c r="A1091" s="67" t="s">
        <v>31</v>
      </c>
      <c r="B1091" s="47"/>
      <c r="C1091" s="77">
        <v>-15000</v>
      </c>
    </row>
    <row r="1092" spans="1:3" ht="16.5" thickBot="1" x14ac:dyDescent="0.3">
      <c r="A1092" s="43" t="s">
        <v>32</v>
      </c>
      <c r="B1092" s="57"/>
      <c r="C1092" s="126">
        <f>C1090+C1091</f>
        <v>2337</v>
      </c>
    </row>
    <row r="1093" spans="1:3" ht="15.75" thickTop="1" x14ac:dyDescent="0.25"/>
    <row r="1101" spans="1:3" ht="15.75" x14ac:dyDescent="0.25">
      <c r="A1101" s="92"/>
      <c r="B1101" s="37"/>
      <c r="C1101" s="120"/>
    </row>
    <row r="1102" spans="1:3" ht="15.75" x14ac:dyDescent="0.25">
      <c r="A1102" s="92"/>
      <c r="B1102" s="37"/>
      <c r="C1102" s="120"/>
    </row>
    <row r="1103" spans="1:3" ht="15.75" x14ac:dyDescent="0.25">
      <c r="A1103" s="92"/>
      <c r="B1103" s="37"/>
      <c r="C1103" s="120"/>
    </row>
    <row r="1104" spans="1:3" ht="15.75" x14ac:dyDescent="0.25">
      <c r="A1104" s="92"/>
      <c r="B1104" s="37"/>
      <c r="C1104" s="120"/>
    </row>
    <row r="1105" spans="1:3" ht="15.75" x14ac:dyDescent="0.25">
      <c r="A1105" s="92"/>
      <c r="B1105" s="37"/>
      <c r="C1105" s="120"/>
    </row>
    <row r="1113" spans="1:3" ht="17.25" x14ac:dyDescent="0.3">
      <c r="A1113" s="1" t="s">
        <v>99</v>
      </c>
      <c r="B1113" s="3"/>
      <c r="C1113" s="3"/>
    </row>
    <row r="1114" spans="1:3" ht="17.25" x14ac:dyDescent="0.3">
      <c r="A1114" s="1" t="s">
        <v>89</v>
      </c>
      <c r="B1114" s="3"/>
      <c r="C1114" s="3"/>
    </row>
    <row r="1115" spans="1:3" ht="15.75" x14ac:dyDescent="0.25">
      <c r="A1115" s="73"/>
      <c r="B1115" s="3"/>
      <c r="C1115" s="3"/>
    </row>
    <row r="1116" spans="1:3" ht="15.75" x14ac:dyDescent="0.25">
      <c r="A1116" s="74" t="s">
        <v>2</v>
      </c>
      <c r="B1116" s="3"/>
      <c r="C1116" s="3"/>
    </row>
    <row r="1117" spans="1:3" ht="15.75" x14ac:dyDescent="0.25">
      <c r="A1117" s="75"/>
      <c r="B1117" s="166" t="s">
        <v>124</v>
      </c>
      <c r="C1117" s="166"/>
    </row>
    <row r="1118" spans="1:3" ht="15.75" x14ac:dyDescent="0.25">
      <c r="A1118" s="76" t="s">
        <v>6</v>
      </c>
      <c r="B1118" s="8"/>
      <c r="C1118" s="7">
        <v>75000</v>
      </c>
    </row>
    <row r="1119" spans="1:3" ht="15.75" x14ac:dyDescent="0.25">
      <c r="A1119" s="67" t="s">
        <v>9</v>
      </c>
      <c r="B1119" s="11"/>
      <c r="C1119" s="10">
        <v>7800</v>
      </c>
    </row>
    <row r="1120" spans="1:3" ht="15.75" x14ac:dyDescent="0.25">
      <c r="A1120" s="67" t="s">
        <v>11</v>
      </c>
      <c r="B1120" s="11"/>
      <c r="C1120" s="10">
        <v>57150</v>
      </c>
    </row>
    <row r="1121" spans="1:3" ht="15.75" x14ac:dyDescent="0.25">
      <c r="A1121" s="67" t="s">
        <v>13</v>
      </c>
      <c r="B1121" s="11"/>
      <c r="C1121" s="10">
        <v>37500</v>
      </c>
    </row>
    <row r="1122" spans="1:3" ht="15.75" x14ac:dyDescent="0.25">
      <c r="A1122" s="67" t="s">
        <v>16</v>
      </c>
      <c r="B1122" s="11"/>
      <c r="C1122" s="10">
        <v>25000</v>
      </c>
    </row>
    <row r="1123" spans="1:3" ht="15.75" x14ac:dyDescent="0.25">
      <c r="A1123" s="110" t="s">
        <v>12</v>
      </c>
      <c r="B1123" s="11"/>
      <c r="C1123" s="10">
        <v>30000</v>
      </c>
    </row>
    <row r="1124" spans="1:3" ht="15.75" x14ac:dyDescent="0.25">
      <c r="A1124" s="67" t="s">
        <v>17</v>
      </c>
      <c r="B1124" s="11"/>
      <c r="C1124" s="10">
        <v>55000</v>
      </c>
    </row>
    <row r="1125" spans="1:3" ht="15.75" x14ac:dyDescent="0.25">
      <c r="A1125" s="67" t="s">
        <v>18</v>
      </c>
      <c r="B1125" s="11"/>
      <c r="C1125" s="10">
        <v>11500</v>
      </c>
    </row>
    <row r="1126" spans="1:3" ht="15.75" x14ac:dyDescent="0.25">
      <c r="A1126" s="67" t="s">
        <v>19</v>
      </c>
      <c r="B1126" s="11"/>
      <c r="C1126" s="10">
        <v>20000</v>
      </c>
    </row>
    <row r="1127" spans="1:3" ht="15.75" x14ac:dyDescent="0.25">
      <c r="A1127" s="78" t="s">
        <v>20</v>
      </c>
      <c r="B1127" s="19"/>
      <c r="C1127" s="18">
        <f>SUM(C1118:C1126)</f>
        <v>318950</v>
      </c>
    </row>
    <row r="1128" spans="1:3" ht="15.75" x14ac:dyDescent="0.25">
      <c r="A1128" s="79"/>
      <c r="B1128" s="47"/>
      <c r="C1128" s="20"/>
    </row>
    <row r="1129" spans="1:3" ht="15.75" x14ac:dyDescent="0.25">
      <c r="A1129" s="80" t="s">
        <v>21</v>
      </c>
      <c r="B1129" s="47"/>
      <c r="C1129" s="20"/>
    </row>
    <row r="1130" spans="1:3" ht="15.75" x14ac:dyDescent="0.25">
      <c r="A1130" s="67" t="s">
        <v>23</v>
      </c>
      <c r="B1130" s="47"/>
      <c r="C1130" s="77"/>
    </row>
    <row r="1131" spans="1:3" ht="15.75" x14ac:dyDescent="0.25">
      <c r="A1131" s="67" t="s">
        <v>22</v>
      </c>
      <c r="B1131" s="47"/>
      <c r="C1131" s="81"/>
    </row>
    <row r="1132" spans="1:3" ht="15.75" x14ac:dyDescent="0.25">
      <c r="A1132" s="67" t="s">
        <v>24</v>
      </c>
      <c r="B1132" s="90"/>
      <c r="C1132" s="81"/>
    </row>
    <row r="1133" spans="1:3" ht="15.75" x14ac:dyDescent="0.25">
      <c r="A1133" s="67" t="s">
        <v>25</v>
      </c>
      <c r="B1133" s="47"/>
      <c r="C1133" s="81"/>
    </row>
    <row r="1134" spans="1:3" ht="15.75" x14ac:dyDescent="0.25">
      <c r="A1134" s="67"/>
      <c r="B1134" s="8"/>
      <c r="C1134" s="7">
        <f>C1127+B1132+C1130</f>
        <v>318950</v>
      </c>
    </row>
    <row r="1135" spans="1:3" ht="15.75" x14ac:dyDescent="0.25">
      <c r="A1135" s="80" t="s">
        <v>26</v>
      </c>
      <c r="B1135" s="47"/>
      <c r="C1135" s="81"/>
    </row>
    <row r="1136" spans="1:3" ht="15.75" x14ac:dyDescent="0.25">
      <c r="A1136" s="67" t="s">
        <v>27</v>
      </c>
      <c r="B1136" s="29" t="s">
        <v>38</v>
      </c>
      <c r="C1136" s="82"/>
    </row>
    <row r="1137" spans="1:3" ht="17.25" x14ac:dyDescent="0.3">
      <c r="A1137" s="83" t="s">
        <v>118</v>
      </c>
      <c r="B1137" s="49">
        <v>7500</v>
      </c>
      <c r="C1137" s="137"/>
    </row>
    <row r="1138" spans="1:3" ht="16.5" thickBot="1" x14ac:dyDescent="0.3">
      <c r="A1138" s="67" t="s">
        <v>29</v>
      </c>
      <c r="B1138" s="35"/>
      <c r="C1138" s="84">
        <f>C1134-B1137</f>
        <v>311450</v>
      </c>
    </row>
    <row r="1139" spans="1:3" ht="15.75" x14ac:dyDescent="0.25">
      <c r="A1139" s="67" t="s">
        <v>30</v>
      </c>
      <c r="B1139" s="50"/>
      <c r="C1139" s="85">
        <f>C1138*6/100</f>
        <v>18687</v>
      </c>
    </row>
    <row r="1140" spans="1:3" ht="15.75" x14ac:dyDescent="0.25">
      <c r="A1140" s="67" t="s">
        <v>31</v>
      </c>
      <c r="B1140" s="47"/>
      <c r="C1140" s="77">
        <v>-15000</v>
      </c>
    </row>
    <row r="1141" spans="1:3" ht="16.5" thickBot="1" x14ac:dyDescent="0.3">
      <c r="A1141" s="43" t="s">
        <v>32</v>
      </c>
      <c r="B1141" s="57"/>
      <c r="C1141" s="126">
        <f>C1139+C1140</f>
        <v>3687</v>
      </c>
    </row>
    <row r="1142" spans="1:3" ht="15.75" thickTop="1" x14ac:dyDescent="0.25"/>
    <row r="1150" spans="1:3" ht="15.75" x14ac:dyDescent="0.25">
      <c r="A1150" s="92"/>
      <c r="B1150" s="37"/>
      <c r="C1150" s="120"/>
    </row>
    <row r="1161" spans="1:3" ht="17.25" x14ac:dyDescent="0.3">
      <c r="A1161" s="1" t="s">
        <v>100</v>
      </c>
      <c r="B1161" s="3"/>
      <c r="C1161" s="3"/>
    </row>
    <row r="1162" spans="1:3" ht="17.25" x14ac:dyDescent="0.3">
      <c r="A1162" s="1" t="s">
        <v>89</v>
      </c>
      <c r="B1162" s="3"/>
      <c r="C1162" s="3"/>
    </row>
    <row r="1163" spans="1:3" ht="15.75" x14ac:dyDescent="0.25">
      <c r="A1163" s="73"/>
      <c r="B1163" s="3"/>
      <c r="C1163" s="3"/>
    </row>
    <row r="1164" spans="1:3" ht="15.75" x14ac:dyDescent="0.25">
      <c r="A1164" s="74" t="s">
        <v>2</v>
      </c>
      <c r="B1164" s="3"/>
      <c r="C1164" s="3"/>
    </row>
    <row r="1165" spans="1:3" ht="15.75" x14ac:dyDescent="0.25">
      <c r="A1165" s="75"/>
      <c r="B1165" s="166" t="s">
        <v>124</v>
      </c>
      <c r="C1165" s="166"/>
    </row>
    <row r="1166" spans="1:3" ht="15.75" x14ac:dyDescent="0.25">
      <c r="A1166" s="76" t="s">
        <v>6</v>
      </c>
      <c r="B1166" s="8"/>
      <c r="C1166" s="7">
        <v>75000</v>
      </c>
    </row>
    <row r="1167" spans="1:3" ht="15.75" x14ac:dyDescent="0.25">
      <c r="A1167" s="67" t="s">
        <v>9</v>
      </c>
      <c r="B1167" s="11"/>
      <c r="C1167" s="10">
        <v>7800</v>
      </c>
    </row>
    <row r="1168" spans="1:3" ht="15.75" x14ac:dyDescent="0.25">
      <c r="A1168" s="67" t="s">
        <v>11</v>
      </c>
      <c r="B1168" s="11"/>
      <c r="C1168" s="10">
        <v>57150</v>
      </c>
    </row>
    <row r="1169" spans="1:3" ht="15.75" x14ac:dyDescent="0.25">
      <c r="A1169" s="67" t="s">
        <v>13</v>
      </c>
      <c r="B1169" s="11"/>
      <c r="C1169" s="10">
        <v>37500</v>
      </c>
    </row>
    <row r="1170" spans="1:3" ht="15.75" x14ac:dyDescent="0.25">
      <c r="A1170" s="67" t="s">
        <v>16</v>
      </c>
      <c r="B1170" s="11"/>
      <c r="C1170" s="10">
        <v>25000</v>
      </c>
    </row>
    <row r="1171" spans="1:3" ht="15.75" x14ac:dyDescent="0.25">
      <c r="A1171" s="110" t="s">
        <v>15</v>
      </c>
      <c r="B1171" s="11"/>
      <c r="C1171" s="10">
        <v>100000</v>
      </c>
    </row>
    <row r="1172" spans="1:3" ht="15.75" x14ac:dyDescent="0.25">
      <c r="A1172" s="110" t="s">
        <v>12</v>
      </c>
      <c r="B1172" s="11"/>
      <c r="C1172" s="10">
        <v>30000</v>
      </c>
    </row>
    <row r="1173" spans="1:3" ht="15.75" x14ac:dyDescent="0.25">
      <c r="A1173" s="67" t="s">
        <v>17</v>
      </c>
      <c r="B1173" s="11"/>
      <c r="C1173" s="10">
        <v>55000</v>
      </c>
    </row>
    <row r="1174" spans="1:3" ht="15.75" x14ac:dyDescent="0.25">
      <c r="A1174" s="67" t="s">
        <v>18</v>
      </c>
      <c r="B1174" s="11"/>
      <c r="C1174" s="10">
        <v>11500</v>
      </c>
    </row>
    <row r="1175" spans="1:3" ht="15.75" x14ac:dyDescent="0.25">
      <c r="A1175" s="67" t="s">
        <v>19</v>
      </c>
      <c r="B1175" s="11"/>
      <c r="C1175" s="10">
        <v>20000</v>
      </c>
    </row>
    <row r="1176" spans="1:3" ht="15.75" x14ac:dyDescent="0.25">
      <c r="A1176" s="78" t="s">
        <v>20</v>
      </c>
      <c r="B1176" s="19"/>
      <c r="C1176" s="18">
        <f>SUM(C1166:C1175)</f>
        <v>418950</v>
      </c>
    </row>
    <row r="1177" spans="1:3" ht="15.75" x14ac:dyDescent="0.25">
      <c r="A1177" s="79"/>
      <c r="B1177" s="47"/>
      <c r="C1177" s="20"/>
    </row>
    <row r="1178" spans="1:3" ht="15.75" x14ac:dyDescent="0.25">
      <c r="A1178" s="80" t="s">
        <v>21</v>
      </c>
      <c r="B1178" s="47"/>
      <c r="C1178" s="20"/>
    </row>
    <row r="1179" spans="1:3" ht="15.75" x14ac:dyDescent="0.25">
      <c r="A1179" s="67" t="s">
        <v>23</v>
      </c>
      <c r="B1179" s="47"/>
      <c r="C1179" s="77"/>
    </row>
    <row r="1180" spans="1:3" ht="15.75" x14ac:dyDescent="0.25">
      <c r="A1180" s="67" t="s">
        <v>22</v>
      </c>
      <c r="B1180" s="47"/>
      <c r="C1180" s="81"/>
    </row>
    <row r="1181" spans="1:3" ht="15.75" x14ac:dyDescent="0.25">
      <c r="A1181" s="67" t="s">
        <v>24</v>
      </c>
      <c r="B1181" s="90"/>
      <c r="C1181" s="81"/>
    </row>
    <row r="1182" spans="1:3" ht="15.75" x14ac:dyDescent="0.25">
      <c r="A1182" s="67" t="s">
        <v>25</v>
      </c>
      <c r="B1182" s="47"/>
      <c r="C1182" s="81"/>
    </row>
    <row r="1183" spans="1:3" ht="15.75" x14ac:dyDescent="0.25">
      <c r="A1183" s="67"/>
      <c r="B1183" s="8"/>
      <c r="C1183" s="7">
        <f>C1176+B1181+C1179</f>
        <v>418950</v>
      </c>
    </row>
    <row r="1184" spans="1:3" ht="15.75" x14ac:dyDescent="0.25">
      <c r="A1184" s="80" t="s">
        <v>26</v>
      </c>
      <c r="B1184" s="47"/>
      <c r="C1184" s="81"/>
    </row>
    <row r="1185" spans="1:3" ht="15.75" x14ac:dyDescent="0.25">
      <c r="A1185" s="67" t="s">
        <v>27</v>
      </c>
      <c r="B1185" s="29">
        <v>350</v>
      </c>
      <c r="C1185" s="82"/>
    </row>
    <row r="1186" spans="1:3" ht="17.25" x14ac:dyDescent="0.3">
      <c r="A1186" s="9" t="s">
        <v>28</v>
      </c>
      <c r="B1186" s="49">
        <v>7500</v>
      </c>
      <c r="C1186" s="137"/>
    </row>
    <row r="1187" spans="1:3" ht="16.5" thickBot="1" x14ac:dyDescent="0.3">
      <c r="A1187" s="67" t="s">
        <v>29</v>
      </c>
      <c r="B1187" s="35"/>
      <c r="C1187" s="84">
        <f>C1183-B1185-B1186</f>
        <v>411100</v>
      </c>
    </row>
    <row r="1188" spans="1:3" ht="15.75" x14ac:dyDescent="0.25">
      <c r="A1188" s="67" t="s">
        <v>30</v>
      </c>
      <c r="B1188" s="50"/>
      <c r="C1188" s="85">
        <f>C1187*6/100</f>
        <v>24666</v>
      </c>
    </row>
    <row r="1189" spans="1:3" ht="15.75" x14ac:dyDescent="0.25">
      <c r="A1189" s="67" t="s">
        <v>31</v>
      </c>
      <c r="B1189" s="47"/>
      <c r="C1189" s="77">
        <v>-15000</v>
      </c>
    </row>
    <row r="1190" spans="1:3" ht="16.5" thickBot="1" x14ac:dyDescent="0.3">
      <c r="A1190" s="12" t="s">
        <v>32</v>
      </c>
      <c r="B1190" s="32"/>
      <c r="C1190" s="42">
        <f t="shared" ref="C1190" si="18">C1188+C1189</f>
        <v>9666</v>
      </c>
    </row>
    <row r="1191" spans="1:3" ht="17.25" thickTop="1" thickBot="1" x14ac:dyDescent="0.3">
      <c r="A1191" s="43"/>
      <c r="B1191" s="40"/>
      <c r="C1191" s="42">
        <v>9666</v>
      </c>
    </row>
    <row r="1192" spans="1:3" ht="16.5" thickTop="1" x14ac:dyDescent="0.25">
      <c r="A1192" s="21"/>
      <c r="B1192" s="37"/>
      <c r="C1192" s="120" t="s">
        <v>116</v>
      </c>
    </row>
    <row r="1193" spans="1:3" ht="15.75" x14ac:dyDescent="0.25">
      <c r="A1193" s="21"/>
      <c r="B1193" s="37"/>
      <c r="C1193" s="120"/>
    </row>
    <row r="1194" spans="1:3" ht="15.75" x14ac:dyDescent="0.25">
      <c r="A1194" s="21"/>
      <c r="B1194" s="37"/>
      <c r="C1194" s="120"/>
    </row>
    <row r="1195" spans="1:3" ht="15.75" x14ac:dyDescent="0.25">
      <c r="A1195" s="21"/>
      <c r="B1195" s="37"/>
      <c r="C1195" s="120"/>
    </row>
    <row r="1196" spans="1:3" ht="15.75" x14ac:dyDescent="0.25">
      <c r="A1196" s="21"/>
      <c r="B1196" s="37"/>
      <c r="C1196" s="120"/>
    </row>
    <row r="1197" spans="1:3" ht="15.75" x14ac:dyDescent="0.25">
      <c r="A1197" s="21"/>
      <c r="B1197" s="37"/>
      <c r="C1197" s="120"/>
    </row>
    <row r="1198" spans="1:3" ht="15.75" x14ac:dyDescent="0.25">
      <c r="A1198" s="21"/>
      <c r="B1198" s="37"/>
      <c r="C1198" s="120"/>
    </row>
    <row r="1200" spans="1:3" ht="15.75" x14ac:dyDescent="0.25">
      <c r="A1200" s="92"/>
      <c r="B1200" s="37"/>
      <c r="C1200" s="120"/>
    </row>
    <row r="1208" spans="1:3" ht="17.25" x14ac:dyDescent="0.3">
      <c r="A1208" s="1" t="s">
        <v>101</v>
      </c>
      <c r="B1208" s="3"/>
      <c r="C1208" s="3"/>
    </row>
    <row r="1209" spans="1:3" ht="17.25" x14ac:dyDescent="0.3">
      <c r="A1209" s="1" t="s">
        <v>89</v>
      </c>
      <c r="B1209" s="3"/>
      <c r="C1209" s="3"/>
    </row>
    <row r="1210" spans="1:3" ht="15.75" x14ac:dyDescent="0.25">
      <c r="A1210" s="73"/>
      <c r="B1210" s="3"/>
      <c r="C1210" s="3"/>
    </row>
    <row r="1211" spans="1:3" ht="15.75" x14ac:dyDescent="0.25">
      <c r="A1211" s="74" t="s">
        <v>2</v>
      </c>
      <c r="B1211" s="3"/>
      <c r="C1211" s="3"/>
    </row>
    <row r="1212" spans="1:3" ht="15.75" x14ac:dyDescent="0.25">
      <c r="A1212" s="75"/>
      <c r="B1212" s="166" t="s">
        <v>124</v>
      </c>
      <c r="C1212" s="166"/>
    </row>
    <row r="1213" spans="1:3" ht="15.75" x14ac:dyDescent="0.25">
      <c r="A1213" s="76" t="s">
        <v>6</v>
      </c>
      <c r="B1213" s="8"/>
      <c r="C1213" s="7">
        <v>75000</v>
      </c>
    </row>
    <row r="1214" spans="1:3" ht="15.75" x14ac:dyDescent="0.25">
      <c r="A1214" s="67" t="s">
        <v>9</v>
      </c>
      <c r="B1214" s="11"/>
      <c r="C1214" s="10">
        <v>7800</v>
      </c>
    </row>
    <row r="1215" spans="1:3" ht="15.75" x14ac:dyDescent="0.25">
      <c r="A1215" s="67" t="s">
        <v>11</v>
      </c>
      <c r="B1215" s="11"/>
      <c r="C1215" s="10">
        <v>57150</v>
      </c>
    </row>
    <row r="1216" spans="1:3" ht="15.75" x14ac:dyDescent="0.25">
      <c r="A1216" s="67" t="s">
        <v>13</v>
      </c>
      <c r="B1216" s="11"/>
      <c r="C1216" s="10">
        <v>37500</v>
      </c>
    </row>
    <row r="1217" spans="1:3" ht="17.25" x14ac:dyDescent="0.3">
      <c r="A1217" s="9" t="s">
        <v>15</v>
      </c>
      <c r="B1217" s="11"/>
      <c r="C1217" s="10">
        <v>100000</v>
      </c>
    </row>
    <row r="1218" spans="1:3" ht="15.75" x14ac:dyDescent="0.25">
      <c r="A1218" s="110" t="s">
        <v>12</v>
      </c>
      <c r="B1218" s="11"/>
      <c r="C1218" s="10">
        <v>30000</v>
      </c>
    </row>
    <row r="1219" spans="1:3" ht="15.75" x14ac:dyDescent="0.25">
      <c r="A1219" s="67" t="s">
        <v>16</v>
      </c>
      <c r="B1219" s="11"/>
      <c r="C1219" s="10">
        <v>25000</v>
      </c>
    </row>
    <row r="1220" spans="1:3" ht="15.75" x14ac:dyDescent="0.25">
      <c r="A1220" s="67" t="s">
        <v>17</v>
      </c>
      <c r="B1220" s="11"/>
      <c r="C1220" s="10">
        <v>55000</v>
      </c>
    </row>
    <row r="1221" spans="1:3" ht="15.75" x14ac:dyDescent="0.25">
      <c r="A1221" s="67" t="s">
        <v>18</v>
      </c>
      <c r="B1221" s="11"/>
      <c r="C1221" s="10">
        <v>11500</v>
      </c>
    </row>
    <row r="1222" spans="1:3" ht="15.75" x14ac:dyDescent="0.25">
      <c r="A1222" s="67" t="s">
        <v>19</v>
      </c>
      <c r="B1222" s="11"/>
      <c r="C1222" s="10">
        <v>20000</v>
      </c>
    </row>
    <row r="1223" spans="1:3" ht="15.75" x14ac:dyDescent="0.25">
      <c r="A1223" s="78" t="s">
        <v>20</v>
      </c>
      <c r="B1223" s="19"/>
      <c r="C1223" s="18">
        <f>SUM(C1213:C1222)</f>
        <v>418950</v>
      </c>
    </row>
    <row r="1224" spans="1:3" ht="15.75" x14ac:dyDescent="0.25">
      <c r="A1224" s="79"/>
      <c r="B1224" s="47"/>
      <c r="C1224" s="20"/>
    </row>
    <row r="1225" spans="1:3" ht="15.75" x14ac:dyDescent="0.25">
      <c r="A1225" s="80" t="s">
        <v>21</v>
      </c>
      <c r="B1225" s="47"/>
      <c r="C1225" s="20"/>
    </row>
    <row r="1226" spans="1:3" ht="15.75" x14ac:dyDescent="0.25">
      <c r="A1226" s="67" t="s">
        <v>23</v>
      </c>
      <c r="B1226" s="47"/>
      <c r="C1226" s="77"/>
    </row>
    <row r="1227" spans="1:3" ht="15.75" x14ac:dyDescent="0.25">
      <c r="A1227" s="67" t="s">
        <v>22</v>
      </c>
      <c r="B1227" s="47"/>
      <c r="C1227" s="81"/>
    </row>
    <row r="1228" spans="1:3" ht="15.75" x14ac:dyDescent="0.25">
      <c r="A1228" s="67" t="s">
        <v>24</v>
      </c>
      <c r="B1228" s="90"/>
      <c r="C1228" s="81"/>
    </row>
    <row r="1229" spans="1:3" ht="15.75" x14ac:dyDescent="0.25">
      <c r="A1229" s="67" t="s">
        <v>25</v>
      </c>
      <c r="B1229" s="47"/>
      <c r="C1229" s="81"/>
    </row>
    <row r="1230" spans="1:3" ht="15.75" x14ac:dyDescent="0.25">
      <c r="A1230" s="67"/>
      <c r="B1230" s="8"/>
      <c r="C1230" s="7">
        <f>C1223+B1228+C1226</f>
        <v>418950</v>
      </c>
    </row>
    <row r="1231" spans="1:3" ht="15.75" x14ac:dyDescent="0.25">
      <c r="A1231" s="80" t="s">
        <v>26</v>
      </c>
      <c r="B1231" s="47"/>
      <c r="C1231" s="81"/>
    </row>
    <row r="1232" spans="1:3" ht="15.75" x14ac:dyDescent="0.25">
      <c r="A1232" s="67" t="s">
        <v>27</v>
      </c>
      <c r="B1232" s="29">
        <v>350</v>
      </c>
      <c r="C1232" s="82"/>
    </row>
    <row r="1233" spans="1:3" ht="17.25" x14ac:dyDescent="0.3">
      <c r="A1233" s="9" t="s">
        <v>28</v>
      </c>
      <c r="B1233" s="49">
        <v>7500</v>
      </c>
      <c r="C1233" s="137"/>
    </row>
    <row r="1234" spans="1:3" ht="16.5" thickBot="1" x14ac:dyDescent="0.3">
      <c r="A1234" s="67" t="s">
        <v>29</v>
      </c>
      <c r="B1234" s="35"/>
      <c r="C1234" s="84">
        <f>C1230-B1232-B1233</f>
        <v>411100</v>
      </c>
    </row>
    <row r="1235" spans="1:3" ht="15.75" x14ac:dyDescent="0.25">
      <c r="A1235" s="67" t="s">
        <v>30</v>
      </c>
      <c r="B1235" s="50"/>
      <c r="C1235" s="85">
        <f>C1234*6/100</f>
        <v>24666</v>
      </c>
    </row>
    <row r="1236" spans="1:3" ht="15.75" x14ac:dyDescent="0.25">
      <c r="A1236" s="67" t="s">
        <v>31</v>
      </c>
      <c r="B1236" s="47"/>
      <c r="C1236" s="77">
        <v>-15000</v>
      </c>
    </row>
    <row r="1237" spans="1:3" ht="16.5" thickBot="1" x14ac:dyDescent="0.3">
      <c r="A1237" s="43" t="s">
        <v>32</v>
      </c>
      <c r="B1237" s="57"/>
      <c r="C1237" s="126">
        <f>C1235+C1236</f>
        <v>9666</v>
      </c>
    </row>
    <row r="1238" spans="1:3" ht="15.75" thickTop="1" x14ac:dyDescent="0.25"/>
    <row r="1239" spans="1:3" ht="15.75" x14ac:dyDescent="0.25">
      <c r="A1239" s="92"/>
      <c r="B1239" s="37"/>
      <c r="C1239" s="120"/>
    </row>
    <row r="1240" spans="1:3" ht="15.75" x14ac:dyDescent="0.25">
      <c r="A1240" s="92"/>
      <c r="B1240" s="37"/>
      <c r="C1240" s="120"/>
    </row>
    <row r="1241" spans="1:3" ht="15.75" x14ac:dyDescent="0.25">
      <c r="A1241" s="92"/>
      <c r="B1241" s="37"/>
      <c r="C1241" s="120"/>
    </row>
    <row r="1242" spans="1:3" ht="15.75" x14ac:dyDescent="0.25">
      <c r="A1242" s="92"/>
      <c r="B1242" s="37"/>
      <c r="C1242" s="120"/>
    </row>
    <row r="1243" spans="1:3" ht="15.75" x14ac:dyDescent="0.25">
      <c r="A1243" s="92"/>
      <c r="B1243" s="37"/>
      <c r="C1243" s="120"/>
    </row>
    <row r="1244" spans="1:3" ht="15.75" x14ac:dyDescent="0.25">
      <c r="A1244" s="92"/>
      <c r="B1244" s="37"/>
      <c r="C1244" s="120"/>
    </row>
    <row r="1245" spans="1:3" ht="15.75" x14ac:dyDescent="0.25">
      <c r="A1245" s="92"/>
      <c r="B1245" s="37"/>
      <c r="C1245" s="120"/>
    </row>
    <row r="1246" spans="1:3" ht="15.75" x14ac:dyDescent="0.25">
      <c r="A1246" s="92"/>
      <c r="B1246" s="37"/>
      <c r="C1246" s="120"/>
    </row>
    <row r="1247" spans="1:3" ht="15.75" x14ac:dyDescent="0.25">
      <c r="A1247" s="92"/>
      <c r="B1247" s="37"/>
      <c r="C1247" s="120"/>
    </row>
    <row r="1248" spans="1:3" ht="15.75" x14ac:dyDescent="0.25">
      <c r="A1248" s="92"/>
      <c r="B1248" s="37"/>
      <c r="C1248" s="120"/>
    </row>
    <row r="1249" spans="1:3" ht="15.75" x14ac:dyDescent="0.25">
      <c r="A1249" s="92"/>
      <c r="B1249" s="37"/>
      <c r="C1249" s="120"/>
    </row>
    <row r="1250" spans="1:3" ht="15.75" x14ac:dyDescent="0.25">
      <c r="A1250" s="92"/>
      <c r="B1250" s="37"/>
      <c r="C1250" s="120"/>
    </row>
    <row r="1251" spans="1:3" ht="15.75" x14ac:dyDescent="0.25">
      <c r="A1251" s="92"/>
      <c r="B1251" s="37"/>
      <c r="C1251" s="120"/>
    </row>
    <row r="1255" spans="1:3" ht="17.25" x14ac:dyDescent="0.3">
      <c r="A1255" s="1" t="s">
        <v>102</v>
      </c>
      <c r="B1255" s="3"/>
      <c r="C1255" s="3"/>
    </row>
    <row r="1256" spans="1:3" ht="17.25" x14ac:dyDescent="0.3">
      <c r="A1256" s="1" t="s">
        <v>89</v>
      </c>
      <c r="B1256" s="3"/>
      <c r="C1256" s="3"/>
    </row>
    <row r="1257" spans="1:3" ht="15.75" x14ac:dyDescent="0.25">
      <c r="A1257" s="73"/>
      <c r="B1257" s="3"/>
      <c r="C1257" s="3"/>
    </row>
    <row r="1258" spans="1:3" ht="15.75" x14ac:dyDescent="0.25">
      <c r="A1258" s="74" t="s">
        <v>2</v>
      </c>
      <c r="B1258" s="3"/>
      <c r="C1258" s="3"/>
    </row>
    <row r="1259" spans="1:3" ht="15.75" x14ac:dyDescent="0.25">
      <c r="A1259" s="75"/>
      <c r="B1259" s="166" t="s">
        <v>124</v>
      </c>
      <c r="C1259" s="166"/>
    </row>
    <row r="1260" spans="1:3" ht="15.75" x14ac:dyDescent="0.25">
      <c r="A1260" s="76" t="s">
        <v>6</v>
      </c>
      <c r="B1260" s="8"/>
      <c r="C1260" s="7">
        <v>75000</v>
      </c>
    </row>
    <row r="1261" spans="1:3" ht="15.75" x14ac:dyDescent="0.25">
      <c r="A1261" s="67" t="s">
        <v>9</v>
      </c>
      <c r="B1261" s="11"/>
      <c r="C1261" s="10">
        <v>7800</v>
      </c>
    </row>
    <row r="1262" spans="1:3" ht="15.75" x14ac:dyDescent="0.25">
      <c r="A1262" s="67" t="s">
        <v>11</v>
      </c>
      <c r="B1262" s="11"/>
      <c r="C1262" s="10">
        <v>57150</v>
      </c>
    </row>
    <row r="1263" spans="1:3" ht="15.75" x14ac:dyDescent="0.25">
      <c r="A1263" s="67" t="s">
        <v>13</v>
      </c>
      <c r="B1263" s="11"/>
      <c r="C1263" s="10">
        <v>37500</v>
      </c>
    </row>
    <row r="1264" spans="1:3" ht="15.75" x14ac:dyDescent="0.25">
      <c r="A1264" s="67" t="s">
        <v>16</v>
      </c>
      <c r="B1264" s="11"/>
      <c r="C1264" s="10">
        <v>25000</v>
      </c>
    </row>
    <row r="1265" spans="1:3" ht="17.25" x14ac:dyDescent="0.3">
      <c r="A1265" s="9" t="s">
        <v>15</v>
      </c>
      <c r="B1265" s="11"/>
      <c r="C1265" s="10">
        <v>100000</v>
      </c>
    </row>
    <row r="1266" spans="1:3" ht="15.75" x14ac:dyDescent="0.25">
      <c r="A1266" s="110" t="s">
        <v>12</v>
      </c>
      <c r="B1266" s="11"/>
      <c r="C1266" s="10">
        <v>30000</v>
      </c>
    </row>
    <row r="1267" spans="1:3" ht="15.75" x14ac:dyDescent="0.25">
      <c r="A1267" s="67" t="s">
        <v>17</v>
      </c>
      <c r="B1267" s="11"/>
      <c r="C1267" s="10">
        <v>55000</v>
      </c>
    </row>
    <row r="1268" spans="1:3" ht="15.75" x14ac:dyDescent="0.25">
      <c r="A1268" s="67" t="s">
        <v>18</v>
      </c>
      <c r="B1268" s="11"/>
      <c r="C1268" s="10">
        <v>11500</v>
      </c>
    </row>
    <row r="1269" spans="1:3" ht="15.75" x14ac:dyDescent="0.25">
      <c r="A1269" s="67" t="s">
        <v>19</v>
      </c>
      <c r="B1269" s="11"/>
      <c r="C1269" s="10">
        <v>20000</v>
      </c>
    </row>
    <row r="1270" spans="1:3" ht="15.75" x14ac:dyDescent="0.25">
      <c r="A1270" s="78" t="s">
        <v>20</v>
      </c>
      <c r="B1270" s="19"/>
      <c r="C1270" s="18">
        <f>SUM(C1260:C1269)</f>
        <v>418950</v>
      </c>
    </row>
    <row r="1271" spans="1:3" ht="15.75" x14ac:dyDescent="0.25">
      <c r="A1271" s="79"/>
      <c r="B1271" s="47"/>
      <c r="C1271" s="20"/>
    </row>
    <row r="1272" spans="1:3" ht="15.75" x14ac:dyDescent="0.25">
      <c r="A1272" s="80" t="s">
        <v>21</v>
      </c>
      <c r="B1272" s="47"/>
      <c r="C1272" s="20"/>
    </row>
    <row r="1273" spans="1:3" ht="15.75" x14ac:dyDescent="0.25">
      <c r="A1273" s="67" t="s">
        <v>23</v>
      </c>
      <c r="B1273" s="47"/>
      <c r="C1273" s="77"/>
    </row>
    <row r="1274" spans="1:3" ht="15.75" x14ac:dyDescent="0.25">
      <c r="A1274" s="67" t="s">
        <v>22</v>
      </c>
      <c r="B1274" s="47"/>
      <c r="C1274" s="81"/>
    </row>
    <row r="1275" spans="1:3" ht="15.75" x14ac:dyDescent="0.25">
      <c r="A1275" s="67" t="s">
        <v>24</v>
      </c>
      <c r="B1275" s="90"/>
      <c r="C1275" s="81"/>
    </row>
    <row r="1276" spans="1:3" ht="15.75" x14ac:dyDescent="0.25">
      <c r="A1276" s="67" t="s">
        <v>25</v>
      </c>
      <c r="B1276" s="47"/>
      <c r="C1276" s="81"/>
    </row>
    <row r="1277" spans="1:3" ht="15.75" x14ac:dyDescent="0.25">
      <c r="A1277" s="67"/>
      <c r="B1277" s="8"/>
      <c r="C1277" s="7">
        <f>C1270+B1275+C1273</f>
        <v>418950</v>
      </c>
    </row>
    <row r="1278" spans="1:3" ht="15.75" x14ac:dyDescent="0.25">
      <c r="A1278" s="80" t="s">
        <v>26</v>
      </c>
      <c r="B1278" s="47"/>
      <c r="C1278" s="81"/>
    </row>
    <row r="1279" spans="1:3" ht="15.75" x14ac:dyDescent="0.25">
      <c r="A1279" s="67" t="s">
        <v>27</v>
      </c>
      <c r="B1279" s="29">
        <v>350</v>
      </c>
      <c r="C1279" s="82"/>
    </row>
    <row r="1280" spans="1:3" ht="17.25" x14ac:dyDescent="0.3">
      <c r="A1280" s="9" t="s">
        <v>28</v>
      </c>
      <c r="B1280" s="49">
        <v>7500</v>
      </c>
      <c r="C1280" s="137"/>
    </row>
    <row r="1281" spans="1:3" ht="16.5" thickBot="1" x14ac:dyDescent="0.3">
      <c r="A1281" s="67" t="s">
        <v>29</v>
      </c>
      <c r="B1281" s="35"/>
      <c r="C1281" s="84">
        <f>C1277-B1279-B1280</f>
        <v>411100</v>
      </c>
    </row>
    <row r="1282" spans="1:3" ht="15.75" x14ac:dyDescent="0.25">
      <c r="A1282" s="67" t="s">
        <v>73</v>
      </c>
      <c r="B1282" s="50"/>
      <c r="C1282" s="85">
        <f>C1281*6/100</f>
        <v>24666</v>
      </c>
    </row>
    <row r="1283" spans="1:3" ht="15.75" x14ac:dyDescent="0.25">
      <c r="A1283" s="67" t="s">
        <v>31</v>
      </c>
      <c r="B1283" s="47"/>
      <c r="C1283" s="77">
        <v>-15000</v>
      </c>
    </row>
    <row r="1284" spans="1:3" ht="16.5" thickBot="1" x14ac:dyDescent="0.3">
      <c r="A1284" s="43" t="s">
        <v>32</v>
      </c>
      <c r="B1284" s="57"/>
      <c r="C1284" s="126">
        <f>C1282+C1283</f>
        <v>9666</v>
      </c>
    </row>
    <row r="1285" spans="1:3" ht="15.75" thickTop="1" x14ac:dyDescent="0.25"/>
    <row r="1286" spans="1:3" ht="15.75" x14ac:dyDescent="0.25">
      <c r="A1286" s="92"/>
      <c r="B1286" s="37"/>
      <c r="C1286" s="120"/>
    </row>
    <row r="1303" spans="1:3" ht="17.25" x14ac:dyDescent="0.3">
      <c r="A1303" s="1" t="s">
        <v>103</v>
      </c>
      <c r="B1303" s="3"/>
      <c r="C1303" s="3"/>
    </row>
    <row r="1304" spans="1:3" ht="17.25" x14ac:dyDescent="0.3">
      <c r="A1304" s="1" t="s">
        <v>89</v>
      </c>
      <c r="B1304" s="3"/>
      <c r="C1304" s="3"/>
    </row>
    <row r="1305" spans="1:3" ht="15.75" x14ac:dyDescent="0.25">
      <c r="A1305" s="73"/>
      <c r="B1305" s="3"/>
      <c r="C1305" s="3"/>
    </row>
    <row r="1306" spans="1:3" ht="15.75" x14ac:dyDescent="0.25">
      <c r="A1306" s="74" t="s">
        <v>2</v>
      </c>
      <c r="B1306" s="3"/>
      <c r="C1306" s="3"/>
    </row>
    <row r="1307" spans="1:3" ht="15.75" x14ac:dyDescent="0.25">
      <c r="A1307" s="75"/>
      <c r="B1307" s="166" t="s">
        <v>124</v>
      </c>
      <c r="C1307" s="166"/>
    </row>
    <row r="1308" spans="1:3" ht="15.75" x14ac:dyDescent="0.25">
      <c r="A1308" s="76" t="s">
        <v>6</v>
      </c>
      <c r="B1308" s="8"/>
      <c r="C1308" s="7">
        <v>75000</v>
      </c>
    </row>
    <row r="1309" spans="1:3" ht="15.75" x14ac:dyDescent="0.25">
      <c r="A1309" s="67" t="s">
        <v>9</v>
      </c>
      <c r="B1309" s="11"/>
      <c r="C1309" s="10">
        <v>7800</v>
      </c>
    </row>
    <row r="1310" spans="1:3" ht="15.75" x14ac:dyDescent="0.25">
      <c r="A1310" s="67" t="s">
        <v>11</v>
      </c>
      <c r="B1310" s="11"/>
      <c r="C1310" s="10">
        <v>57150</v>
      </c>
    </row>
    <row r="1311" spans="1:3" ht="15.75" x14ac:dyDescent="0.25">
      <c r="A1311" s="67" t="s">
        <v>13</v>
      </c>
      <c r="B1311" s="11"/>
      <c r="C1311" s="10">
        <v>37500</v>
      </c>
    </row>
    <row r="1312" spans="1:3" ht="15.75" x14ac:dyDescent="0.25">
      <c r="A1312" s="67" t="s">
        <v>16</v>
      </c>
      <c r="B1312" s="11"/>
      <c r="C1312" s="10">
        <v>25000</v>
      </c>
    </row>
    <row r="1313" spans="1:3" ht="15.75" x14ac:dyDescent="0.25">
      <c r="A1313" s="67" t="s">
        <v>15</v>
      </c>
      <c r="B1313" s="47"/>
      <c r="C1313" s="15">
        <v>100000</v>
      </c>
    </row>
    <row r="1314" spans="1:3" ht="15.75" x14ac:dyDescent="0.25">
      <c r="A1314" s="67" t="s">
        <v>53</v>
      </c>
      <c r="B1314" s="11"/>
      <c r="C1314" s="10">
        <v>30000</v>
      </c>
    </row>
    <row r="1315" spans="1:3" ht="15.75" x14ac:dyDescent="0.25">
      <c r="A1315" s="67" t="s">
        <v>17</v>
      </c>
      <c r="B1315" s="11"/>
      <c r="C1315" s="10">
        <v>55000</v>
      </c>
    </row>
    <row r="1316" spans="1:3" ht="15.75" x14ac:dyDescent="0.25">
      <c r="A1316" s="67" t="s">
        <v>18</v>
      </c>
      <c r="B1316" s="11"/>
      <c r="C1316" s="10">
        <v>11500</v>
      </c>
    </row>
    <row r="1317" spans="1:3" ht="15.75" x14ac:dyDescent="0.25">
      <c r="A1317" s="67" t="s">
        <v>19</v>
      </c>
      <c r="B1317" s="11"/>
      <c r="C1317" s="10">
        <v>20000</v>
      </c>
    </row>
    <row r="1318" spans="1:3" ht="15.75" x14ac:dyDescent="0.25">
      <c r="A1318" s="78" t="s">
        <v>20</v>
      </c>
      <c r="B1318" s="19"/>
      <c r="C1318" s="18">
        <f>SUM(C1308:C1317)</f>
        <v>418950</v>
      </c>
    </row>
    <row r="1319" spans="1:3" ht="15.75" x14ac:dyDescent="0.25">
      <c r="A1319" s="79"/>
      <c r="B1319" s="47"/>
      <c r="C1319" s="20"/>
    </row>
    <row r="1320" spans="1:3" ht="15.75" x14ac:dyDescent="0.25">
      <c r="A1320" s="80" t="s">
        <v>21</v>
      </c>
      <c r="B1320" s="47"/>
      <c r="C1320" s="20"/>
    </row>
    <row r="1321" spans="1:3" ht="15.75" x14ac:dyDescent="0.25">
      <c r="A1321" s="67" t="s">
        <v>23</v>
      </c>
      <c r="B1321" s="47"/>
      <c r="C1321" s="77"/>
    </row>
    <row r="1322" spans="1:3" ht="15.75" x14ac:dyDescent="0.25">
      <c r="A1322" s="67" t="s">
        <v>22</v>
      </c>
      <c r="B1322" s="47"/>
      <c r="C1322" s="81"/>
    </row>
    <row r="1323" spans="1:3" ht="15.75" x14ac:dyDescent="0.25">
      <c r="A1323" s="67" t="s">
        <v>24</v>
      </c>
      <c r="B1323" s="90"/>
      <c r="C1323" s="81"/>
    </row>
    <row r="1324" spans="1:3" ht="15.75" x14ac:dyDescent="0.25">
      <c r="A1324" s="67" t="s">
        <v>25</v>
      </c>
      <c r="B1324" s="47"/>
      <c r="C1324" s="81"/>
    </row>
    <row r="1325" spans="1:3" ht="15.75" x14ac:dyDescent="0.25">
      <c r="A1325" s="67"/>
      <c r="B1325" s="8"/>
      <c r="C1325" s="7">
        <f>C1318+B1323+C1321</f>
        <v>418950</v>
      </c>
    </row>
    <row r="1326" spans="1:3" ht="15.75" x14ac:dyDescent="0.25">
      <c r="A1326" s="80" t="s">
        <v>26</v>
      </c>
      <c r="B1326" s="47"/>
      <c r="C1326" s="81"/>
    </row>
    <row r="1327" spans="1:3" ht="15.75" x14ac:dyDescent="0.25">
      <c r="A1327" s="67" t="s">
        <v>27</v>
      </c>
      <c r="B1327" s="29">
        <v>350</v>
      </c>
      <c r="C1327" s="82"/>
    </row>
    <row r="1328" spans="1:3" ht="17.25" x14ac:dyDescent="0.3">
      <c r="A1328" s="83" t="s">
        <v>117</v>
      </c>
      <c r="B1328" s="49">
        <v>3750</v>
      </c>
      <c r="C1328" s="137"/>
    </row>
    <row r="1329" spans="1:3" ht="16.5" thickBot="1" x14ac:dyDescent="0.3">
      <c r="A1329" s="67" t="s">
        <v>29</v>
      </c>
      <c r="B1329" s="35"/>
      <c r="C1329" s="84">
        <f>C1325-B1327-B1328</f>
        <v>414850</v>
      </c>
    </row>
    <row r="1330" spans="1:3" ht="15.75" x14ac:dyDescent="0.25">
      <c r="A1330" s="67" t="s">
        <v>30</v>
      </c>
      <c r="B1330" s="50"/>
      <c r="C1330" s="85">
        <f>C1329*6/100</f>
        <v>24891</v>
      </c>
    </row>
    <row r="1331" spans="1:3" ht="15.75" x14ac:dyDescent="0.25">
      <c r="A1331" s="67" t="s">
        <v>31</v>
      </c>
      <c r="B1331" s="47"/>
      <c r="C1331" s="77">
        <v>-15000</v>
      </c>
    </row>
    <row r="1332" spans="1:3" ht="16.5" thickBot="1" x14ac:dyDescent="0.3">
      <c r="A1332" s="43" t="s">
        <v>32</v>
      </c>
      <c r="B1332" s="57"/>
      <c r="C1332" s="126">
        <f>C1330+C1331</f>
        <v>9891</v>
      </c>
    </row>
    <row r="1333" spans="1:3" ht="15.75" thickTop="1" x14ac:dyDescent="0.25"/>
    <row r="1334" spans="1:3" ht="15.75" x14ac:dyDescent="0.25">
      <c r="A1334" s="92"/>
      <c r="B1334" s="37"/>
      <c r="C1334" s="120"/>
    </row>
    <row r="1335" spans="1:3" ht="15.75" x14ac:dyDescent="0.25">
      <c r="A1335" s="92"/>
      <c r="B1335" s="37"/>
      <c r="C1335" s="120"/>
    </row>
    <row r="1336" spans="1:3" ht="15.75" x14ac:dyDescent="0.25">
      <c r="A1336" s="92"/>
      <c r="B1336" s="37"/>
      <c r="C1336" s="120"/>
    </row>
    <row r="1337" spans="1:3" ht="15.75" x14ac:dyDescent="0.25">
      <c r="A1337" s="92"/>
      <c r="B1337" s="37"/>
      <c r="C1337" s="120"/>
    </row>
    <row r="1338" spans="1:3" ht="15.75" x14ac:dyDescent="0.25">
      <c r="A1338" s="92"/>
      <c r="B1338" s="37"/>
      <c r="C1338" s="120"/>
    </row>
    <row r="1339" spans="1:3" ht="15.75" x14ac:dyDescent="0.25">
      <c r="A1339" s="92"/>
      <c r="B1339" s="37"/>
      <c r="C1339" s="120"/>
    </row>
    <row r="1340" spans="1:3" ht="15.75" x14ac:dyDescent="0.25">
      <c r="A1340" s="92"/>
      <c r="B1340" s="37"/>
      <c r="C1340" s="120"/>
    </row>
    <row r="1351" spans="1:3" ht="17.25" x14ac:dyDescent="0.3">
      <c r="A1351" s="1" t="s">
        <v>104</v>
      </c>
      <c r="B1351" s="3"/>
      <c r="C1351" s="3"/>
    </row>
    <row r="1352" spans="1:3" ht="17.25" x14ac:dyDescent="0.3">
      <c r="A1352" s="1" t="s">
        <v>89</v>
      </c>
      <c r="B1352" s="3"/>
      <c r="C1352" s="3"/>
    </row>
    <row r="1353" spans="1:3" ht="15.75" x14ac:dyDescent="0.25">
      <c r="A1353" s="73"/>
      <c r="B1353" s="3"/>
      <c r="C1353" s="3"/>
    </row>
    <row r="1354" spans="1:3" ht="15.75" x14ac:dyDescent="0.25">
      <c r="A1354" s="74" t="s">
        <v>2</v>
      </c>
      <c r="B1354" s="3"/>
      <c r="C1354" s="3"/>
    </row>
    <row r="1355" spans="1:3" ht="15.75" x14ac:dyDescent="0.25">
      <c r="A1355" s="75"/>
      <c r="B1355" s="166" t="s">
        <v>124</v>
      </c>
      <c r="C1355" s="166"/>
    </row>
    <row r="1356" spans="1:3" ht="15.75" x14ac:dyDescent="0.25">
      <c r="A1356" s="76" t="s">
        <v>6</v>
      </c>
      <c r="B1356" s="8"/>
      <c r="C1356" s="7">
        <v>75000</v>
      </c>
    </row>
    <row r="1357" spans="1:3" ht="15.75" x14ac:dyDescent="0.25">
      <c r="A1357" s="67" t="s">
        <v>9</v>
      </c>
      <c r="B1357" s="11"/>
      <c r="C1357" s="10">
        <v>7800</v>
      </c>
    </row>
    <row r="1358" spans="1:3" ht="15.75" x14ac:dyDescent="0.25">
      <c r="A1358" s="67" t="s">
        <v>11</v>
      </c>
      <c r="B1358" s="11"/>
      <c r="C1358" s="10">
        <v>57150</v>
      </c>
    </row>
    <row r="1359" spans="1:3" ht="15.75" x14ac:dyDescent="0.25">
      <c r="A1359" s="67" t="s">
        <v>13</v>
      </c>
      <c r="B1359" s="11"/>
      <c r="C1359" s="10">
        <v>37500</v>
      </c>
    </row>
    <row r="1360" spans="1:3" ht="15.75" x14ac:dyDescent="0.25">
      <c r="A1360" s="67" t="s">
        <v>15</v>
      </c>
      <c r="B1360" s="47"/>
      <c r="C1360" s="15">
        <v>100000</v>
      </c>
    </row>
    <row r="1361" spans="1:3" ht="15.75" x14ac:dyDescent="0.25">
      <c r="A1361" s="67" t="s">
        <v>53</v>
      </c>
      <c r="B1361" s="11"/>
      <c r="C1361" s="10">
        <v>30000</v>
      </c>
    </row>
    <row r="1362" spans="1:3" ht="15.75" x14ac:dyDescent="0.25">
      <c r="A1362" s="67" t="s">
        <v>16</v>
      </c>
      <c r="B1362" s="11"/>
      <c r="C1362" s="10">
        <v>25000</v>
      </c>
    </row>
    <row r="1363" spans="1:3" ht="15.75" x14ac:dyDescent="0.25">
      <c r="A1363" s="67" t="s">
        <v>17</v>
      </c>
      <c r="B1363" s="11"/>
      <c r="C1363" s="10">
        <v>55000</v>
      </c>
    </row>
    <row r="1364" spans="1:3" ht="15.75" x14ac:dyDescent="0.25">
      <c r="A1364" s="67" t="s">
        <v>18</v>
      </c>
      <c r="B1364" s="11"/>
      <c r="C1364" s="10">
        <v>11500</v>
      </c>
    </row>
    <row r="1365" spans="1:3" ht="15.75" x14ac:dyDescent="0.25">
      <c r="A1365" s="67" t="s">
        <v>19</v>
      </c>
      <c r="B1365" s="11"/>
      <c r="C1365" s="10">
        <v>20000</v>
      </c>
    </row>
    <row r="1366" spans="1:3" ht="15.75" x14ac:dyDescent="0.25">
      <c r="A1366" s="78" t="s">
        <v>20</v>
      </c>
      <c r="B1366" s="19"/>
      <c r="C1366" s="18">
        <f>SUM(C1356:C1365)</f>
        <v>418950</v>
      </c>
    </row>
    <row r="1367" spans="1:3" ht="15.75" x14ac:dyDescent="0.25">
      <c r="A1367" s="79"/>
      <c r="B1367" s="47"/>
      <c r="C1367" s="20"/>
    </row>
    <row r="1368" spans="1:3" ht="15.75" x14ac:dyDescent="0.25">
      <c r="A1368" s="80" t="s">
        <v>21</v>
      </c>
      <c r="B1368" s="47"/>
      <c r="C1368" s="20"/>
    </row>
    <row r="1369" spans="1:3" ht="15.75" x14ac:dyDescent="0.25">
      <c r="A1369" s="67" t="s">
        <v>23</v>
      </c>
      <c r="B1369" s="47"/>
      <c r="C1369" s="77"/>
    </row>
    <row r="1370" spans="1:3" ht="15.75" x14ac:dyDescent="0.25">
      <c r="A1370" s="67" t="s">
        <v>22</v>
      </c>
      <c r="B1370" s="47"/>
      <c r="C1370" s="81"/>
    </row>
    <row r="1371" spans="1:3" ht="15.75" x14ac:dyDescent="0.25">
      <c r="A1371" s="67" t="s">
        <v>24</v>
      </c>
      <c r="B1371" s="90"/>
      <c r="C1371" s="81"/>
    </row>
    <row r="1372" spans="1:3" ht="15.75" x14ac:dyDescent="0.25">
      <c r="A1372" s="67" t="s">
        <v>25</v>
      </c>
      <c r="B1372" s="47"/>
      <c r="C1372" s="81"/>
    </row>
    <row r="1373" spans="1:3" ht="15.75" x14ac:dyDescent="0.25">
      <c r="A1373" s="67"/>
      <c r="B1373" s="8"/>
      <c r="C1373" s="7">
        <f>C1366+B1371+C1369</f>
        <v>418950</v>
      </c>
    </row>
    <row r="1374" spans="1:3" ht="15.75" x14ac:dyDescent="0.25">
      <c r="A1374" s="80" t="s">
        <v>26</v>
      </c>
      <c r="B1374" s="47"/>
      <c r="C1374" s="81"/>
    </row>
    <row r="1375" spans="1:3" ht="15.75" x14ac:dyDescent="0.25">
      <c r="A1375" s="67" t="s">
        <v>27</v>
      </c>
      <c r="B1375" s="29">
        <v>350</v>
      </c>
      <c r="C1375" s="82"/>
    </row>
    <row r="1376" spans="1:3" ht="17.25" x14ac:dyDescent="0.3">
      <c r="A1376" s="83" t="s">
        <v>117</v>
      </c>
      <c r="B1376" s="49">
        <v>3750</v>
      </c>
      <c r="C1376" s="137"/>
    </row>
    <row r="1377" spans="1:3" ht="16.5" thickBot="1" x14ac:dyDescent="0.3">
      <c r="A1377" s="67" t="s">
        <v>29</v>
      </c>
      <c r="B1377" s="35"/>
      <c r="C1377" s="84">
        <f>C1373-B1375-B1376</f>
        <v>414850</v>
      </c>
    </row>
    <row r="1378" spans="1:3" ht="15.75" x14ac:dyDescent="0.25">
      <c r="A1378" s="67" t="s">
        <v>30</v>
      </c>
      <c r="B1378" s="50"/>
      <c r="C1378" s="85">
        <f>C1377*6/100</f>
        <v>24891</v>
      </c>
    </row>
    <row r="1379" spans="1:3" ht="15.75" x14ac:dyDescent="0.25">
      <c r="A1379" s="67" t="s">
        <v>31</v>
      </c>
      <c r="B1379" s="47"/>
      <c r="C1379" s="77">
        <v>-15000</v>
      </c>
    </row>
    <row r="1380" spans="1:3" ht="16.5" thickBot="1" x14ac:dyDescent="0.3">
      <c r="A1380" s="43" t="s">
        <v>32</v>
      </c>
      <c r="B1380" s="40"/>
      <c r="C1380" s="38">
        <f t="shared" ref="C1380" si="19">C1378+C1379</f>
        <v>9891</v>
      </c>
    </row>
    <row r="1381" spans="1:3" ht="16.5" thickTop="1" x14ac:dyDescent="0.25">
      <c r="A1381" s="92"/>
      <c r="B1381" s="37"/>
      <c r="C1381" s="120"/>
    </row>
    <row r="1399" spans="1:3" ht="17.25" x14ac:dyDescent="0.3">
      <c r="A1399" s="1" t="s">
        <v>105</v>
      </c>
      <c r="B1399" s="3"/>
      <c r="C1399" s="3"/>
    </row>
    <row r="1400" spans="1:3" ht="17.25" x14ac:dyDescent="0.3">
      <c r="A1400" s="1" t="s">
        <v>89</v>
      </c>
      <c r="B1400" s="3"/>
      <c r="C1400" s="3"/>
    </row>
    <row r="1401" spans="1:3" ht="15.75" x14ac:dyDescent="0.25">
      <c r="A1401" s="73"/>
      <c r="B1401" s="3"/>
      <c r="C1401" s="3"/>
    </row>
    <row r="1402" spans="1:3" ht="15.75" x14ac:dyDescent="0.25">
      <c r="A1402" s="74" t="s">
        <v>2</v>
      </c>
      <c r="B1402" s="3"/>
      <c r="C1402" s="3"/>
    </row>
    <row r="1403" spans="1:3" ht="15.75" x14ac:dyDescent="0.25">
      <c r="A1403" s="75"/>
      <c r="B1403" s="166" t="s">
        <v>124</v>
      </c>
      <c r="C1403" s="166"/>
    </row>
    <row r="1404" spans="1:3" ht="15.75" x14ac:dyDescent="0.25">
      <c r="A1404" s="76" t="s">
        <v>6</v>
      </c>
      <c r="B1404" s="8"/>
      <c r="C1404" s="7">
        <v>75000</v>
      </c>
    </row>
    <row r="1405" spans="1:3" ht="15.75" x14ac:dyDescent="0.25">
      <c r="A1405" s="67" t="s">
        <v>9</v>
      </c>
      <c r="B1405" s="11"/>
      <c r="C1405" s="10">
        <v>7800</v>
      </c>
    </row>
    <row r="1406" spans="1:3" ht="15.75" x14ac:dyDescent="0.25">
      <c r="A1406" s="67" t="s">
        <v>11</v>
      </c>
      <c r="B1406" s="11"/>
      <c r="C1406" s="10">
        <v>57150</v>
      </c>
    </row>
    <row r="1407" spans="1:3" ht="15.75" x14ac:dyDescent="0.25">
      <c r="A1407" s="67" t="s">
        <v>13</v>
      </c>
      <c r="B1407" s="11"/>
      <c r="C1407" s="10">
        <v>37500</v>
      </c>
    </row>
    <row r="1408" spans="1:3" ht="15.75" x14ac:dyDescent="0.25">
      <c r="A1408" s="67" t="s">
        <v>16</v>
      </c>
      <c r="B1408" s="11"/>
      <c r="C1408" s="10">
        <v>25000</v>
      </c>
    </row>
    <row r="1409" spans="1:3" ht="15.75" x14ac:dyDescent="0.25">
      <c r="A1409" s="67" t="s">
        <v>53</v>
      </c>
      <c r="B1409" s="11"/>
      <c r="C1409" s="10">
        <v>30000</v>
      </c>
    </row>
    <row r="1410" spans="1:3" ht="17.25" x14ac:dyDescent="0.3">
      <c r="A1410" s="9" t="s">
        <v>15</v>
      </c>
      <c r="B1410" s="11"/>
      <c r="C1410" s="10">
        <v>100000</v>
      </c>
    </row>
    <row r="1411" spans="1:3" ht="15.75" x14ac:dyDescent="0.25">
      <c r="A1411" s="67" t="s">
        <v>17</v>
      </c>
      <c r="B1411" s="11"/>
      <c r="C1411" s="10">
        <v>55000</v>
      </c>
    </row>
    <row r="1412" spans="1:3" ht="15.75" x14ac:dyDescent="0.25">
      <c r="A1412" s="67" t="s">
        <v>18</v>
      </c>
      <c r="B1412" s="11"/>
      <c r="C1412" s="10">
        <v>11500</v>
      </c>
    </row>
    <row r="1413" spans="1:3" ht="15.75" x14ac:dyDescent="0.25">
      <c r="A1413" s="67" t="s">
        <v>19</v>
      </c>
      <c r="B1413" s="11"/>
      <c r="C1413" s="10">
        <v>20000</v>
      </c>
    </row>
    <row r="1414" spans="1:3" ht="15.75" x14ac:dyDescent="0.25">
      <c r="A1414" s="78" t="s">
        <v>20</v>
      </c>
      <c r="B1414" s="19"/>
      <c r="C1414" s="18">
        <f>SUM(C1404:C1413)</f>
        <v>418950</v>
      </c>
    </row>
    <row r="1415" spans="1:3" ht="15.75" x14ac:dyDescent="0.25">
      <c r="A1415" s="79"/>
      <c r="B1415" s="47"/>
      <c r="C1415" s="20"/>
    </row>
    <row r="1416" spans="1:3" ht="15.75" x14ac:dyDescent="0.25">
      <c r="A1416" s="80" t="s">
        <v>21</v>
      </c>
      <c r="B1416" s="47"/>
      <c r="C1416" s="20"/>
    </row>
    <row r="1417" spans="1:3" ht="15.75" x14ac:dyDescent="0.25">
      <c r="A1417" s="67" t="s">
        <v>23</v>
      </c>
      <c r="B1417" s="47"/>
      <c r="C1417" s="77"/>
    </row>
    <row r="1418" spans="1:3" ht="15.75" x14ac:dyDescent="0.25">
      <c r="A1418" s="67" t="s">
        <v>22</v>
      </c>
      <c r="B1418" s="47"/>
      <c r="C1418" s="81"/>
    </row>
    <row r="1419" spans="1:3" ht="15.75" x14ac:dyDescent="0.25">
      <c r="A1419" s="67" t="s">
        <v>24</v>
      </c>
      <c r="B1419" s="90"/>
      <c r="C1419" s="81"/>
    </row>
    <row r="1420" spans="1:3" ht="15.75" x14ac:dyDescent="0.25">
      <c r="A1420" s="67" t="s">
        <v>25</v>
      </c>
      <c r="B1420" s="47"/>
      <c r="C1420" s="81"/>
    </row>
    <row r="1421" spans="1:3" ht="15.75" x14ac:dyDescent="0.25">
      <c r="A1421" s="67"/>
      <c r="B1421" s="8"/>
      <c r="C1421" s="7">
        <f>C1414+B1419+C1417</f>
        <v>418950</v>
      </c>
    </row>
    <row r="1422" spans="1:3" ht="15.75" x14ac:dyDescent="0.25">
      <c r="A1422" s="80" t="s">
        <v>26</v>
      </c>
      <c r="B1422" s="47"/>
      <c r="C1422" s="81"/>
    </row>
    <row r="1423" spans="1:3" ht="15.75" x14ac:dyDescent="0.25">
      <c r="A1423" s="67" t="s">
        <v>27</v>
      </c>
      <c r="B1423" s="29">
        <v>350</v>
      </c>
      <c r="C1423" s="82"/>
    </row>
    <row r="1424" spans="1:3" ht="17.25" x14ac:dyDescent="0.3">
      <c r="A1424" s="83" t="s">
        <v>28</v>
      </c>
      <c r="B1424" s="49">
        <v>7500</v>
      </c>
      <c r="C1424" s="137"/>
    </row>
    <row r="1425" spans="1:3" ht="16.5" thickBot="1" x14ac:dyDescent="0.3">
      <c r="A1425" s="67" t="s">
        <v>29</v>
      </c>
      <c r="B1425" s="35"/>
      <c r="C1425" s="84">
        <f>C1421-B1423-B1424</f>
        <v>411100</v>
      </c>
    </row>
    <row r="1426" spans="1:3" ht="15.75" x14ac:dyDescent="0.25">
      <c r="A1426" s="67" t="s">
        <v>30</v>
      </c>
      <c r="B1426" s="50"/>
      <c r="C1426" s="85">
        <f>C1425*6/100</f>
        <v>24666</v>
      </c>
    </row>
    <row r="1427" spans="1:3" ht="15.75" x14ac:dyDescent="0.25">
      <c r="A1427" s="67" t="s">
        <v>31</v>
      </c>
      <c r="B1427" s="47"/>
      <c r="C1427" s="77">
        <v>-15000</v>
      </c>
    </row>
    <row r="1428" spans="1:3" ht="16.5" thickBot="1" x14ac:dyDescent="0.3">
      <c r="A1428" s="43" t="s">
        <v>32</v>
      </c>
      <c r="B1428" s="57"/>
      <c r="C1428" s="126">
        <f>C1426+C1427</f>
        <v>9666</v>
      </c>
    </row>
    <row r="1429" spans="1:3" ht="15.75" thickTop="1" x14ac:dyDescent="0.25"/>
    <row r="1430" spans="1:3" ht="15.75" x14ac:dyDescent="0.25">
      <c r="A1430" s="92"/>
      <c r="B1430" s="37"/>
      <c r="C1430" s="120"/>
    </row>
    <row r="1431" spans="1:3" ht="15.75" x14ac:dyDescent="0.25">
      <c r="A1431" s="92"/>
      <c r="B1431" s="37"/>
      <c r="C1431" s="120"/>
    </row>
    <row r="1432" spans="1:3" ht="15.75" x14ac:dyDescent="0.25">
      <c r="A1432" s="92"/>
      <c r="B1432" s="37"/>
      <c r="C1432" s="120"/>
    </row>
    <row r="1433" spans="1:3" ht="15.75" x14ac:dyDescent="0.25">
      <c r="A1433" s="92"/>
      <c r="B1433" s="37"/>
      <c r="C1433" s="120"/>
    </row>
    <row r="1434" spans="1:3" ht="15.75" x14ac:dyDescent="0.25">
      <c r="A1434" s="92"/>
      <c r="B1434" s="37"/>
      <c r="C1434" s="120"/>
    </row>
    <row r="1435" spans="1:3" ht="15.75" x14ac:dyDescent="0.25">
      <c r="A1435" s="92"/>
      <c r="B1435" s="37"/>
      <c r="C1435" s="120"/>
    </row>
    <row r="1436" spans="1:3" ht="15.75" x14ac:dyDescent="0.25">
      <c r="A1436" s="92"/>
      <c r="B1436" s="37"/>
      <c r="C1436" s="120"/>
    </row>
    <row r="1447" spans="1:3" ht="17.25" x14ac:dyDescent="0.3">
      <c r="A1447" s="1" t="s">
        <v>106</v>
      </c>
      <c r="B1447" s="3"/>
      <c r="C1447" s="3"/>
    </row>
    <row r="1448" spans="1:3" ht="17.25" x14ac:dyDescent="0.3">
      <c r="A1448" s="1" t="s">
        <v>89</v>
      </c>
      <c r="B1448" s="3"/>
      <c r="C1448" s="3"/>
    </row>
    <row r="1449" spans="1:3" ht="15.75" x14ac:dyDescent="0.25">
      <c r="A1449" s="73"/>
      <c r="B1449" s="3"/>
      <c r="C1449" s="3"/>
    </row>
    <row r="1450" spans="1:3" ht="15.75" x14ac:dyDescent="0.25">
      <c r="A1450" s="74" t="s">
        <v>2</v>
      </c>
      <c r="B1450" s="3"/>
      <c r="C1450" s="3"/>
    </row>
    <row r="1451" spans="1:3" ht="15.75" x14ac:dyDescent="0.25">
      <c r="A1451" s="75"/>
      <c r="B1451" s="166" t="s">
        <v>124</v>
      </c>
      <c r="C1451" s="166"/>
    </row>
    <row r="1452" spans="1:3" ht="15.75" x14ac:dyDescent="0.25">
      <c r="A1452" s="76" t="s">
        <v>6</v>
      </c>
      <c r="B1452" s="8"/>
      <c r="C1452" s="7">
        <v>75000</v>
      </c>
    </row>
    <row r="1453" spans="1:3" ht="15.75" x14ac:dyDescent="0.25">
      <c r="A1453" s="67" t="s">
        <v>9</v>
      </c>
      <c r="B1453" s="11"/>
      <c r="C1453" s="10">
        <v>7800</v>
      </c>
    </row>
    <row r="1454" spans="1:3" ht="15.75" x14ac:dyDescent="0.25">
      <c r="A1454" s="67" t="s">
        <v>11</v>
      </c>
      <c r="B1454" s="11"/>
      <c r="C1454" s="10">
        <v>57150</v>
      </c>
    </row>
    <row r="1455" spans="1:3" ht="15.75" x14ac:dyDescent="0.25">
      <c r="A1455" s="67" t="s">
        <v>13</v>
      </c>
      <c r="B1455" s="11"/>
      <c r="C1455" s="10">
        <v>37500</v>
      </c>
    </row>
    <row r="1456" spans="1:3" ht="17.25" x14ac:dyDescent="0.3">
      <c r="A1456" s="9" t="s">
        <v>15</v>
      </c>
      <c r="B1456" s="11"/>
      <c r="C1456" s="10">
        <v>100000</v>
      </c>
    </row>
    <row r="1457" spans="1:3" ht="15.75" x14ac:dyDescent="0.25">
      <c r="A1457" s="67" t="s">
        <v>16</v>
      </c>
      <c r="B1457" s="11"/>
      <c r="C1457" s="10">
        <v>25000</v>
      </c>
    </row>
    <row r="1458" spans="1:3" ht="15.75" x14ac:dyDescent="0.25">
      <c r="A1458" s="67" t="s">
        <v>17</v>
      </c>
      <c r="B1458" s="11"/>
      <c r="C1458" s="10">
        <v>55000</v>
      </c>
    </row>
    <row r="1459" spans="1:3" ht="15.75" x14ac:dyDescent="0.25">
      <c r="A1459" s="67" t="s">
        <v>18</v>
      </c>
      <c r="B1459" s="11"/>
      <c r="C1459" s="10">
        <v>11500</v>
      </c>
    </row>
    <row r="1460" spans="1:3" ht="15.75" x14ac:dyDescent="0.25">
      <c r="A1460" s="67" t="s">
        <v>19</v>
      </c>
      <c r="B1460" s="11"/>
      <c r="C1460" s="10">
        <v>20000</v>
      </c>
    </row>
    <row r="1461" spans="1:3" ht="15.75" x14ac:dyDescent="0.25">
      <c r="A1461" s="78" t="s">
        <v>20</v>
      </c>
      <c r="B1461" s="19"/>
      <c r="C1461" s="18">
        <f>SUM(C1452:C1460)</f>
        <v>388950</v>
      </c>
    </row>
    <row r="1462" spans="1:3" ht="15.75" x14ac:dyDescent="0.25">
      <c r="A1462" s="79"/>
      <c r="B1462" s="47"/>
      <c r="C1462" s="20"/>
    </row>
    <row r="1463" spans="1:3" ht="15.75" x14ac:dyDescent="0.25">
      <c r="A1463" s="80" t="s">
        <v>21</v>
      </c>
      <c r="B1463" s="47"/>
      <c r="C1463" s="20"/>
    </row>
    <row r="1464" spans="1:3" ht="15.75" x14ac:dyDescent="0.25">
      <c r="A1464" s="67" t="s">
        <v>23</v>
      </c>
      <c r="B1464" s="47"/>
      <c r="C1464" s="77"/>
    </row>
    <row r="1465" spans="1:3" ht="15.75" x14ac:dyDescent="0.25">
      <c r="A1465" s="67" t="s">
        <v>22</v>
      </c>
      <c r="B1465" s="47"/>
      <c r="C1465" s="81"/>
    </row>
    <row r="1466" spans="1:3" ht="15.75" x14ac:dyDescent="0.25">
      <c r="A1466" s="67" t="s">
        <v>24</v>
      </c>
      <c r="B1466" s="90"/>
      <c r="C1466" s="81"/>
    </row>
    <row r="1467" spans="1:3" ht="15.75" x14ac:dyDescent="0.25">
      <c r="A1467" s="67" t="s">
        <v>25</v>
      </c>
      <c r="B1467" s="47"/>
      <c r="C1467" s="81"/>
    </row>
    <row r="1468" spans="1:3" ht="15.75" x14ac:dyDescent="0.25">
      <c r="A1468" s="67"/>
      <c r="B1468" s="8"/>
      <c r="C1468" s="7">
        <f>C1461+B1466+C1464</f>
        <v>388950</v>
      </c>
    </row>
    <row r="1469" spans="1:3" ht="15.75" x14ac:dyDescent="0.25">
      <c r="A1469" s="80" t="s">
        <v>26</v>
      </c>
      <c r="B1469" s="47"/>
      <c r="C1469" s="81"/>
    </row>
    <row r="1470" spans="1:3" ht="15.75" x14ac:dyDescent="0.25">
      <c r="A1470" s="67" t="s">
        <v>27</v>
      </c>
      <c r="B1470" s="29">
        <v>350</v>
      </c>
      <c r="C1470" s="82"/>
    </row>
    <row r="1471" spans="1:3" ht="17.25" x14ac:dyDescent="0.3">
      <c r="A1471" s="83"/>
      <c r="B1471" s="49"/>
      <c r="C1471" s="137"/>
    </row>
    <row r="1472" spans="1:3" ht="16.5" thickBot="1" x14ac:dyDescent="0.3">
      <c r="A1472" s="67" t="s">
        <v>29</v>
      </c>
      <c r="B1472" s="35"/>
      <c r="C1472" s="84">
        <f>C1468-B1470</f>
        <v>388600</v>
      </c>
    </row>
    <row r="1473" spans="1:3" ht="15.75" x14ac:dyDescent="0.25">
      <c r="A1473" s="67" t="s">
        <v>30</v>
      </c>
      <c r="B1473" s="50"/>
      <c r="C1473" s="85">
        <f>C1472*6/100</f>
        <v>23316</v>
      </c>
    </row>
    <row r="1474" spans="1:3" ht="15.75" x14ac:dyDescent="0.25">
      <c r="A1474" s="67" t="s">
        <v>31</v>
      </c>
      <c r="B1474" s="47"/>
      <c r="C1474" s="77">
        <v>-15000</v>
      </c>
    </row>
    <row r="1475" spans="1:3" ht="16.5" thickBot="1" x14ac:dyDescent="0.3">
      <c r="A1475" s="43" t="s">
        <v>32</v>
      </c>
      <c r="B1475" s="57"/>
      <c r="C1475" s="126">
        <f>C1473+C1474</f>
        <v>8316</v>
      </c>
    </row>
    <row r="1476" spans="1:3" ht="15.75" thickTop="1" x14ac:dyDescent="0.25"/>
    <row r="1477" spans="1:3" ht="15.75" x14ac:dyDescent="0.25">
      <c r="A1477" s="92"/>
      <c r="B1477" s="37"/>
      <c r="C1477" s="120"/>
    </row>
    <row r="1495" spans="1:3" ht="17.25" x14ac:dyDescent="0.3">
      <c r="A1495" s="1" t="s">
        <v>107</v>
      </c>
      <c r="B1495" s="3"/>
      <c r="C1495" s="3"/>
    </row>
    <row r="1496" spans="1:3" ht="17.25" x14ac:dyDescent="0.3">
      <c r="A1496" s="1" t="s">
        <v>89</v>
      </c>
      <c r="B1496" s="3"/>
      <c r="C1496" s="3"/>
    </row>
    <row r="1497" spans="1:3" ht="15.75" x14ac:dyDescent="0.25">
      <c r="A1497" s="73"/>
      <c r="B1497" s="3"/>
      <c r="C1497" s="3"/>
    </row>
    <row r="1498" spans="1:3" ht="15.75" x14ac:dyDescent="0.25">
      <c r="A1498" s="74" t="s">
        <v>2</v>
      </c>
      <c r="B1498" s="3"/>
      <c r="C1498" s="3"/>
    </row>
    <row r="1499" spans="1:3" ht="15.75" x14ac:dyDescent="0.25">
      <c r="A1499" s="75"/>
      <c r="B1499" s="166" t="s">
        <v>124</v>
      </c>
      <c r="C1499" s="166"/>
    </row>
    <row r="1500" spans="1:3" ht="15.75" x14ac:dyDescent="0.25">
      <c r="A1500" s="76" t="s">
        <v>6</v>
      </c>
      <c r="B1500" s="8"/>
      <c r="C1500" s="7">
        <v>75000</v>
      </c>
    </row>
    <row r="1501" spans="1:3" ht="15.75" x14ac:dyDescent="0.25">
      <c r="A1501" s="67" t="s">
        <v>9</v>
      </c>
      <c r="B1501" s="11"/>
      <c r="C1501" s="10">
        <v>7800</v>
      </c>
    </row>
    <row r="1502" spans="1:3" ht="15.75" x14ac:dyDescent="0.25">
      <c r="A1502" s="67" t="s">
        <v>11</v>
      </c>
      <c r="B1502" s="11"/>
      <c r="C1502" s="10">
        <v>57150</v>
      </c>
    </row>
    <row r="1503" spans="1:3" ht="15.75" x14ac:dyDescent="0.25">
      <c r="A1503" s="67" t="s">
        <v>13</v>
      </c>
      <c r="B1503" s="11"/>
      <c r="C1503" s="10">
        <v>37500</v>
      </c>
    </row>
    <row r="1504" spans="1:3" ht="15.75" x14ac:dyDescent="0.25">
      <c r="A1504" s="67" t="s">
        <v>16</v>
      </c>
      <c r="B1504" s="11"/>
      <c r="C1504" s="10">
        <v>25000</v>
      </c>
    </row>
    <row r="1505" spans="1:3" ht="15.75" x14ac:dyDescent="0.25">
      <c r="A1505" s="67" t="s">
        <v>53</v>
      </c>
      <c r="B1505" s="11"/>
      <c r="C1505" s="10">
        <v>30000</v>
      </c>
    </row>
    <row r="1506" spans="1:3" ht="15.75" x14ac:dyDescent="0.25">
      <c r="A1506" s="67" t="s">
        <v>17</v>
      </c>
      <c r="B1506" s="11"/>
      <c r="C1506" s="10">
        <v>55000</v>
      </c>
    </row>
    <row r="1507" spans="1:3" ht="15.75" x14ac:dyDescent="0.25">
      <c r="A1507" s="110" t="s">
        <v>15</v>
      </c>
      <c r="B1507" s="11"/>
      <c r="C1507" s="10">
        <v>100000</v>
      </c>
    </row>
    <row r="1508" spans="1:3" ht="15.75" x14ac:dyDescent="0.25">
      <c r="A1508" s="67" t="s">
        <v>18</v>
      </c>
      <c r="B1508" s="11"/>
      <c r="C1508" s="10">
        <v>11500</v>
      </c>
    </row>
    <row r="1509" spans="1:3" ht="15.75" x14ac:dyDescent="0.25">
      <c r="A1509" s="67" t="s">
        <v>19</v>
      </c>
      <c r="B1509" s="11"/>
      <c r="C1509" s="10">
        <v>20000</v>
      </c>
    </row>
    <row r="1510" spans="1:3" ht="15.75" x14ac:dyDescent="0.25">
      <c r="A1510" s="78" t="s">
        <v>20</v>
      </c>
      <c r="B1510" s="19"/>
      <c r="C1510" s="18">
        <f>SUM(C1500:C1509)</f>
        <v>418950</v>
      </c>
    </row>
    <row r="1511" spans="1:3" ht="15.75" x14ac:dyDescent="0.25">
      <c r="A1511" s="79"/>
      <c r="B1511" s="47"/>
      <c r="C1511" s="20"/>
    </row>
    <row r="1512" spans="1:3" ht="15.75" x14ac:dyDescent="0.25">
      <c r="A1512" s="80" t="s">
        <v>21</v>
      </c>
      <c r="B1512" s="47"/>
      <c r="C1512" s="20"/>
    </row>
    <row r="1513" spans="1:3" ht="15.75" x14ac:dyDescent="0.25">
      <c r="A1513" s="67" t="s">
        <v>23</v>
      </c>
      <c r="B1513" s="47"/>
      <c r="C1513" s="77"/>
    </row>
    <row r="1514" spans="1:3" ht="15.75" x14ac:dyDescent="0.25">
      <c r="A1514" s="67" t="s">
        <v>22</v>
      </c>
      <c r="B1514" s="47"/>
      <c r="C1514" s="81"/>
    </row>
    <row r="1515" spans="1:3" ht="15.75" x14ac:dyDescent="0.25">
      <c r="A1515" s="67" t="s">
        <v>24</v>
      </c>
      <c r="B1515" s="90"/>
      <c r="C1515" s="81"/>
    </row>
    <row r="1516" spans="1:3" ht="15.75" x14ac:dyDescent="0.25">
      <c r="A1516" s="67" t="s">
        <v>25</v>
      </c>
      <c r="B1516" s="47"/>
      <c r="C1516" s="81"/>
    </row>
    <row r="1517" spans="1:3" ht="15.75" x14ac:dyDescent="0.25">
      <c r="A1517" s="67"/>
      <c r="B1517" s="8"/>
      <c r="C1517" s="7">
        <f>C1510+B1515+C1513</f>
        <v>418950</v>
      </c>
    </row>
    <row r="1518" spans="1:3" ht="15.75" x14ac:dyDescent="0.25">
      <c r="A1518" s="80" t="s">
        <v>26</v>
      </c>
      <c r="B1518" s="47"/>
      <c r="C1518" s="81"/>
    </row>
    <row r="1519" spans="1:3" ht="15.75" x14ac:dyDescent="0.25">
      <c r="A1519" s="67" t="s">
        <v>27</v>
      </c>
      <c r="B1519" s="29">
        <v>350</v>
      </c>
      <c r="C1519" s="82"/>
    </row>
    <row r="1520" spans="1:3" ht="17.25" x14ac:dyDescent="0.3">
      <c r="A1520" s="83" t="s">
        <v>28</v>
      </c>
      <c r="B1520" s="49">
        <v>7500</v>
      </c>
      <c r="C1520" s="137"/>
    </row>
    <row r="1521" spans="1:3" ht="16.5" thickBot="1" x14ac:dyDescent="0.3">
      <c r="A1521" s="67" t="s">
        <v>29</v>
      </c>
      <c r="B1521" s="35"/>
      <c r="C1521" s="84">
        <f>C1517-B1519-B1520</f>
        <v>411100</v>
      </c>
    </row>
    <row r="1522" spans="1:3" ht="15.75" x14ac:dyDescent="0.25">
      <c r="A1522" s="67" t="s">
        <v>30</v>
      </c>
      <c r="B1522" s="50"/>
      <c r="C1522" s="85">
        <f>C1521*6/100</f>
        <v>24666</v>
      </c>
    </row>
    <row r="1523" spans="1:3" ht="15.75" x14ac:dyDescent="0.25">
      <c r="A1523" s="67" t="s">
        <v>31</v>
      </c>
      <c r="B1523" s="47"/>
      <c r="C1523" s="77">
        <v>-15000</v>
      </c>
    </row>
    <row r="1524" spans="1:3" ht="16.5" thickBot="1" x14ac:dyDescent="0.3">
      <c r="A1524" s="43" t="s">
        <v>32</v>
      </c>
      <c r="B1524" s="57"/>
      <c r="C1524" s="126">
        <f>C1522+C1523</f>
        <v>9666</v>
      </c>
    </row>
    <row r="1525" spans="1:3" ht="15.75" thickTop="1" x14ac:dyDescent="0.25"/>
    <row r="1526" spans="1:3" ht="15.75" x14ac:dyDescent="0.25">
      <c r="A1526" s="92"/>
      <c r="B1526" s="37"/>
      <c r="C1526" s="120"/>
    </row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32" spans="1:3" ht="15.75" x14ac:dyDescent="0.25">
      <c r="A1532" s="92"/>
      <c r="B1532" s="37"/>
      <c r="C1532" s="120"/>
    </row>
    <row r="1543" spans="1:3" ht="17.25" x14ac:dyDescent="0.3">
      <c r="A1543" s="1" t="s">
        <v>108</v>
      </c>
      <c r="B1543" s="3"/>
      <c r="C1543" s="3"/>
    </row>
    <row r="1544" spans="1:3" ht="17.25" x14ac:dyDescent="0.3">
      <c r="A1544" s="1" t="s">
        <v>89</v>
      </c>
      <c r="B1544" s="3"/>
      <c r="C1544" s="3"/>
    </row>
    <row r="1545" spans="1:3" ht="15.75" x14ac:dyDescent="0.25">
      <c r="A1545" s="73"/>
      <c r="B1545" s="3"/>
      <c r="C1545" s="3"/>
    </row>
    <row r="1546" spans="1:3" ht="15.75" x14ac:dyDescent="0.25">
      <c r="A1546" s="74" t="s">
        <v>2</v>
      </c>
      <c r="B1546" s="3"/>
      <c r="C1546" s="3"/>
    </row>
    <row r="1547" spans="1:3" ht="15.75" x14ac:dyDescent="0.25">
      <c r="A1547" s="75"/>
      <c r="B1547" s="166" t="s">
        <v>124</v>
      </c>
      <c r="C1547" s="166"/>
    </row>
    <row r="1548" spans="1:3" ht="15.75" x14ac:dyDescent="0.25">
      <c r="A1548" s="76" t="s">
        <v>6</v>
      </c>
      <c r="B1548" s="8"/>
      <c r="C1548" s="7">
        <v>75000</v>
      </c>
    </row>
    <row r="1549" spans="1:3" ht="15.75" x14ac:dyDescent="0.25">
      <c r="A1549" s="67" t="s">
        <v>9</v>
      </c>
      <c r="B1549" s="11"/>
      <c r="C1549" s="10">
        <v>7800</v>
      </c>
    </row>
    <row r="1550" spans="1:3" ht="15.75" x14ac:dyDescent="0.25">
      <c r="A1550" s="67" t="s">
        <v>11</v>
      </c>
      <c r="B1550" s="11"/>
      <c r="C1550" s="10">
        <v>57150</v>
      </c>
    </row>
    <row r="1551" spans="1:3" ht="15.75" x14ac:dyDescent="0.25">
      <c r="A1551" s="67" t="s">
        <v>13</v>
      </c>
      <c r="B1551" s="11"/>
      <c r="C1551" s="10">
        <v>37500</v>
      </c>
    </row>
    <row r="1552" spans="1:3" ht="15.75" x14ac:dyDescent="0.25">
      <c r="A1552" s="67" t="s">
        <v>16</v>
      </c>
      <c r="B1552" s="11"/>
      <c r="C1552" s="10">
        <v>25000</v>
      </c>
    </row>
    <row r="1553" spans="1:3" ht="15.75" x14ac:dyDescent="0.25">
      <c r="A1553" s="67" t="s">
        <v>53</v>
      </c>
      <c r="B1553" s="11"/>
      <c r="C1553" s="10">
        <v>30000</v>
      </c>
    </row>
    <row r="1554" spans="1:3" ht="15.75" x14ac:dyDescent="0.25">
      <c r="A1554" s="67" t="s">
        <v>17</v>
      </c>
      <c r="B1554" s="11"/>
      <c r="C1554" s="10">
        <v>55000</v>
      </c>
    </row>
    <row r="1555" spans="1:3" ht="15.75" x14ac:dyDescent="0.25">
      <c r="A1555" s="67" t="s">
        <v>18</v>
      </c>
      <c r="B1555" s="11"/>
      <c r="C1555" s="10">
        <v>11500</v>
      </c>
    </row>
    <row r="1556" spans="1:3" ht="15.75" x14ac:dyDescent="0.25">
      <c r="A1556" s="67" t="s">
        <v>19</v>
      </c>
      <c r="B1556" s="11"/>
      <c r="C1556" s="10">
        <v>20000</v>
      </c>
    </row>
    <row r="1557" spans="1:3" ht="15.75" x14ac:dyDescent="0.25">
      <c r="A1557" s="78" t="s">
        <v>20</v>
      </c>
      <c r="B1557" s="19"/>
      <c r="C1557" s="18">
        <f>SUM(C1548:C1556)</f>
        <v>318950</v>
      </c>
    </row>
    <row r="1558" spans="1:3" ht="15.75" x14ac:dyDescent="0.25">
      <c r="A1558" s="79"/>
      <c r="B1558" s="47"/>
      <c r="C1558" s="20"/>
    </row>
    <row r="1559" spans="1:3" ht="15.75" x14ac:dyDescent="0.25">
      <c r="A1559" s="80" t="s">
        <v>21</v>
      </c>
      <c r="B1559" s="47"/>
      <c r="C1559" s="20"/>
    </row>
    <row r="1560" spans="1:3" ht="15.75" x14ac:dyDescent="0.25">
      <c r="A1560" s="67" t="s">
        <v>23</v>
      </c>
      <c r="B1560" s="47"/>
      <c r="C1560" s="77"/>
    </row>
    <row r="1561" spans="1:3" ht="15.75" x14ac:dyDescent="0.25">
      <c r="A1561" s="67" t="s">
        <v>22</v>
      </c>
      <c r="B1561" s="47"/>
      <c r="C1561" s="81"/>
    </row>
    <row r="1562" spans="1:3" ht="15.75" x14ac:dyDescent="0.25">
      <c r="A1562" s="67" t="s">
        <v>24</v>
      </c>
      <c r="B1562" s="90"/>
      <c r="C1562" s="81"/>
    </row>
    <row r="1563" spans="1:3" ht="15.75" x14ac:dyDescent="0.25">
      <c r="A1563" s="67" t="s">
        <v>25</v>
      </c>
      <c r="B1563" s="47"/>
      <c r="C1563" s="81"/>
    </row>
    <row r="1564" spans="1:3" ht="15.75" x14ac:dyDescent="0.25">
      <c r="A1564" s="67"/>
      <c r="B1564" s="8"/>
      <c r="C1564" s="7">
        <f>C1557+B1562+C1560</f>
        <v>318950</v>
      </c>
    </row>
    <row r="1565" spans="1:3" ht="15.75" x14ac:dyDescent="0.25">
      <c r="A1565" s="80" t="s">
        <v>26</v>
      </c>
      <c r="B1565" s="47"/>
      <c r="C1565" s="81"/>
    </row>
    <row r="1566" spans="1:3" ht="15.75" x14ac:dyDescent="0.25">
      <c r="A1566" s="67" t="s">
        <v>27</v>
      </c>
      <c r="B1566" s="29" t="s">
        <v>38</v>
      </c>
      <c r="C1566" s="82"/>
    </row>
    <row r="1567" spans="1:3" ht="17.25" x14ac:dyDescent="0.3">
      <c r="A1567" s="83" t="s">
        <v>28</v>
      </c>
      <c r="B1567" s="49">
        <v>7500</v>
      </c>
      <c r="C1567" s="137"/>
    </row>
    <row r="1568" spans="1:3" ht="16.5" thickBot="1" x14ac:dyDescent="0.3">
      <c r="A1568" s="67" t="s">
        <v>29</v>
      </c>
      <c r="B1568" s="35"/>
      <c r="C1568" s="84">
        <f>C1564-B1567</f>
        <v>311450</v>
      </c>
    </row>
    <row r="1569" spans="1:3" ht="15.75" x14ac:dyDescent="0.25">
      <c r="A1569" s="67" t="s">
        <v>30</v>
      </c>
      <c r="B1569" s="50"/>
      <c r="C1569" s="85">
        <f>C1568*6/100</f>
        <v>18687</v>
      </c>
    </row>
    <row r="1570" spans="1:3" ht="15.75" x14ac:dyDescent="0.25">
      <c r="A1570" s="67" t="s">
        <v>31</v>
      </c>
      <c r="B1570" s="47"/>
      <c r="C1570" s="77">
        <v>-15000</v>
      </c>
    </row>
    <row r="1571" spans="1:3" ht="16.5" thickBot="1" x14ac:dyDescent="0.3">
      <c r="A1571" s="43" t="s">
        <v>32</v>
      </c>
      <c r="B1571" s="57"/>
      <c r="C1571" s="126">
        <f>C1569+C1570</f>
        <v>3687</v>
      </c>
    </row>
    <row r="1572" spans="1:3" ht="15.75" thickTop="1" x14ac:dyDescent="0.25"/>
    <row r="1573" spans="1:3" ht="15.75" x14ac:dyDescent="0.25">
      <c r="A1573" s="92"/>
      <c r="B1573" s="37"/>
      <c r="C1573" s="120"/>
    </row>
    <row r="1574" spans="1:3" ht="15.75" x14ac:dyDescent="0.25">
      <c r="A1574" s="92"/>
      <c r="B1574" s="37"/>
      <c r="C1574" s="120"/>
    </row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80" spans="1:3" ht="15.75" x14ac:dyDescent="0.25">
      <c r="A1580" s="92"/>
      <c r="B1580" s="37"/>
      <c r="C1580" s="120"/>
    </row>
    <row r="1591" spans="1:3" ht="17.25" x14ac:dyDescent="0.3">
      <c r="A1591" s="1" t="s">
        <v>109</v>
      </c>
      <c r="B1591" s="3"/>
      <c r="C1591" s="3"/>
    </row>
    <row r="1592" spans="1:3" ht="17.25" x14ac:dyDescent="0.3">
      <c r="A1592" s="1" t="s">
        <v>89</v>
      </c>
      <c r="B1592" s="3"/>
      <c r="C1592" s="3"/>
    </row>
    <row r="1593" spans="1:3" ht="15.75" x14ac:dyDescent="0.25">
      <c r="A1593" s="73"/>
      <c r="B1593" s="3"/>
      <c r="C1593" s="3"/>
    </row>
    <row r="1594" spans="1:3" ht="15.75" x14ac:dyDescent="0.25">
      <c r="A1594" s="74" t="s">
        <v>2</v>
      </c>
      <c r="B1594" s="3"/>
      <c r="C1594" s="3"/>
    </row>
    <row r="1595" spans="1:3" ht="15.75" x14ac:dyDescent="0.25">
      <c r="A1595" s="75"/>
      <c r="B1595" s="166" t="s">
        <v>124</v>
      </c>
      <c r="C1595" s="166"/>
    </row>
    <row r="1596" spans="1:3" ht="15.75" x14ac:dyDescent="0.25">
      <c r="A1596" s="76" t="s">
        <v>6</v>
      </c>
      <c r="B1596" s="8"/>
      <c r="C1596" s="7">
        <v>75000</v>
      </c>
    </row>
    <row r="1597" spans="1:3" ht="15.75" x14ac:dyDescent="0.25">
      <c r="A1597" s="67" t="s">
        <v>9</v>
      </c>
      <c r="B1597" s="11"/>
      <c r="C1597" s="10">
        <v>7800</v>
      </c>
    </row>
    <row r="1598" spans="1:3" ht="15.75" x14ac:dyDescent="0.25">
      <c r="A1598" s="67" t="s">
        <v>11</v>
      </c>
      <c r="B1598" s="11"/>
      <c r="C1598" s="10">
        <v>57150</v>
      </c>
    </row>
    <row r="1599" spans="1:3" ht="15.75" x14ac:dyDescent="0.25">
      <c r="A1599" s="67" t="s">
        <v>13</v>
      </c>
      <c r="B1599" s="11"/>
      <c r="C1599" s="10">
        <v>37500</v>
      </c>
    </row>
    <row r="1600" spans="1:3" ht="15.75" x14ac:dyDescent="0.25">
      <c r="A1600" s="110" t="s">
        <v>15</v>
      </c>
      <c r="B1600" s="11"/>
      <c r="C1600" s="10">
        <v>100000</v>
      </c>
    </row>
    <row r="1601" spans="1:3" ht="15.75" x14ac:dyDescent="0.25">
      <c r="A1601" s="67" t="s">
        <v>16</v>
      </c>
      <c r="B1601" s="11"/>
      <c r="C1601" s="10">
        <v>25000</v>
      </c>
    </row>
    <row r="1602" spans="1:3" ht="15.75" x14ac:dyDescent="0.25">
      <c r="A1602" s="67" t="s">
        <v>17</v>
      </c>
      <c r="B1602" s="11"/>
      <c r="C1602" s="10">
        <v>55000</v>
      </c>
    </row>
    <row r="1603" spans="1:3" ht="15.75" x14ac:dyDescent="0.25">
      <c r="A1603" s="67" t="s">
        <v>18</v>
      </c>
      <c r="B1603" s="11"/>
      <c r="C1603" s="10">
        <v>11500</v>
      </c>
    </row>
    <row r="1604" spans="1:3" ht="15.75" x14ac:dyDescent="0.25">
      <c r="A1604" s="67" t="s">
        <v>19</v>
      </c>
      <c r="B1604" s="11"/>
      <c r="C1604" s="10">
        <v>20000</v>
      </c>
    </row>
    <row r="1605" spans="1:3" ht="15.75" x14ac:dyDescent="0.25">
      <c r="A1605" s="78" t="s">
        <v>20</v>
      </c>
      <c r="B1605" s="19"/>
      <c r="C1605" s="18">
        <f>SUM(C1596:C1604)</f>
        <v>388950</v>
      </c>
    </row>
    <row r="1606" spans="1:3" ht="15.75" x14ac:dyDescent="0.25">
      <c r="A1606" s="79"/>
      <c r="B1606" s="47"/>
      <c r="C1606" s="20"/>
    </row>
    <row r="1607" spans="1:3" ht="15.75" x14ac:dyDescent="0.25">
      <c r="A1607" s="80" t="s">
        <v>21</v>
      </c>
      <c r="B1607" s="47"/>
      <c r="C1607" s="20"/>
    </row>
    <row r="1608" spans="1:3" ht="15.75" x14ac:dyDescent="0.25">
      <c r="A1608" s="67" t="s">
        <v>23</v>
      </c>
      <c r="B1608" s="47"/>
      <c r="C1608" s="77"/>
    </row>
    <row r="1609" spans="1:3" ht="15.75" x14ac:dyDescent="0.25">
      <c r="A1609" s="67" t="s">
        <v>22</v>
      </c>
      <c r="B1609" s="140"/>
      <c r="C1609" s="81"/>
    </row>
    <row r="1610" spans="1:3" ht="15.75" x14ac:dyDescent="0.25">
      <c r="A1610" s="67" t="s">
        <v>24</v>
      </c>
      <c r="B1610" s="90"/>
      <c r="C1610" s="81"/>
    </row>
    <row r="1611" spans="1:3" ht="15.75" x14ac:dyDescent="0.25">
      <c r="A1611" s="67" t="s">
        <v>25</v>
      </c>
      <c r="B1611" s="47"/>
      <c r="C1611" s="81"/>
    </row>
    <row r="1612" spans="1:3" ht="15.75" x14ac:dyDescent="0.25">
      <c r="A1612" s="67"/>
      <c r="B1612" s="8"/>
      <c r="C1612" s="7">
        <f>C1605+B1609</f>
        <v>388950</v>
      </c>
    </row>
    <row r="1613" spans="1:3" ht="15.75" x14ac:dyDescent="0.25">
      <c r="A1613" s="80" t="s">
        <v>26</v>
      </c>
      <c r="B1613" s="47"/>
      <c r="C1613" s="81"/>
    </row>
    <row r="1614" spans="1:3" ht="15.75" x14ac:dyDescent="0.25">
      <c r="A1614" s="67" t="s">
        <v>27</v>
      </c>
      <c r="B1614" s="29">
        <v>350</v>
      </c>
      <c r="C1614" s="82"/>
    </row>
    <row r="1615" spans="1:3" ht="17.25" x14ac:dyDescent="0.3">
      <c r="A1615" s="83"/>
      <c r="B1615" s="49"/>
      <c r="C1615" s="137"/>
    </row>
    <row r="1616" spans="1:3" ht="16.5" thickBot="1" x14ac:dyDescent="0.3">
      <c r="A1616" s="67" t="s">
        <v>29</v>
      </c>
      <c r="B1616" s="35"/>
      <c r="C1616" s="84">
        <f>C1612-B1614</f>
        <v>388600</v>
      </c>
    </row>
    <row r="1617" spans="1:3" ht="15.75" x14ac:dyDescent="0.25">
      <c r="A1617" s="67" t="s">
        <v>30</v>
      </c>
      <c r="B1617" s="50"/>
      <c r="C1617" s="85">
        <f>C1616*6/100</f>
        <v>23316</v>
      </c>
    </row>
    <row r="1618" spans="1:3" ht="15.75" x14ac:dyDescent="0.25">
      <c r="A1618" s="67" t="s">
        <v>31</v>
      </c>
      <c r="B1618" s="47"/>
      <c r="C1618" s="77">
        <v>-15000</v>
      </c>
    </row>
    <row r="1619" spans="1:3" ht="16.5" thickBot="1" x14ac:dyDescent="0.3">
      <c r="A1619" s="43" t="s">
        <v>32</v>
      </c>
      <c r="B1619" s="57"/>
      <c r="C1619" s="126">
        <f>C1617+C1618</f>
        <v>8316</v>
      </c>
    </row>
    <row r="1620" spans="1:3" ht="15.75" thickTop="1" x14ac:dyDescent="0.25"/>
    <row r="1621" spans="1:3" ht="15.75" x14ac:dyDescent="0.25">
      <c r="A1621" s="92"/>
      <c r="B1621" s="37"/>
      <c r="C1621" s="120"/>
    </row>
    <row r="1622" spans="1:3" ht="15.75" x14ac:dyDescent="0.25">
      <c r="A1622" s="92"/>
      <c r="B1622" s="37"/>
      <c r="C1622" s="120"/>
    </row>
    <row r="1623" spans="1:3" ht="15.75" x14ac:dyDescent="0.25">
      <c r="A1623" s="92"/>
      <c r="B1623" s="37"/>
      <c r="C1623" s="120"/>
    </row>
    <row r="1624" spans="1:3" ht="15.75" x14ac:dyDescent="0.25">
      <c r="A1624" s="92"/>
      <c r="B1624" s="37"/>
      <c r="C1624" s="120"/>
    </row>
    <row r="1625" spans="1:3" ht="15.75" x14ac:dyDescent="0.25">
      <c r="A1625" s="92"/>
      <c r="B1625" s="37"/>
      <c r="C1625" s="120"/>
    </row>
    <row r="1626" spans="1:3" ht="15.75" x14ac:dyDescent="0.25">
      <c r="A1626" s="92"/>
      <c r="B1626" s="37"/>
      <c r="C1626" s="120"/>
    </row>
    <row r="1627" spans="1:3" ht="15.75" x14ac:dyDescent="0.25">
      <c r="A1627" s="92"/>
      <c r="B1627" s="37"/>
      <c r="C1627" s="120"/>
    </row>
    <row r="1628" spans="1:3" ht="15.75" x14ac:dyDescent="0.25">
      <c r="A1628" s="92"/>
      <c r="B1628" s="37"/>
      <c r="C1628" s="120"/>
    </row>
    <row r="1639" spans="1:3" ht="17.25" x14ac:dyDescent="0.3">
      <c r="A1639" s="1" t="s">
        <v>110</v>
      </c>
      <c r="B1639" s="3"/>
      <c r="C1639" s="3"/>
    </row>
    <row r="1640" spans="1:3" ht="17.25" x14ac:dyDescent="0.3">
      <c r="A1640" s="1" t="s">
        <v>89</v>
      </c>
      <c r="B1640" s="3"/>
      <c r="C1640" s="3"/>
    </row>
    <row r="1641" spans="1:3" ht="15.75" x14ac:dyDescent="0.25">
      <c r="A1641" s="73"/>
      <c r="B1641" s="3"/>
      <c r="C1641" s="3"/>
    </row>
    <row r="1642" spans="1:3" ht="15.75" x14ac:dyDescent="0.25">
      <c r="A1642" s="74" t="s">
        <v>2</v>
      </c>
      <c r="B1642" s="3"/>
      <c r="C1642" s="3"/>
    </row>
    <row r="1643" spans="1:3" ht="15.75" x14ac:dyDescent="0.25">
      <c r="A1643" s="75"/>
      <c r="B1643" s="166" t="s">
        <v>124</v>
      </c>
      <c r="C1643" s="166"/>
    </row>
    <row r="1644" spans="1:3" ht="15.75" x14ac:dyDescent="0.25">
      <c r="A1644" s="76" t="s">
        <v>6</v>
      </c>
      <c r="B1644" s="8"/>
      <c r="C1644" s="7">
        <v>75000</v>
      </c>
    </row>
    <row r="1645" spans="1:3" ht="15.75" x14ac:dyDescent="0.25">
      <c r="A1645" s="67" t="s">
        <v>9</v>
      </c>
      <c r="B1645" s="11"/>
      <c r="C1645" s="10">
        <v>7800</v>
      </c>
    </row>
    <row r="1646" spans="1:3" ht="15.75" x14ac:dyDescent="0.25">
      <c r="A1646" s="67" t="s">
        <v>11</v>
      </c>
      <c r="B1646" s="11"/>
      <c r="C1646" s="10">
        <v>57150</v>
      </c>
    </row>
    <row r="1647" spans="1:3" ht="15.75" x14ac:dyDescent="0.25">
      <c r="A1647" s="67" t="s">
        <v>13</v>
      </c>
      <c r="B1647" s="11"/>
      <c r="C1647" s="10">
        <v>37500</v>
      </c>
    </row>
    <row r="1648" spans="1:3" ht="17.25" x14ac:dyDescent="0.3">
      <c r="A1648" s="9" t="s">
        <v>15</v>
      </c>
      <c r="B1648" s="11"/>
      <c r="C1648" s="10">
        <v>100000</v>
      </c>
    </row>
    <row r="1649" spans="1:3" ht="15.75" x14ac:dyDescent="0.25">
      <c r="A1649" s="67" t="s">
        <v>53</v>
      </c>
      <c r="B1649" s="11"/>
      <c r="C1649" s="10">
        <v>30000</v>
      </c>
    </row>
    <row r="1650" spans="1:3" ht="15.75" x14ac:dyDescent="0.25">
      <c r="A1650" s="67" t="s">
        <v>16</v>
      </c>
      <c r="B1650" s="11"/>
      <c r="C1650" s="10">
        <v>25000</v>
      </c>
    </row>
    <row r="1651" spans="1:3" ht="15.75" x14ac:dyDescent="0.25">
      <c r="A1651" s="67" t="s">
        <v>17</v>
      </c>
      <c r="B1651" s="11"/>
      <c r="C1651" s="10">
        <v>55000</v>
      </c>
    </row>
    <row r="1652" spans="1:3" ht="15.75" x14ac:dyDescent="0.25">
      <c r="A1652" s="67" t="s">
        <v>18</v>
      </c>
      <c r="B1652" s="11"/>
      <c r="C1652" s="10">
        <v>11500</v>
      </c>
    </row>
    <row r="1653" spans="1:3" ht="15.75" x14ac:dyDescent="0.25">
      <c r="A1653" s="67" t="s">
        <v>19</v>
      </c>
      <c r="B1653" s="11"/>
      <c r="C1653" s="10">
        <v>20000</v>
      </c>
    </row>
    <row r="1654" spans="1:3" ht="15.75" x14ac:dyDescent="0.25">
      <c r="A1654" s="78" t="s">
        <v>20</v>
      </c>
      <c r="B1654" s="19"/>
      <c r="C1654" s="18">
        <f>SUM(C1644:C1653)</f>
        <v>418950</v>
      </c>
    </row>
    <row r="1655" spans="1:3" ht="15.75" x14ac:dyDescent="0.25">
      <c r="A1655" s="79"/>
      <c r="B1655" s="47"/>
      <c r="C1655" s="20"/>
    </row>
    <row r="1656" spans="1:3" ht="15.75" x14ac:dyDescent="0.25">
      <c r="A1656" s="80" t="s">
        <v>21</v>
      </c>
      <c r="B1656" s="47"/>
      <c r="C1656" s="20"/>
    </row>
    <row r="1657" spans="1:3" ht="15.75" x14ac:dyDescent="0.25">
      <c r="A1657" s="67" t="s">
        <v>23</v>
      </c>
      <c r="B1657" s="47"/>
      <c r="C1657" s="77"/>
    </row>
    <row r="1658" spans="1:3" ht="15.75" x14ac:dyDescent="0.25">
      <c r="A1658" s="67" t="s">
        <v>22</v>
      </c>
      <c r="B1658" s="47"/>
      <c r="C1658" s="81"/>
    </row>
    <row r="1659" spans="1:3" ht="15.75" x14ac:dyDescent="0.25">
      <c r="A1659" s="67" t="s">
        <v>24</v>
      </c>
      <c r="B1659" s="90"/>
      <c r="C1659" s="81"/>
    </row>
    <row r="1660" spans="1:3" ht="15.75" x14ac:dyDescent="0.25">
      <c r="A1660" s="67" t="s">
        <v>25</v>
      </c>
      <c r="B1660" s="47"/>
      <c r="C1660" s="81"/>
    </row>
    <row r="1661" spans="1:3" ht="15.75" x14ac:dyDescent="0.25">
      <c r="A1661" s="67"/>
      <c r="B1661" s="8"/>
      <c r="C1661" s="7">
        <f>C1654+B1659+C1657</f>
        <v>418950</v>
      </c>
    </row>
    <row r="1662" spans="1:3" ht="15.75" x14ac:dyDescent="0.25">
      <c r="A1662" s="80" t="s">
        <v>26</v>
      </c>
      <c r="B1662" s="47"/>
      <c r="C1662" s="81"/>
    </row>
    <row r="1663" spans="1:3" ht="15.75" x14ac:dyDescent="0.25">
      <c r="A1663" s="67" t="s">
        <v>27</v>
      </c>
      <c r="B1663" s="29">
        <v>350</v>
      </c>
      <c r="C1663" s="82"/>
    </row>
    <row r="1664" spans="1:3" ht="17.25" x14ac:dyDescent="0.3">
      <c r="A1664" s="83" t="s">
        <v>28</v>
      </c>
      <c r="B1664" s="49">
        <v>7500</v>
      </c>
      <c r="C1664" s="137"/>
    </row>
    <row r="1665" spans="1:3" ht="16.5" thickBot="1" x14ac:dyDescent="0.3">
      <c r="A1665" s="67" t="s">
        <v>29</v>
      </c>
      <c r="B1665" s="35"/>
      <c r="C1665" s="84">
        <f>C1661-B1663-B1664</f>
        <v>411100</v>
      </c>
    </row>
    <row r="1666" spans="1:3" ht="15.75" x14ac:dyDescent="0.25">
      <c r="A1666" s="67" t="s">
        <v>30</v>
      </c>
      <c r="B1666" s="50"/>
      <c r="C1666" s="85">
        <f>C1665*6/100</f>
        <v>24666</v>
      </c>
    </row>
    <row r="1667" spans="1:3" ht="15.75" x14ac:dyDescent="0.25">
      <c r="A1667" s="67" t="s">
        <v>31</v>
      </c>
      <c r="B1667" s="47"/>
      <c r="C1667" s="77">
        <v>-15000</v>
      </c>
    </row>
    <row r="1668" spans="1:3" ht="16.5" thickBot="1" x14ac:dyDescent="0.3">
      <c r="A1668" s="43" t="s">
        <v>32</v>
      </c>
      <c r="B1668" s="57"/>
      <c r="C1668" s="126">
        <f>C1666+C1667</f>
        <v>9666</v>
      </c>
    </row>
    <row r="1669" spans="1:3" ht="15.75" thickTop="1" x14ac:dyDescent="0.25"/>
    <row r="1678" spans="1:3" ht="15.75" x14ac:dyDescent="0.25">
      <c r="A1678" s="92"/>
      <c r="B1678" s="37"/>
      <c r="C1678" s="120"/>
    </row>
    <row r="1687" spans="1:3" ht="17.25" x14ac:dyDescent="0.3">
      <c r="A1687" s="1" t="s">
        <v>111</v>
      </c>
      <c r="B1687" s="3"/>
      <c r="C1687" s="3"/>
    </row>
    <row r="1688" spans="1:3" ht="17.25" x14ac:dyDescent="0.3">
      <c r="A1688" s="1" t="s">
        <v>89</v>
      </c>
      <c r="B1688" s="3"/>
      <c r="C1688" s="3"/>
    </row>
    <row r="1689" spans="1:3" ht="15.75" x14ac:dyDescent="0.25">
      <c r="A1689" s="73"/>
      <c r="B1689" s="3"/>
      <c r="C1689" s="3"/>
    </row>
    <row r="1690" spans="1:3" ht="15.75" x14ac:dyDescent="0.25">
      <c r="A1690" s="74" t="s">
        <v>2</v>
      </c>
      <c r="B1690" s="3"/>
      <c r="C1690" s="3"/>
    </row>
    <row r="1691" spans="1:3" ht="15.75" x14ac:dyDescent="0.25">
      <c r="A1691" s="75"/>
      <c r="B1691" s="166" t="s">
        <v>124</v>
      </c>
      <c r="C1691" s="166"/>
    </row>
    <row r="1692" spans="1:3" ht="15.75" x14ac:dyDescent="0.25">
      <c r="A1692" s="76" t="s">
        <v>6</v>
      </c>
      <c r="B1692" s="8"/>
      <c r="C1692" s="7">
        <v>75000</v>
      </c>
    </row>
    <row r="1693" spans="1:3" ht="15.75" x14ac:dyDescent="0.25">
      <c r="A1693" s="67" t="s">
        <v>9</v>
      </c>
      <c r="B1693" s="11"/>
      <c r="C1693" s="10">
        <v>7800</v>
      </c>
    </row>
    <row r="1694" spans="1:3" ht="15.75" x14ac:dyDescent="0.25">
      <c r="A1694" s="67" t="s">
        <v>11</v>
      </c>
      <c r="B1694" s="11"/>
      <c r="C1694" s="10">
        <v>57150</v>
      </c>
    </row>
    <row r="1695" spans="1:3" ht="15.75" x14ac:dyDescent="0.25">
      <c r="A1695" s="67" t="s">
        <v>13</v>
      </c>
      <c r="B1695" s="11"/>
      <c r="C1695" s="10">
        <v>37500</v>
      </c>
    </row>
    <row r="1696" spans="1:3" ht="15.75" x14ac:dyDescent="0.25">
      <c r="A1696" s="67" t="s">
        <v>16</v>
      </c>
      <c r="B1696" s="11"/>
      <c r="C1696" s="10">
        <v>25000</v>
      </c>
    </row>
    <row r="1697" spans="1:3" ht="15.75" x14ac:dyDescent="0.25">
      <c r="A1697" s="67" t="s">
        <v>15</v>
      </c>
      <c r="B1697" s="47"/>
      <c r="C1697" s="15">
        <v>100000</v>
      </c>
    </row>
    <row r="1698" spans="1:3" ht="15.75" x14ac:dyDescent="0.25">
      <c r="A1698" s="67" t="s">
        <v>53</v>
      </c>
      <c r="B1698" s="11"/>
      <c r="C1698" s="10">
        <v>30000</v>
      </c>
    </row>
    <row r="1699" spans="1:3" ht="15.75" x14ac:dyDescent="0.25">
      <c r="A1699" s="67" t="s">
        <v>17</v>
      </c>
      <c r="B1699" s="11"/>
      <c r="C1699" s="10">
        <v>55000</v>
      </c>
    </row>
    <row r="1700" spans="1:3" ht="15.75" x14ac:dyDescent="0.25">
      <c r="A1700" s="67" t="s">
        <v>18</v>
      </c>
      <c r="B1700" s="11"/>
      <c r="C1700" s="10">
        <v>11500</v>
      </c>
    </row>
    <row r="1701" spans="1:3" ht="15.75" x14ac:dyDescent="0.25">
      <c r="A1701" s="67" t="s">
        <v>19</v>
      </c>
      <c r="B1701" s="11"/>
      <c r="C1701" s="10">
        <v>20000</v>
      </c>
    </row>
    <row r="1702" spans="1:3" ht="15.75" x14ac:dyDescent="0.25">
      <c r="A1702" s="78" t="s">
        <v>20</v>
      </c>
      <c r="B1702" s="19"/>
      <c r="C1702" s="18">
        <f>SUM(C1692:C1701)</f>
        <v>418950</v>
      </c>
    </row>
    <row r="1703" spans="1:3" ht="15.75" x14ac:dyDescent="0.25">
      <c r="A1703" s="79"/>
      <c r="B1703" s="47"/>
      <c r="C1703" s="20"/>
    </row>
    <row r="1704" spans="1:3" ht="15.75" x14ac:dyDescent="0.25">
      <c r="A1704" s="80" t="s">
        <v>21</v>
      </c>
      <c r="B1704" s="47"/>
      <c r="C1704" s="20"/>
    </row>
    <row r="1705" spans="1:3" ht="15.75" x14ac:dyDescent="0.25">
      <c r="A1705" s="67" t="s">
        <v>23</v>
      </c>
      <c r="B1705" s="47"/>
      <c r="C1705" s="77"/>
    </row>
    <row r="1706" spans="1:3" ht="15.75" x14ac:dyDescent="0.25">
      <c r="A1706" s="67" t="s">
        <v>22</v>
      </c>
      <c r="B1706" s="47"/>
      <c r="C1706" s="81"/>
    </row>
    <row r="1707" spans="1:3" ht="15.75" x14ac:dyDescent="0.25">
      <c r="A1707" s="67" t="s">
        <v>24</v>
      </c>
      <c r="B1707" s="90"/>
      <c r="C1707" s="81"/>
    </row>
    <row r="1708" spans="1:3" ht="15.75" x14ac:dyDescent="0.25">
      <c r="A1708" s="67" t="s">
        <v>25</v>
      </c>
      <c r="B1708" s="47"/>
      <c r="C1708" s="81"/>
    </row>
    <row r="1709" spans="1:3" ht="15.75" x14ac:dyDescent="0.25">
      <c r="A1709" s="67"/>
      <c r="B1709" s="8"/>
      <c r="C1709" s="7">
        <f>C1702+B1707+C1705</f>
        <v>418950</v>
      </c>
    </row>
    <row r="1710" spans="1:3" ht="15.75" x14ac:dyDescent="0.25">
      <c r="A1710" s="80" t="s">
        <v>26</v>
      </c>
      <c r="B1710" s="47"/>
      <c r="C1710" s="81"/>
    </row>
    <row r="1711" spans="1:3" ht="15.75" x14ac:dyDescent="0.25">
      <c r="A1711" s="67" t="s">
        <v>27</v>
      </c>
      <c r="B1711" s="29">
        <v>350</v>
      </c>
      <c r="C1711" s="82"/>
    </row>
    <row r="1712" spans="1:3" ht="17.25" x14ac:dyDescent="0.3">
      <c r="A1712" s="83" t="s">
        <v>28</v>
      </c>
      <c r="B1712" s="49">
        <v>7500</v>
      </c>
      <c r="C1712" s="137"/>
    </row>
    <row r="1713" spans="1:3" ht="16.5" thickBot="1" x14ac:dyDescent="0.3">
      <c r="A1713" s="67" t="s">
        <v>29</v>
      </c>
      <c r="B1713" s="35"/>
      <c r="C1713" s="84">
        <f>C1709-B1711-B1712</f>
        <v>411100</v>
      </c>
    </row>
    <row r="1714" spans="1:3" ht="15.75" x14ac:dyDescent="0.25">
      <c r="A1714" s="67" t="s">
        <v>30</v>
      </c>
      <c r="B1714" s="50"/>
      <c r="C1714" s="85">
        <f>C1713*6/100</f>
        <v>24666</v>
      </c>
    </row>
    <row r="1715" spans="1:3" ht="15.75" x14ac:dyDescent="0.25">
      <c r="A1715" s="67" t="s">
        <v>31</v>
      </c>
      <c r="B1715" s="47"/>
      <c r="C1715" s="77">
        <v>-15000</v>
      </c>
    </row>
    <row r="1716" spans="1:3" ht="16.5" thickBot="1" x14ac:dyDescent="0.3">
      <c r="A1716" s="43" t="s">
        <v>32</v>
      </c>
      <c r="B1716" s="57"/>
      <c r="C1716" s="126">
        <f>C1714+C1715</f>
        <v>9666</v>
      </c>
    </row>
    <row r="1717" spans="1:3" ht="15.75" thickTop="1" x14ac:dyDescent="0.25"/>
    <row r="1725" spans="1:3" ht="15.75" x14ac:dyDescent="0.25">
      <c r="A1725" s="92"/>
      <c r="B1725" s="37"/>
      <c r="C1725" s="120"/>
    </row>
    <row r="1735" spans="1:3" ht="17.25" x14ac:dyDescent="0.3">
      <c r="A1735" s="1" t="s">
        <v>112</v>
      </c>
      <c r="B1735" s="3"/>
      <c r="C1735" s="3"/>
    </row>
    <row r="1736" spans="1:3" ht="17.25" x14ac:dyDescent="0.3">
      <c r="A1736" s="1" t="s">
        <v>89</v>
      </c>
      <c r="B1736" s="3"/>
      <c r="C1736" s="3"/>
    </row>
    <row r="1737" spans="1:3" ht="15.75" x14ac:dyDescent="0.25">
      <c r="A1737" s="73"/>
      <c r="B1737" s="3"/>
      <c r="C1737" s="3"/>
    </row>
    <row r="1738" spans="1:3" ht="15.75" x14ac:dyDescent="0.25">
      <c r="A1738" s="74" t="s">
        <v>2</v>
      </c>
      <c r="B1738" s="3"/>
      <c r="C1738" s="3"/>
    </row>
    <row r="1739" spans="1:3" ht="15.75" x14ac:dyDescent="0.25">
      <c r="A1739" s="75"/>
      <c r="B1739" s="166" t="s">
        <v>124</v>
      </c>
      <c r="C1739" s="166"/>
    </row>
    <row r="1740" spans="1:3" ht="15.75" x14ac:dyDescent="0.25">
      <c r="A1740" s="76" t="s">
        <v>6</v>
      </c>
      <c r="B1740" s="8"/>
      <c r="C1740" s="7">
        <v>75000</v>
      </c>
    </row>
    <row r="1741" spans="1:3" ht="15.75" x14ac:dyDescent="0.25">
      <c r="A1741" s="67" t="s">
        <v>9</v>
      </c>
      <c r="B1741" s="11"/>
      <c r="C1741" s="10">
        <v>7800</v>
      </c>
    </row>
    <row r="1742" spans="1:3" ht="15.75" x14ac:dyDescent="0.25">
      <c r="A1742" s="67" t="s">
        <v>11</v>
      </c>
      <c r="B1742" s="11"/>
      <c r="C1742" s="10">
        <v>57150</v>
      </c>
    </row>
    <row r="1743" spans="1:3" ht="15.75" x14ac:dyDescent="0.25">
      <c r="A1743" s="67" t="s">
        <v>13</v>
      </c>
      <c r="B1743" s="11"/>
      <c r="C1743" s="10">
        <v>37500</v>
      </c>
    </row>
    <row r="1744" spans="1:3" ht="15.75" x14ac:dyDescent="0.25">
      <c r="A1744" s="67" t="s">
        <v>15</v>
      </c>
      <c r="B1744" s="47"/>
      <c r="C1744" s="15">
        <v>100000</v>
      </c>
    </row>
    <row r="1745" spans="1:3" ht="15.75" x14ac:dyDescent="0.25">
      <c r="A1745" s="67" t="s">
        <v>53</v>
      </c>
      <c r="B1745" s="11"/>
      <c r="C1745" s="10">
        <v>30000</v>
      </c>
    </row>
    <row r="1746" spans="1:3" ht="15.75" x14ac:dyDescent="0.25">
      <c r="A1746" s="67" t="s">
        <v>16</v>
      </c>
      <c r="B1746" s="11"/>
      <c r="C1746" s="10">
        <v>25000</v>
      </c>
    </row>
    <row r="1747" spans="1:3" ht="15.75" x14ac:dyDescent="0.25">
      <c r="A1747" s="67" t="s">
        <v>17</v>
      </c>
      <c r="B1747" s="11"/>
      <c r="C1747" s="10">
        <v>55000</v>
      </c>
    </row>
    <row r="1748" spans="1:3" ht="15.75" x14ac:dyDescent="0.25">
      <c r="A1748" s="67" t="s">
        <v>18</v>
      </c>
      <c r="B1748" s="11"/>
      <c r="C1748" s="10">
        <v>11500</v>
      </c>
    </row>
    <row r="1749" spans="1:3" ht="15.75" x14ac:dyDescent="0.25">
      <c r="A1749" s="67" t="s">
        <v>19</v>
      </c>
      <c r="B1749" s="11"/>
      <c r="C1749" s="10">
        <v>20000</v>
      </c>
    </row>
    <row r="1750" spans="1:3" ht="15.75" x14ac:dyDescent="0.25">
      <c r="A1750" s="78" t="s">
        <v>20</v>
      </c>
      <c r="B1750" s="19"/>
      <c r="C1750" s="18">
        <f>SUM(C1740:C1749)</f>
        <v>418950</v>
      </c>
    </row>
    <row r="1751" spans="1:3" ht="15.75" x14ac:dyDescent="0.25">
      <c r="A1751" s="79"/>
      <c r="B1751" s="47"/>
      <c r="C1751" s="20"/>
    </row>
    <row r="1752" spans="1:3" ht="15.75" x14ac:dyDescent="0.25">
      <c r="A1752" s="80" t="s">
        <v>21</v>
      </c>
      <c r="B1752" s="47"/>
      <c r="C1752" s="20"/>
    </row>
    <row r="1753" spans="1:3" ht="15.75" x14ac:dyDescent="0.25">
      <c r="A1753" s="67" t="s">
        <v>23</v>
      </c>
      <c r="B1753" s="47"/>
      <c r="C1753" s="77"/>
    </row>
    <row r="1754" spans="1:3" ht="15.75" x14ac:dyDescent="0.25">
      <c r="A1754" s="67" t="s">
        <v>22</v>
      </c>
      <c r="B1754" s="47"/>
      <c r="C1754" s="81"/>
    </row>
    <row r="1755" spans="1:3" ht="15.75" x14ac:dyDescent="0.25">
      <c r="A1755" s="67" t="s">
        <v>24</v>
      </c>
      <c r="B1755" s="90"/>
      <c r="C1755" s="81"/>
    </row>
    <row r="1756" spans="1:3" ht="15.75" x14ac:dyDescent="0.25">
      <c r="A1756" s="67" t="s">
        <v>25</v>
      </c>
      <c r="B1756" s="47"/>
      <c r="C1756" s="81"/>
    </row>
    <row r="1757" spans="1:3" ht="15.75" x14ac:dyDescent="0.25">
      <c r="A1757" s="67"/>
      <c r="B1757" s="8"/>
      <c r="C1757" s="7">
        <f>C1750+B1755+C1753</f>
        <v>418950</v>
      </c>
    </row>
    <row r="1758" spans="1:3" ht="15.75" x14ac:dyDescent="0.25">
      <c r="A1758" s="80" t="s">
        <v>26</v>
      </c>
      <c r="B1758" s="47"/>
      <c r="C1758" s="81"/>
    </row>
    <row r="1759" spans="1:3" ht="15.75" x14ac:dyDescent="0.25">
      <c r="A1759" s="67" t="s">
        <v>27</v>
      </c>
      <c r="B1759" s="29">
        <v>350</v>
      </c>
      <c r="C1759" s="82"/>
    </row>
    <row r="1760" spans="1:3" ht="17.25" x14ac:dyDescent="0.3">
      <c r="A1760" s="83" t="s">
        <v>28</v>
      </c>
      <c r="B1760" s="49">
        <v>7500</v>
      </c>
      <c r="C1760" s="137"/>
    </row>
    <row r="1761" spans="1:3" ht="16.5" thickBot="1" x14ac:dyDescent="0.3">
      <c r="A1761" s="67" t="s">
        <v>29</v>
      </c>
      <c r="B1761" s="35"/>
      <c r="C1761" s="84">
        <f>C1757-B1759-B1760</f>
        <v>411100</v>
      </c>
    </row>
    <row r="1762" spans="1:3" ht="15.75" x14ac:dyDescent="0.25">
      <c r="A1762" s="67" t="s">
        <v>30</v>
      </c>
      <c r="B1762" s="50"/>
      <c r="C1762" s="85">
        <f>C1761*6/100</f>
        <v>24666</v>
      </c>
    </row>
    <row r="1763" spans="1:3" ht="15.75" x14ac:dyDescent="0.25">
      <c r="A1763" s="67" t="s">
        <v>31</v>
      </c>
      <c r="B1763" s="47"/>
      <c r="C1763" s="77">
        <v>-15000</v>
      </c>
    </row>
    <row r="1764" spans="1:3" ht="16.5" thickBot="1" x14ac:dyDescent="0.3">
      <c r="A1764" s="43" t="s">
        <v>32</v>
      </c>
      <c r="B1764" s="57"/>
      <c r="C1764" s="126">
        <f>C1762+C1763</f>
        <v>9666</v>
      </c>
    </row>
    <row r="1765" spans="1:3" ht="15.75" thickTop="1" x14ac:dyDescent="0.25"/>
  </sheetData>
  <mergeCells count="39">
    <mergeCell ref="B228:C228"/>
    <mergeCell ref="B598:C598"/>
    <mergeCell ref="B7:C7"/>
    <mergeCell ref="B52:C52"/>
    <mergeCell ref="B96:C96"/>
    <mergeCell ref="B140:C140"/>
    <mergeCell ref="B184:C184"/>
    <mergeCell ref="B782:C782"/>
    <mergeCell ref="B272:C272"/>
    <mergeCell ref="B316:C316"/>
    <mergeCell ref="B363:C363"/>
    <mergeCell ref="B410:C410"/>
    <mergeCell ref="B457:C457"/>
    <mergeCell ref="B551:C551"/>
    <mergeCell ref="B644:C644"/>
    <mergeCell ref="B688:C688"/>
    <mergeCell ref="B735:C735"/>
    <mergeCell ref="B504:C504"/>
    <mergeCell ref="B1117:C1117"/>
    <mergeCell ref="B1165:C1165"/>
    <mergeCell ref="B1212:C1212"/>
    <mergeCell ref="B1259:C1259"/>
    <mergeCell ref="B1307:C1307"/>
    <mergeCell ref="H644:I644"/>
    <mergeCell ref="B1691:C1691"/>
    <mergeCell ref="B1739:C1739"/>
    <mergeCell ref="B1403:C1403"/>
    <mergeCell ref="B1451:C1451"/>
    <mergeCell ref="B1499:C1499"/>
    <mergeCell ref="B1547:C1547"/>
    <mergeCell ref="B1595:C1595"/>
    <mergeCell ref="B1643:C1643"/>
    <mergeCell ref="B1355:C1355"/>
    <mergeCell ref="B829:C829"/>
    <mergeCell ref="B877:C877"/>
    <mergeCell ref="B925:C925"/>
    <mergeCell ref="B973:C973"/>
    <mergeCell ref="B1021:C1021"/>
    <mergeCell ref="B1069:C1069"/>
  </mergeCells>
  <pageMargins left="0.95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4:I1481"/>
  <sheetViews>
    <sheetView topLeftCell="A113" workbookViewId="0">
      <selection activeCell="A94" sqref="A94:D130"/>
    </sheetView>
  </sheetViews>
  <sheetFormatPr defaultRowHeight="15" x14ac:dyDescent="0.25"/>
  <cols>
    <col min="1" max="1" width="36.28515625" customWidth="1"/>
    <col min="2" max="2" width="12.28515625" customWidth="1"/>
    <col min="3" max="3" width="14.140625" customWidth="1"/>
    <col min="6" max="6" width="35.42578125" customWidth="1"/>
    <col min="7" max="7" width="11.28515625" customWidth="1"/>
    <col min="8" max="8" width="13.5703125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129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/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76050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474100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24" t="s">
        <v>23</v>
      </c>
      <c r="B27" s="26"/>
      <c r="C27" s="25"/>
    </row>
    <row r="28" spans="1:3" ht="17.25" x14ac:dyDescent="0.3">
      <c r="A28" s="9" t="s">
        <v>24</v>
      </c>
      <c r="B28" s="26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C23+B28</f>
        <v>514100</v>
      </c>
    </row>
    <row r="32" spans="1:3" ht="17.25" x14ac:dyDescent="0.3">
      <c r="A32" s="23" t="s">
        <v>26</v>
      </c>
      <c r="B32" s="11"/>
      <c r="C32" s="10"/>
    </row>
    <row r="33" spans="1:3" ht="17.25" x14ac:dyDescent="0.3">
      <c r="A33" s="9" t="s">
        <v>27</v>
      </c>
      <c r="B33" s="29">
        <v>350</v>
      </c>
      <c r="C33" s="28"/>
    </row>
    <row r="34" spans="1:3" ht="17.25" x14ac:dyDescent="0.3">
      <c r="A34" s="9" t="s">
        <v>28</v>
      </c>
      <c r="B34" s="32">
        <f>C9*10/100</f>
        <v>11250</v>
      </c>
      <c r="C34" s="31"/>
    </row>
    <row r="35" spans="1:3" ht="15.75" x14ac:dyDescent="0.25">
      <c r="A35" s="12"/>
      <c r="B35" s="11"/>
      <c r="C35" s="33">
        <f t="shared" ref="C35" si="0">-B33-B34</f>
        <v>-11600</v>
      </c>
    </row>
    <row r="36" spans="1:3" ht="18" thickBot="1" x14ac:dyDescent="0.35">
      <c r="A36" s="9" t="s">
        <v>29</v>
      </c>
      <c r="B36" s="36"/>
      <c r="C36" s="34">
        <f>+C31+C35</f>
        <v>502500</v>
      </c>
    </row>
    <row r="37" spans="1:3" ht="17.25" x14ac:dyDescent="0.3">
      <c r="A37" s="9" t="s">
        <v>73</v>
      </c>
      <c r="B37" s="32"/>
      <c r="C37" s="31">
        <f>C36*12/100</f>
        <v>60300</v>
      </c>
    </row>
    <row r="38" spans="1:3" ht="17.25" x14ac:dyDescent="0.3">
      <c r="A38" s="9" t="s">
        <v>31</v>
      </c>
      <c r="B38" s="22"/>
      <c r="C38" s="20">
        <v>-45000</v>
      </c>
    </row>
    <row r="39" spans="1:3" ht="16.5" thickBot="1" x14ac:dyDescent="0.3">
      <c r="A39" s="155"/>
      <c r="B39" s="32"/>
      <c r="C39" s="42"/>
    </row>
    <row r="40" spans="1:3" ht="17.25" thickTop="1" thickBot="1" x14ac:dyDescent="0.3">
      <c r="A40" s="43" t="s">
        <v>32</v>
      </c>
      <c r="B40" s="40"/>
      <c r="C40" s="42">
        <f>C37+C38</f>
        <v>15300</v>
      </c>
    </row>
    <row r="41" spans="1:3" ht="16.5" thickTop="1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5.75" x14ac:dyDescent="0.25">
      <c r="A47" s="21"/>
      <c r="B47" s="30"/>
      <c r="C47" s="58"/>
    </row>
    <row r="48" spans="1:3" ht="15.75" x14ac:dyDescent="0.25">
      <c r="A48" s="21"/>
      <c r="B48" s="30"/>
      <c r="C48" s="58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6" t="s">
        <v>129</v>
      </c>
      <c r="C53" s="166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76050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455925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/>
    </row>
    <row r="73" spans="1:3" ht="17.25" x14ac:dyDescent="0.3">
      <c r="A73" s="83" t="s">
        <v>24</v>
      </c>
      <c r="B73" s="26">
        <v>55000</v>
      </c>
      <c r="C73" s="152"/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C68+B73</f>
        <v>510925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499870</v>
      </c>
    </row>
    <row r="82" spans="1:3" ht="17.25" x14ac:dyDescent="0.3">
      <c r="A82" s="9" t="s">
        <v>30</v>
      </c>
      <c r="B82" s="32"/>
      <c r="C82" s="31">
        <f t="shared" ref="C82" si="2">C81*6/100</f>
        <v>29992.2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14992.2</v>
      </c>
    </row>
    <row r="85" spans="1:3" ht="17.25" thickTop="1" thickBot="1" x14ac:dyDescent="0.3">
      <c r="A85" s="43"/>
      <c r="B85" s="40"/>
      <c r="C85" s="42">
        <v>14992</v>
      </c>
    </row>
    <row r="86" spans="1:3" ht="16.5" thickTop="1" x14ac:dyDescent="0.25">
      <c r="A86" s="21"/>
      <c r="B86" s="30"/>
      <c r="C86" s="58" t="s">
        <v>114</v>
      </c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6"/>
      <c r="B92" s="3"/>
      <c r="C92" s="3"/>
    </row>
    <row r="93" spans="1:3" ht="17.25" x14ac:dyDescent="0.3">
      <c r="A93" s="2"/>
      <c r="B93" s="3"/>
      <c r="C93" s="3"/>
    </row>
    <row r="94" spans="1:3" ht="17.25" x14ac:dyDescent="0.3">
      <c r="A94" s="1" t="s">
        <v>34</v>
      </c>
      <c r="B94" s="3"/>
      <c r="C94" s="3"/>
    </row>
    <row r="95" spans="1:3" ht="17.25" x14ac:dyDescent="0.3">
      <c r="A95" s="1" t="s">
        <v>1</v>
      </c>
      <c r="B95" s="3"/>
      <c r="C95" s="3"/>
    </row>
    <row r="96" spans="1:3" ht="17.25" x14ac:dyDescent="0.3">
      <c r="A96" s="2"/>
      <c r="B96" s="3"/>
      <c r="C96" s="3"/>
    </row>
    <row r="97" spans="1:3" ht="17.25" x14ac:dyDescent="0.3">
      <c r="A97" s="4" t="s">
        <v>2</v>
      </c>
      <c r="B97" s="3"/>
      <c r="C97" s="3"/>
    </row>
    <row r="98" spans="1:3" ht="17.25" x14ac:dyDescent="0.3">
      <c r="A98" s="5"/>
      <c r="B98" s="166" t="s">
        <v>129</v>
      </c>
      <c r="C98" s="166"/>
    </row>
    <row r="99" spans="1:3" ht="17.25" x14ac:dyDescent="0.3">
      <c r="A99" s="6" t="s">
        <v>6</v>
      </c>
      <c r="B99" s="8"/>
      <c r="C99" s="7">
        <v>107050</v>
      </c>
    </row>
    <row r="100" spans="1:3" ht="17.25" x14ac:dyDescent="0.3">
      <c r="A100" s="9" t="s">
        <v>7</v>
      </c>
      <c r="B100" s="11"/>
      <c r="C100" s="153" t="s">
        <v>38</v>
      </c>
    </row>
    <row r="101" spans="1:3" ht="15.75" x14ac:dyDescent="0.25">
      <c r="A101" s="12" t="s">
        <v>8</v>
      </c>
      <c r="B101" s="14"/>
      <c r="C101" s="13" t="s">
        <v>38</v>
      </c>
    </row>
    <row r="102" spans="1:3" ht="17.25" x14ac:dyDescent="0.3">
      <c r="A102" s="9" t="s">
        <v>9</v>
      </c>
      <c r="B102" s="11"/>
      <c r="C102" s="10">
        <v>7800</v>
      </c>
    </row>
    <row r="103" spans="1:3" ht="17.25" x14ac:dyDescent="0.3">
      <c r="A103" s="9" t="s">
        <v>10</v>
      </c>
      <c r="B103" s="11"/>
      <c r="C103" s="10" t="s">
        <v>38</v>
      </c>
    </row>
    <row r="104" spans="1:3" ht="17.25" x14ac:dyDescent="0.3">
      <c r="A104" s="9" t="s">
        <v>11</v>
      </c>
      <c r="B104" s="11"/>
      <c r="C104" s="10">
        <v>76050</v>
      </c>
    </row>
    <row r="105" spans="1:3" ht="17.25" x14ac:dyDescent="0.3">
      <c r="A105" s="9" t="s">
        <v>12</v>
      </c>
      <c r="B105" s="16"/>
      <c r="C105" s="13">
        <v>30000</v>
      </c>
    </row>
    <row r="106" spans="1:3" ht="17.25" x14ac:dyDescent="0.3">
      <c r="A106" s="9" t="s">
        <v>13</v>
      </c>
      <c r="B106" s="11"/>
      <c r="C106" s="10">
        <v>53525</v>
      </c>
    </row>
    <row r="107" spans="1:3" ht="17.25" x14ac:dyDescent="0.3">
      <c r="A107" s="9" t="s">
        <v>14</v>
      </c>
      <c r="B107" s="11"/>
      <c r="C107" s="10" t="s">
        <v>38</v>
      </c>
    </row>
    <row r="108" spans="1:3" ht="17.25" x14ac:dyDescent="0.3">
      <c r="A108" s="9" t="s">
        <v>15</v>
      </c>
      <c r="B108" s="14"/>
      <c r="C108" s="13">
        <v>100000</v>
      </c>
    </row>
    <row r="109" spans="1:3" ht="17.25" x14ac:dyDescent="0.3">
      <c r="A109" s="9" t="s">
        <v>16</v>
      </c>
      <c r="B109" s="11"/>
      <c r="C109" s="10">
        <v>25000</v>
      </c>
    </row>
    <row r="110" spans="1:3" ht="17.25" x14ac:dyDescent="0.3">
      <c r="A110" s="9" t="s">
        <v>17</v>
      </c>
      <c r="B110" s="11"/>
      <c r="C110" s="10">
        <v>55000</v>
      </c>
    </row>
    <row r="111" spans="1:3" ht="17.25" x14ac:dyDescent="0.3">
      <c r="A111" s="9" t="s">
        <v>18</v>
      </c>
      <c r="B111" s="14"/>
      <c r="C111" s="13">
        <v>11500</v>
      </c>
    </row>
    <row r="112" spans="1:3" ht="17.25" x14ac:dyDescent="0.3">
      <c r="A112" s="9" t="s">
        <v>19</v>
      </c>
      <c r="B112" s="11"/>
      <c r="C112" s="10">
        <v>20000</v>
      </c>
    </row>
    <row r="113" spans="1:3" ht="17.25" x14ac:dyDescent="0.3">
      <c r="A113" s="17" t="s">
        <v>20</v>
      </c>
      <c r="B113" s="19"/>
      <c r="C113" s="18">
        <f>SUM(C99:C112)</f>
        <v>485925</v>
      </c>
    </row>
    <row r="114" spans="1:3" ht="17.25" x14ac:dyDescent="0.3">
      <c r="A114" s="9"/>
      <c r="B114" s="22"/>
      <c r="C114" s="20"/>
    </row>
    <row r="115" spans="1:3" ht="17.25" x14ac:dyDescent="0.3">
      <c r="A115" s="23" t="s">
        <v>21</v>
      </c>
      <c r="B115" s="22"/>
      <c r="C115" s="20"/>
    </row>
    <row r="116" spans="1:3" ht="17.25" x14ac:dyDescent="0.3">
      <c r="A116" s="9" t="s">
        <v>22</v>
      </c>
      <c r="B116" s="22"/>
      <c r="C116" s="20"/>
    </row>
    <row r="117" spans="1:3" ht="15.75" x14ac:dyDescent="0.25">
      <c r="A117" s="24" t="s">
        <v>23</v>
      </c>
      <c r="B117" s="22"/>
      <c r="C117" s="20"/>
    </row>
    <row r="118" spans="1:3" ht="17.25" x14ac:dyDescent="0.3">
      <c r="A118" s="9" t="s">
        <v>24</v>
      </c>
      <c r="B118" s="22"/>
      <c r="C118" s="20"/>
    </row>
    <row r="119" spans="1:3" ht="17.25" x14ac:dyDescent="0.3">
      <c r="A119" s="9" t="s">
        <v>25</v>
      </c>
      <c r="B119" s="22"/>
      <c r="C119" s="134">
        <v>3473.63</v>
      </c>
    </row>
    <row r="120" spans="1:3" ht="17.25" x14ac:dyDescent="0.3">
      <c r="A120" s="9"/>
      <c r="B120" s="22"/>
      <c r="C120" s="20"/>
    </row>
    <row r="121" spans="1:3" ht="15.75" x14ac:dyDescent="0.25">
      <c r="A121" s="12"/>
      <c r="B121" s="8"/>
      <c r="C121" s="7">
        <f>C113+C119</f>
        <v>489398.63</v>
      </c>
    </row>
    <row r="122" spans="1:3" ht="17.25" x14ac:dyDescent="0.3">
      <c r="A122" s="23" t="s">
        <v>26</v>
      </c>
      <c r="B122" s="11"/>
      <c r="C122" s="10"/>
    </row>
    <row r="123" spans="1:3" ht="17.25" x14ac:dyDescent="0.3">
      <c r="A123" s="9" t="s">
        <v>27</v>
      </c>
      <c r="B123" s="29">
        <v>350</v>
      </c>
      <c r="C123" s="28"/>
    </row>
    <row r="124" spans="1:3" ht="17.25" x14ac:dyDescent="0.3">
      <c r="A124" s="9" t="s">
        <v>28</v>
      </c>
      <c r="B124" s="32">
        <v>10705</v>
      </c>
      <c r="C124" s="31"/>
    </row>
    <row r="125" spans="1:3" ht="15.75" x14ac:dyDescent="0.25">
      <c r="A125" s="12"/>
      <c r="B125" s="49"/>
      <c r="C125" s="10">
        <f t="shared" ref="C125" si="4">-B123-B124</f>
        <v>-11055</v>
      </c>
    </row>
    <row r="126" spans="1:3" ht="18" thickBot="1" x14ac:dyDescent="0.35">
      <c r="A126" s="9" t="s">
        <v>29</v>
      </c>
      <c r="B126" s="35"/>
      <c r="C126" s="34">
        <f>+C121+C125</f>
        <v>478343.63</v>
      </c>
    </row>
    <row r="127" spans="1:3" ht="17.25" x14ac:dyDescent="0.3">
      <c r="A127" s="9" t="s">
        <v>30</v>
      </c>
      <c r="B127" s="32"/>
      <c r="C127" s="31">
        <f t="shared" ref="C127" si="5">C126*6/100</f>
        <v>28700.617800000004</v>
      </c>
    </row>
    <row r="128" spans="1:3" ht="17.25" x14ac:dyDescent="0.3">
      <c r="A128" s="9" t="s">
        <v>31</v>
      </c>
      <c r="B128" s="22"/>
      <c r="C128" s="20">
        <v>-15000</v>
      </c>
    </row>
    <row r="129" spans="1:3" ht="15.75" x14ac:dyDescent="0.25">
      <c r="A129" s="12" t="s">
        <v>32</v>
      </c>
      <c r="B129" s="40"/>
      <c r="C129" s="41">
        <f t="shared" ref="C129" si="6">C127+C128</f>
        <v>13700.617800000004</v>
      </c>
    </row>
    <row r="130" spans="1:3" ht="16.5" thickBot="1" x14ac:dyDescent="0.3">
      <c r="A130" s="51"/>
      <c r="B130" s="52"/>
      <c r="C130" s="124">
        <v>13701</v>
      </c>
    </row>
    <row r="131" spans="1:3" ht="18" thickTop="1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1" t="s">
        <v>36</v>
      </c>
      <c r="B138" s="3"/>
      <c r="C138" s="3"/>
    </row>
    <row r="139" spans="1:3" ht="17.25" x14ac:dyDescent="0.3">
      <c r="A139" s="1" t="s">
        <v>1</v>
      </c>
      <c r="B139" s="3"/>
      <c r="C139" s="3"/>
    </row>
    <row r="140" spans="1:3" ht="17.25" x14ac:dyDescent="0.3">
      <c r="A140" s="2"/>
      <c r="B140" s="3"/>
      <c r="C140" s="3"/>
    </row>
    <row r="141" spans="1:3" ht="17.25" x14ac:dyDescent="0.3">
      <c r="A141" s="4" t="s">
        <v>2</v>
      </c>
      <c r="B141" s="3"/>
      <c r="C141" s="3"/>
    </row>
    <row r="142" spans="1:3" ht="17.25" x14ac:dyDescent="0.3">
      <c r="A142" s="5"/>
      <c r="B142" s="166" t="s">
        <v>129</v>
      </c>
      <c r="C142" s="166"/>
    </row>
    <row r="143" spans="1:3" ht="17.25" x14ac:dyDescent="0.3">
      <c r="A143" s="6" t="s">
        <v>6</v>
      </c>
      <c r="B143" s="8"/>
      <c r="C143" s="7">
        <v>84780</v>
      </c>
    </row>
    <row r="144" spans="1:3" ht="17.25" x14ac:dyDescent="0.3">
      <c r="A144" s="9" t="s">
        <v>7</v>
      </c>
      <c r="B144" s="11"/>
      <c r="C144" s="10"/>
    </row>
    <row r="145" spans="1:3" ht="15.75" x14ac:dyDescent="0.25">
      <c r="A145" s="12" t="s">
        <v>8</v>
      </c>
      <c r="B145" s="14"/>
      <c r="C145" s="13"/>
    </row>
    <row r="146" spans="1:3" ht="17.25" x14ac:dyDescent="0.3">
      <c r="A146" s="9" t="s">
        <v>9</v>
      </c>
      <c r="B146" s="11"/>
      <c r="C146" s="10">
        <v>7800</v>
      </c>
    </row>
    <row r="147" spans="1:3" ht="17.25" x14ac:dyDescent="0.3">
      <c r="A147" s="9" t="s">
        <v>10</v>
      </c>
      <c r="B147" s="11"/>
      <c r="C147" s="10"/>
    </row>
    <row r="148" spans="1:3" ht="17.25" x14ac:dyDescent="0.3">
      <c r="A148" s="9" t="s">
        <v>11</v>
      </c>
      <c r="B148" s="11"/>
      <c r="C148" s="10">
        <v>76050</v>
      </c>
    </row>
    <row r="149" spans="1:3" ht="17.25" x14ac:dyDescent="0.3">
      <c r="A149" s="9" t="s">
        <v>12</v>
      </c>
      <c r="B149" s="16"/>
      <c r="C149" s="13">
        <v>30000</v>
      </c>
    </row>
    <row r="150" spans="1:3" ht="17.25" x14ac:dyDescent="0.3">
      <c r="A150" s="9" t="s">
        <v>13</v>
      </c>
      <c r="B150" s="11"/>
      <c r="C150" s="10">
        <v>42390</v>
      </c>
    </row>
    <row r="151" spans="1:3" ht="17.25" x14ac:dyDescent="0.3">
      <c r="A151" s="9" t="s">
        <v>14</v>
      </c>
      <c r="B151" s="11"/>
      <c r="C151" s="10"/>
    </row>
    <row r="152" spans="1:3" ht="17.25" x14ac:dyDescent="0.3">
      <c r="A152" s="9" t="s">
        <v>15</v>
      </c>
      <c r="B152" s="14"/>
      <c r="C152" s="13">
        <v>100000</v>
      </c>
    </row>
    <row r="153" spans="1:3" ht="17.25" x14ac:dyDescent="0.3">
      <c r="A153" s="9" t="s">
        <v>16</v>
      </c>
      <c r="B153" s="11"/>
      <c r="C153" s="10">
        <v>25000</v>
      </c>
    </row>
    <row r="154" spans="1:3" ht="17.25" x14ac:dyDescent="0.3">
      <c r="A154" s="9" t="s">
        <v>17</v>
      </c>
      <c r="B154" s="11"/>
      <c r="C154" s="10">
        <v>55000</v>
      </c>
    </row>
    <row r="155" spans="1:3" ht="17.25" x14ac:dyDescent="0.3">
      <c r="A155" s="9" t="s">
        <v>18</v>
      </c>
      <c r="B155" s="14"/>
      <c r="C155" s="13">
        <v>11500</v>
      </c>
    </row>
    <row r="156" spans="1:3" ht="17.25" x14ac:dyDescent="0.3">
      <c r="A156" s="9" t="s">
        <v>19</v>
      </c>
      <c r="B156" s="11"/>
      <c r="C156" s="10">
        <v>20000</v>
      </c>
    </row>
    <row r="157" spans="1:3" ht="17.25" x14ac:dyDescent="0.3">
      <c r="A157" s="17" t="s">
        <v>20</v>
      </c>
      <c r="B157" s="19"/>
      <c r="C157" s="18">
        <f>SUM(C143:C156)</f>
        <v>452520</v>
      </c>
    </row>
    <row r="158" spans="1:3" ht="17.25" x14ac:dyDescent="0.3">
      <c r="A158" s="9"/>
      <c r="B158" s="22"/>
      <c r="C158" s="20"/>
    </row>
    <row r="159" spans="1:3" ht="17.25" x14ac:dyDescent="0.3">
      <c r="A159" s="23" t="s">
        <v>21</v>
      </c>
      <c r="B159" s="22"/>
      <c r="C159" s="20"/>
    </row>
    <row r="160" spans="1:3" ht="17.25" x14ac:dyDescent="0.3">
      <c r="A160" s="9" t="s">
        <v>22</v>
      </c>
      <c r="B160" s="22"/>
      <c r="C160" s="20"/>
    </row>
    <row r="161" spans="1:3" ht="15.75" x14ac:dyDescent="0.25">
      <c r="A161" s="24" t="s">
        <v>23</v>
      </c>
      <c r="B161" s="22"/>
      <c r="C161" s="20"/>
    </row>
    <row r="162" spans="1:3" ht="17.25" x14ac:dyDescent="0.3">
      <c r="A162" s="9" t="s">
        <v>24</v>
      </c>
      <c r="B162" s="22"/>
      <c r="C162" s="20"/>
    </row>
    <row r="163" spans="1:3" ht="17.25" x14ac:dyDescent="0.3">
      <c r="A163" s="9" t="s">
        <v>25</v>
      </c>
      <c r="B163" s="22"/>
      <c r="C163" s="20"/>
    </row>
    <row r="164" spans="1:3" ht="17.25" x14ac:dyDescent="0.3">
      <c r="A164" s="9"/>
      <c r="B164" s="22"/>
      <c r="C164" s="20"/>
    </row>
    <row r="165" spans="1:3" ht="15.75" x14ac:dyDescent="0.25">
      <c r="A165" s="12"/>
      <c r="B165" s="8"/>
      <c r="C165" s="7">
        <f>C157+C161+C162+C163</f>
        <v>452520</v>
      </c>
    </row>
    <row r="166" spans="1:3" ht="17.25" x14ac:dyDescent="0.3">
      <c r="A166" s="23" t="s">
        <v>26</v>
      </c>
      <c r="B166" s="11"/>
      <c r="C166" s="10"/>
    </row>
    <row r="167" spans="1:3" ht="17.25" x14ac:dyDescent="0.3">
      <c r="A167" s="9" t="s">
        <v>27</v>
      </c>
      <c r="B167" s="29">
        <v>350</v>
      </c>
      <c r="C167" s="28"/>
    </row>
    <row r="168" spans="1:3" ht="17.25" x14ac:dyDescent="0.3">
      <c r="A168" s="9" t="s">
        <v>28</v>
      </c>
      <c r="B168" s="32">
        <v>8478</v>
      </c>
      <c r="C168" s="31"/>
    </row>
    <row r="169" spans="1:3" ht="15.75" x14ac:dyDescent="0.25">
      <c r="A169" s="12"/>
      <c r="B169" s="11"/>
      <c r="C169" s="33">
        <f t="shared" ref="C169" si="7">-B167-B168</f>
        <v>-8828</v>
      </c>
    </row>
    <row r="170" spans="1:3" ht="17.25" x14ac:dyDescent="0.3">
      <c r="A170" s="9" t="s">
        <v>29</v>
      </c>
      <c r="B170" s="11"/>
      <c r="C170" s="10">
        <f>+C165+C169</f>
        <v>443692</v>
      </c>
    </row>
    <row r="171" spans="1:3" ht="17.25" x14ac:dyDescent="0.3">
      <c r="A171" s="9" t="s">
        <v>37</v>
      </c>
      <c r="B171" s="32"/>
      <c r="C171" s="31">
        <f t="shared" ref="C171" si="8">C170*6/100</f>
        <v>26621.52</v>
      </c>
    </row>
    <row r="172" spans="1:3" ht="17.25" x14ac:dyDescent="0.3">
      <c r="A172" s="9" t="s">
        <v>31</v>
      </c>
      <c r="B172" s="22"/>
      <c r="C172" s="20">
        <v>-15000</v>
      </c>
    </row>
    <row r="173" spans="1:3" ht="16.5" thickBot="1" x14ac:dyDescent="0.3">
      <c r="A173" s="43" t="s">
        <v>32</v>
      </c>
      <c r="B173" s="40"/>
      <c r="C173" s="124">
        <f>C171+C172</f>
        <v>11621.52</v>
      </c>
    </row>
    <row r="174" spans="1:3" ht="17.25" thickTop="1" thickBot="1" x14ac:dyDescent="0.3">
      <c r="A174" s="51"/>
      <c r="B174" s="52"/>
      <c r="C174" s="124">
        <v>11622</v>
      </c>
    </row>
    <row r="175" spans="1:3" ht="16.5" thickTop="1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7.25" x14ac:dyDescent="0.3">
      <c r="A179" s="5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2"/>
      <c r="B181" s="3"/>
      <c r="C181" s="3"/>
    </row>
    <row r="182" spans="1:3" ht="17.25" x14ac:dyDescent="0.3">
      <c r="A182" s="1" t="s">
        <v>40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6" t="s">
        <v>129</v>
      </c>
      <c r="C186" s="166"/>
    </row>
    <row r="187" spans="1:3" ht="17.25" x14ac:dyDescent="0.3">
      <c r="A187" s="6" t="s">
        <v>6</v>
      </c>
      <c r="B187" s="8"/>
      <c r="C187" s="7">
        <v>107050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>
        <v>1200</v>
      </c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76050</v>
      </c>
    </row>
    <row r="193" spans="1:3" ht="17.25" x14ac:dyDescent="0.3">
      <c r="A193" s="9" t="s">
        <v>12</v>
      </c>
      <c r="B193" s="16"/>
      <c r="C193" s="13">
        <v>30000</v>
      </c>
    </row>
    <row r="194" spans="1:3" ht="17.25" x14ac:dyDescent="0.3">
      <c r="A194" s="9" t="s">
        <v>13</v>
      </c>
      <c r="B194" s="11"/>
      <c r="C194" s="10">
        <v>53525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487125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>C201+C205+C206+C207</f>
        <v>487125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f>C187*10/100</f>
        <v>10705</v>
      </c>
      <c r="C212" s="31"/>
    </row>
    <row r="213" spans="1:3" ht="15.75" x14ac:dyDescent="0.25">
      <c r="A213" s="12"/>
      <c r="B213" s="49"/>
      <c r="C213" s="33">
        <f t="shared" ref="C213" si="9">-B211-B212</f>
        <v>-11055</v>
      </c>
    </row>
    <row r="214" spans="1:3" ht="18" thickBot="1" x14ac:dyDescent="0.35">
      <c r="A214" s="9" t="s">
        <v>29</v>
      </c>
      <c r="B214" s="36"/>
      <c r="C214" s="59">
        <f>+C209+C213</f>
        <v>476070</v>
      </c>
    </row>
    <row r="215" spans="1:3" ht="17.25" x14ac:dyDescent="0.3">
      <c r="A215" s="9" t="s">
        <v>30</v>
      </c>
      <c r="B215" s="32"/>
      <c r="C215" s="85">
        <f t="shared" ref="C215" si="10">C214*6/100</f>
        <v>28564.2</v>
      </c>
    </row>
    <row r="216" spans="1:3" ht="17.25" x14ac:dyDescent="0.3">
      <c r="A216" s="9" t="s">
        <v>31</v>
      </c>
      <c r="B216" s="22"/>
      <c r="C216" s="77">
        <v>-15000</v>
      </c>
    </row>
    <row r="217" spans="1:3" ht="15.75" x14ac:dyDescent="0.25">
      <c r="A217" s="43" t="s">
        <v>32</v>
      </c>
      <c r="B217" s="40"/>
      <c r="C217" s="60">
        <f>C215+C216</f>
        <v>13564.2</v>
      </c>
    </row>
    <row r="218" spans="1:3" ht="16.5" thickBot="1" x14ac:dyDescent="0.3">
      <c r="A218" s="12"/>
      <c r="B218" s="52"/>
      <c r="C218" s="124">
        <v>13564</v>
      </c>
    </row>
    <row r="219" spans="1:3" ht="15.75" thickTop="1" x14ac:dyDescent="0.25"/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7.25" x14ac:dyDescent="0.3">
      <c r="A225" s="55"/>
      <c r="B225" s="3"/>
      <c r="C225" s="3"/>
    </row>
    <row r="226" spans="1:3" ht="17.25" x14ac:dyDescent="0.3">
      <c r="A226" s="1" t="s">
        <v>44</v>
      </c>
      <c r="B226" s="3"/>
      <c r="C226" s="3"/>
    </row>
    <row r="227" spans="1:3" ht="17.25" x14ac:dyDescent="0.3">
      <c r="A227" s="1" t="s">
        <v>1</v>
      </c>
      <c r="B227" s="3"/>
      <c r="C227" s="3"/>
    </row>
    <row r="228" spans="1:3" ht="17.25" x14ac:dyDescent="0.3">
      <c r="A228" s="2"/>
      <c r="B228" s="3"/>
      <c r="C228" s="3"/>
    </row>
    <row r="229" spans="1:3" ht="17.25" x14ac:dyDescent="0.3">
      <c r="A229" s="4" t="s">
        <v>2</v>
      </c>
      <c r="B229" s="3"/>
      <c r="C229" s="3"/>
    </row>
    <row r="230" spans="1:3" ht="17.25" x14ac:dyDescent="0.3">
      <c r="A230" s="5"/>
      <c r="B230" s="166" t="s">
        <v>129</v>
      </c>
      <c r="C230" s="166"/>
    </row>
    <row r="231" spans="1:3" ht="17.25" x14ac:dyDescent="0.3">
      <c r="A231" s="6" t="s">
        <v>6</v>
      </c>
      <c r="B231" s="8"/>
      <c r="C231" s="7">
        <v>100000</v>
      </c>
    </row>
    <row r="232" spans="1:3" ht="17.25" x14ac:dyDescent="0.3">
      <c r="A232" s="9" t="s">
        <v>7</v>
      </c>
      <c r="B232" s="11"/>
      <c r="C232" s="10"/>
    </row>
    <row r="233" spans="1:3" ht="15.75" x14ac:dyDescent="0.25">
      <c r="A233" s="12" t="s">
        <v>8</v>
      </c>
      <c r="B233" s="14"/>
      <c r="C233" s="13"/>
    </row>
    <row r="234" spans="1:3" ht="17.25" x14ac:dyDescent="0.3">
      <c r="A234" s="9" t="s">
        <v>9</v>
      </c>
      <c r="B234" s="11"/>
      <c r="C234" s="10">
        <v>7800</v>
      </c>
    </row>
    <row r="235" spans="1:3" ht="17.25" x14ac:dyDescent="0.3">
      <c r="A235" s="9" t="s">
        <v>10</v>
      </c>
      <c r="B235" s="11"/>
      <c r="C235" s="10"/>
    </row>
    <row r="236" spans="1:3" ht="17.25" x14ac:dyDescent="0.3">
      <c r="A236" s="9" t="s">
        <v>11</v>
      </c>
      <c r="B236" s="11"/>
      <c r="C236" s="10">
        <v>76050</v>
      </c>
    </row>
    <row r="237" spans="1:3" ht="17.25" x14ac:dyDescent="0.3">
      <c r="A237" s="9" t="s">
        <v>12</v>
      </c>
      <c r="B237" s="16"/>
      <c r="C237" s="15">
        <v>30000</v>
      </c>
    </row>
    <row r="238" spans="1:3" ht="17.25" x14ac:dyDescent="0.3">
      <c r="A238" s="9" t="s">
        <v>13</v>
      </c>
      <c r="B238" s="11"/>
      <c r="C238" s="10">
        <v>50000</v>
      </c>
    </row>
    <row r="239" spans="1:3" ht="17.25" x14ac:dyDescent="0.3">
      <c r="A239" s="9" t="s">
        <v>14</v>
      </c>
      <c r="B239" s="11"/>
      <c r="C239" s="10"/>
    </row>
    <row r="240" spans="1:3" ht="17.25" x14ac:dyDescent="0.3">
      <c r="A240" s="9" t="s">
        <v>15</v>
      </c>
      <c r="B240" s="14"/>
      <c r="C240" s="13">
        <v>100000</v>
      </c>
    </row>
    <row r="241" spans="1:3" ht="17.25" x14ac:dyDescent="0.3">
      <c r="A241" s="9" t="s">
        <v>16</v>
      </c>
      <c r="B241" s="11"/>
      <c r="C241" s="10">
        <v>25000</v>
      </c>
    </row>
    <row r="242" spans="1:3" ht="17.25" x14ac:dyDescent="0.3">
      <c r="A242" s="9" t="s">
        <v>17</v>
      </c>
      <c r="B242" s="11"/>
      <c r="C242" s="10">
        <v>55000</v>
      </c>
    </row>
    <row r="243" spans="1:3" ht="17.25" x14ac:dyDescent="0.3">
      <c r="A243" s="9" t="s">
        <v>18</v>
      </c>
      <c r="B243" s="14"/>
      <c r="C243" s="13">
        <v>11500</v>
      </c>
    </row>
    <row r="244" spans="1:3" ht="17.25" x14ac:dyDescent="0.3">
      <c r="A244" s="9" t="s">
        <v>19</v>
      </c>
      <c r="B244" s="11"/>
      <c r="C244" s="10">
        <v>20000</v>
      </c>
    </row>
    <row r="245" spans="1:3" ht="17.25" x14ac:dyDescent="0.3">
      <c r="A245" s="17" t="s">
        <v>20</v>
      </c>
      <c r="B245" s="19"/>
      <c r="C245" s="18">
        <f>SUM(C231:C244)</f>
        <v>475350</v>
      </c>
    </row>
    <row r="246" spans="1:3" ht="17.25" x14ac:dyDescent="0.3">
      <c r="A246" s="9"/>
      <c r="B246" s="22"/>
      <c r="C246" s="20"/>
    </row>
    <row r="247" spans="1:3" ht="17.25" x14ac:dyDescent="0.3">
      <c r="A247" s="23" t="s">
        <v>21</v>
      </c>
      <c r="B247" s="22"/>
      <c r="C247" s="20"/>
    </row>
    <row r="248" spans="1:3" ht="17.25" x14ac:dyDescent="0.3">
      <c r="A248" s="9" t="s">
        <v>22</v>
      </c>
      <c r="B248" s="22"/>
      <c r="C248" s="20"/>
    </row>
    <row r="249" spans="1:3" ht="15.75" x14ac:dyDescent="0.25">
      <c r="A249" s="24" t="s">
        <v>23</v>
      </c>
      <c r="B249" s="16"/>
      <c r="C249" s="15"/>
    </row>
    <row r="250" spans="1:3" ht="17.25" x14ac:dyDescent="0.3">
      <c r="A250" s="9" t="s">
        <v>24</v>
      </c>
      <c r="B250" s="22"/>
      <c r="C250" s="20"/>
    </row>
    <row r="251" spans="1:3" ht="17.25" x14ac:dyDescent="0.3">
      <c r="A251" s="9" t="s">
        <v>25</v>
      </c>
      <c r="B251" s="22">
        <v>6469.85</v>
      </c>
      <c r="C251" s="20"/>
    </row>
    <row r="252" spans="1:3" ht="17.25" x14ac:dyDescent="0.3">
      <c r="A252" s="9"/>
      <c r="B252" s="22"/>
      <c r="C252" s="20"/>
    </row>
    <row r="253" spans="1:3" ht="15.75" x14ac:dyDescent="0.25">
      <c r="A253" s="12"/>
      <c r="B253" s="8"/>
      <c r="C253" s="7">
        <f>C245+B251</f>
        <v>481819.85</v>
      </c>
    </row>
    <row r="254" spans="1:3" ht="17.25" x14ac:dyDescent="0.3">
      <c r="A254" s="23" t="s">
        <v>26</v>
      </c>
      <c r="B254" s="11"/>
      <c r="C254" s="10"/>
    </row>
    <row r="255" spans="1:3" ht="17.25" x14ac:dyDescent="0.3">
      <c r="A255" s="9" t="s">
        <v>27</v>
      </c>
      <c r="B255" s="27">
        <v>350</v>
      </c>
      <c r="C255" s="28"/>
    </row>
    <row r="256" spans="1:3" ht="17.25" x14ac:dyDescent="0.3">
      <c r="A256" s="9" t="s">
        <v>28</v>
      </c>
      <c r="B256" s="30">
        <v>10000</v>
      </c>
      <c r="C256" s="31"/>
    </row>
    <row r="257" spans="1:3" ht="16.5" thickBot="1" x14ac:dyDescent="0.3">
      <c r="A257" s="12"/>
      <c r="B257" s="62"/>
      <c r="C257" s="59">
        <f t="shared" ref="C257" si="11">-B255-B256</f>
        <v>-10350</v>
      </c>
    </row>
    <row r="258" spans="1:3" ht="17.25" x14ac:dyDescent="0.3">
      <c r="A258" s="9" t="s">
        <v>29</v>
      </c>
      <c r="B258" s="11"/>
      <c r="C258" s="65">
        <f>+C253+C257</f>
        <v>471469.85</v>
      </c>
    </row>
    <row r="259" spans="1:3" ht="17.25" x14ac:dyDescent="0.3">
      <c r="A259" s="9" t="s">
        <v>30</v>
      </c>
      <c r="B259" s="30"/>
      <c r="C259" s="31">
        <f>C258*6/100</f>
        <v>28288.190999999995</v>
      </c>
    </row>
    <row r="260" spans="1:3" ht="17.25" x14ac:dyDescent="0.3">
      <c r="A260" s="9" t="s">
        <v>31</v>
      </c>
      <c r="B260" s="22"/>
      <c r="C260" s="66">
        <v>-15000</v>
      </c>
    </row>
    <row r="261" spans="1:3" ht="15.75" x14ac:dyDescent="0.25">
      <c r="A261" s="43" t="s">
        <v>32</v>
      </c>
      <c r="B261" s="40"/>
      <c r="C261" s="60">
        <f>C259+C260</f>
        <v>13288.190999999995</v>
      </c>
    </row>
    <row r="262" spans="1:3" ht="16.5" thickBot="1" x14ac:dyDescent="0.3">
      <c r="A262" s="12"/>
      <c r="B262" s="52"/>
      <c r="C262" s="124">
        <v>13288</v>
      </c>
    </row>
    <row r="263" spans="1:3" ht="16.5" thickTop="1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92"/>
      <c r="B267" s="30"/>
      <c r="C267" s="58"/>
    </row>
    <row r="268" spans="1:3" ht="15.75" x14ac:dyDescent="0.25">
      <c r="A268" s="92"/>
      <c r="B268" s="30"/>
      <c r="C268" s="58"/>
    </row>
    <row r="269" spans="1:3" ht="15.75" x14ac:dyDescent="0.25">
      <c r="A269" s="92"/>
      <c r="B269" s="30"/>
      <c r="C269" s="58"/>
    </row>
    <row r="270" spans="1:3" ht="17.25" x14ac:dyDescent="0.3">
      <c r="A270" s="1" t="s">
        <v>55</v>
      </c>
      <c r="B270" s="3"/>
      <c r="C270" s="3"/>
    </row>
    <row r="271" spans="1:3" ht="17.25" x14ac:dyDescent="0.3">
      <c r="A271" s="1" t="s">
        <v>56</v>
      </c>
      <c r="B271" s="3"/>
      <c r="C271" s="3"/>
    </row>
    <row r="272" spans="1:3" ht="15.75" x14ac:dyDescent="0.25">
      <c r="A272" s="73"/>
      <c r="B272" s="3"/>
      <c r="C272" s="3"/>
    </row>
    <row r="273" spans="1:3" ht="15.75" x14ac:dyDescent="0.25">
      <c r="A273" s="74" t="s">
        <v>2</v>
      </c>
      <c r="B273" s="3"/>
      <c r="C273" s="3"/>
    </row>
    <row r="274" spans="1:3" ht="15.75" x14ac:dyDescent="0.25">
      <c r="A274" s="75"/>
      <c r="B274" s="166" t="s">
        <v>129</v>
      </c>
      <c r="C274" s="166"/>
    </row>
    <row r="275" spans="1:3" ht="15.75" x14ac:dyDescent="0.25">
      <c r="A275" s="76" t="s">
        <v>6</v>
      </c>
      <c r="B275" s="8"/>
      <c r="C275" s="7">
        <v>93010</v>
      </c>
    </row>
    <row r="276" spans="1:3" ht="15.75" x14ac:dyDescent="0.25">
      <c r="A276" s="67" t="s">
        <v>7</v>
      </c>
      <c r="B276" s="47"/>
      <c r="C276" s="77" t="s">
        <v>38</v>
      </c>
    </row>
    <row r="277" spans="1:3" ht="15.75" x14ac:dyDescent="0.25">
      <c r="A277" s="67" t="s">
        <v>9</v>
      </c>
      <c r="B277" s="11"/>
      <c r="C277" s="10">
        <v>7800</v>
      </c>
    </row>
    <row r="278" spans="1:3" ht="16.5" x14ac:dyDescent="0.25">
      <c r="A278" s="12" t="s">
        <v>8</v>
      </c>
      <c r="B278" s="48"/>
      <c r="C278" s="10">
        <v>2320</v>
      </c>
    </row>
    <row r="279" spans="1:3" ht="15.75" x14ac:dyDescent="0.25">
      <c r="A279" s="67" t="s">
        <v>11</v>
      </c>
      <c r="B279" s="11"/>
      <c r="C279" s="10">
        <v>76050</v>
      </c>
    </row>
    <row r="280" spans="1:3" ht="15.75" x14ac:dyDescent="0.25">
      <c r="A280" s="67" t="s">
        <v>13</v>
      </c>
      <c r="B280" s="11"/>
      <c r="C280" s="10">
        <v>46505</v>
      </c>
    </row>
    <row r="281" spans="1:3" ht="15.75" x14ac:dyDescent="0.25">
      <c r="A281" s="67" t="s">
        <v>14</v>
      </c>
      <c r="B281" s="47"/>
      <c r="C281" s="13" t="s">
        <v>38</v>
      </c>
    </row>
    <row r="282" spans="1:3" ht="15.75" x14ac:dyDescent="0.25">
      <c r="A282" s="67" t="s">
        <v>16</v>
      </c>
      <c r="B282" s="11"/>
      <c r="C282" s="10">
        <v>25000</v>
      </c>
    </row>
    <row r="283" spans="1:3" ht="15.75" x14ac:dyDescent="0.25">
      <c r="A283" s="67" t="s">
        <v>17</v>
      </c>
      <c r="B283" s="11"/>
      <c r="C283" s="10">
        <v>55000</v>
      </c>
    </row>
    <row r="284" spans="1:3" ht="15.75" x14ac:dyDescent="0.25">
      <c r="A284" s="67" t="s">
        <v>15</v>
      </c>
      <c r="B284" s="47"/>
      <c r="C284" s="15">
        <v>100000</v>
      </c>
    </row>
    <row r="285" spans="1:3" ht="15.75" x14ac:dyDescent="0.25">
      <c r="A285" s="67" t="s">
        <v>18</v>
      </c>
      <c r="B285" s="11"/>
      <c r="C285" s="10">
        <v>11500</v>
      </c>
    </row>
    <row r="286" spans="1:3" ht="15.75" x14ac:dyDescent="0.25">
      <c r="A286" s="67" t="s">
        <v>19</v>
      </c>
      <c r="B286" s="11"/>
      <c r="C286" s="10">
        <v>20000</v>
      </c>
    </row>
    <row r="287" spans="1:3" ht="15.75" x14ac:dyDescent="0.25">
      <c r="A287" s="78" t="s">
        <v>20</v>
      </c>
      <c r="B287" s="19"/>
      <c r="C287" s="18">
        <f>SUM(C275:C286)</f>
        <v>437185</v>
      </c>
    </row>
    <row r="288" spans="1:3" ht="15.75" x14ac:dyDescent="0.25">
      <c r="A288" s="79"/>
      <c r="B288" s="47"/>
      <c r="C288" s="20"/>
    </row>
    <row r="289" spans="1:3" ht="15.75" x14ac:dyDescent="0.25">
      <c r="A289" s="80" t="s">
        <v>21</v>
      </c>
      <c r="B289" s="47"/>
      <c r="C289" s="20"/>
    </row>
    <row r="290" spans="1:3" ht="15.75" x14ac:dyDescent="0.25">
      <c r="A290" s="67" t="s">
        <v>23</v>
      </c>
      <c r="B290" s="47"/>
      <c r="C290" s="77"/>
    </row>
    <row r="291" spans="1:3" ht="15.75" x14ac:dyDescent="0.25">
      <c r="A291" s="67" t="s">
        <v>22</v>
      </c>
      <c r="B291" s="47"/>
      <c r="C291" s="81"/>
    </row>
    <row r="292" spans="1:3" ht="15.75" x14ac:dyDescent="0.25">
      <c r="A292" s="67" t="s">
        <v>24</v>
      </c>
      <c r="B292" s="14">
        <v>70000</v>
      </c>
      <c r="C292" s="81"/>
    </row>
    <row r="293" spans="1:3" ht="15.75" x14ac:dyDescent="0.25">
      <c r="A293" s="67" t="s">
        <v>25</v>
      </c>
      <c r="B293" s="47"/>
      <c r="C293" s="81"/>
    </row>
    <row r="294" spans="1:3" ht="15.75" x14ac:dyDescent="0.25">
      <c r="A294" s="67"/>
      <c r="B294" s="8"/>
      <c r="C294" s="7">
        <f>C287+B292+C290</f>
        <v>507185</v>
      </c>
    </row>
    <row r="295" spans="1:3" ht="15.75" x14ac:dyDescent="0.25">
      <c r="A295" s="80" t="s">
        <v>26</v>
      </c>
      <c r="B295" s="47"/>
      <c r="C295" s="81"/>
    </row>
    <row r="296" spans="1:3" ht="15.75" x14ac:dyDescent="0.25">
      <c r="A296" s="67" t="s">
        <v>27</v>
      </c>
      <c r="B296" s="29">
        <v>350</v>
      </c>
      <c r="C296" s="82"/>
    </row>
    <row r="297" spans="1:3" ht="17.25" x14ac:dyDescent="0.3">
      <c r="A297" s="83" t="s">
        <v>28</v>
      </c>
      <c r="B297" s="29">
        <v>9301</v>
      </c>
      <c r="C297" s="82"/>
    </row>
    <row r="298" spans="1:3" ht="17.25" x14ac:dyDescent="0.3">
      <c r="A298" s="83"/>
      <c r="B298" s="49"/>
      <c r="C298" s="33">
        <f>-B296-B297-B298</f>
        <v>-9651</v>
      </c>
    </row>
    <row r="299" spans="1:3" ht="16.5" thickBot="1" x14ac:dyDescent="0.3">
      <c r="A299" s="67" t="s">
        <v>29</v>
      </c>
      <c r="B299" s="35"/>
      <c r="C299" s="84">
        <f>C294-B296-B297</f>
        <v>497534</v>
      </c>
    </row>
    <row r="300" spans="1:3" ht="15.75" x14ac:dyDescent="0.25">
      <c r="A300" s="67" t="s">
        <v>30</v>
      </c>
      <c r="B300" s="50"/>
      <c r="C300" s="85">
        <f>C299*6/100</f>
        <v>29852.04</v>
      </c>
    </row>
    <row r="301" spans="1:3" ht="15.75" x14ac:dyDescent="0.25">
      <c r="A301" s="67" t="s">
        <v>31</v>
      </c>
      <c r="B301" s="47"/>
      <c r="C301" s="77">
        <v>-15000</v>
      </c>
    </row>
    <row r="302" spans="1:3" ht="15.75" x14ac:dyDescent="0.25">
      <c r="A302" s="12" t="s">
        <v>32</v>
      </c>
      <c r="B302" s="47"/>
      <c r="C302" s="60">
        <f>C300+C301</f>
        <v>14852.04</v>
      </c>
    </row>
    <row r="303" spans="1:3" ht="16.5" thickBot="1" x14ac:dyDescent="0.3">
      <c r="A303" s="43"/>
      <c r="B303" s="52"/>
      <c r="C303" s="124">
        <v>14852</v>
      </c>
    </row>
    <row r="304" spans="1:3" ht="16.5" thickTop="1" x14ac:dyDescent="0.25">
      <c r="A304" s="21"/>
      <c r="B304" s="30"/>
      <c r="C304" s="97"/>
    </row>
    <row r="305" spans="1:3" ht="15.75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5.75" x14ac:dyDescent="0.25">
      <c r="A315" s="21"/>
      <c r="B315" s="30"/>
      <c r="C315" s="97"/>
    </row>
    <row r="316" spans="1:3" ht="15.75" x14ac:dyDescent="0.25">
      <c r="A316" s="21"/>
      <c r="B316" s="30"/>
      <c r="C316" s="97"/>
    </row>
    <row r="317" spans="1:3" ht="17.25" x14ac:dyDescent="0.3">
      <c r="A317" s="1" t="s">
        <v>71</v>
      </c>
      <c r="B317" s="1"/>
      <c r="C317" s="2"/>
    </row>
    <row r="318" spans="1:3" ht="17.25" x14ac:dyDescent="0.3">
      <c r="A318" s="1" t="s">
        <v>56</v>
      </c>
      <c r="B318" s="1"/>
      <c r="C318" s="2"/>
    </row>
    <row r="319" spans="1:3" ht="15.75" x14ac:dyDescent="0.25">
      <c r="A319" s="73"/>
      <c r="B319" s="73"/>
      <c r="C319" s="72"/>
    </row>
    <row r="320" spans="1:3" ht="15.75" x14ac:dyDescent="0.25">
      <c r="A320" s="74" t="s">
        <v>2</v>
      </c>
      <c r="B320" s="73"/>
      <c r="C320" s="72"/>
    </row>
    <row r="321" spans="1:3" ht="15.75" x14ac:dyDescent="0.25">
      <c r="A321" s="75"/>
      <c r="B321" s="166" t="s">
        <v>129</v>
      </c>
      <c r="C321" s="166"/>
    </row>
    <row r="322" spans="1:3" ht="15.75" x14ac:dyDescent="0.25">
      <c r="A322" s="76" t="s">
        <v>6</v>
      </c>
      <c r="B322" s="8"/>
      <c r="C322" s="7">
        <v>112500</v>
      </c>
    </row>
    <row r="323" spans="1:3" ht="15.75" x14ac:dyDescent="0.25">
      <c r="A323" s="67" t="s">
        <v>7</v>
      </c>
      <c r="B323" s="47"/>
      <c r="C323" s="77" t="s">
        <v>38</v>
      </c>
    </row>
    <row r="324" spans="1:3" ht="15.75" x14ac:dyDescent="0.25">
      <c r="A324" s="67" t="s">
        <v>9</v>
      </c>
      <c r="B324" s="11"/>
      <c r="C324" s="10">
        <v>7800</v>
      </c>
    </row>
    <row r="325" spans="1:3" ht="16.5" x14ac:dyDescent="0.25">
      <c r="A325" s="12" t="s">
        <v>8</v>
      </c>
      <c r="B325" s="48"/>
      <c r="C325" s="10"/>
    </row>
    <row r="326" spans="1:3" ht="15.75" x14ac:dyDescent="0.25">
      <c r="A326" s="67" t="s">
        <v>11</v>
      </c>
      <c r="B326" s="11"/>
      <c r="C326" s="10">
        <v>76050</v>
      </c>
    </row>
    <row r="327" spans="1:3" ht="15.75" x14ac:dyDescent="0.25">
      <c r="A327" s="67" t="s">
        <v>53</v>
      </c>
      <c r="B327" s="11"/>
      <c r="C327" s="10">
        <v>40000</v>
      </c>
    </row>
    <row r="328" spans="1:3" ht="15.75" x14ac:dyDescent="0.25">
      <c r="A328" s="67" t="s">
        <v>13</v>
      </c>
      <c r="B328" s="11"/>
      <c r="C328" s="10">
        <v>56250</v>
      </c>
    </row>
    <row r="329" spans="1:3" ht="15.75" x14ac:dyDescent="0.25">
      <c r="A329" s="67" t="s">
        <v>14</v>
      </c>
      <c r="B329" s="47"/>
      <c r="C329" s="13" t="s">
        <v>38</v>
      </c>
    </row>
    <row r="330" spans="1:3" ht="15.75" x14ac:dyDescent="0.25">
      <c r="A330" s="67" t="s">
        <v>16</v>
      </c>
      <c r="B330" s="11"/>
      <c r="C330" s="10">
        <v>25000</v>
      </c>
    </row>
    <row r="331" spans="1:3" ht="15.75" x14ac:dyDescent="0.25">
      <c r="A331" s="67" t="s">
        <v>17</v>
      </c>
      <c r="B331" s="11"/>
      <c r="C331" s="10">
        <v>65000</v>
      </c>
    </row>
    <row r="332" spans="1:3" ht="15.75" x14ac:dyDescent="0.25">
      <c r="A332" s="67" t="s">
        <v>15</v>
      </c>
      <c r="B332" s="47"/>
      <c r="C332" s="25">
        <v>100000</v>
      </c>
    </row>
    <row r="333" spans="1:3" ht="15.75" x14ac:dyDescent="0.25">
      <c r="A333" s="67" t="s">
        <v>18</v>
      </c>
      <c r="B333" s="11"/>
      <c r="C333" s="10">
        <v>11500</v>
      </c>
    </row>
    <row r="334" spans="1:3" ht="15.75" x14ac:dyDescent="0.25">
      <c r="A334" s="67" t="s">
        <v>19</v>
      </c>
      <c r="B334" s="11"/>
      <c r="C334" s="10">
        <v>20000</v>
      </c>
    </row>
    <row r="335" spans="1:3" ht="15.75" x14ac:dyDescent="0.25">
      <c r="A335" s="78" t="s">
        <v>20</v>
      </c>
      <c r="B335" s="19"/>
      <c r="C335" s="18">
        <f>SUM(C322:C334)</f>
        <v>514100</v>
      </c>
    </row>
    <row r="336" spans="1:3" ht="15.75" x14ac:dyDescent="0.25">
      <c r="A336" s="79"/>
      <c r="B336" s="47"/>
      <c r="C336" s="20"/>
    </row>
    <row r="337" spans="1:3" ht="15.75" x14ac:dyDescent="0.25">
      <c r="A337" s="80" t="s">
        <v>21</v>
      </c>
      <c r="B337" s="47"/>
      <c r="C337" s="20"/>
    </row>
    <row r="338" spans="1:3" ht="15.75" x14ac:dyDescent="0.25">
      <c r="A338" s="67" t="s">
        <v>23</v>
      </c>
      <c r="B338" s="47"/>
      <c r="C338" s="77"/>
    </row>
    <row r="339" spans="1:3" ht="15.75" x14ac:dyDescent="0.25">
      <c r="A339" s="67" t="s">
        <v>22</v>
      </c>
      <c r="B339" s="47"/>
      <c r="C339" s="81"/>
    </row>
    <row r="340" spans="1:3" ht="15.75" x14ac:dyDescent="0.25">
      <c r="A340" s="67" t="s">
        <v>24</v>
      </c>
      <c r="B340" s="90"/>
      <c r="C340" s="81"/>
    </row>
    <row r="341" spans="1:3" ht="15.75" x14ac:dyDescent="0.25">
      <c r="A341" s="67" t="s">
        <v>25</v>
      </c>
      <c r="B341" s="47"/>
      <c r="C341" s="81"/>
    </row>
    <row r="342" spans="1:3" ht="15.75" x14ac:dyDescent="0.25">
      <c r="A342" s="67"/>
      <c r="B342" s="8"/>
      <c r="C342" s="7">
        <f>C335+B340+C338</f>
        <v>514100</v>
      </c>
    </row>
    <row r="343" spans="1:3" ht="15.75" x14ac:dyDescent="0.25">
      <c r="A343" s="80" t="s">
        <v>26</v>
      </c>
      <c r="B343" s="47"/>
      <c r="C343" s="81"/>
    </row>
    <row r="344" spans="1:3" ht="15.75" x14ac:dyDescent="0.25">
      <c r="A344" s="67" t="s">
        <v>27</v>
      </c>
      <c r="B344" s="29">
        <v>350</v>
      </c>
      <c r="C344" s="82"/>
    </row>
    <row r="345" spans="1:3" ht="17.25" x14ac:dyDescent="0.3">
      <c r="A345" s="83" t="s">
        <v>28</v>
      </c>
      <c r="B345" s="29">
        <v>11250</v>
      </c>
      <c r="C345" s="82"/>
    </row>
    <row r="346" spans="1:3" ht="17.25" x14ac:dyDescent="0.3">
      <c r="A346" s="83"/>
      <c r="B346" s="49"/>
      <c r="C346" s="33">
        <f>-B344-B345-B346</f>
        <v>-11600</v>
      </c>
    </row>
    <row r="347" spans="1:3" ht="16.5" thickBot="1" x14ac:dyDescent="0.3">
      <c r="A347" s="67" t="s">
        <v>29</v>
      </c>
      <c r="B347" s="35"/>
      <c r="C347" s="84">
        <f>C342-B344-B345</f>
        <v>502500</v>
      </c>
    </row>
    <row r="348" spans="1:3" ht="15.75" x14ac:dyDescent="0.25">
      <c r="A348" s="67" t="s">
        <v>73</v>
      </c>
      <c r="B348" s="50"/>
      <c r="C348" s="85">
        <f>C347*12/100</f>
        <v>60300</v>
      </c>
    </row>
    <row r="349" spans="1:3" ht="15.75" x14ac:dyDescent="0.25">
      <c r="A349" s="67" t="s">
        <v>31</v>
      </c>
      <c r="B349" s="47"/>
      <c r="C349" s="77">
        <v>-45000</v>
      </c>
    </row>
    <row r="350" spans="1:3" ht="16.5" thickBot="1" x14ac:dyDescent="0.3">
      <c r="A350" s="43" t="s">
        <v>32</v>
      </c>
      <c r="B350" s="40"/>
      <c r="C350" s="38">
        <f>C348+C349</f>
        <v>15300</v>
      </c>
    </row>
    <row r="351" spans="1:3" ht="16.5" thickTop="1" x14ac:dyDescent="0.25">
      <c r="A351" s="21"/>
      <c r="B351" s="30"/>
      <c r="C351" s="97"/>
    </row>
    <row r="352" spans="1:3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7.25" x14ac:dyDescent="0.3">
      <c r="A364" s="1" t="s">
        <v>130</v>
      </c>
      <c r="B364" s="1"/>
      <c r="C364" s="2"/>
    </row>
    <row r="365" spans="1:3" ht="17.25" x14ac:dyDescent="0.3">
      <c r="A365" s="1" t="s">
        <v>56</v>
      </c>
      <c r="B365" s="1"/>
      <c r="C365" s="2"/>
    </row>
    <row r="366" spans="1:3" ht="15.75" x14ac:dyDescent="0.25">
      <c r="A366" s="73"/>
      <c r="B366" s="73"/>
      <c r="C366" s="72"/>
    </row>
    <row r="367" spans="1:3" ht="15.75" x14ac:dyDescent="0.25">
      <c r="A367" s="74" t="s">
        <v>2</v>
      </c>
      <c r="B367" s="73"/>
      <c r="C367" s="72"/>
    </row>
    <row r="368" spans="1:3" ht="15.75" x14ac:dyDescent="0.25">
      <c r="A368" s="75"/>
      <c r="B368" s="166" t="s">
        <v>129</v>
      </c>
      <c r="C368" s="166"/>
    </row>
    <row r="369" spans="1:3" ht="15.75" x14ac:dyDescent="0.25">
      <c r="A369" s="76" t="s">
        <v>6</v>
      </c>
      <c r="B369" s="8"/>
      <c r="C369" s="7">
        <v>84780</v>
      </c>
    </row>
    <row r="370" spans="1:3" ht="15.75" x14ac:dyDescent="0.25">
      <c r="A370" s="67" t="s">
        <v>7</v>
      </c>
      <c r="B370" s="47"/>
      <c r="C370" s="147" t="s">
        <v>38</v>
      </c>
    </row>
    <row r="371" spans="1:3" ht="15.75" x14ac:dyDescent="0.25">
      <c r="A371" s="67" t="s">
        <v>9</v>
      </c>
      <c r="B371" s="11"/>
      <c r="C371" s="10">
        <v>7800</v>
      </c>
    </row>
    <row r="372" spans="1:3" ht="16.5" x14ac:dyDescent="0.25">
      <c r="A372" s="12" t="s">
        <v>8</v>
      </c>
      <c r="B372" s="48"/>
      <c r="C372" s="10"/>
    </row>
    <row r="373" spans="1:3" ht="15.75" x14ac:dyDescent="0.25">
      <c r="A373" s="67" t="s">
        <v>11</v>
      </c>
      <c r="B373" s="11"/>
      <c r="C373" s="10">
        <v>76050</v>
      </c>
    </row>
    <row r="374" spans="1:3" ht="15.75" x14ac:dyDescent="0.25">
      <c r="A374" s="67" t="s">
        <v>53</v>
      </c>
      <c r="B374" s="11"/>
      <c r="C374" s="148" t="s">
        <v>38</v>
      </c>
    </row>
    <row r="375" spans="1:3" ht="15.75" x14ac:dyDescent="0.25">
      <c r="A375" s="67" t="s">
        <v>13</v>
      </c>
      <c r="B375" s="11"/>
      <c r="C375" s="10">
        <v>42390</v>
      </c>
    </row>
    <row r="376" spans="1:3" ht="15.75" x14ac:dyDescent="0.25">
      <c r="A376" s="67" t="s">
        <v>14</v>
      </c>
      <c r="B376" s="47"/>
      <c r="C376" s="149" t="s">
        <v>38</v>
      </c>
    </row>
    <row r="377" spans="1:3" ht="15.75" x14ac:dyDescent="0.25">
      <c r="A377" s="67" t="s">
        <v>16</v>
      </c>
      <c r="B377" s="11"/>
      <c r="C377" s="10">
        <v>25000</v>
      </c>
    </row>
    <row r="378" spans="1:3" ht="15.75" x14ac:dyDescent="0.25">
      <c r="A378" s="67" t="s">
        <v>17</v>
      </c>
      <c r="B378" s="11"/>
      <c r="C378" s="10">
        <v>55000</v>
      </c>
    </row>
    <row r="379" spans="1:3" ht="15.75" x14ac:dyDescent="0.25">
      <c r="A379" s="67" t="s">
        <v>15</v>
      </c>
      <c r="B379" s="47"/>
      <c r="C379" s="13">
        <v>100000</v>
      </c>
    </row>
    <row r="380" spans="1:3" ht="15.75" x14ac:dyDescent="0.25">
      <c r="A380" s="67" t="s">
        <v>18</v>
      </c>
      <c r="B380" s="11"/>
      <c r="C380" s="10">
        <v>11500</v>
      </c>
    </row>
    <row r="381" spans="1:3" ht="15.75" x14ac:dyDescent="0.25">
      <c r="A381" s="67" t="s">
        <v>19</v>
      </c>
      <c r="B381" s="11"/>
      <c r="C381" s="10">
        <v>20000</v>
      </c>
    </row>
    <row r="382" spans="1:3" ht="15.75" x14ac:dyDescent="0.25">
      <c r="A382" s="78" t="s">
        <v>20</v>
      </c>
      <c r="B382" s="19"/>
      <c r="C382" s="18">
        <f>SUM(C369:C381)</f>
        <v>422520</v>
      </c>
    </row>
    <row r="383" spans="1:3" ht="15.75" x14ac:dyDescent="0.25">
      <c r="A383" s="79"/>
      <c r="B383" s="47"/>
      <c r="C383" s="20"/>
    </row>
    <row r="384" spans="1:3" ht="15.75" x14ac:dyDescent="0.25">
      <c r="A384" s="80" t="s">
        <v>21</v>
      </c>
      <c r="B384" s="47"/>
      <c r="C384" s="20"/>
    </row>
    <row r="385" spans="1:3" ht="15.75" x14ac:dyDescent="0.25">
      <c r="A385" s="67" t="s">
        <v>23</v>
      </c>
      <c r="B385" s="47"/>
      <c r="C385" s="77"/>
    </row>
    <row r="386" spans="1:3" ht="15.75" x14ac:dyDescent="0.25">
      <c r="A386" s="67" t="s">
        <v>22</v>
      </c>
      <c r="B386" s="47"/>
      <c r="C386" s="81"/>
    </row>
    <row r="387" spans="1:3" ht="15.75" x14ac:dyDescent="0.25">
      <c r="A387" s="67" t="s">
        <v>24</v>
      </c>
      <c r="B387" s="90"/>
      <c r="C387" s="81"/>
    </row>
    <row r="388" spans="1:3" ht="15.75" x14ac:dyDescent="0.25">
      <c r="A388" s="67" t="s">
        <v>25</v>
      </c>
      <c r="B388" s="47"/>
      <c r="C388" s="81"/>
    </row>
    <row r="389" spans="1:3" ht="15.75" x14ac:dyDescent="0.25">
      <c r="A389" s="67"/>
      <c r="B389" s="8"/>
      <c r="C389" s="7">
        <f>C382+B387+C385</f>
        <v>422520</v>
      </c>
    </row>
    <row r="390" spans="1:3" ht="15.75" x14ac:dyDescent="0.25">
      <c r="A390" s="80" t="s">
        <v>26</v>
      </c>
      <c r="B390" s="47"/>
      <c r="C390" s="81"/>
    </row>
    <row r="391" spans="1:3" ht="15.75" x14ac:dyDescent="0.25">
      <c r="A391" s="67" t="s">
        <v>27</v>
      </c>
      <c r="B391" s="29">
        <v>350</v>
      </c>
      <c r="C391" s="82"/>
    </row>
    <row r="392" spans="1:3" ht="17.25" x14ac:dyDescent="0.3">
      <c r="A392" s="83" t="s">
        <v>28</v>
      </c>
      <c r="B392" s="150" t="s">
        <v>38</v>
      </c>
      <c r="C392" s="82"/>
    </row>
    <row r="393" spans="1:3" ht="17.25" x14ac:dyDescent="0.3">
      <c r="A393" s="83"/>
      <c r="B393" s="49"/>
      <c r="C393" s="33">
        <f>-B391</f>
        <v>-350</v>
      </c>
    </row>
    <row r="394" spans="1:3" ht="16.5" thickBot="1" x14ac:dyDescent="0.3">
      <c r="A394" s="67" t="s">
        <v>29</v>
      </c>
      <c r="B394" s="35"/>
      <c r="C394" s="84">
        <f>C389+C393</f>
        <v>422170</v>
      </c>
    </row>
    <row r="395" spans="1:3" ht="15.75" x14ac:dyDescent="0.25">
      <c r="A395" s="67" t="s">
        <v>30</v>
      </c>
      <c r="B395" s="50"/>
      <c r="C395" s="85">
        <f>C394*6/100</f>
        <v>25330.2</v>
      </c>
    </row>
    <row r="396" spans="1:3" ht="15.75" x14ac:dyDescent="0.25">
      <c r="A396" s="67" t="s">
        <v>31</v>
      </c>
      <c r="B396" s="47"/>
      <c r="C396" s="77">
        <v>-15000</v>
      </c>
    </row>
    <row r="397" spans="1:3" ht="15.75" x14ac:dyDescent="0.25">
      <c r="A397" s="43" t="s">
        <v>32</v>
      </c>
      <c r="B397" s="40"/>
      <c r="C397" s="60">
        <f>C395+C396</f>
        <v>10330.200000000001</v>
      </c>
    </row>
    <row r="398" spans="1:3" ht="16.5" thickBot="1" x14ac:dyDescent="0.3">
      <c r="A398" s="12"/>
      <c r="B398" s="52"/>
      <c r="C398" s="124">
        <v>10330</v>
      </c>
    </row>
    <row r="399" spans="1:3" ht="16.5" thickTop="1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7.25" x14ac:dyDescent="0.3">
      <c r="A411" s="1" t="s">
        <v>131</v>
      </c>
      <c r="B411" s="1"/>
      <c r="C411" s="2"/>
    </row>
    <row r="412" spans="1:3" ht="17.25" x14ac:dyDescent="0.3">
      <c r="A412" s="1" t="s">
        <v>56</v>
      </c>
      <c r="B412" s="1"/>
      <c r="C412" s="2"/>
    </row>
    <row r="413" spans="1:3" ht="15.75" x14ac:dyDescent="0.25">
      <c r="A413" s="73"/>
      <c r="B413" s="73"/>
      <c r="C413" s="72"/>
    </row>
    <row r="414" spans="1:3" ht="15.75" x14ac:dyDescent="0.25">
      <c r="A414" s="74" t="s">
        <v>2</v>
      </c>
      <c r="B414" s="73"/>
      <c r="C414" s="72"/>
    </row>
    <row r="415" spans="1:3" ht="15.75" x14ac:dyDescent="0.25">
      <c r="A415" s="75"/>
      <c r="B415" s="166" t="s">
        <v>129</v>
      </c>
      <c r="C415" s="166"/>
    </row>
    <row r="416" spans="1:3" ht="15.75" x14ac:dyDescent="0.25">
      <c r="A416" s="76" t="s">
        <v>6</v>
      </c>
      <c r="B416" s="8"/>
      <c r="C416" s="7">
        <v>95180</v>
      </c>
    </row>
    <row r="417" spans="1:3" ht="15.75" x14ac:dyDescent="0.25">
      <c r="A417" s="67" t="s">
        <v>7</v>
      </c>
      <c r="B417" s="47"/>
      <c r="C417" s="77"/>
    </row>
    <row r="418" spans="1:3" ht="15.75" x14ac:dyDescent="0.25">
      <c r="A418" s="67" t="s">
        <v>9</v>
      </c>
      <c r="B418" s="11"/>
      <c r="C418" s="10">
        <v>7800</v>
      </c>
    </row>
    <row r="419" spans="1:3" ht="16.5" x14ac:dyDescent="0.25">
      <c r="A419" s="12" t="s">
        <v>8</v>
      </c>
      <c r="B419" s="48"/>
      <c r="C419" s="10"/>
    </row>
    <row r="420" spans="1:3" ht="15.75" x14ac:dyDescent="0.25">
      <c r="A420" s="67" t="s">
        <v>11</v>
      </c>
      <c r="B420" s="11"/>
      <c r="C420" s="10">
        <v>76050</v>
      </c>
    </row>
    <row r="421" spans="1:3" ht="15.75" x14ac:dyDescent="0.25">
      <c r="A421" s="67" t="s">
        <v>53</v>
      </c>
      <c r="B421" s="11"/>
      <c r="C421" s="10"/>
    </row>
    <row r="422" spans="1:3" ht="15.75" x14ac:dyDescent="0.25">
      <c r="A422" s="67" t="s">
        <v>13</v>
      </c>
      <c r="B422" s="11"/>
      <c r="C422" s="10">
        <v>47590</v>
      </c>
    </row>
    <row r="423" spans="1:3" ht="15.75" x14ac:dyDescent="0.25">
      <c r="A423" s="67" t="s">
        <v>14</v>
      </c>
      <c r="B423" s="47"/>
      <c r="C423" s="13"/>
    </row>
    <row r="424" spans="1:3" ht="15.75" x14ac:dyDescent="0.25">
      <c r="A424" s="67" t="s">
        <v>16</v>
      </c>
      <c r="B424" s="11"/>
      <c r="C424" s="10">
        <v>25000</v>
      </c>
    </row>
    <row r="425" spans="1:3" ht="15.75" x14ac:dyDescent="0.25">
      <c r="A425" s="67" t="s">
        <v>17</v>
      </c>
      <c r="B425" s="11"/>
      <c r="C425" s="10">
        <v>55000</v>
      </c>
    </row>
    <row r="426" spans="1:3" ht="15.75" x14ac:dyDescent="0.25">
      <c r="A426" s="67" t="s">
        <v>15</v>
      </c>
      <c r="B426" s="47"/>
      <c r="C426" s="15">
        <v>100000</v>
      </c>
    </row>
    <row r="427" spans="1:3" ht="15.75" x14ac:dyDescent="0.25">
      <c r="A427" s="67" t="s">
        <v>18</v>
      </c>
      <c r="B427" s="11"/>
      <c r="C427" s="10">
        <v>11500</v>
      </c>
    </row>
    <row r="428" spans="1:3" ht="15.75" x14ac:dyDescent="0.25">
      <c r="A428" s="67" t="s">
        <v>19</v>
      </c>
      <c r="B428" s="11"/>
      <c r="C428" s="10">
        <v>20000</v>
      </c>
    </row>
    <row r="429" spans="1:3" ht="15.75" x14ac:dyDescent="0.25">
      <c r="A429" s="78" t="s">
        <v>20</v>
      </c>
      <c r="B429" s="19"/>
      <c r="C429" s="18">
        <f>SUM(C416:C428)</f>
        <v>438120</v>
      </c>
    </row>
    <row r="430" spans="1:3" ht="15.75" x14ac:dyDescent="0.25">
      <c r="A430" s="79"/>
      <c r="B430" s="47"/>
      <c r="C430" s="20"/>
    </row>
    <row r="431" spans="1:3" ht="15.75" x14ac:dyDescent="0.25">
      <c r="A431" s="80" t="s">
        <v>21</v>
      </c>
      <c r="B431" s="47"/>
      <c r="C431" s="20"/>
    </row>
    <row r="432" spans="1:3" ht="15.75" x14ac:dyDescent="0.25">
      <c r="A432" s="67" t="s">
        <v>23</v>
      </c>
      <c r="B432" s="47"/>
      <c r="C432" s="77"/>
    </row>
    <row r="433" spans="1:3" ht="15.75" x14ac:dyDescent="0.25">
      <c r="A433" s="67" t="s">
        <v>22</v>
      </c>
      <c r="B433" s="47"/>
      <c r="C433" s="81"/>
    </row>
    <row r="434" spans="1:3" ht="15.75" x14ac:dyDescent="0.25">
      <c r="A434" s="67" t="s">
        <v>24</v>
      </c>
      <c r="B434" s="90"/>
      <c r="C434" s="81"/>
    </row>
    <row r="435" spans="1:3" ht="15.75" x14ac:dyDescent="0.25">
      <c r="A435" s="67" t="s">
        <v>25</v>
      </c>
      <c r="B435" s="47"/>
      <c r="C435" s="81"/>
    </row>
    <row r="436" spans="1:3" ht="15.75" x14ac:dyDescent="0.25">
      <c r="A436" s="67"/>
      <c r="B436" s="8"/>
      <c r="C436" s="7">
        <f>C429+B434+C432</f>
        <v>438120</v>
      </c>
    </row>
    <row r="437" spans="1:3" ht="15.75" x14ac:dyDescent="0.25">
      <c r="A437" s="80" t="s">
        <v>26</v>
      </c>
      <c r="B437" s="47"/>
      <c r="C437" s="81"/>
    </row>
    <row r="438" spans="1:3" ht="15.75" x14ac:dyDescent="0.25">
      <c r="A438" s="67" t="s">
        <v>27</v>
      </c>
      <c r="B438" s="29">
        <v>350</v>
      </c>
      <c r="C438" s="82"/>
    </row>
    <row r="439" spans="1:3" ht="17.25" x14ac:dyDescent="0.3">
      <c r="A439" s="83" t="s">
        <v>28</v>
      </c>
      <c r="B439" s="29"/>
      <c r="C439" s="82"/>
    </row>
    <row r="440" spans="1:3" ht="17.25" x14ac:dyDescent="0.3">
      <c r="A440" s="83"/>
      <c r="B440" s="49"/>
      <c r="C440" s="33">
        <f>-B438-B439-B440</f>
        <v>-350</v>
      </c>
    </row>
    <row r="441" spans="1:3" ht="16.5" thickBot="1" x14ac:dyDescent="0.3">
      <c r="A441" s="67" t="s">
        <v>29</v>
      </c>
      <c r="B441" s="35"/>
      <c r="C441" s="84">
        <f>C436-B438-B439</f>
        <v>437770</v>
      </c>
    </row>
    <row r="442" spans="1:3" ht="15.75" x14ac:dyDescent="0.25">
      <c r="A442" s="67" t="s">
        <v>30</v>
      </c>
      <c r="B442" s="50"/>
      <c r="C442" s="85">
        <f>C441*6/100</f>
        <v>26266.2</v>
      </c>
    </row>
    <row r="443" spans="1:3" ht="15.75" x14ac:dyDescent="0.25">
      <c r="A443" s="67" t="s">
        <v>31</v>
      </c>
      <c r="B443" s="47"/>
      <c r="C443" s="77">
        <v>-15000</v>
      </c>
    </row>
    <row r="444" spans="1:3" ht="15.75" x14ac:dyDescent="0.25">
      <c r="A444" s="43" t="s">
        <v>32</v>
      </c>
      <c r="B444" s="40"/>
      <c r="C444" s="60">
        <f>C442+C443</f>
        <v>11266.2</v>
      </c>
    </row>
    <row r="445" spans="1:3" ht="16.5" thickBot="1" x14ac:dyDescent="0.3">
      <c r="A445" s="12"/>
      <c r="B445" s="52"/>
      <c r="C445" s="124">
        <v>11266</v>
      </c>
    </row>
    <row r="446" spans="1:3" ht="16.5" thickTop="1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7.25" x14ac:dyDescent="0.3">
      <c r="A458" s="1" t="s">
        <v>133</v>
      </c>
      <c r="B458" s="1"/>
      <c r="C458" s="2"/>
    </row>
    <row r="459" spans="1:3" ht="17.25" x14ac:dyDescent="0.3">
      <c r="A459" s="1" t="s">
        <v>56</v>
      </c>
      <c r="B459" s="1"/>
      <c r="C459" s="2"/>
    </row>
    <row r="460" spans="1:3" ht="15.75" x14ac:dyDescent="0.25">
      <c r="A460" s="73"/>
      <c r="B460" s="73"/>
      <c r="C460" s="72"/>
    </row>
    <row r="461" spans="1:3" ht="15.75" x14ac:dyDescent="0.25">
      <c r="A461" s="74" t="s">
        <v>2</v>
      </c>
      <c r="B461" s="73"/>
      <c r="C461" s="72"/>
    </row>
    <row r="462" spans="1:3" ht="15.75" x14ac:dyDescent="0.25">
      <c r="A462" s="75"/>
      <c r="B462" s="166" t="s">
        <v>129</v>
      </c>
      <c r="C462" s="166"/>
    </row>
    <row r="463" spans="1:3" ht="15.75" x14ac:dyDescent="0.25">
      <c r="A463" s="76" t="s">
        <v>6</v>
      </c>
      <c r="B463" s="8"/>
      <c r="C463" s="7">
        <v>86500</v>
      </c>
    </row>
    <row r="464" spans="1:3" ht="15.75" x14ac:dyDescent="0.25">
      <c r="A464" s="67" t="s">
        <v>7</v>
      </c>
      <c r="B464" s="47"/>
      <c r="C464" s="77"/>
    </row>
    <row r="465" spans="1:3" ht="15.75" x14ac:dyDescent="0.25">
      <c r="A465" s="67" t="s">
        <v>9</v>
      </c>
      <c r="B465" s="11"/>
      <c r="C465" s="10">
        <v>7800</v>
      </c>
    </row>
    <row r="466" spans="1:3" ht="16.5" x14ac:dyDescent="0.25">
      <c r="A466" s="12" t="s">
        <v>8</v>
      </c>
      <c r="B466" s="48"/>
      <c r="C466" s="10"/>
    </row>
    <row r="467" spans="1:3" ht="15.75" x14ac:dyDescent="0.25">
      <c r="A467" s="67" t="s">
        <v>11</v>
      </c>
      <c r="B467" s="11"/>
      <c r="C467" s="10">
        <v>76050</v>
      </c>
    </row>
    <row r="468" spans="1:3" ht="15.75" x14ac:dyDescent="0.25">
      <c r="A468" s="67" t="s">
        <v>53</v>
      </c>
      <c r="B468" s="11"/>
      <c r="C468" s="10"/>
    </row>
    <row r="469" spans="1:3" ht="15.75" x14ac:dyDescent="0.25">
      <c r="A469" s="67" t="s">
        <v>13</v>
      </c>
      <c r="B469" s="11"/>
      <c r="C469" s="10">
        <v>43250</v>
      </c>
    </row>
    <row r="470" spans="1:3" ht="15.75" x14ac:dyDescent="0.25">
      <c r="A470" s="67" t="s">
        <v>14</v>
      </c>
      <c r="B470" s="47"/>
      <c r="C470" s="13"/>
    </row>
    <row r="471" spans="1:3" ht="15.75" x14ac:dyDescent="0.25">
      <c r="A471" s="67" t="s">
        <v>16</v>
      </c>
      <c r="B471" s="11"/>
      <c r="C471" s="10">
        <v>25000</v>
      </c>
    </row>
    <row r="472" spans="1:3" ht="15.75" x14ac:dyDescent="0.25">
      <c r="A472" s="67" t="s">
        <v>17</v>
      </c>
      <c r="B472" s="11"/>
      <c r="C472" s="10">
        <v>55000</v>
      </c>
    </row>
    <row r="473" spans="1:3" ht="15.75" x14ac:dyDescent="0.25">
      <c r="A473" s="67" t="s">
        <v>15</v>
      </c>
      <c r="B473" s="47"/>
      <c r="C473" s="13">
        <v>100000</v>
      </c>
    </row>
    <row r="474" spans="1:3" ht="15.75" x14ac:dyDescent="0.25">
      <c r="A474" s="67" t="s">
        <v>18</v>
      </c>
      <c r="B474" s="11"/>
      <c r="C474" s="10">
        <v>11500</v>
      </c>
    </row>
    <row r="475" spans="1:3" ht="15.75" x14ac:dyDescent="0.25">
      <c r="A475" s="67" t="s">
        <v>19</v>
      </c>
      <c r="B475" s="11"/>
      <c r="C475" s="10">
        <v>20000</v>
      </c>
    </row>
    <row r="476" spans="1:3" ht="15.75" x14ac:dyDescent="0.25">
      <c r="A476" s="78" t="s">
        <v>20</v>
      </c>
      <c r="B476" s="19"/>
      <c r="C476" s="18">
        <f>SUM(C463:C475)</f>
        <v>425100</v>
      </c>
    </row>
    <row r="477" spans="1:3" ht="15.75" x14ac:dyDescent="0.25">
      <c r="A477" s="79"/>
      <c r="B477" s="47"/>
      <c r="C477" s="20"/>
    </row>
    <row r="478" spans="1:3" ht="15.75" x14ac:dyDescent="0.25">
      <c r="A478" s="80" t="s">
        <v>21</v>
      </c>
      <c r="B478" s="47"/>
      <c r="C478" s="20"/>
    </row>
    <row r="479" spans="1:3" ht="15.75" x14ac:dyDescent="0.25">
      <c r="A479" s="67" t="s">
        <v>23</v>
      </c>
      <c r="B479" s="47"/>
      <c r="C479" s="77"/>
    </row>
    <row r="480" spans="1:3" ht="15.75" x14ac:dyDescent="0.25">
      <c r="A480" s="67" t="s">
        <v>22</v>
      </c>
      <c r="B480" s="47"/>
      <c r="C480" s="81"/>
    </row>
    <row r="481" spans="1:3" ht="15.75" x14ac:dyDescent="0.25">
      <c r="A481" s="67" t="s">
        <v>24</v>
      </c>
      <c r="B481" s="90"/>
      <c r="C481" s="81"/>
    </row>
    <row r="482" spans="1:3" ht="15.75" x14ac:dyDescent="0.25">
      <c r="A482" s="67" t="s">
        <v>25</v>
      </c>
      <c r="B482" s="47"/>
      <c r="C482" s="81"/>
    </row>
    <row r="483" spans="1:3" ht="15.75" x14ac:dyDescent="0.25">
      <c r="A483" s="67"/>
      <c r="B483" s="8"/>
      <c r="C483" s="7">
        <f>C476+B481+C479</f>
        <v>425100</v>
      </c>
    </row>
    <row r="484" spans="1:3" ht="15.75" x14ac:dyDescent="0.25">
      <c r="A484" s="80" t="s">
        <v>26</v>
      </c>
      <c r="B484" s="47"/>
      <c r="C484" s="81"/>
    </row>
    <row r="485" spans="1:3" ht="15.75" x14ac:dyDescent="0.25">
      <c r="A485" s="67" t="s">
        <v>27</v>
      </c>
      <c r="B485" s="29">
        <v>350</v>
      </c>
      <c r="C485" s="82"/>
    </row>
    <row r="486" spans="1:3" ht="17.25" x14ac:dyDescent="0.3">
      <c r="A486" s="83" t="s">
        <v>28</v>
      </c>
      <c r="B486" s="29"/>
      <c r="C486" s="82"/>
    </row>
    <row r="487" spans="1:3" ht="17.25" x14ac:dyDescent="0.3">
      <c r="A487" s="83"/>
      <c r="B487" s="49"/>
      <c r="C487" s="33">
        <f>-B485-B486-B487</f>
        <v>-350</v>
      </c>
    </row>
    <row r="488" spans="1:3" ht="16.5" thickBot="1" x14ac:dyDescent="0.3">
      <c r="A488" s="67" t="s">
        <v>29</v>
      </c>
      <c r="B488" s="35"/>
      <c r="C488" s="84">
        <f>C483-B485-B486</f>
        <v>424750</v>
      </c>
    </row>
    <row r="489" spans="1:3" ht="15.75" x14ac:dyDescent="0.25">
      <c r="A489" s="67" t="s">
        <v>30</v>
      </c>
      <c r="B489" s="50"/>
      <c r="C489" s="85">
        <f>C488*6/100</f>
        <v>25485</v>
      </c>
    </row>
    <row r="490" spans="1:3" ht="15.75" x14ac:dyDescent="0.25">
      <c r="A490" s="67" t="s">
        <v>31</v>
      </c>
      <c r="B490" s="47"/>
      <c r="C490" s="77">
        <v>-15000</v>
      </c>
    </row>
    <row r="491" spans="1:3" ht="16.5" thickBot="1" x14ac:dyDescent="0.3">
      <c r="A491" s="43" t="s">
        <v>32</v>
      </c>
      <c r="B491" s="40"/>
      <c r="C491" s="38">
        <f>C489+C490</f>
        <v>10485</v>
      </c>
    </row>
    <row r="492" spans="1:3" ht="16.5" thickTop="1" x14ac:dyDescent="0.25">
      <c r="A492" s="22"/>
      <c r="B492" s="30"/>
      <c r="C492" s="58"/>
    </row>
    <row r="493" spans="1:3" ht="15.75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2"/>
      <c r="B502" s="30"/>
      <c r="C502" s="58"/>
    </row>
    <row r="503" spans="1:3" ht="15.75" x14ac:dyDescent="0.25">
      <c r="A503" s="22"/>
      <c r="B503" s="30"/>
      <c r="C503" s="58"/>
    </row>
    <row r="504" spans="1:3" ht="15.75" x14ac:dyDescent="0.25">
      <c r="A504" s="22"/>
      <c r="B504" s="30"/>
      <c r="C504" s="58"/>
    </row>
    <row r="505" spans="1:3" ht="17.25" x14ac:dyDescent="0.3">
      <c r="A505" s="1" t="s">
        <v>134</v>
      </c>
      <c r="B505" s="1"/>
      <c r="C505" s="2"/>
    </row>
    <row r="506" spans="1:3" ht="17.25" x14ac:dyDescent="0.3">
      <c r="A506" s="1" t="s">
        <v>56</v>
      </c>
      <c r="B506" s="1"/>
      <c r="C506" s="2"/>
    </row>
    <row r="507" spans="1:3" ht="15.75" x14ac:dyDescent="0.25">
      <c r="A507" s="73"/>
      <c r="B507" s="73"/>
      <c r="C507" s="72"/>
    </row>
    <row r="508" spans="1:3" ht="15.75" x14ac:dyDescent="0.25">
      <c r="A508" s="74" t="s">
        <v>2</v>
      </c>
      <c r="B508" s="73"/>
      <c r="C508" s="72"/>
    </row>
    <row r="509" spans="1:3" ht="15.75" x14ac:dyDescent="0.25">
      <c r="A509" s="75"/>
      <c r="B509" s="166" t="s">
        <v>129</v>
      </c>
      <c r="C509" s="166"/>
    </row>
    <row r="510" spans="1:3" ht="15.75" x14ac:dyDescent="0.25">
      <c r="A510" s="76" t="s">
        <v>6</v>
      </c>
      <c r="B510" s="8"/>
      <c r="C510" s="7">
        <v>100000</v>
      </c>
    </row>
    <row r="511" spans="1:3" ht="15.75" x14ac:dyDescent="0.25">
      <c r="A511" s="67" t="s">
        <v>7</v>
      </c>
      <c r="B511" s="47"/>
      <c r="C511" s="77"/>
    </row>
    <row r="512" spans="1:3" ht="15.75" x14ac:dyDescent="0.25">
      <c r="A512" s="67" t="s">
        <v>9</v>
      </c>
      <c r="B512" s="11"/>
      <c r="C512" s="10">
        <v>7800</v>
      </c>
    </row>
    <row r="513" spans="1:3" ht="16.5" x14ac:dyDescent="0.25">
      <c r="A513" s="12" t="s">
        <v>8</v>
      </c>
      <c r="B513" s="48"/>
      <c r="C513" s="10"/>
    </row>
    <row r="514" spans="1:3" ht="15.75" x14ac:dyDescent="0.25">
      <c r="A514" s="67" t="s">
        <v>11</v>
      </c>
      <c r="B514" s="11"/>
      <c r="C514" s="10">
        <v>76050</v>
      </c>
    </row>
    <row r="515" spans="1:3" ht="15.75" x14ac:dyDescent="0.25">
      <c r="A515" s="67" t="s">
        <v>53</v>
      </c>
      <c r="B515" s="11"/>
      <c r="C515" s="10"/>
    </row>
    <row r="516" spans="1:3" ht="15.75" x14ac:dyDescent="0.25">
      <c r="A516" s="67" t="s">
        <v>13</v>
      </c>
      <c r="B516" s="11"/>
      <c r="C516" s="10">
        <v>50000</v>
      </c>
    </row>
    <row r="517" spans="1:3" ht="15.75" x14ac:dyDescent="0.25">
      <c r="A517" s="67" t="s">
        <v>14</v>
      </c>
      <c r="B517" s="47"/>
      <c r="C517" s="13"/>
    </row>
    <row r="518" spans="1:3" ht="15.75" x14ac:dyDescent="0.25">
      <c r="A518" s="67" t="s">
        <v>16</v>
      </c>
      <c r="B518" s="11"/>
      <c r="C518" s="10">
        <v>25000</v>
      </c>
    </row>
    <row r="519" spans="1:3" ht="15.75" x14ac:dyDescent="0.25">
      <c r="A519" s="67" t="s">
        <v>17</v>
      </c>
      <c r="B519" s="11"/>
      <c r="C519" s="10">
        <v>55000</v>
      </c>
    </row>
    <row r="520" spans="1:3" ht="15.75" x14ac:dyDescent="0.25">
      <c r="A520" s="67" t="s">
        <v>15</v>
      </c>
      <c r="B520" s="47"/>
      <c r="C520" s="13">
        <v>100000</v>
      </c>
    </row>
    <row r="521" spans="1:3" ht="15.75" x14ac:dyDescent="0.25">
      <c r="A521" s="67" t="s">
        <v>18</v>
      </c>
      <c r="B521" s="11"/>
      <c r="C521" s="10">
        <v>11500</v>
      </c>
    </row>
    <row r="522" spans="1:3" ht="15.75" x14ac:dyDescent="0.25">
      <c r="A522" s="67" t="s">
        <v>19</v>
      </c>
      <c r="B522" s="11"/>
      <c r="C522" s="10">
        <v>20000</v>
      </c>
    </row>
    <row r="523" spans="1:3" ht="15.75" x14ac:dyDescent="0.25">
      <c r="A523" s="78" t="s">
        <v>20</v>
      </c>
      <c r="B523" s="19"/>
      <c r="C523" s="18">
        <f>SUM(C510:C522)</f>
        <v>445350</v>
      </c>
    </row>
    <row r="524" spans="1:3" ht="15.75" x14ac:dyDescent="0.25">
      <c r="A524" s="79"/>
      <c r="B524" s="47"/>
      <c r="C524" s="20"/>
    </row>
    <row r="525" spans="1:3" ht="15.75" x14ac:dyDescent="0.25">
      <c r="A525" s="80" t="s">
        <v>21</v>
      </c>
      <c r="B525" s="47"/>
      <c r="C525" s="20"/>
    </row>
    <row r="526" spans="1:3" ht="15.75" x14ac:dyDescent="0.25">
      <c r="A526" s="67" t="s">
        <v>23</v>
      </c>
      <c r="B526" s="47"/>
      <c r="C526" s="77"/>
    </row>
    <row r="527" spans="1:3" ht="15.75" x14ac:dyDescent="0.25">
      <c r="A527" s="67" t="s">
        <v>22</v>
      </c>
      <c r="B527" s="47"/>
      <c r="C527" s="81"/>
    </row>
    <row r="528" spans="1:3" ht="15.75" x14ac:dyDescent="0.25">
      <c r="A528" s="67" t="s">
        <v>24</v>
      </c>
      <c r="B528" s="90"/>
      <c r="C528" s="81"/>
    </row>
    <row r="529" spans="1:3" ht="15.75" x14ac:dyDescent="0.25">
      <c r="A529" s="67" t="s">
        <v>25</v>
      </c>
      <c r="B529" s="151">
        <v>4696.67</v>
      </c>
      <c r="C529" s="81"/>
    </row>
    <row r="530" spans="1:3" ht="15.75" x14ac:dyDescent="0.25">
      <c r="A530" s="67"/>
      <c r="B530" s="8"/>
      <c r="C530" s="7">
        <f>C523+B529</f>
        <v>450046.67</v>
      </c>
    </row>
    <row r="531" spans="1:3" ht="15.75" x14ac:dyDescent="0.25">
      <c r="A531" s="80" t="s">
        <v>26</v>
      </c>
      <c r="B531" s="47"/>
      <c r="C531" s="81"/>
    </row>
    <row r="532" spans="1:3" ht="15.75" x14ac:dyDescent="0.25">
      <c r="A532" s="67" t="s">
        <v>27</v>
      </c>
      <c r="B532" s="29">
        <v>350</v>
      </c>
      <c r="C532" s="82"/>
    </row>
    <row r="533" spans="1:3" ht="17.25" x14ac:dyDescent="0.3">
      <c r="A533" s="83" t="s">
        <v>28</v>
      </c>
      <c r="B533" s="29"/>
      <c r="C533" s="82"/>
    </row>
    <row r="534" spans="1:3" ht="17.25" x14ac:dyDescent="0.3">
      <c r="A534" s="83"/>
      <c r="B534" s="49"/>
      <c r="C534" s="33">
        <f>-B532-B533-B534</f>
        <v>-350</v>
      </c>
    </row>
    <row r="535" spans="1:3" ht="16.5" thickBot="1" x14ac:dyDescent="0.3">
      <c r="A535" s="67" t="s">
        <v>29</v>
      </c>
      <c r="B535" s="35"/>
      <c r="C535" s="34">
        <f>C530-B532-B533</f>
        <v>449696.67</v>
      </c>
    </row>
    <row r="536" spans="1:3" ht="15.75" x14ac:dyDescent="0.25">
      <c r="A536" s="67" t="s">
        <v>30</v>
      </c>
      <c r="B536" s="50"/>
      <c r="C536" s="85">
        <f>C535*6/100</f>
        <v>26981.800200000001</v>
      </c>
    </row>
    <row r="537" spans="1:3" ht="15.75" x14ac:dyDescent="0.25">
      <c r="A537" s="67" t="s">
        <v>31</v>
      </c>
      <c r="B537" s="47"/>
      <c r="C537" s="13">
        <v>-15000</v>
      </c>
    </row>
    <row r="538" spans="1:3" ht="16.5" thickBot="1" x14ac:dyDescent="0.3">
      <c r="A538" s="43" t="s">
        <v>32</v>
      </c>
      <c r="B538" s="40"/>
      <c r="C538" s="38">
        <f>C536+C537</f>
        <v>11981.800200000001</v>
      </c>
    </row>
    <row r="539" spans="1:3" ht="16.5" thickTop="1" x14ac:dyDescent="0.25">
      <c r="A539" s="22"/>
      <c r="B539" s="30"/>
      <c r="C539" s="58"/>
    </row>
    <row r="540" spans="1:3" ht="15.75" x14ac:dyDescent="0.25">
      <c r="A540" s="22"/>
      <c r="B540" s="30"/>
      <c r="C540" s="58"/>
    </row>
    <row r="541" spans="1:3" ht="15.75" x14ac:dyDescent="0.25">
      <c r="A541" s="22"/>
      <c r="B541" s="30"/>
      <c r="C541" s="58"/>
    </row>
    <row r="542" spans="1:3" ht="15.75" x14ac:dyDescent="0.25">
      <c r="A542" s="22"/>
      <c r="B542" s="30"/>
      <c r="C542" s="58"/>
    </row>
    <row r="543" spans="1:3" ht="15.75" x14ac:dyDescent="0.25">
      <c r="A543" s="22"/>
      <c r="B543" s="30"/>
      <c r="C543" s="58"/>
    </row>
    <row r="544" spans="1:3" ht="15.75" x14ac:dyDescent="0.25">
      <c r="A544" s="22"/>
      <c r="B544" s="30"/>
      <c r="C544" s="58"/>
    </row>
    <row r="545" spans="1:3" ht="15.75" x14ac:dyDescent="0.25">
      <c r="A545" s="22"/>
      <c r="B545" s="30"/>
      <c r="C545" s="58"/>
    </row>
    <row r="546" spans="1:3" ht="15.75" x14ac:dyDescent="0.25">
      <c r="A546" s="22"/>
      <c r="B546" s="30"/>
      <c r="C546" s="58"/>
    </row>
    <row r="547" spans="1:3" ht="15.75" x14ac:dyDescent="0.25">
      <c r="A547" s="22"/>
      <c r="B547" s="30"/>
      <c r="C547" s="58"/>
    </row>
    <row r="548" spans="1:3" ht="15.75" x14ac:dyDescent="0.25">
      <c r="A548" s="22"/>
      <c r="B548" s="30"/>
      <c r="C548" s="58"/>
    </row>
    <row r="549" spans="1:3" ht="15.75" x14ac:dyDescent="0.25">
      <c r="A549" s="22"/>
      <c r="B549" s="30"/>
      <c r="C549" s="58"/>
    </row>
    <row r="550" spans="1:3" ht="15.75" x14ac:dyDescent="0.25">
      <c r="A550" s="22"/>
      <c r="B550" s="30"/>
      <c r="C550" s="58"/>
    </row>
    <row r="551" spans="1:3" ht="15.75" x14ac:dyDescent="0.25">
      <c r="A551" s="22"/>
      <c r="B551" s="30"/>
      <c r="C551" s="58"/>
    </row>
    <row r="552" spans="1:3" ht="17.25" x14ac:dyDescent="0.3">
      <c r="A552" s="1" t="s">
        <v>135</v>
      </c>
      <c r="B552" s="1"/>
      <c r="C552" s="2"/>
    </row>
    <row r="553" spans="1:3" ht="17.25" x14ac:dyDescent="0.3">
      <c r="A553" s="1" t="s">
        <v>56</v>
      </c>
      <c r="B553" s="1"/>
      <c r="C553" s="2"/>
    </row>
    <row r="554" spans="1:3" ht="15.75" x14ac:dyDescent="0.25">
      <c r="A554" s="73"/>
      <c r="B554" s="73"/>
      <c r="C554" s="72"/>
    </row>
    <row r="555" spans="1:3" ht="15.75" x14ac:dyDescent="0.25">
      <c r="A555" s="74" t="s">
        <v>2</v>
      </c>
      <c r="B555" s="73"/>
      <c r="C555" s="72"/>
    </row>
    <row r="556" spans="1:3" ht="15.75" x14ac:dyDescent="0.25">
      <c r="A556" s="75"/>
      <c r="B556" s="166" t="s">
        <v>129</v>
      </c>
      <c r="C556" s="166"/>
    </row>
    <row r="557" spans="1:3" ht="15.75" x14ac:dyDescent="0.25">
      <c r="A557" s="76" t="s">
        <v>6</v>
      </c>
      <c r="B557" s="8"/>
      <c r="C557" s="7">
        <v>86410</v>
      </c>
    </row>
    <row r="558" spans="1:3" ht="15.75" x14ac:dyDescent="0.25">
      <c r="A558" s="67" t="s">
        <v>7</v>
      </c>
      <c r="B558" s="47"/>
      <c r="C558" s="77"/>
    </row>
    <row r="559" spans="1:3" ht="15.75" x14ac:dyDescent="0.25">
      <c r="A559" s="67" t="s">
        <v>9</v>
      </c>
      <c r="B559" s="11"/>
      <c r="C559" s="10">
        <v>7800</v>
      </c>
    </row>
    <row r="560" spans="1:3" ht="16.5" x14ac:dyDescent="0.25">
      <c r="A560" s="12" t="s">
        <v>8</v>
      </c>
      <c r="B560" s="48"/>
      <c r="C560" s="10"/>
    </row>
    <row r="561" spans="1:3" ht="15.75" x14ac:dyDescent="0.25">
      <c r="A561" s="67" t="s">
        <v>11</v>
      </c>
      <c r="B561" s="11"/>
      <c r="C561" s="10">
        <v>76050</v>
      </c>
    </row>
    <row r="562" spans="1:3" ht="15.75" x14ac:dyDescent="0.25">
      <c r="A562" s="67" t="s">
        <v>53</v>
      </c>
      <c r="B562" s="11"/>
      <c r="C562" s="10"/>
    </row>
    <row r="563" spans="1:3" ht="15.75" x14ac:dyDescent="0.25">
      <c r="A563" s="67" t="s">
        <v>13</v>
      </c>
      <c r="B563" s="11"/>
      <c r="C563" s="10">
        <v>43205</v>
      </c>
    </row>
    <row r="564" spans="1:3" ht="15.75" x14ac:dyDescent="0.25">
      <c r="A564" s="67" t="s">
        <v>14</v>
      </c>
      <c r="B564" s="47"/>
      <c r="C564" s="13"/>
    </row>
    <row r="565" spans="1:3" ht="15.75" x14ac:dyDescent="0.25">
      <c r="A565" s="67" t="s">
        <v>16</v>
      </c>
      <c r="B565" s="11"/>
      <c r="C565" s="10">
        <v>25000</v>
      </c>
    </row>
    <row r="566" spans="1:3" ht="15.75" x14ac:dyDescent="0.25">
      <c r="A566" s="67" t="s">
        <v>17</v>
      </c>
      <c r="B566" s="11"/>
      <c r="C566" s="10">
        <v>55000</v>
      </c>
    </row>
    <row r="567" spans="1:3" ht="15.75" x14ac:dyDescent="0.25">
      <c r="A567" s="67" t="s">
        <v>15</v>
      </c>
      <c r="B567" s="47"/>
      <c r="C567" s="13">
        <v>100000</v>
      </c>
    </row>
    <row r="568" spans="1:3" ht="15.75" x14ac:dyDescent="0.25">
      <c r="A568" s="67" t="s">
        <v>18</v>
      </c>
      <c r="B568" s="11"/>
      <c r="C568" s="10">
        <v>11500</v>
      </c>
    </row>
    <row r="569" spans="1:3" ht="15.75" x14ac:dyDescent="0.25">
      <c r="A569" s="67" t="s">
        <v>19</v>
      </c>
      <c r="B569" s="11"/>
      <c r="C569" s="10">
        <v>20000</v>
      </c>
    </row>
    <row r="570" spans="1:3" ht="15.75" x14ac:dyDescent="0.25">
      <c r="A570" s="78" t="s">
        <v>20</v>
      </c>
      <c r="B570" s="19"/>
      <c r="C570" s="18">
        <f>SUM(C557:C569)</f>
        <v>424965</v>
      </c>
    </row>
    <row r="571" spans="1:3" ht="15.75" x14ac:dyDescent="0.25">
      <c r="A571" s="79"/>
      <c r="B571" s="47"/>
      <c r="C571" s="20"/>
    </row>
    <row r="572" spans="1:3" ht="15.75" x14ac:dyDescent="0.25">
      <c r="A572" s="80" t="s">
        <v>21</v>
      </c>
      <c r="B572" s="47"/>
      <c r="C572" s="20"/>
    </row>
    <row r="573" spans="1:3" ht="15.75" x14ac:dyDescent="0.25">
      <c r="A573" s="67" t="s">
        <v>23</v>
      </c>
      <c r="B573" s="47"/>
      <c r="C573" s="77"/>
    </row>
    <row r="574" spans="1:3" ht="15.75" x14ac:dyDescent="0.25">
      <c r="A574" s="67" t="s">
        <v>22</v>
      </c>
      <c r="B574" s="47"/>
      <c r="C574" s="81"/>
    </row>
    <row r="575" spans="1:3" ht="15.75" x14ac:dyDescent="0.25">
      <c r="A575" s="67" t="s">
        <v>24</v>
      </c>
      <c r="B575" s="90"/>
      <c r="C575" s="81"/>
    </row>
    <row r="576" spans="1:3" ht="15.75" x14ac:dyDescent="0.25">
      <c r="A576" s="67" t="s">
        <v>25</v>
      </c>
      <c r="B576" s="151"/>
      <c r="C576" s="81"/>
    </row>
    <row r="577" spans="1:3" ht="15.75" x14ac:dyDescent="0.25">
      <c r="A577" s="67"/>
      <c r="B577" s="8"/>
      <c r="C577" s="7">
        <f>C570+B576</f>
        <v>424965</v>
      </c>
    </row>
    <row r="578" spans="1:3" ht="15.75" x14ac:dyDescent="0.25">
      <c r="A578" s="80" t="s">
        <v>26</v>
      </c>
      <c r="B578" s="47"/>
      <c r="C578" s="81"/>
    </row>
    <row r="579" spans="1:3" ht="15.75" x14ac:dyDescent="0.25">
      <c r="A579" s="67" t="s">
        <v>27</v>
      </c>
      <c r="B579" s="29">
        <v>350</v>
      </c>
      <c r="C579" s="82"/>
    </row>
    <row r="580" spans="1:3" ht="17.25" x14ac:dyDescent="0.3">
      <c r="A580" s="83" t="s">
        <v>28</v>
      </c>
      <c r="B580" s="29"/>
      <c r="C580" s="82"/>
    </row>
    <row r="581" spans="1:3" ht="17.25" x14ac:dyDescent="0.3">
      <c r="A581" s="83"/>
      <c r="B581" s="49"/>
      <c r="C581" s="33">
        <f>-B579-B580-B581</f>
        <v>-350</v>
      </c>
    </row>
    <row r="582" spans="1:3" ht="16.5" thickBot="1" x14ac:dyDescent="0.3">
      <c r="A582" s="67" t="s">
        <v>29</v>
      </c>
      <c r="B582" s="35"/>
      <c r="C582" s="34">
        <f>C577-B579-B580</f>
        <v>424615</v>
      </c>
    </row>
    <row r="583" spans="1:3" ht="15.75" x14ac:dyDescent="0.25">
      <c r="A583" s="67" t="s">
        <v>30</v>
      </c>
      <c r="B583" s="50"/>
      <c r="C583" s="85">
        <f>C582*6/100</f>
        <v>25476.9</v>
      </c>
    </row>
    <row r="584" spans="1:3" ht="15.75" x14ac:dyDescent="0.25">
      <c r="A584" s="67" t="s">
        <v>31</v>
      </c>
      <c r="B584" s="47"/>
      <c r="C584" s="13">
        <v>-15000</v>
      </c>
    </row>
    <row r="585" spans="1:3" ht="16.5" thickBot="1" x14ac:dyDescent="0.3">
      <c r="A585" s="43" t="s">
        <v>32</v>
      </c>
      <c r="B585" s="40"/>
      <c r="C585" s="38">
        <f>C583+C584</f>
        <v>10476.900000000001</v>
      </c>
    </row>
    <row r="586" spans="1:3" ht="16.5" thickTop="1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3" ht="15.75" x14ac:dyDescent="0.25">
      <c r="A593" s="21"/>
      <c r="B593" s="30"/>
      <c r="C593" s="58"/>
    </row>
    <row r="594" spans="1:3" ht="15.75" x14ac:dyDescent="0.25">
      <c r="A594" s="21"/>
      <c r="B594" s="30"/>
      <c r="C594" s="58"/>
    </row>
    <row r="595" spans="1:3" ht="15.75" x14ac:dyDescent="0.25">
      <c r="A595" s="21"/>
      <c r="B595" s="30"/>
      <c r="C595" s="58"/>
    </row>
    <row r="596" spans="1:3" ht="15.75" x14ac:dyDescent="0.25">
      <c r="A596" s="21"/>
      <c r="B596" s="30"/>
      <c r="C596" s="58"/>
    </row>
    <row r="597" spans="1:3" ht="15.75" x14ac:dyDescent="0.25">
      <c r="A597" s="21"/>
      <c r="B597" s="30"/>
      <c r="C597" s="58"/>
    </row>
    <row r="598" spans="1:3" ht="15.75" x14ac:dyDescent="0.25">
      <c r="A598" s="21"/>
      <c r="B598" s="30"/>
      <c r="C598" s="58"/>
    </row>
    <row r="599" spans="1:3" ht="17.25" x14ac:dyDescent="0.3">
      <c r="A599" s="1" t="s">
        <v>136</v>
      </c>
      <c r="B599" s="1"/>
      <c r="C599" s="2"/>
    </row>
    <row r="600" spans="1:3" ht="17.25" x14ac:dyDescent="0.3">
      <c r="A600" s="1" t="s">
        <v>56</v>
      </c>
      <c r="B600" s="1"/>
      <c r="C600" s="2"/>
    </row>
    <row r="601" spans="1:3" ht="15.75" x14ac:dyDescent="0.25">
      <c r="A601" s="73"/>
      <c r="B601" s="73"/>
      <c r="C601" s="72"/>
    </row>
    <row r="602" spans="1:3" ht="15.75" x14ac:dyDescent="0.25">
      <c r="A602" s="74" t="s">
        <v>2</v>
      </c>
      <c r="B602" s="73"/>
      <c r="C602" s="72"/>
    </row>
    <row r="603" spans="1:3" ht="15.75" x14ac:dyDescent="0.25">
      <c r="A603" s="75"/>
      <c r="B603" s="166" t="s">
        <v>129</v>
      </c>
      <c r="C603" s="166"/>
    </row>
    <row r="604" spans="1:3" ht="15.75" x14ac:dyDescent="0.25">
      <c r="A604" s="76" t="s">
        <v>6</v>
      </c>
      <c r="B604" s="8"/>
      <c r="C604" s="7">
        <v>89670</v>
      </c>
    </row>
    <row r="605" spans="1:3" ht="15.75" x14ac:dyDescent="0.25">
      <c r="A605" s="67" t="s">
        <v>7</v>
      </c>
      <c r="B605" s="47"/>
      <c r="C605" s="77"/>
    </row>
    <row r="606" spans="1:3" ht="15.75" x14ac:dyDescent="0.25">
      <c r="A606" s="67" t="s">
        <v>9</v>
      </c>
      <c r="B606" s="11"/>
      <c r="C606" s="10">
        <v>7800</v>
      </c>
    </row>
    <row r="607" spans="1:3" ht="16.5" x14ac:dyDescent="0.25">
      <c r="A607" s="12" t="s">
        <v>8</v>
      </c>
      <c r="B607" s="48"/>
      <c r="C607" s="10"/>
    </row>
    <row r="608" spans="1:3" ht="15.75" x14ac:dyDescent="0.25">
      <c r="A608" s="67" t="s">
        <v>11</v>
      </c>
      <c r="B608" s="11"/>
      <c r="C608" s="10">
        <v>76050</v>
      </c>
    </row>
    <row r="609" spans="1:3" ht="15.75" x14ac:dyDescent="0.25">
      <c r="A609" s="67" t="s">
        <v>53</v>
      </c>
      <c r="B609" s="11"/>
      <c r="C609" s="10"/>
    </row>
    <row r="610" spans="1:3" ht="15.75" x14ac:dyDescent="0.25">
      <c r="A610" s="67" t="s">
        <v>13</v>
      </c>
      <c r="B610" s="11"/>
      <c r="C610" s="10">
        <v>44835</v>
      </c>
    </row>
    <row r="611" spans="1:3" ht="15.75" x14ac:dyDescent="0.25">
      <c r="A611" s="67" t="s">
        <v>14</v>
      </c>
      <c r="B611" s="47"/>
      <c r="C611" s="13"/>
    </row>
    <row r="612" spans="1:3" ht="15.75" x14ac:dyDescent="0.25">
      <c r="A612" s="67" t="s">
        <v>16</v>
      </c>
      <c r="B612" s="11"/>
      <c r="C612" s="10">
        <v>25000</v>
      </c>
    </row>
    <row r="613" spans="1:3" ht="15.75" x14ac:dyDescent="0.25">
      <c r="A613" s="67" t="s">
        <v>17</v>
      </c>
      <c r="B613" s="11"/>
      <c r="C613" s="10">
        <v>55000</v>
      </c>
    </row>
    <row r="614" spans="1:3" ht="15.75" x14ac:dyDescent="0.25">
      <c r="A614" s="67" t="s">
        <v>15</v>
      </c>
      <c r="B614" s="47"/>
      <c r="C614" s="13">
        <v>100000</v>
      </c>
    </row>
    <row r="615" spans="1:3" ht="15.75" x14ac:dyDescent="0.25">
      <c r="A615" s="67" t="s">
        <v>18</v>
      </c>
      <c r="B615" s="11"/>
      <c r="C615" s="10">
        <v>11500</v>
      </c>
    </row>
    <row r="616" spans="1:3" ht="15.75" x14ac:dyDescent="0.25">
      <c r="A616" s="67" t="s">
        <v>19</v>
      </c>
      <c r="B616" s="11"/>
      <c r="C616" s="10">
        <v>20000</v>
      </c>
    </row>
    <row r="617" spans="1:3" ht="15.75" x14ac:dyDescent="0.25">
      <c r="A617" s="78" t="s">
        <v>20</v>
      </c>
      <c r="B617" s="19"/>
      <c r="C617" s="18">
        <f>SUM(C604:C616)</f>
        <v>429855</v>
      </c>
    </row>
    <row r="618" spans="1:3" ht="15.75" x14ac:dyDescent="0.25">
      <c r="A618" s="79"/>
      <c r="B618" s="47"/>
      <c r="C618" s="20"/>
    </row>
    <row r="619" spans="1:3" ht="15.75" x14ac:dyDescent="0.25">
      <c r="A619" s="80" t="s">
        <v>21</v>
      </c>
      <c r="B619" s="47"/>
      <c r="C619" s="20"/>
    </row>
    <row r="620" spans="1:3" ht="15.75" x14ac:dyDescent="0.25">
      <c r="A620" s="67" t="s">
        <v>23</v>
      </c>
      <c r="B620" s="47"/>
      <c r="C620" s="77"/>
    </row>
    <row r="621" spans="1:3" ht="15.75" x14ac:dyDescent="0.25">
      <c r="A621" s="67" t="s">
        <v>22</v>
      </c>
      <c r="B621" s="47"/>
      <c r="C621" s="81"/>
    </row>
    <row r="622" spans="1:3" ht="15.75" x14ac:dyDescent="0.25">
      <c r="A622" s="67" t="s">
        <v>24</v>
      </c>
      <c r="B622" s="90"/>
      <c r="C622" s="81"/>
    </row>
    <row r="623" spans="1:3" ht="15.75" x14ac:dyDescent="0.25">
      <c r="A623" s="67" t="s">
        <v>25</v>
      </c>
      <c r="B623" s="151"/>
      <c r="C623" s="81"/>
    </row>
    <row r="624" spans="1:3" ht="15.75" x14ac:dyDescent="0.25">
      <c r="A624" s="67"/>
      <c r="B624" s="8"/>
      <c r="C624" s="7">
        <f>C617+B623</f>
        <v>429855</v>
      </c>
    </row>
    <row r="625" spans="1:3" ht="15.75" x14ac:dyDescent="0.25">
      <c r="A625" s="80" t="s">
        <v>26</v>
      </c>
      <c r="B625" s="47"/>
      <c r="C625" s="81"/>
    </row>
    <row r="626" spans="1:3" ht="15.75" x14ac:dyDescent="0.25">
      <c r="A626" s="67" t="s">
        <v>27</v>
      </c>
      <c r="B626" s="29">
        <v>350</v>
      </c>
      <c r="C626" s="82"/>
    </row>
    <row r="627" spans="1:3" ht="17.25" x14ac:dyDescent="0.3">
      <c r="A627" s="83" t="s">
        <v>28</v>
      </c>
      <c r="B627" s="29"/>
      <c r="C627" s="82"/>
    </row>
    <row r="628" spans="1:3" ht="17.25" x14ac:dyDescent="0.3">
      <c r="A628" s="83"/>
      <c r="B628" s="49"/>
      <c r="C628" s="33">
        <f>-B626-B627-B628</f>
        <v>-350</v>
      </c>
    </row>
    <row r="629" spans="1:3" ht="16.5" thickBot="1" x14ac:dyDescent="0.3">
      <c r="A629" s="67" t="s">
        <v>29</v>
      </c>
      <c r="B629" s="35"/>
      <c r="C629" s="34">
        <f>C624-B626-B627</f>
        <v>429505</v>
      </c>
    </row>
    <row r="630" spans="1:3" ht="15.75" x14ac:dyDescent="0.25">
      <c r="A630" s="67" t="s">
        <v>30</v>
      </c>
      <c r="B630" s="50"/>
      <c r="C630" s="85">
        <f>C629*6/100</f>
        <v>25770.3</v>
      </c>
    </row>
    <row r="631" spans="1:3" ht="15.75" x14ac:dyDescent="0.25">
      <c r="A631" s="67" t="s">
        <v>31</v>
      </c>
      <c r="B631" s="47"/>
      <c r="C631" s="13">
        <v>-15000</v>
      </c>
    </row>
    <row r="632" spans="1:3" ht="16.5" thickBot="1" x14ac:dyDescent="0.3">
      <c r="A632" s="43" t="s">
        <v>32</v>
      </c>
      <c r="B632" s="40"/>
      <c r="C632" s="38">
        <f>C630+C631</f>
        <v>10770.3</v>
      </c>
    </row>
    <row r="633" spans="1:3" ht="16.5" thickTop="1" x14ac:dyDescent="0.25">
      <c r="A633" s="21"/>
      <c r="B633" s="30"/>
      <c r="C633" s="58"/>
    </row>
    <row r="634" spans="1:3" ht="15.75" x14ac:dyDescent="0.25">
      <c r="A634" s="21"/>
      <c r="B634" s="30"/>
      <c r="C634" s="58"/>
    </row>
    <row r="635" spans="1:3" ht="15.75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21"/>
      <c r="B637" s="30"/>
      <c r="C637" s="58"/>
    </row>
    <row r="638" spans="1:3" ht="15.75" x14ac:dyDescent="0.25">
      <c r="A638" s="21"/>
      <c r="B638" s="30"/>
      <c r="C638" s="58"/>
    </row>
    <row r="639" spans="1:3" ht="15.75" x14ac:dyDescent="0.25">
      <c r="A639" s="21"/>
      <c r="B639" s="30"/>
      <c r="C639" s="58"/>
    </row>
    <row r="640" spans="1:3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97"/>
    </row>
    <row r="645" spans="1:3" ht="15.75" x14ac:dyDescent="0.25">
      <c r="A645" s="21"/>
      <c r="B645" s="30"/>
      <c r="C645" s="97"/>
    </row>
    <row r="646" spans="1:3" ht="15.75" x14ac:dyDescent="0.25">
      <c r="A646" s="71" t="s">
        <v>127</v>
      </c>
      <c r="C646" s="101"/>
    </row>
    <row r="647" spans="1:3" ht="15.75" x14ac:dyDescent="0.25">
      <c r="A647" s="71" t="s">
        <v>63</v>
      </c>
      <c r="B647" s="71"/>
      <c r="C647" s="72"/>
    </row>
    <row r="648" spans="1:3" ht="15.75" x14ac:dyDescent="0.25">
      <c r="A648" s="73"/>
      <c r="B648" s="73"/>
      <c r="C648" s="72"/>
    </row>
    <row r="649" spans="1:3" ht="15.75" x14ac:dyDescent="0.25">
      <c r="A649" s="74" t="s">
        <v>2</v>
      </c>
      <c r="B649" s="73"/>
      <c r="C649" s="72"/>
    </row>
    <row r="650" spans="1:3" ht="15.75" x14ac:dyDescent="0.25">
      <c r="A650" s="75"/>
      <c r="B650" s="166" t="s">
        <v>129</v>
      </c>
      <c r="C650" s="166"/>
    </row>
    <row r="651" spans="1:3" ht="15.75" x14ac:dyDescent="0.25">
      <c r="A651" s="76" t="s">
        <v>6</v>
      </c>
      <c r="B651" s="8"/>
      <c r="C651" s="7">
        <v>136500</v>
      </c>
    </row>
    <row r="652" spans="1:3" ht="15.75" x14ac:dyDescent="0.25">
      <c r="A652" s="67" t="s">
        <v>7</v>
      </c>
      <c r="B652" s="47"/>
      <c r="C652" s="77" t="s">
        <v>38</v>
      </c>
    </row>
    <row r="653" spans="1:3" ht="15.75" x14ac:dyDescent="0.25">
      <c r="A653" s="67" t="s">
        <v>9</v>
      </c>
      <c r="B653" s="11"/>
      <c r="C653" s="10">
        <v>7800</v>
      </c>
    </row>
    <row r="654" spans="1:3" ht="16.5" x14ac:dyDescent="0.25">
      <c r="A654" s="12" t="s">
        <v>8</v>
      </c>
      <c r="B654" s="48"/>
      <c r="C654" s="10">
        <v>2900</v>
      </c>
    </row>
    <row r="655" spans="1:3" ht="15.75" x14ac:dyDescent="0.25">
      <c r="A655" s="67" t="s">
        <v>64</v>
      </c>
      <c r="B655" s="11"/>
      <c r="C655" s="10">
        <v>7500</v>
      </c>
    </row>
    <row r="656" spans="1:3" ht="15.75" x14ac:dyDescent="0.25">
      <c r="A656" s="67" t="s">
        <v>11</v>
      </c>
      <c r="B656" s="11"/>
      <c r="C656" s="10">
        <v>76050</v>
      </c>
    </row>
    <row r="657" spans="1:3" ht="15.75" x14ac:dyDescent="0.25">
      <c r="A657" s="67" t="s">
        <v>53</v>
      </c>
      <c r="B657" s="11"/>
      <c r="C657" s="10">
        <v>50000</v>
      </c>
    </row>
    <row r="658" spans="1:3" ht="15.75" x14ac:dyDescent="0.25">
      <c r="A658" s="67" t="s">
        <v>13</v>
      </c>
      <c r="B658" s="11"/>
      <c r="C658" s="10">
        <v>68250</v>
      </c>
    </row>
    <row r="659" spans="1:3" ht="15.75" x14ac:dyDescent="0.25">
      <c r="A659" s="67" t="s">
        <v>14</v>
      </c>
      <c r="B659" s="47"/>
      <c r="C659" s="13" t="s">
        <v>38</v>
      </c>
    </row>
    <row r="660" spans="1:3" ht="15.75" x14ac:dyDescent="0.25">
      <c r="A660" s="67" t="s">
        <v>16</v>
      </c>
      <c r="B660" s="11"/>
      <c r="C660" s="10">
        <v>25000</v>
      </c>
    </row>
    <row r="661" spans="1:3" ht="15.75" x14ac:dyDescent="0.25">
      <c r="A661" s="67" t="s">
        <v>17</v>
      </c>
      <c r="B661" s="11"/>
      <c r="C661" s="10">
        <v>75000</v>
      </c>
    </row>
    <row r="662" spans="1:3" ht="15.75" x14ac:dyDescent="0.25">
      <c r="A662" s="67" t="s">
        <v>15</v>
      </c>
      <c r="B662" s="47"/>
      <c r="C662" s="15" t="s">
        <v>38</v>
      </c>
    </row>
    <row r="663" spans="1:3" ht="15.75" x14ac:dyDescent="0.25">
      <c r="A663" s="67" t="s">
        <v>18</v>
      </c>
      <c r="B663" s="11"/>
      <c r="C663" s="10">
        <v>13900</v>
      </c>
    </row>
    <row r="664" spans="1:3" ht="15.75" x14ac:dyDescent="0.25">
      <c r="A664" s="67" t="s">
        <v>19</v>
      </c>
      <c r="B664" s="11"/>
      <c r="C664" s="10">
        <v>20000</v>
      </c>
    </row>
    <row r="665" spans="1:3" ht="15.75" x14ac:dyDescent="0.25">
      <c r="A665" s="78" t="s">
        <v>20</v>
      </c>
      <c r="B665" s="19"/>
      <c r="C665" s="18">
        <f>SUM(C651:C664)</f>
        <v>482900</v>
      </c>
    </row>
    <row r="666" spans="1:3" ht="15.75" x14ac:dyDescent="0.25">
      <c r="A666" s="79"/>
      <c r="B666" s="47"/>
      <c r="C666" s="20"/>
    </row>
    <row r="667" spans="1:3" ht="15.75" x14ac:dyDescent="0.25">
      <c r="A667" s="80" t="s">
        <v>21</v>
      </c>
      <c r="B667" s="47"/>
      <c r="C667" s="20"/>
    </row>
    <row r="668" spans="1:3" ht="15.75" x14ac:dyDescent="0.25">
      <c r="A668" s="67" t="s">
        <v>23</v>
      </c>
      <c r="B668" s="47"/>
      <c r="C668" s="77"/>
    </row>
    <row r="669" spans="1:3" ht="15.75" x14ac:dyDescent="0.25">
      <c r="A669" s="67" t="s">
        <v>22</v>
      </c>
      <c r="B669" s="14">
        <v>20000</v>
      </c>
      <c r="C669" s="81"/>
    </row>
    <row r="670" spans="1:3" ht="15.75" x14ac:dyDescent="0.25">
      <c r="A670" s="67" t="s">
        <v>24</v>
      </c>
      <c r="B670" s="47"/>
      <c r="C670" s="81"/>
    </row>
    <row r="671" spans="1:3" ht="15.75" x14ac:dyDescent="0.25">
      <c r="A671" s="67" t="s">
        <v>25</v>
      </c>
      <c r="B671" s="47"/>
      <c r="C671" s="81"/>
    </row>
    <row r="672" spans="1:3" ht="15.75" x14ac:dyDescent="0.25">
      <c r="A672" s="67"/>
      <c r="B672" s="8"/>
      <c r="C672" s="7">
        <f>C665+B669</f>
        <v>502900</v>
      </c>
    </row>
    <row r="673" spans="1:3" ht="15.75" x14ac:dyDescent="0.25">
      <c r="A673" s="80" t="s">
        <v>26</v>
      </c>
      <c r="B673" s="47"/>
      <c r="C673" s="81"/>
    </row>
    <row r="674" spans="1:3" ht="15.75" x14ac:dyDescent="0.25">
      <c r="A674" s="67" t="s">
        <v>27</v>
      </c>
      <c r="B674" s="29">
        <v>350</v>
      </c>
      <c r="C674" s="82"/>
    </row>
    <row r="675" spans="1:3" ht="17.25" x14ac:dyDescent="0.3">
      <c r="A675" s="83" t="s">
        <v>28</v>
      </c>
      <c r="B675" s="29">
        <v>13650</v>
      </c>
      <c r="C675" s="82"/>
    </row>
    <row r="676" spans="1:3" ht="17.25" x14ac:dyDescent="0.3">
      <c r="A676" s="83"/>
      <c r="B676" s="49"/>
      <c r="C676" s="33">
        <f>-B674-B675-B676</f>
        <v>-14000</v>
      </c>
    </row>
    <row r="677" spans="1:3" ht="16.5" thickBot="1" x14ac:dyDescent="0.3">
      <c r="A677" s="67" t="s">
        <v>29</v>
      </c>
      <c r="B677" s="35"/>
      <c r="C677" s="84">
        <f>+C672+C676</f>
        <v>488900</v>
      </c>
    </row>
    <row r="678" spans="1:3" ht="15.75" x14ac:dyDescent="0.25">
      <c r="A678" s="67" t="s">
        <v>30</v>
      </c>
      <c r="B678" s="50"/>
      <c r="C678" s="85">
        <f>C677*6/100</f>
        <v>29334</v>
      </c>
    </row>
    <row r="679" spans="1:3" ht="15.75" x14ac:dyDescent="0.25">
      <c r="A679" s="67" t="s">
        <v>31</v>
      </c>
      <c r="B679" s="47"/>
      <c r="C679" s="77">
        <v>-15000</v>
      </c>
    </row>
    <row r="680" spans="1:3" ht="16.5" thickBot="1" x14ac:dyDescent="0.3">
      <c r="A680" s="88" t="s">
        <v>54</v>
      </c>
      <c r="B680" s="89"/>
      <c r="C680" s="126">
        <f>C678+C679</f>
        <v>14334</v>
      </c>
    </row>
    <row r="681" spans="1:3" ht="16.5" thickTop="1" x14ac:dyDescent="0.25">
      <c r="A681" s="92"/>
      <c r="B681" s="146"/>
      <c r="C681" s="120"/>
    </row>
    <row r="682" spans="1:3" ht="15.75" x14ac:dyDescent="0.25">
      <c r="A682" s="92"/>
      <c r="B682" s="146"/>
      <c r="C682" s="120"/>
    </row>
    <row r="683" spans="1:3" ht="15.75" x14ac:dyDescent="0.25">
      <c r="A683" s="92"/>
      <c r="B683" s="146"/>
      <c r="C683" s="120"/>
    </row>
    <row r="684" spans="1:3" ht="15.75" x14ac:dyDescent="0.25">
      <c r="A684" s="92"/>
      <c r="B684" s="146"/>
      <c r="C684" s="120"/>
    </row>
    <row r="685" spans="1:3" ht="15.75" x14ac:dyDescent="0.25">
      <c r="A685" s="92"/>
      <c r="B685" s="146"/>
      <c r="C685" s="120"/>
    </row>
    <row r="686" spans="1:3" ht="15.75" x14ac:dyDescent="0.25">
      <c r="A686" s="92"/>
      <c r="B686" s="146"/>
      <c r="C686" s="120"/>
    </row>
    <row r="687" spans="1:3" ht="15.75" x14ac:dyDescent="0.25">
      <c r="A687" s="92"/>
      <c r="B687" s="146"/>
      <c r="C687" s="120"/>
    </row>
    <row r="688" spans="1:3" ht="15.75" x14ac:dyDescent="0.25">
      <c r="A688" s="92"/>
      <c r="B688" s="146"/>
      <c r="C688" s="120"/>
    </row>
    <row r="689" spans="1:3" ht="15.75" x14ac:dyDescent="0.25">
      <c r="A689" s="92"/>
      <c r="B689" s="146"/>
      <c r="C689" s="120"/>
    </row>
    <row r="690" spans="1:3" ht="15.75" x14ac:dyDescent="0.25">
      <c r="A690" s="92"/>
      <c r="B690" s="146"/>
      <c r="C690" s="120"/>
    </row>
    <row r="691" spans="1:3" ht="15.75" x14ac:dyDescent="0.25">
      <c r="A691" s="21"/>
      <c r="B691" s="30"/>
      <c r="C691" s="97"/>
    </row>
    <row r="693" spans="1:3" ht="15.75" x14ac:dyDescent="0.25">
      <c r="A693" s="71" t="s">
        <v>62</v>
      </c>
      <c r="C693" s="101"/>
    </row>
    <row r="694" spans="1:3" ht="15.75" x14ac:dyDescent="0.25">
      <c r="A694" s="71" t="s">
        <v>63</v>
      </c>
      <c r="B694" s="71"/>
      <c r="C694" s="72"/>
    </row>
    <row r="695" spans="1:3" ht="15.75" x14ac:dyDescent="0.25">
      <c r="A695" s="73"/>
      <c r="B695" s="73"/>
      <c r="C695" s="72"/>
    </row>
    <row r="696" spans="1:3" ht="15.75" x14ac:dyDescent="0.25">
      <c r="A696" s="74" t="s">
        <v>2</v>
      </c>
      <c r="B696" s="73"/>
      <c r="C696" s="72"/>
    </row>
    <row r="697" spans="1:3" ht="15.75" x14ac:dyDescent="0.25">
      <c r="A697" s="75"/>
      <c r="B697" s="166" t="s">
        <v>129</v>
      </c>
      <c r="C697" s="166"/>
    </row>
    <row r="698" spans="1:3" ht="15.75" x14ac:dyDescent="0.25">
      <c r="A698" s="76" t="s">
        <v>6</v>
      </c>
      <c r="B698" s="8"/>
      <c r="C698" s="7">
        <v>136500</v>
      </c>
    </row>
    <row r="699" spans="1:3" ht="15.75" x14ac:dyDescent="0.25">
      <c r="A699" s="67" t="s">
        <v>7</v>
      </c>
      <c r="B699" s="47"/>
      <c r="C699" s="77" t="s">
        <v>38</v>
      </c>
    </row>
    <row r="700" spans="1:3" ht="15.75" x14ac:dyDescent="0.25">
      <c r="A700" s="67" t="s">
        <v>9</v>
      </c>
      <c r="B700" s="11"/>
      <c r="C700" s="10">
        <v>7800</v>
      </c>
    </row>
    <row r="701" spans="1:3" ht="17.25" x14ac:dyDescent="0.3">
      <c r="A701" s="83" t="s">
        <v>10</v>
      </c>
      <c r="B701" s="48"/>
      <c r="C701" s="10" t="s">
        <v>38</v>
      </c>
    </row>
    <row r="702" spans="1:3" ht="15.75" x14ac:dyDescent="0.25">
      <c r="A702" s="67" t="s">
        <v>64</v>
      </c>
      <c r="B702" s="11"/>
      <c r="C702" s="10">
        <v>7500</v>
      </c>
    </row>
    <row r="703" spans="1:3" ht="15.75" x14ac:dyDescent="0.25">
      <c r="A703" s="67" t="s">
        <v>11</v>
      </c>
      <c r="B703" s="11"/>
      <c r="C703" s="10">
        <v>76050</v>
      </c>
    </row>
    <row r="704" spans="1:3" ht="15.75" x14ac:dyDescent="0.25">
      <c r="A704" s="67" t="s">
        <v>53</v>
      </c>
      <c r="B704" s="11"/>
      <c r="C704" s="10">
        <v>50000</v>
      </c>
    </row>
    <row r="705" spans="1:3" ht="15.75" x14ac:dyDescent="0.25">
      <c r="A705" s="67" t="s">
        <v>13</v>
      </c>
      <c r="B705" s="11"/>
      <c r="C705" s="10">
        <v>68250</v>
      </c>
    </row>
    <row r="706" spans="1:3" ht="15.75" x14ac:dyDescent="0.25">
      <c r="A706" s="67" t="s">
        <v>14</v>
      </c>
      <c r="B706" s="47"/>
      <c r="C706" s="13" t="s">
        <v>38</v>
      </c>
    </row>
    <row r="707" spans="1:3" ht="15.75" x14ac:dyDescent="0.25">
      <c r="A707" s="67" t="s">
        <v>16</v>
      </c>
      <c r="B707" s="11"/>
      <c r="C707" s="10">
        <v>25000</v>
      </c>
    </row>
    <row r="708" spans="1:3" ht="15.75" x14ac:dyDescent="0.25">
      <c r="A708" s="67" t="s">
        <v>17</v>
      </c>
      <c r="B708" s="11"/>
      <c r="C708" s="10">
        <v>75000</v>
      </c>
    </row>
    <row r="709" spans="1:3" ht="15.75" x14ac:dyDescent="0.25">
      <c r="A709" s="67" t="s">
        <v>15</v>
      </c>
      <c r="B709" s="47"/>
      <c r="C709" s="15">
        <v>125000</v>
      </c>
    </row>
    <row r="710" spans="1:3" ht="15.75" x14ac:dyDescent="0.25">
      <c r="A710" s="67" t="s">
        <v>18</v>
      </c>
      <c r="B710" s="11"/>
      <c r="C710" s="10">
        <v>13900</v>
      </c>
    </row>
    <row r="711" spans="1:3" ht="15.75" x14ac:dyDescent="0.25">
      <c r="A711" s="67" t="s">
        <v>19</v>
      </c>
      <c r="B711" s="11"/>
      <c r="C711" s="10">
        <v>20000</v>
      </c>
    </row>
    <row r="712" spans="1:3" ht="15.75" x14ac:dyDescent="0.25">
      <c r="A712" s="78" t="s">
        <v>20</v>
      </c>
      <c r="B712" s="19"/>
      <c r="C712" s="18">
        <f>SUM(C698:C711)</f>
        <v>605000</v>
      </c>
    </row>
    <row r="713" spans="1:3" ht="15.75" x14ac:dyDescent="0.25">
      <c r="A713" s="79"/>
      <c r="B713" s="47"/>
      <c r="C713" s="20"/>
    </row>
    <row r="714" spans="1:3" ht="15.75" x14ac:dyDescent="0.25">
      <c r="A714" s="80" t="s">
        <v>21</v>
      </c>
      <c r="B714" s="47"/>
      <c r="C714" s="20"/>
    </row>
    <row r="715" spans="1:3" ht="15.75" x14ac:dyDescent="0.25">
      <c r="A715" s="67" t="s">
        <v>23</v>
      </c>
      <c r="B715" s="47"/>
      <c r="C715" s="77"/>
    </row>
    <row r="716" spans="1:3" ht="15.75" x14ac:dyDescent="0.25">
      <c r="A716" s="67" t="s">
        <v>22</v>
      </c>
      <c r="B716" s="47"/>
      <c r="C716" s="81"/>
    </row>
    <row r="717" spans="1:3" ht="15.75" x14ac:dyDescent="0.25">
      <c r="A717" s="67" t="s">
        <v>24</v>
      </c>
      <c r="B717" s="47"/>
      <c r="C717" s="81"/>
    </row>
    <row r="718" spans="1:3" ht="15.75" x14ac:dyDescent="0.25">
      <c r="A718" s="67" t="s">
        <v>25</v>
      </c>
      <c r="B718" s="47"/>
      <c r="C718" s="81"/>
    </row>
    <row r="719" spans="1:3" ht="15.75" x14ac:dyDescent="0.25">
      <c r="A719" s="67"/>
      <c r="B719" s="8"/>
      <c r="C719" s="7">
        <f>+C712+C715+C716+C717+C718</f>
        <v>605000</v>
      </c>
    </row>
    <row r="720" spans="1:3" ht="15.75" x14ac:dyDescent="0.25">
      <c r="A720" s="80" t="s">
        <v>26</v>
      </c>
      <c r="B720" s="47"/>
      <c r="C720" s="81"/>
    </row>
    <row r="721" spans="1:3" ht="15.75" x14ac:dyDescent="0.25">
      <c r="A721" s="67" t="s">
        <v>27</v>
      </c>
      <c r="B721" s="29">
        <v>350</v>
      </c>
      <c r="C721" s="82"/>
    </row>
    <row r="722" spans="1:3" ht="17.25" x14ac:dyDescent="0.3">
      <c r="A722" s="83" t="s">
        <v>28</v>
      </c>
      <c r="B722" s="29">
        <v>13650</v>
      </c>
      <c r="C722" s="82"/>
    </row>
    <row r="723" spans="1:3" ht="17.25" x14ac:dyDescent="0.3">
      <c r="A723" s="83"/>
      <c r="B723" s="49"/>
      <c r="C723" s="33">
        <f>-B721-B722-B723</f>
        <v>-14000</v>
      </c>
    </row>
    <row r="724" spans="1:3" ht="16.5" thickBot="1" x14ac:dyDescent="0.3">
      <c r="A724" s="67" t="s">
        <v>29</v>
      </c>
      <c r="B724" s="35"/>
      <c r="C724" s="84">
        <f>+C719+C723</f>
        <v>591000</v>
      </c>
    </row>
    <row r="725" spans="1:3" ht="15.75" x14ac:dyDescent="0.25">
      <c r="A725" s="67" t="s">
        <v>73</v>
      </c>
      <c r="B725" s="50"/>
      <c r="C725" s="85">
        <f>C724*12/100</f>
        <v>70920</v>
      </c>
    </row>
    <row r="726" spans="1:3" ht="15.75" x14ac:dyDescent="0.25">
      <c r="A726" s="67" t="s">
        <v>31</v>
      </c>
      <c r="B726" s="47"/>
      <c r="C726" s="77">
        <v>-45000</v>
      </c>
    </row>
    <row r="727" spans="1:3" ht="16.5" thickBot="1" x14ac:dyDescent="0.3">
      <c r="A727" s="88" t="s">
        <v>54</v>
      </c>
      <c r="B727" s="89"/>
      <c r="C727" s="126">
        <f>C725+C726</f>
        <v>25920</v>
      </c>
    </row>
    <row r="728" spans="1:3" ht="16.5" thickTop="1" x14ac:dyDescent="0.25">
      <c r="A728" s="92"/>
      <c r="B728" s="146"/>
      <c r="C728" s="120"/>
    </row>
    <row r="729" spans="1:3" ht="15.75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92"/>
      <c r="B738" s="146"/>
      <c r="C738" s="120"/>
    </row>
    <row r="740" spans="1:3" ht="17.25" x14ac:dyDescent="0.3">
      <c r="A740" s="1" t="s">
        <v>42</v>
      </c>
      <c r="B740" s="3"/>
      <c r="C740" s="3"/>
    </row>
    <row r="741" spans="1:3" ht="17.25" x14ac:dyDescent="0.3">
      <c r="A741" s="1" t="s">
        <v>126</v>
      </c>
      <c r="B741" s="3"/>
      <c r="C741" s="3"/>
    </row>
    <row r="742" spans="1:3" ht="17.25" x14ac:dyDescent="0.3">
      <c r="A742" s="2"/>
      <c r="B742" s="3"/>
      <c r="C742" s="3"/>
    </row>
    <row r="743" spans="1:3" ht="17.25" x14ac:dyDescent="0.3">
      <c r="A743" s="4" t="s">
        <v>2</v>
      </c>
      <c r="B743" s="3"/>
      <c r="C743" s="3"/>
    </row>
    <row r="744" spans="1:3" ht="17.25" x14ac:dyDescent="0.3">
      <c r="A744" s="5"/>
      <c r="B744" s="166" t="s">
        <v>129</v>
      </c>
      <c r="C744" s="166"/>
    </row>
    <row r="745" spans="1:3" ht="17.25" x14ac:dyDescent="0.3">
      <c r="A745" s="6" t="s">
        <v>6</v>
      </c>
      <c r="B745" s="8"/>
      <c r="C745" s="7">
        <v>88670</v>
      </c>
    </row>
    <row r="746" spans="1:3" ht="17.25" x14ac:dyDescent="0.3">
      <c r="A746" s="9" t="s">
        <v>7</v>
      </c>
      <c r="B746" s="11"/>
      <c r="C746" s="10"/>
    </row>
    <row r="747" spans="1:3" ht="15.75" x14ac:dyDescent="0.25">
      <c r="A747" s="12" t="s">
        <v>8</v>
      </c>
      <c r="B747" s="14"/>
      <c r="C747" s="13"/>
    </row>
    <row r="748" spans="1:3" ht="17.25" x14ac:dyDescent="0.3">
      <c r="A748" s="9" t="s">
        <v>9</v>
      </c>
      <c r="B748" s="11"/>
      <c r="C748" s="10">
        <v>7800</v>
      </c>
    </row>
    <row r="749" spans="1:3" ht="17.25" x14ac:dyDescent="0.3">
      <c r="A749" s="9" t="s">
        <v>10</v>
      </c>
      <c r="B749" s="11"/>
      <c r="C749" s="10"/>
    </row>
    <row r="750" spans="1:3" ht="17.25" x14ac:dyDescent="0.3">
      <c r="A750" s="9" t="s">
        <v>11</v>
      </c>
      <c r="B750" s="11"/>
      <c r="C750" s="10">
        <v>76050</v>
      </c>
    </row>
    <row r="751" spans="1:3" ht="17.25" x14ac:dyDescent="0.3">
      <c r="A751" s="9" t="s">
        <v>12</v>
      </c>
      <c r="B751" s="16"/>
      <c r="C751" s="15"/>
    </row>
    <row r="752" spans="1:3" ht="17.25" x14ac:dyDescent="0.3">
      <c r="A752" s="9" t="s">
        <v>13</v>
      </c>
      <c r="B752" s="11"/>
      <c r="C752" s="10">
        <v>44335</v>
      </c>
    </row>
    <row r="753" spans="1:3" ht="17.25" x14ac:dyDescent="0.3">
      <c r="A753" s="9" t="s">
        <v>14</v>
      </c>
      <c r="B753" s="11"/>
      <c r="C753" s="10"/>
    </row>
    <row r="754" spans="1:3" ht="17.25" x14ac:dyDescent="0.3">
      <c r="A754" s="9" t="s">
        <v>15</v>
      </c>
      <c r="B754" s="14"/>
      <c r="C754" s="13">
        <v>100000</v>
      </c>
    </row>
    <row r="755" spans="1:3" ht="17.25" x14ac:dyDescent="0.3">
      <c r="A755" s="9" t="s">
        <v>16</v>
      </c>
      <c r="B755" s="11"/>
      <c r="C755" s="10">
        <v>25000</v>
      </c>
    </row>
    <row r="756" spans="1:3" ht="17.25" x14ac:dyDescent="0.3">
      <c r="A756" s="9" t="s">
        <v>17</v>
      </c>
      <c r="B756" s="11"/>
      <c r="C756" s="10">
        <v>55000</v>
      </c>
    </row>
    <row r="757" spans="1:3" ht="17.25" x14ac:dyDescent="0.3">
      <c r="A757" s="9" t="s">
        <v>18</v>
      </c>
      <c r="B757" s="14"/>
      <c r="C757" s="13">
        <v>11500</v>
      </c>
    </row>
    <row r="758" spans="1:3" ht="17.25" x14ac:dyDescent="0.3">
      <c r="A758" s="9" t="s">
        <v>19</v>
      </c>
      <c r="B758" s="11"/>
      <c r="C758" s="10">
        <v>20000</v>
      </c>
    </row>
    <row r="759" spans="1:3" ht="17.25" x14ac:dyDescent="0.3">
      <c r="A759" s="17" t="s">
        <v>20</v>
      </c>
      <c r="B759" s="19"/>
      <c r="C759" s="18">
        <f>SUM(C745:C758)</f>
        <v>428355</v>
      </c>
    </row>
    <row r="760" spans="1:3" ht="17.25" x14ac:dyDescent="0.3">
      <c r="A760" s="9"/>
      <c r="B760" s="22"/>
      <c r="C760" s="20"/>
    </row>
    <row r="761" spans="1:3" ht="17.25" x14ac:dyDescent="0.3">
      <c r="A761" s="23" t="s">
        <v>21</v>
      </c>
      <c r="B761" s="22"/>
      <c r="C761" s="20"/>
    </row>
    <row r="762" spans="1:3" ht="17.25" x14ac:dyDescent="0.3">
      <c r="A762" s="9" t="s">
        <v>22</v>
      </c>
      <c r="B762" s="22"/>
      <c r="C762" s="20"/>
    </row>
    <row r="763" spans="1:3" ht="15.75" x14ac:dyDescent="0.25">
      <c r="A763" s="24" t="s">
        <v>23</v>
      </c>
      <c r="B763" s="16"/>
      <c r="C763" s="15"/>
    </row>
    <row r="764" spans="1:3" ht="17.25" x14ac:dyDescent="0.3">
      <c r="A764" s="9" t="s">
        <v>24</v>
      </c>
      <c r="B764" s="22"/>
      <c r="C764" s="134">
        <v>65000</v>
      </c>
    </row>
    <row r="765" spans="1:3" ht="17.25" x14ac:dyDescent="0.3">
      <c r="A765" s="9" t="s">
        <v>25</v>
      </c>
      <c r="B765" s="22"/>
      <c r="C765" s="135">
        <v>6116.65</v>
      </c>
    </row>
    <row r="766" spans="1:3" ht="17.25" x14ac:dyDescent="0.3">
      <c r="A766" s="9"/>
      <c r="B766" s="22"/>
      <c r="C766" s="20"/>
    </row>
    <row r="767" spans="1:3" ht="15.75" x14ac:dyDescent="0.25">
      <c r="A767" s="12"/>
      <c r="B767" s="8"/>
      <c r="C767" s="7">
        <f>C759+C763+C764+C765</f>
        <v>499471.65</v>
      </c>
    </row>
    <row r="768" spans="1:3" ht="17.25" x14ac:dyDescent="0.3">
      <c r="A768" s="23" t="s">
        <v>26</v>
      </c>
      <c r="B768" s="11"/>
      <c r="C768" s="10"/>
    </row>
    <row r="769" spans="1:3" ht="17.25" x14ac:dyDescent="0.3">
      <c r="A769" s="9" t="s">
        <v>27</v>
      </c>
      <c r="B769" s="27">
        <v>350</v>
      </c>
      <c r="C769" s="28"/>
    </row>
    <row r="770" spans="1:3" ht="17.25" x14ac:dyDescent="0.3">
      <c r="A770" s="9" t="s">
        <v>28</v>
      </c>
      <c r="B770" s="136">
        <v>8867</v>
      </c>
      <c r="C770" s="31"/>
    </row>
    <row r="771" spans="1:3" ht="16.5" thickBot="1" x14ac:dyDescent="0.3">
      <c r="A771" s="12"/>
      <c r="B771" s="62"/>
      <c r="C771" s="59">
        <f t="shared" ref="C771" si="12">-B769-B770</f>
        <v>-9217</v>
      </c>
    </row>
    <row r="772" spans="1:3" ht="17.25" x14ac:dyDescent="0.3">
      <c r="A772" s="9" t="s">
        <v>29</v>
      </c>
      <c r="B772" s="11"/>
      <c r="C772" s="65">
        <f>+C767+C771</f>
        <v>490254.65</v>
      </c>
    </row>
    <row r="773" spans="1:3" ht="17.25" x14ac:dyDescent="0.3">
      <c r="A773" s="9" t="s">
        <v>30</v>
      </c>
      <c r="B773" s="30"/>
      <c r="C773" s="85">
        <f t="shared" ref="C773" si="13">C772*6/100</f>
        <v>29415.279000000002</v>
      </c>
    </row>
    <row r="774" spans="1:3" ht="17.25" x14ac:dyDescent="0.3">
      <c r="A774" s="9" t="s">
        <v>31</v>
      </c>
      <c r="B774" s="22"/>
      <c r="C774" s="13">
        <v>-15000</v>
      </c>
    </row>
    <row r="775" spans="1:3" ht="15.75" x14ac:dyDescent="0.25">
      <c r="A775" s="43" t="s">
        <v>32</v>
      </c>
      <c r="B775" s="40"/>
      <c r="C775" s="60">
        <f>C773+C774</f>
        <v>14415.279000000002</v>
      </c>
    </row>
    <row r="776" spans="1:3" ht="16.5" thickBot="1" x14ac:dyDescent="0.3">
      <c r="A776" s="12"/>
      <c r="B776" s="52"/>
      <c r="C776" s="124">
        <v>14415</v>
      </c>
    </row>
    <row r="777" spans="1:3" ht="16.5" thickTop="1" x14ac:dyDescent="0.25">
      <c r="A777" s="21"/>
      <c r="B777" s="30"/>
      <c r="C777" s="97"/>
    </row>
    <row r="778" spans="1:3" ht="15.75" x14ac:dyDescent="0.25">
      <c r="A778" s="21"/>
      <c r="B778" s="30"/>
      <c r="C778" s="97"/>
    </row>
    <row r="779" spans="1:3" ht="15.75" x14ac:dyDescent="0.25">
      <c r="A779" s="21"/>
      <c r="B779" s="30"/>
      <c r="C779" s="97"/>
    </row>
    <row r="780" spans="1:3" ht="15.75" x14ac:dyDescent="0.25">
      <c r="A780" s="21"/>
      <c r="B780" s="30"/>
      <c r="C780" s="97"/>
    </row>
    <row r="781" spans="1:3" ht="15.75" x14ac:dyDescent="0.25">
      <c r="A781" s="21"/>
      <c r="B781" s="30"/>
      <c r="C781" s="97"/>
    </row>
    <row r="782" spans="1:3" ht="15.75" x14ac:dyDescent="0.25">
      <c r="A782" s="21"/>
      <c r="B782" s="30"/>
      <c r="C782" s="97"/>
    </row>
    <row r="783" spans="1:3" ht="15.75" x14ac:dyDescent="0.25">
      <c r="A783" s="21"/>
      <c r="B783" s="30"/>
      <c r="C783" s="97"/>
    </row>
    <row r="784" spans="1:3" ht="15.75" x14ac:dyDescent="0.25">
      <c r="A784" s="21"/>
      <c r="B784" s="30"/>
      <c r="C784" s="97"/>
    </row>
    <row r="785" spans="1:8" ht="17.25" x14ac:dyDescent="0.3">
      <c r="A785" s="1" t="s">
        <v>69</v>
      </c>
      <c r="B785" s="1"/>
      <c r="C785" s="2"/>
      <c r="F785" s="1" t="s">
        <v>69</v>
      </c>
      <c r="G785" s="1"/>
      <c r="H785" s="2"/>
    </row>
    <row r="786" spans="1:8" ht="15.75" x14ac:dyDescent="0.25">
      <c r="A786" s="113" t="s">
        <v>125</v>
      </c>
      <c r="B786" s="113"/>
      <c r="C786" s="114"/>
      <c r="F786" s="113" t="s">
        <v>125</v>
      </c>
      <c r="G786" s="113"/>
      <c r="H786" s="114"/>
    </row>
    <row r="787" spans="1:8" ht="17.25" x14ac:dyDescent="0.3">
      <c r="A787" s="2"/>
      <c r="B787" s="2"/>
      <c r="C787" s="2"/>
      <c r="F787" s="2"/>
      <c r="G787" s="2"/>
      <c r="H787" s="2"/>
    </row>
    <row r="788" spans="1:8" ht="17.25" x14ac:dyDescent="0.3">
      <c r="A788" s="4" t="s">
        <v>2</v>
      </c>
      <c r="B788" s="2"/>
      <c r="C788" s="2"/>
      <c r="F788" s="4" t="s">
        <v>2</v>
      </c>
      <c r="G788" s="2"/>
      <c r="H788" s="2"/>
    </row>
    <row r="789" spans="1:8" ht="17.25" x14ac:dyDescent="0.3">
      <c r="A789" s="115"/>
      <c r="B789" s="116"/>
      <c r="C789" s="115"/>
      <c r="F789" s="115"/>
      <c r="G789" s="116"/>
      <c r="H789" s="115"/>
    </row>
    <row r="790" spans="1:8" ht="17.25" x14ac:dyDescent="0.3">
      <c r="A790" s="5"/>
      <c r="B790" s="166" t="s">
        <v>129</v>
      </c>
      <c r="C790" s="166"/>
      <c r="F790" s="5"/>
      <c r="G790" s="166" t="s">
        <v>129</v>
      </c>
      <c r="H790" s="166"/>
    </row>
    <row r="791" spans="1:8" ht="17.25" x14ac:dyDescent="0.3">
      <c r="A791" s="117" t="s">
        <v>6</v>
      </c>
      <c r="B791" s="8"/>
      <c r="C791" s="7">
        <v>112500</v>
      </c>
      <c r="F791" s="117" t="s">
        <v>6</v>
      </c>
      <c r="G791" s="8"/>
      <c r="H791" s="7">
        <v>112500</v>
      </c>
    </row>
    <row r="792" spans="1:8" ht="17.25" x14ac:dyDescent="0.3">
      <c r="A792" s="17" t="s">
        <v>7</v>
      </c>
      <c r="B792" s="11"/>
      <c r="C792" s="10">
        <v>6696.42</v>
      </c>
      <c r="F792" s="17" t="s">
        <v>7</v>
      </c>
      <c r="G792" s="11"/>
      <c r="H792" s="10">
        <v>6696.42</v>
      </c>
    </row>
    <row r="793" spans="1:8" ht="17.25" x14ac:dyDescent="0.3">
      <c r="A793" s="9" t="s">
        <v>9</v>
      </c>
      <c r="B793" s="11"/>
      <c r="C793" s="10">
        <v>7800</v>
      </c>
      <c r="F793" s="9" t="s">
        <v>9</v>
      </c>
      <c r="G793" s="11"/>
      <c r="H793" s="10">
        <v>7800</v>
      </c>
    </row>
    <row r="794" spans="1:8" ht="17.25" x14ac:dyDescent="0.3">
      <c r="A794" s="9" t="s">
        <v>11</v>
      </c>
      <c r="B794" s="11"/>
      <c r="C794" s="10">
        <v>76050</v>
      </c>
      <c r="F794" s="9" t="s">
        <v>11</v>
      </c>
      <c r="G794" s="11"/>
      <c r="H794" s="10">
        <v>76050</v>
      </c>
    </row>
    <row r="795" spans="1:8" ht="17.25" x14ac:dyDescent="0.3">
      <c r="A795" s="9" t="s">
        <v>13</v>
      </c>
      <c r="B795" s="32"/>
      <c r="C795" s="31">
        <v>56250</v>
      </c>
      <c r="F795" s="9" t="s">
        <v>13</v>
      </c>
      <c r="G795" s="32"/>
      <c r="H795" s="31">
        <v>56250</v>
      </c>
    </row>
    <row r="796" spans="1:8" ht="17.25" x14ac:dyDescent="0.3">
      <c r="A796" s="9" t="s">
        <v>14</v>
      </c>
      <c r="B796" s="16"/>
      <c r="C796" s="15">
        <v>3348.21</v>
      </c>
      <c r="F796" s="9" t="s">
        <v>14</v>
      </c>
      <c r="G796" s="16"/>
      <c r="H796" s="15">
        <v>3348.21</v>
      </c>
    </row>
    <row r="797" spans="1:8" ht="17.25" x14ac:dyDescent="0.3">
      <c r="A797" s="9" t="s">
        <v>16</v>
      </c>
      <c r="B797" s="11"/>
      <c r="C797" s="10">
        <v>25000</v>
      </c>
      <c r="F797" s="9" t="s">
        <v>16</v>
      </c>
      <c r="G797" s="11"/>
      <c r="H797" s="10">
        <v>25000</v>
      </c>
    </row>
    <row r="798" spans="1:8" ht="17.25" x14ac:dyDescent="0.3">
      <c r="A798" s="9" t="s">
        <v>17</v>
      </c>
      <c r="B798" s="11"/>
      <c r="C798" s="10">
        <v>65000</v>
      </c>
      <c r="F798" s="9" t="s">
        <v>17</v>
      </c>
      <c r="G798" s="11"/>
      <c r="H798" s="10">
        <v>65000</v>
      </c>
    </row>
    <row r="799" spans="1:8" ht="17.25" x14ac:dyDescent="0.3">
      <c r="A799" s="9" t="s">
        <v>18</v>
      </c>
      <c r="B799" s="14"/>
      <c r="C799" s="13">
        <v>11500</v>
      </c>
      <c r="F799" s="9" t="s">
        <v>18</v>
      </c>
      <c r="G799" s="14"/>
      <c r="H799" s="13">
        <v>11500</v>
      </c>
    </row>
    <row r="800" spans="1:8" ht="17.25" x14ac:dyDescent="0.3">
      <c r="A800" s="9" t="s">
        <v>19</v>
      </c>
      <c r="B800" s="11"/>
      <c r="C800" s="10">
        <v>20000</v>
      </c>
      <c r="F800" s="9" t="s">
        <v>19</v>
      </c>
      <c r="G800" s="11"/>
      <c r="H800" s="10">
        <v>20000</v>
      </c>
    </row>
    <row r="801" spans="1:8" ht="17.25" x14ac:dyDescent="0.3">
      <c r="A801" s="17" t="s">
        <v>20</v>
      </c>
      <c r="B801" s="19"/>
      <c r="C801" s="18">
        <f>SUM(C791:C800)</f>
        <v>384144.63</v>
      </c>
      <c r="F801" s="17" t="s">
        <v>20</v>
      </c>
      <c r="G801" s="19"/>
      <c r="H801" s="18">
        <f>SUM(H791:H800)</f>
        <v>384144.63</v>
      </c>
    </row>
    <row r="802" spans="1:8" ht="17.25" x14ac:dyDescent="0.3">
      <c r="A802" s="9"/>
      <c r="B802" s="3"/>
      <c r="C802" s="20"/>
      <c r="F802" s="9"/>
      <c r="G802" s="3"/>
      <c r="H802" s="20"/>
    </row>
    <row r="803" spans="1:8" ht="17.25" x14ac:dyDescent="0.3">
      <c r="A803" s="23" t="s">
        <v>21</v>
      </c>
      <c r="B803" s="3"/>
      <c r="C803" s="20"/>
      <c r="F803" s="23" t="s">
        <v>21</v>
      </c>
      <c r="G803" s="3"/>
      <c r="H803" s="20"/>
    </row>
    <row r="804" spans="1:8" ht="15.75" x14ac:dyDescent="0.25">
      <c r="A804" s="24" t="s">
        <v>23</v>
      </c>
      <c r="B804" s="21"/>
      <c r="C804" s="15"/>
      <c r="F804" s="24" t="s">
        <v>23</v>
      </c>
      <c r="G804" s="21"/>
      <c r="H804" s="15"/>
    </row>
    <row r="805" spans="1:8" ht="17.25" x14ac:dyDescent="0.3">
      <c r="A805" s="9" t="s">
        <v>22</v>
      </c>
      <c r="B805" s="21"/>
      <c r="C805" s="15">
        <v>20000</v>
      </c>
      <c r="F805" s="9" t="s">
        <v>22</v>
      </c>
      <c r="G805" s="21"/>
      <c r="H805" s="15">
        <v>20000</v>
      </c>
    </row>
    <row r="806" spans="1:8" ht="17.25" x14ac:dyDescent="0.3">
      <c r="A806" s="9" t="s">
        <v>24</v>
      </c>
      <c r="B806" s="21"/>
      <c r="C806" s="15">
        <v>65000</v>
      </c>
      <c r="F806" s="9" t="s">
        <v>24</v>
      </c>
      <c r="G806" s="21"/>
      <c r="H806" s="15"/>
    </row>
    <row r="807" spans="1:8" ht="17.25" x14ac:dyDescent="0.3">
      <c r="A807" s="9" t="s">
        <v>25</v>
      </c>
      <c r="B807" s="21"/>
      <c r="C807" s="20"/>
      <c r="F807" s="9" t="s">
        <v>25</v>
      </c>
      <c r="G807" s="21"/>
      <c r="H807" s="20"/>
    </row>
    <row r="808" spans="1:8" ht="17.25" x14ac:dyDescent="0.3">
      <c r="A808" s="12"/>
      <c r="B808" s="44"/>
      <c r="C808" s="118"/>
      <c r="F808" s="12"/>
      <c r="G808" s="44"/>
      <c r="H808" s="118"/>
    </row>
    <row r="809" spans="1:8" ht="17.25" x14ac:dyDescent="0.3">
      <c r="A809" s="9"/>
      <c r="B809" s="8"/>
      <c r="C809" s="7">
        <f>+C801+C804+C805+C806+C807</f>
        <v>469144.63</v>
      </c>
      <c r="F809" s="9"/>
      <c r="G809" s="8"/>
      <c r="H809" s="7">
        <f>+H801+H804+H805+H806+H807</f>
        <v>404144.63</v>
      </c>
    </row>
    <row r="810" spans="1:8" ht="17.25" x14ac:dyDescent="0.3">
      <c r="A810" s="23" t="s">
        <v>26</v>
      </c>
      <c r="B810" s="11"/>
      <c r="C810" s="10"/>
      <c r="F810" s="23" t="s">
        <v>26</v>
      </c>
      <c r="G810" s="11"/>
      <c r="H810" s="10"/>
    </row>
    <row r="811" spans="1:8" ht="17.25" x14ac:dyDescent="0.3">
      <c r="A811" s="9" t="s">
        <v>27</v>
      </c>
      <c r="B811" s="29">
        <v>350</v>
      </c>
      <c r="C811" s="28"/>
      <c r="F811" s="9" t="s">
        <v>27</v>
      </c>
      <c r="G811" s="29">
        <v>350</v>
      </c>
      <c r="H811" s="28"/>
    </row>
    <row r="812" spans="1:8" ht="17.25" x14ac:dyDescent="0.3">
      <c r="A812" s="9" t="s">
        <v>28</v>
      </c>
      <c r="B812" s="30">
        <v>11919.64</v>
      </c>
      <c r="C812" s="31"/>
      <c r="F812" s="9" t="s">
        <v>28</v>
      </c>
      <c r="G812" s="30"/>
      <c r="H812" s="31"/>
    </row>
    <row r="813" spans="1:8" ht="16.5" thickBot="1" x14ac:dyDescent="0.3">
      <c r="A813" s="12"/>
      <c r="B813" s="36"/>
      <c r="C813" s="59">
        <f>-B811-B812</f>
        <v>-12269.64</v>
      </c>
      <c r="F813" s="12"/>
      <c r="G813" s="36"/>
      <c r="H813" s="59">
        <f>-G811-G812</f>
        <v>-350</v>
      </c>
    </row>
    <row r="814" spans="1:8" ht="17.25" x14ac:dyDescent="0.3">
      <c r="A814" s="9" t="s">
        <v>29</v>
      </c>
      <c r="B814" s="11"/>
      <c r="C814" s="10">
        <f>+C809+C813</f>
        <v>456874.99</v>
      </c>
      <c r="F814" s="9" t="s">
        <v>29</v>
      </c>
      <c r="G814" s="11"/>
      <c r="H814" s="10">
        <f>+H809+H813</f>
        <v>403794.63</v>
      </c>
    </row>
    <row r="815" spans="1:8" ht="17.25" x14ac:dyDescent="0.3">
      <c r="A815" s="9" t="s">
        <v>30</v>
      </c>
      <c r="B815" s="30"/>
      <c r="C815" s="31">
        <f>C814*6/100</f>
        <v>27412.499400000001</v>
      </c>
      <c r="F815" s="9" t="s">
        <v>30</v>
      </c>
      <c r="G815" s="30"/>
      <c r="H815" s="31">
        <f>H814*6/100</f>
        <v>24227.677800000001</v>
      </c>
    </row>
    <row r="816" spans="1:8" ht="17.25" x14ac:dyDescent="0.3">
      <c r="A816" s="9" t="s">
        <v>31</v>
      </c>
      <c r="B816" s="22"/>
      <c r="C816" s="20">
        <v>-15000</v>
      </c>
      <c r="F816" s="9" t="s">
        <v>31</v>
      </c>
      <c r="G816" s="22"/>
      <c r="H816" s="20">
        <v>-15000</v>
      </c>
    </row>
    <row r="817" spans="1:9" ht="15.75" x14ac:dyDescent="0.25">
      <c r="A817" s="12" t="s">
        <v>32</v>
      </c>
      <c r="B817" s="40"/>
      <c r="C817" s="53">
        <f>C815+C816</f>
        <v>12412.499400000001</v>
      </c>
      <c r="F817" s="12" t="s">
        <v>32</v>
      </c>
      <c r="G817" s="40"/>
      <c r="H817" s="53">
        <f>H815+H816</f>
        <v>9227.6778000000013</v>
      </c>
      <c r="I817" s="162">
        <v>3185</v>
      </c>
    </row>
    <row r="818" spans="1:9" ht="16.5" thickBot="1" x14ac:dyDescent="0.3">
      <c r="A818" s="68" t="s">
        <v>33</v>
      </c>
      <c r="B818" s="52"/>
      <c r="C818" s="124">
        <v>12413</v>
      </c>
      <c r="F818" s="68" t="s">
        <v>33</v>
      </c>
      <c r="G818" s="52"/>
      <c r="H818" s="124">
        <v>9228</v>
      </c>
    </row>
    <row r="819" spans="1:9" ht="16.5" thickTop="1" x14ac:dyDescent="0.25">
      <c r="A819" s="141"/>
      <c r="B819" s="30"/>
      <c r="C819" s="97"/>
    </row>
    <row r="820" spans="1:9" ht="15.75" x14ac:dyDescent="0.25">
      <c r="A820" s="141"/>
      <c r="B820" s="30"/>
      <c r="C820" s="97"/>
    </row>
    <row r="821" spans="1:9" ht="15.75" x14ac:dyDescent="0.25">
      <c r="A821" s="141"/>
      <c r="B821" s="30"/>
      <c r="C821" s="97"/>
    </row>
    <row r="822" spans="1:9" ht="15.75" x14ac:dyDescent="0.25">
      <c r="A822" s="141"/>
      <c r="B822" s="30"/>
      <c r="C822" s="97"/>
    </row>
    <row r="824" spans="1:9" x14ac:dyDescent="0.25">
      <c r="A824" s="142"/>
      <c r="B824" s="142"/>
      <c r="C824" s="142"/>
      <c r="D824" s="142"/>
    </row>
    <row r="830" spans="1:9" ht="17.25" x14ac:dyDescent="0.3">
      <c r="A830" s="1" t="s">
        <v>88</v>
      </c>
      <c r="B830" s="3"/>
      <c r="C830" s="3"/>
    </row>
    <row r="831" spans="1:9" ht="17.25" x14ac:dyDescent="0.3">
      <c r="A831" s="1" t="s">
        <v>89</v>
      </c>
      <c r="B831" s="3"/>
      <c r="C831" s="3"/>
    </row>
    <row r="832" spans="1:9" ht="15.75" x14ac:dyDescent="0.25">
      <c r="A832" s="73"/>
      <c r="B832" s="3"/>
      <c r="C832" s="3"/>
    </row>
    <row r="833" spans="1:3" ht="15.75" x14ac:dyDescent="0.25">
      <c r="A833" s="74" t="s">
        <v>2</v>
      </c>
      <c r="B833" s="3"/>
      <c r="C833" s="3"/>
    </row>
    <row r="834" spans="1:3" ht="15.75" x14ac:dyDescent="0.25">
      <c r="A834" s="75"/>
      <c r="B834" s="166" t="s">
        <v>129</v>
      </c>
      <c r="C834" s="166"/>
    </row>
    <row r="835" spans="1:3" ht="15.75" x14ac:dyDescent="0.25">
      <c r="A835" s="76" t="s">
        <v>6</v>
      </c>
      <c r="B835" s="8"/>
      <c r="C835" s="7">
        <v>75000</v>
      </c>
    </row>
    <row r="836" spans="1:3" ht="15.75" x14ac:dyDescent="0.25">
      <c r="A836" s="67" t="s">
        <v>9</v>
      </c>
      <c r="B836" s="11"/>
      <c r="C836" s="10">
        <v>7800</v>
      </c>
    </row>
    <row r="837" spans="1:3" ht="15.75" x14ac:dyDescent="0.25">
      <c r="A837" s="67" t="s">
        <v>11</v>
      </c>
      <c r="B837" s="11"/>
      <c r="C837" s="10">
        <v>76050</v>
      </c>
    </row>
    <row r="838" spans="1:3" ht="15.75" x14ac:dyDescent="0.25">
      <c r="A838" s="67" t="s">
        <v>13</v>
      </c>
      <c r="B838" s="11"/>
      <c r="C838" s="10">
        <v>37500</v>
      </c>
    </row>
    <row r="839" spans="1:3" ht="15.75" x14ac:dyDescent="0.25">
      <c r="A839" s="67" t="s">
        <v>16</v>
      </c>
      <c r="B839" s="11"/>
      <c r="C839" s="10">
        <v>25000</v>
      </c>
    </row>
    <row r="840" spans="1:3" ht="15.75" x14ac:dyDescent="0.25">
      <c r="A840" s="110" t="s">
        <v>15</v>
      </c>
      <c r="B840" s="106"/>
      <c r="C840" s="107">
        <v>100000</v>
      </c>
    </row>
    <row r="841" spans="1:3" ht="15.75" x14ac:dyDescent="0.25">
      <c r="A841" s="110" t="s">
        <v>12</v>
      </c>
      <c r="B841" s="16"/>
      <c r="C841" s="15">
        <v>30000</v>
      </c>
    </row>
    <row r="842" spans="1:3" ht="15.75" x14ac:dyDescent="0.25">
      <c r="A842" s="67" t="s">
        <v>17</v>
      </c>
      <c r="B842" s="11"/>
      <c r="C842" s="10">
        <v>55000</v>
      </c>
    </row>
    <row r="843" spans="1:3" ht="15.75" x14ac:dyDescent="0.25">
      <c r="A843" s="67" t="s">
        <v>18</v>
      </c>
      <c r="B843" s="11"/>
      <c r="C843" s="10">
        <v>11500</v>
      </c>
    </row>
    <row r="844" spans="1:3" ht="15.75" x14ac:dyDescent="0.25">
      <c r="A844" s="67" t="s">
        <v>19</v>
      </c>
      <c r="B844" s="11"/>
      <c r="C844" s="10">
        <v>20000</v>
      </c>
    </row>
    <row r="845" spans="1:3" ht="15.75" x14ac:dyDescent="0.25">
      <c r="A845" s="78" t="s">
        <v>20</v>
      </c>
      <c r="B845" s="19"/>
      <c r="C845" s="18">
        <f>SUM(C835:C844)</f>
        <v>437850</v>
      </c>
    </row>
    <row r="846" spans="1:3" ht="15.75" x14ac:dyDescent="0.25">
      <c r="A846" s="79"/>
      <c r="B846" s="47"/>
      <c r="C846" s="20"/>
    </row>
    <row r="847" spans="1:3" ht="15.75" x14ac:dyDescent="0.25">
      <c r="A847" s="80" t="s">
        <v>21</v>
      </c>
      <c r="B847" s="47"/>
      <c r="C847" s="20"/>
    </row>
    <row r="848" spans="1:3" ht="15.75" x14ac:dyDescent="0.25">
      <c r="A848" s="67" t="s">
        <v>23</v>
      </c>
      <c r="B848" s="47"/>
      <c r="C848" s="77"/>
    </row>
    <row r="849" spans="1:3" ht="15.75" x14ac:dyDescent="0.25">
      <c r="A849" s="67" t="s">
        <v>22</v>
      </c>
      <c r="B849" s="47"/>
      <c r="C849" s="81"/>
    </row>
    <row r="850" spans="1:3" ht="15.75" x14ac:dyDescent="0.25">
      <c r="A850" s="67" t="s">
        <v>24</v>
      </c>
      <c r="B850" s="90"/>
      <c r="C850" s="81"/>
    </row>
    <row r="851" spans="1:3" ht="15.75" x14ac:dyDescent="0.25">
      <c r="A851" s="67" t="s">
        <v>25</v>
      </c>
      <c r="B851" s="47"/>
      <c r="C851" s="81"/>
    </row>
    <row r="852" spans="1:3" ht="15.75" x14ac:dyDescent="0.25">
      <c r="A852" s="67"/>
      <c r="B852" s="8"/>
      <c r="C852" s="7">
        <f>C845+B850+C848</f>
        <v>437850</v>
      </c>
    </row>
    <row r="853" spans="1:3" ht="15.75" x14ac:dyDescent="0.25">
      <c r="A853" s="80" t="s">
        <v>26</v>
      </c>
      <c r="B853" s="47"/>
      <c r="C853" s="81"/>
    </row>
    <row r="854" spans="1:3" ht="15.75" x14ac:dyDescent="0.25">
      <c r="A854" s="67" t="s">
        <v>27</v>
      </c>
      <c r="B854" s="29">
        <v>350</v>
      </c>
      <c r="C854" s="82"/>
    </row>
    <row r="855" spans="1:3" ht="17.25" x14ac:dyDescent="0.3">
      <c r="A855" s="9" t="s">
        <v>117</v>
      </c>
      <c r="B855" s="49">
        <v>3750</v>
      </c>
      <c r="C855" s="137"/>
    </row>
    <row r="856" spans="1:3" ht="16.5" thickBot="1" x14ac:dyDescent="0.3">
      <c r="A856" s="67" t="s">
        <v>29</v>
      </c>
      <c r="B856" s="35"/>
      <c r="C856" s="84">
        <f>C852-B854-B855</f>
        <v>433750</v>
      </c>
    </row>
    <row r="857" spans="1:3" ht="15.75" x14ac:dyDescent="0.25">
      <c r="A857" s="67" t="s">
        <v>30</v>
      </c>
      <c r="B857" s="50"/>
      <c r="C857" s="85">
        <f>C856*6/100</f>
        <v>26025</v>
      </c>
    </row>
    <row r="858" spans="1:3" ht="15.75" x14ac:dyDescent="0.25">
      <c r="A858" s="67" t="s">
        <v>31</v>
      </c>
      <c r="B858" s="47"/>
      <c r="C858" s="77">
        <v>-15000</v>
      </c>
    </row>
    <row r="859" spans="1:3" ht="16.5" thickBot="1" x14ac:dyDescent="0.3">
      <c r="A859" s="43" t="s">
        <v>32</v>
      </c>
      <c r="B859" s="57"/>
      <c r="C859" s="126">
        <f>C857+C858</f>
        <v>11025</v>
      </c>
    </row>
    <row r="860" spans="1:3" ht="16.5" thickTop="1" x14ac:dyDescent="0.25">
      <c r="A860" s="92"/>
      <c r="B860" s="37"/>
      <c r="C860" s="120"/>
    </row>
    <row r="861" spans="1:3" ht="15.75" x14ac:dyDescent="0.25">
      <c r="A861" s="92"/>
      <c r="B861" s="37"/>
      <c r="C861" s="120"/>
    </row>
    <row r="862" spans="1:3" ht="15.75" x14ac:dyDescent="0.25">
      <c r="A862" s="92"/>
      <c r="B862" s="37"/>
      <c r="C862" s="120"/>
    </row>
    <row r="863" spans="1:3" ht="15.75" x14ac:dyDescent="0.25">
      <c r="A863" s="92"/>
      <c r="B863" s="37"/>
      <c r="C863" s="120"/>
    </row>
    <row r="864" spans="1:3" ht="15.75" x14ac:dyDescent="0.25">
      <c r="A864" s="92"/>
      <c r="B864" s="37"/>
      <c r="C864" s="120"/>
    </row>
    <row r="865" spans="1:3" ht="15.75" x14ac:dyDescent="0.25">
      <c r="A865" s="92"/>
      <c r="B865" s="37"/>
      <c r="C865" s="120"/>
    </row>
    <row r="866" spans="1:3" ht="15.75" x14ac:dyDescent="0.25">
      <c r="A866" s="92"/>
      <c r="B866" s="37"/>
      <c r="C866" s="120"/>
    </row>
    <row r="867" spans="1:3" ht="15.75" x14ac:dyDescent="0.25">
      <c r="A867" s="92"/>
      <c r="B867" s="37"/>
      <c r="C867" s="120"/>
    </row>
    <row r="868" spans="1:3" ht="15.75" x14ac:dyDescent="0.25">
      <c r="A868" s="92"/>
      <c r="B868" s="37"/>
      <c r="C868" s="120"/>
    </row>
    <row r="869" spans="1:3" ht="15.75" x14ac:dyDescent="0.25">
      <c r="A869" s="92"/>
      <c r="B869" s="37"/>
      <c r="C869" s="120"/>
    </row>
    <row r="870" spans="1:3" ht="15.75" x14ac:dyDescent="0.25">
      <c r="A870" s="92"/>
      <c r="B870" s="37"/>
      <c r="C870" s="120"/>
    </row>
    <row r="871" spans="1:3" ht="15.75" x14ac:dyDescent="0.25">
      <c r="A871" s="92"/>
      <c r="B871" s="37"/>
      <c r="C871" s="120"/>
    </row>
    <row r="872" spans="1:3" ht="15.75" x14ac:dyDescent="0.25">
      <c r="A872" s="92"/>
      <c r="B872" s="37"/>
      <c r="C872" s="120"/>
    </row>
    <row r="873" spans="1:3" ht="15.75" x14ac:dyDescent="0.25">
      <c r="A873" s="92"/>
      <c r="B873" s="37"/>
      <c r="C873" s="120"/>
    </row>
    <row r="874" spans="1:3" ht="15.75" x14ac:dyDescent="0.25">
      <c r="A874" s="92"/>
      <c r="B874" s="37"/>
      <c r="C874" s="120"/>
    </row>
    <row r="877" spans="1:3" ht="17.25" x14ac:dyDescent="0.3">
      <c r="A877" s="1" t="s">
        <v>91</v>
      </c>
      <c r="B877" s="3"/>
      <c r="C877" s="3"/>
    </row>
    <row r="878" spans="1:3" ht="17.25" x14ac:dyDescent="0.3">
      <c r="A878" s="1" t="s">
        <v>89</v>
      </c>
      <c r="B878" s="3"/>
      <c r="C878" s="3"/>
    </row>
    <row r="879" spans="1:3" ht="15.75" x14ac:dyDescent="0.25">
      <c r="A879" s="73"/>
      <c r="B879" s="3"/>
      <c r="C879" s="3"/>
    </row>
    <row r="880" spans="1:3" ht="15.75" x14ac:dyDescent="0.25">
      <c r="A880" s="74" t="s">
        <v>2</v>
      </c>
      <c r="B880" s="3"/>
      <c r="C880" s="3"/>
    </row>
    <row r="881" spans="1:3" ht="15.75" x14ac:dyDescent="0.25">
      <c r="A881" s="75"/>
      <c r="B881" s="166" t="s">
        <v>129</v>
      </c>
      <c r="C881" s="166"/>
    </row>
    <row r="882" spans="1:3" ht="15.75" x14ac:dyDescent="0.25">
      <c r="A882" s="76" t="s">
        <v>6</v>
      </c>
      <c r="B882" s="8"/>
      <c r="C882" s="7">
        <v>75000</v>
      </c>
    </row>
    <row r="883" spans="1:3" ht="15.75" x14ac:dyDescent="0.25">
      <c r="A883" s="67" t="s">
        <v>9</v>
      </c>
      <c r="B883" s="11"/>
      <c r="C883" s="10">
        <v>7800</v>
      </c>
    </row>
    <row r="884" spans="1:3" ht="15.75" x14ac:dyDescent="0.25">
      <c r="A884" s="67" t="s">
        <v>11</v>
      </c>
      <c r="B884" s="11"/>
      <c r="C884" s="10">
        <v>76050</v>
      </c>
    </row>
    <row r="885" spans="1:3" ht="15.75" x14ac:dyDescent="0.25">
      <c r="A885" s="67" t="s">
        <v>13</v>
      </c>
      <c r="B885" s="11"/>
      <c r="C885" s="10">
        <v>37500</v>
      </c>
    </row>
    <row r="886" spans="1:3" ht="17.25" x14ac:dyDescent="0.3">
      <c r="A886" s="9" t="s">
        <v>15</v>
      </c>
      <c r="B886" s="11"/>
      <c r="C886" s="10">
        <v>100000</v>
      </c>
    </row>
    <row r="887" spans="1:3" ht="15.75" x14ac:dyDescent="0.25">
      <c r="A887" s="110" t="s">
        <v>12</v>
      </c>
      <c r="B887" s="16"/>
      <c r="C887" s="15">
        <v>196000</v>
      </c>
    </row>
    <row r="888" spans="1:3" ht="15.75" x14ac:dyDescent="0.25">
      <c r="A888" s="67" t="s">
        <v>16</v>
      </c>
      <c r="B888" s="11"/>
      <c r="C888" s="10">
        <v>25000</v>
      </c>
    </row>
    <row r="889" spans="1:3" ht="15.75" x14ac:dyDescent="0.25">
      <c r="A889" s="67" t="s">
        <v>17</v>
      </c>
      <c r="B889" s="11"/>
      <c r="C889" s="10">
        <v>55000</v>
      </c>
    </row>
    <row r="890" spans="1:3" ht="15.75" x14ac:dyDescent="0.25">
      <c r="A890" s="67" t="s">
        <v>18</v>
      </c>
      <c r="B890" s="11"/>
      <c r="C890" s="10">
        <v>11500</v>
      </c>
    </row>
    <row r="891" spans="1:3" ht="15.75" x14ac:dyDescent="0.25">
      <c r="A891" s="67" t="s">
        <v>19</v>
      </c>
      <c r="B891" s="11"/>
      <c r="C891" s="10">
        <v>20000</v>
      </c>
    </row>
    <row r="892" spans="1:3" ht="15.75" x14ac:dyDescent="0.25">
      <c r="A892" s="78" t="s">
        <v>20</v>
      </c>
      <c r="B892" s="19"/>
      <c r="C892" s="18">
        <f>SUM(C882:C891)</f>
        <v>603850</v>
      </c>
    </row>
    <row r="893" spans="1:3" ht="15.75" x14ac:dyDescent="0.25">
      <c r="A893" s="79"/>
      <c r="B893" s="47"/>
      <c r="C893" s="20"/>
    </row>
    <row r="894" spans="1:3" ht="15.75" x14ac:dyDescent="0.25">
      <c r="A894" s="80" t="s">
        <v>21</v>
      </c>
      <c r="B894" s="47"/>
      <c r="C894" s="20"/>
    </row>
    <row r="895" spans="1:3" ht="15.75" x14ac:dyDescent="0.25">
      <c r="A895" s="67" t="s">
        <v>23</v>
      </c>
      <c r="B895" s="47"/>
      <c r="C895" s="77"/>
    </row>
    <row r="896" spans="1:3" ht="15.75" x14ac:dyDescent="0.25">
      <c r="A896" s="67" t="s">
        <v>22</v>
      </c>
      <c r="B896" s="47"/>
      <c r="C896" s="81"/>
    </row>
    <row r="897" spans="1:3" ht="15.75" x14ac:dyDescent="0.25">
      <c r="A897" s="67" t="s">
        <v>24</v>
      </c>
      <c r="B897" s="90"/>
      <c r="C897" s="81"/>
    </row>
    <row r="898" spans="1:3" ht="15.75" x14ac:dyDescent="0.25">
      <c r="A898" s="67" t="s">
        <v>25</v>
      </c>
      <c r="B898" s="47"/>
      <c r="C898" s="81"/>
    </row>
    <row r="899" spans="1:3" ht="15.75" x14ac:dyDescent="0.25">
      <c r="A899" s="67"/>
      <c r="B899" s="8"/>
      <c r="C899" s="7">
        <f>C892+B897+C895</f>
        <v>603850</v>
      </c>
    </row>
    <row r="900" spans="1:3" ht="15.75" x14ac:dyDescent="0.25">
      <c r="A900" s="80" t="s">
        <v>26</v>
      </c>
      <c r="B900" s="47"/>
      <c r="C900" s="81"/>
    </row>
    <row r="901" spans="1:3" ht="15.75" x14ac:dyDescent="0.25">
      <c r="A901" s="67" t="s">
        <v>27</v>
      </c>
      <c r="B901" s="29">
        <v>350</v>
      </c>
      <c r="C901" s="82"/>
    </row>
    <row r="902" spans="1:3" ht="17.25" x14ac:dyDescent="0.3">
      <c r="A902" s="9" t="s">
        <v>28</v>
      </c>
      <c r="B902" s="49">
        <v>49000</v>
      </c>
      <c r="C902" s="137"/>
    </row>
    <row r="903" spans="1:3" ht="16.5" thickBot="1" x14ac:dyDescent="0.3">
      <c r="A903" s="67" t="s">
        <v>29</v>
      </c>
      <c r="B903" s="35"/>
      <c r="C903" s="84">
        <f>C899-B901</f>
        <v>603500</v>
      </c>
    </row>
    <row r="904" spans="1:3" ht="15.75" x14ac:dyDescent="0.25">
      <c r="A904" s="67" t="s">
        <v>73</v>
      </c>
      <c r="B904" s="50"/>
      <c r="C904" s="85">
        <f>C903*12/100</f>
        <v>72420</v>
      </c>
    </row>
    <row r="905" spans="1:3" ht="15.75" x14ac:dyDescent="0.25">
      <c r="A905" s="67" t="s">
        <v>31</v>
      </c>
      <c r="B905" s="47"/>
      <c r="C905" s="77">
        <v>-45000</v>
      </c>
    </row>
    <row r="906" spans="1:3" ht="16.5" thickBot="1" x14ac:dyDescent="0.3">
      <c r="A906" s="43" t="s">
        <v>32</v>
      </c>
      <c r="B906" s="57"/>
      <c r="C906" s="126">
        <f>C904+C905</f>
        <v>27420</v>
      </c>
    </row>
    <row r="907" spans="1:3" ht="16.5" thickTop="1" x14ac:dyDescent="0.25">
      <c r="A907" s="92"/>
      <c r="B907" s="37"/>
      <c r="C907" s="120"/>
    </row>
    <row r="908" spans="1:3" ht="15.75" x14ac:dyDescent="0.25">
      <c r="A908" s="92"/>
      <c r="B908" s="37"/>
      <c r="C908" s="120"/>
    </row>
    <row r="909" spans="1:3" ht="15.75" x14ac:dyDescent="0.25">
      <c r="A909" s="92"/>
      <c r="B909" s="37"/>
      <c r="C909" s="120"/>
    </row>
    <row r="910" spans="1:3" ht="15.75" x14ac:dyDescent="0.25">
      <c r="A910" s="92"/>
      <c r="B910" s="37"/>
      <c r="C910" s="120"/>
    </row>
    <row r="911" spans="1:3" ht="15.75" x14ac:dyDescent="0.25">
      <c r="A911" s="92"/>
      <c r="B911" s="37"/>
      <c r="C911" s="120"/>
    </row>
    <row r="912" spans="1:3" ht="15.75" x14ac:dyDescent="0.25">
      <c r="A912" s="92"/>
      <c r="B912" s="37"/>
      <c r="C912" s="120"/>
    </row>
    <row r="913" spans="1:3" ht="15.75" x14ac:dyDescent="0.25">
      <c r="A913" s="92"/>
      <c r="B913" s="37"/>
      <c r="C913" s="120"/>
    </row>
    <row r="914" spans="1:3" ht="15.75" x14ac:dyDescent="0.25">
      <c r="A914" s="92"/>
      <c r="B914" s="37"/>
      <c r="C914" s="120"/>
    </row>
    <row r="915" spans="1:3" ht="15.75" x14ac:dyDescent="0.25">
      <c r="A915" s="92"/>
      <c r="B915" s="37"/>
      <c r="C915" s="120"/>
    </row>
    <row r="916" spans="1:3" ht="15.75" x14ac:dyDescent="0.25">
      <c r="A916" s="92"/>
      <c r="B916" s="37"/>
      <c r="C916" s="120"/>
    </row>
    <row r="917" spans="1:3" ht="15.75" x14ac:dyDescent="0.25">
      <c r="A917" s="92"/>
      <c r="B917" s="37"/>
      <c r="C917" s="120"/>
    </row>
    <row r="918" spans="1:3" ht="15.75" x14ac:dyDescent="0.25">
      <c r="A918" s="92"/>
      <c r="B918" s="37"/>
      <c r="C918" s="120"/>
    </row>
    <row r="919" spans="1:3" ht="15.75" x14ac:dyDescent="0.25">
      <c r="A919" s="92"/>
      <c r="B919" s="37"/>
      <c r="C919" s="120"/>
    </row>
    <row r="920" spans="1:3" ht="15.75" x14ac:dyDescent="0.25">
      <c r="A920" s="92"/>
      <c r="B920" s="37"/>
      <c r="C920" s="120"/>
    </row>
    <row r="921" spans="1:3" ht="15.75" x14ac:dyDescent="0.25">
      <c r="A921" s="92"/>
      <c r="B921" s="37"/>
      <c r="C921" s="120"/>
    </row>
    <row r="924" spans="1:3" ht="17.25" x14ac:dyDescent="0.3">
      <c r="A924" s="1" t="s">
        <v>93</v>
      </c>
      <c r="B924" s="3"/>
      <c r="C924" s="3"/>
    </row>
    <row r="925" spans="1:3" ht="17.25" x14ac:dyDescent="0.3">
      <c r="A925" s="1" t="s">
        <v>89</v>
      </c>
      <c r="B925" s="3"/>
      <c r="C925" s="3"/>
    </row>
    <row r="926" spans="1:3" ht="15.75" x14ac:dyDescent="0.25">
      <c r="A926" s="73"/>
      <c r="B926" s="3"/>
      <c r="C926" s="3"/>
    </row>
    <row r="927" spans="1:3" ht="15.75" x14ac:dyDescent="0.25">
      <c r="A927" s="74" t="s">
        <v>2</v>
      </c>
      <c r="B927" s="3"/>
      <c r="C927" s="3"/>
    </row>
    <row r="928" spans="1:3" ht="15.75" x14ac:dyDescent="0.25">
      <c r="A928" s="75"/>
      <c r="B928" s="166" t="s">
        <v>129</v>
      </c>
      <c r="C928" s="166"/>
    </row>
    <row r="929" spans="1:3" ht="15.75" x14ac:dyDescent="0.25">
      <c r="A929" s="76" t="s">
        <v>6</v>
      </c>
      <c r="B929" s="8"/>
      <c r="C929" s="7">
        <v>75000</v>
      </c>
    </row>
    <row r="930" spans="1:3" ht="15.75" x14ac:dyDescent="0.25">
      <c r="A930" s="67" t="s">
        <v>9</v>
      </c>
      <c r="B930" s="11"/>
      <c r="C930" s="10">
        <v>7800</v>
      </c>
    </row>
    <row r="931" spans="1:3" ht="15.75" x14ac:dyDescent="0.25">
      <c r="A931" s="67" t="s">
        <v>11</v>
      </c>
      <c r="B931" s="11"/>
      <c r="C931" s="10">
        <v>76050</v>
      </c>
    </row>
    <row r="932" spans="1:3" ht="15.75" x14ac:dyDescent="0.25">
      <c r="A932" s="67" t="s">
        <v>13</v>
      </c>
      <c r="B932" s="11"/>
      <c r="C932" s="10">
        <v>37500</v>
      </c>
    </row>
    <row r="933" spans="1:3" ht="15.75" x14ac:dyDescent="0.25">
      <c r="A933" s="67" t="s">
        <v>16</v>
      </c>
      <c r="B933" s="11"/>
      <c r="C933" s="10">
        <v>25000</v>
      </c>
    </row>
    <row r="934" spans="1:3" ht="15.75" x14ac:dyDescent="0.25">
      <c r="A934" s="110" t="s">
        <v>12</v>
      </c>
      <c r="B934" s="11"/>
      <c r="C934" s="10">
        <v>196000</v>
      </c>
    </row>
    <row r="935" spans="1:3" ht="17.25" x14ac:dyDescent="0.3">
      <c r="A935" s="9" t="s">
        <v>15</v>
      </c>
      <c r="B935" s="11"/>
      <c r="C935" s="10">
        <v>100000</v>
      </c>
    </row>
    <row r="936" spans="1:3" ht="15.75" x14ac:dyDescent="0.25">
      <c r="A936" s="67" t="s">
        <v>17</v>
      </c>
      <c r="B936" s="11"/>
      <c r="C936" s="10">
        <v>55000</v>
      </c>
    </row>
    <row r="937" spans="1:3" ht="15.75" x14ac:dyDescent="0.25">
      <c r="A937" s="67" t="s">
        <v>18</v>
      </c>
      <c r="B937" s="11"/>
      <c r="C937" s="10">
        <v>11500</v>
      </c>
    </row>
    <row r="938" spans="1:3" ht="15.75" x14ac:dyDescent="0.25">
      <c r="A938" s="67" t="s">
        <v>19</v>
      </c>
      <c r="B938" s="11"/>
      <c r="C938" s="10">
        <v>20000</v>
      </c>
    </row>
    <row r="939" spans="1:3" ht="15.75" x14ac:dyDescent="0.25">
      <c r="A939" s="78" t="s">
        <v>20</v>
      </c>
      <c r="B939" s="19"/>
      <c r="C939" s="18">
        <f>SUM(C929:C938)</f>
        <v>603850</v>
      </c>
    </row>
    <row r="940" spans="1:3" ht="15.75" x14ac:dyDescent="0.25">
      <c r="A940" s="79"/>
      <c r="B940" s="47"/>
      <c r="C940" s="20"/>
    </row>
    <row r="941" spans="1:3" ht="15.75" x14ac:dyDescent="0.25">
      <c r="A941" s="80" t="s">
        <v>21</v>
      </c>
      <c r="B941" s="47"/>
      <c r="C941" s="20"/>
    </row>
    <row r="942" spans="1:3" ht="15.75" x14ac:dyDescent="0.25">
      <c r="A942" s="67" t="s">
        <v>23</v>
      </c>
      <c r="B942" s="47"/>
      <c r="C942" s="77"/>
    </row>
    <row r="943" spans="1:3" ht="15.75" x14ac:dyDescent="0.25">
      <c r="A943" s="67" t="s">
        <v>22</v>
      </c>
      <c r="B943" s="47"/>
      <c r="C943" s="81"/>
    </row>
    <row r="944" spans="1:3" ht="15.75" x14ac:dyDescent="0.25">
      <c r="A944" s="67" t="s">
        <v>24</v>
      </c>
      <c r="B944" s="90"/>
      <c r="C944" s="81"/>
    </row>
    <row r="945" spans="1:3" ht="15.75" x14ac:dyDescent="0.25">
      <c r="A945" s="67" t="s">
        <v>25</v>
      </c>
      <c r="B945" s="47"/>
      <c r="C945" s="81"/>
    </row>
    <row r="946" spans="1:3" ht="15.75" x14ac:dyDescent="0.25">
      <c r="A946" s="67"/>
      <c r="B946" s="8"/>
      <c r="C946" s="7">
        <f>C939+B944+C942</f>
        <v>603850</v>
      </c>
    </row>
    <row r="947" spans="1:3" ht="15.75" x14ac:dyDescent="0.25">
      <c r="A947" s="80" t="s">
        <v>26</v>
      </c>
      <c r="B947" s="47"/>
      <c r="C947" s="81"/>
    </row>
    <row r="948" spans="1:3" ht="15.75" x14ac:dyDescent="0.25">
      <c r="A948" s="67" t="s">
        <v>27</v>
      </c>
      <c r="B948" s="29">
        <v>350</v>
      </c>
      <c r="C948" s="82"/>
    </row>
    <row r="949" spans="1:3" ht="17.25" x14ac:dyDescent="0.3">
      <c r="A949" s="9" t="s">
        <v>28</v>
      </c>
      <c r="B949" s="49">
        <v>49000</v>
      </c>
      <c r="C949" s="137"/>
    </row>
    <row r="950" spans="1:3" ht="16.5" thickBot="1" x14ac:dyDescent="0.3">
      <c r="A950" s="67" t="s">
        <v>29</v>
      </c>
      <c r="B950" s="35"/>
      <c r="C950" s="84">
        <f>C939-B948</f>
        <v>603500</v>
      </c>
    </row>
    <row r="951" spans="1:3" ht="15.75" x14ac:dyDescent="0.25">
      <c r="A951" s="67" t="s">
        <v>73</v>
      </c>
      <c r="B951" s="50"/>
      <c r="C951" s="85">
        <f>C950*12/100</f>
        <v>72420</v>
      </c>
    </row>
    <row r="952" spans="1:3" ht="15.75" x14ac:dyDescent="0.25">
      <c r="A952" s="67" t="s">
        <v>31</v>
      </c>
      <c r="B952" s="47"/>
      <c r="C952" s="77">
        <v>-45000</v>
      </c>
    </row>
    <row r="953" spans="1:3" ht="16.5" thickBot="1" x14ac:dyDescent="0.3">
      <c r="A953" s="43" t="s">
        <v>32</v>
      </c>
      <c r="B953" s="57"/>
      <c r="C953" s="126">
        <f>C951+C952</f>
        <v>27420</v>
      </c>
    </row>
    <row r="954" spans="1:3" ht="16.5" thickTop="1" x14ac:dyDescent="0.25">
      <c r="A954" s="92"/>
      <c r="B954" s="37"/>
      <c r="C954" s="120"/>
    </row>
    <row r="955" spans="1:3" ht="15.75" x14ac:dyDescent="0.25">
      <c r="A955" s="92"/>
      <c r="B955" s="37"/>
      <c r="C955" s="120"/>
    </row>
    <row r="956" spans="1:3" ht="15.75" x14ac:dyDescent="0.25">
      <c r="A956" s="92"/>
      <c r="B956" s="37"/>
      <c r="C956" s="120"/>
    </row>
    <row r="957" spans="1:3" ht="15.75" x14ac:dyDescent="0.25">
      <c r="A957" s="92"/>
      <c r="B957" s="37"/>
      <c r="C957" s="120"/>
    </row>
    <row r="958" spans="1:3" ht="15.75" x14ac:dyDescent="0.25">
      <c r="A958" s="92"/>
      <c r="B958" s="37"/>
      <c r="C958" s="120"/>
    </row>
    <row r="959" spans="1:3" ht="15.75" x14ac:dyDescent="0.25">
      <c r="A959" s="92"/>
      <c r="B959" s="37"/>
      <c r="C959" s="120"/>
    </row>
    <row r="960" spans="1:3" ht="15.75" x14ac:dyDescent="0.25">
      <c r="A960" s="92"/>
      <c r="B960" s="37"/>
      <c r="C960" s="120"/>
    </row>
    <row r="961" spans="1:3" ht="15.75" x14ac:dyDescent="0.25">
      <c r="A961" s="92"/>
      <c r="B961" s="37"/>
      <c r="C961" s="120"/>
    </row>
    <row r="971" spans="1:3" ht="17.25" x14ac:dyDescent="0.3">
      <c r="A971" s="1" t="s">
        <v>97</v>
      </c>
      <c r="B971" s="3"/>
      <c r="C971" s="3"/>
    </row>
    <row r="972" spans="1:3" ht="17.25" x14ac:dyDescent="0.3">
      <c r="A972" s="1" t="s">
        <v>89</v>
      </c>
      <c r="B972" s="3"/>
      <c r="C972" s="3"/>
    </row>
    <row r="973" spans="1:3" ht="15.75" x14ac:dyDescent="0.25">
      <c r="A973" s="73"/>
      <c r="B973" s="3"/>
      <c r="C973" s="3"/>
    </row>
    <row r="974" spans="1:3" ht="15.75" x14ac:dyDescent="0.25">
      <c r="A974" s="74" t="s">
        <v>2</v>
      </c>
      <c r="B974" s="3"/>
      <c r="C974" s="3"/>
    </row>
    <row r="975" spans="1:3" ht="15.75" x14ac:dyDescent="0.25">
      <c r="A975" s="75"/>
      <c r="B975" s="166" t="s">
        <v>129</v>
      </c>
      <c r="C975" s="166"/>
    </row>
    <row r="976" spans="1:3" ht="15.75" x14ac:dyDescent="0.25">
      <c r="A976" s="76" t="s">
        <v>6</v>
      </c>
      <c r="B976" s="8"/>
      <c r="C976" s="7">
        <v>75000</v>
      </c>
    </row>
    <row r="977" spans="1:3" ht="15.75" x14ac:dyDescent="0.25">
      <c r="A977" s="67" t="s">
        <v>9</v>
      </c>
      <c r="B977" s="11"/>
      <c r="C977" s="10">
        <v>7800</v>
      </c>
    </row>
    <row r="978" spans="1:3" ht="15.75" x14ac:dyDescent="0.25">
      <c r="A978" s="67" t="s">
        <v>11</v>
      </c>
      <c r="B978" s="11"/>
      <c r="C978" s="10">
        <v>76050</v>
      </c>
    </row>
    <row r="979" spans="1:3" ht="15.75" x14ac:dyDescent="0.25">
      <c r="A979" s="67" t="s">
        <v>13</v>
      </c>
      <c r="B979" s="11"/>
      <c r="C979" s="10">
        <v>37500</v>
      </c>
    </row>
    <row r="980" spans="1:3" ht="15.75" x14ac:dyDescent="0.25">
      <c r="A980" s="110" t="s">
        <v>12</v>
      </c>
      <c r="B980" s="11"/>
      <c r="C980" s="10">
        <v>30000</v>
      </c>
    </row>
    <row r="981" spans="1:3" ht="15.75" x14ac:dyDescent="0.25">
      <c r="A981" s="67" t="s">
        <v>16</v>
      </c>
      <c r="B981" s="11"/>
      <c r="C981" s="10">
        <v>25000</v>
      </c>
    </row>
    <row r="982" spans="1:3" ht="15.75" x14ac:dyDescent="0.25">
      <c r="A982" s="67" t="s">
        <v>17</v>
      </c>
      <c r="B982" s="11"/>
      <c r="C982" s="10">
        <v>55000</v>
      </c>
    </row>
    <row r="983" spans="1:3" ht="15.75" x14ac:dyDescent="0.25">
      <c r="A983" s="67" t="s">
        <v>18</v>
      </c>
      <c r="B983" s="11"/>
      <c r="C983" s="10">
        <v>11500</v>
      </c>
    </row>
    <row r="984" spans="1:3" ht="15.75" x14ac:dyDescent="0.25">
      <c r="A984" s="67" t="s">
        <v>19</v>
      </c>
      <c r="B984" s="11"/>
      <c r="C984" s="10">
        <v>20000</v>
      </c>
    </row>
    <row r="985" spans="1:3" ht="15.75" x14ac:dyDescent="0.25">
      <c r="A985" s="78" t="s">
        <v>20</v>
      </c>
      <c r="B985" s="19"/>
      <c r="C985" s="18">
        <f>SUM(C976:C984)</f>
        <v>337850</v>
      </c>
    </row>
    <row r="986" spans="1:3" ht="15.75" x14ac:dyDescent="0.25">
      <c r="A986" s="79"/>
      <c r="B986" s="47"/>
      <c r="C986" s="20"/>
    </row>
    <row r="987" spans="1:3" ht="15.75" x14ac:dyDescent="0.25">
      <c r="A987" s="80" t="s">
        <v>21</v>
      </c>
      <c r="B987" s="47"/>
      <c r="C987" s="20"/>
    </row>
    <row r="988" spans="1:3" ht="15.75" x14ac:dyDescent="0.25">
      <c r="A988" s="67" t="s">
        <v>23</v>
      </c>
      <c r="B988" s="47"/>
      <c r="C988" s="77"/>
    </row>
    <row r="989" spans="1:3" ht="15.75" x14ac:dyDescent="0.25">
      <c r="A989" s="67" t="s">
        <v>22</v>
      </c>
      <c r="B989" s="154">
        <v>20000</v>
      </c>
      <c r="C989" s="81"/>
    </row>
    <row r="990" spans="1:3" ht="15.75" x14ac:dyDescent="0.25">
      <c r="A990" s="67" t="s">
        <v>24</v>
      </c>
      <c r="B990" s="90"/>
      <c r="C990" s="81"/>
    </row>
    <row r="991" spans="1:3" ht="15.75" x14ac:dyDescent="0.25">
      <c r="A991" s="67" t="s">
        <v>25</v>
      </c>
      <c r="B991" s="47"/>
      <c r="C991" s="81"/>
    </row>
    <row r="992" spans="1:3" ht="15.75" x14ac:dyDescent="0.25">
      <c r="A992" s="67"/>
      <c r="B992" s="8"/>
      <c r="C992" s="7">
        <f>C985+B989</f>
        <v>357850</v>
      </c>
    </row>
    <row r="993" spans="1:3" ht="15.75" x14ac:dyDescent="0.25">
      <c r="A993" s="80" t="s">
        <v>26</v>
      </c>
      <c r="B993" s="47"/>
      <c r="C993" s="81"/>
    </row>
    <row r="994" spans="1:3" ht="15.75" x14ac:dyDescent="0.25">
      <c r="A994" s="67" t="s">
        <v>27</v>
      </c>
      <c r="B994" s="29">
        <v>350</v>
      </c>
      <c r="C994" s="82"/>
    </row>
    <row r="995" spans="1:3" ht="17.25" x14ac:dyDescent="0.3">
      <c r="A995" s="9" t="s">
        <v>117</v>
      </c>
      <c r="B995" s="49">
        <v>3750</v>
      </c>
      <c r="C995" s="137"/>
    </row>
    <row r="996" spans="1:3" ht="16.5" thickBot="1" x14ac:dyDescent="0.3">
      <c r="A996" s="67" t="s">
        <v>29</v>
      </c>
      <c r="B996" s="35"/>
      <c r="C996" s="84">
        <f>C992-B994-B995</f>
        <v>353750</v>
      </c>
    </row>
    <row r="997" spans="1:3" ht="15.75" x14ac:dyDescent="0.25">
      <c r="A997" s="67" t="s">
        <v>30</v>
      </c>
      <c r="B997" s="50"/>
      <c r="C997" s="85">
        <f>C996*6/100</f>
        <v>21225</v>
      </c>
    </row>
    <row r="998" spans="1:3" ht="15.75" x14ac:dyDescent="0.25">
      <c r="A998" s="67" t="s">
        <v>31</v>
      </c>
      <c r="B998" s="47"/>
      <c r="C998" s="77">
        <v>-15000</v>
      </c>
    </row>
    <row r="999" spans="1:3" ht="16.5" thickBot="1" x14ac:dyDescent="0.3">
      <c r="A999" s="43" t="s">
        <v>32</v>
      </c>
      <c r="B999" s="57"/>
      <c r="C999" s="126">
        <f>C997+C998</f>
        <v>6225</v>
      </c>
    </row>
    <row r="1000" spans="1:3" ht="15.75" thickTop="1" x14ac:dyDescent="0.25"/>
    <row r="1001" spans="1:3" ht="15.75" x14ac:dyDescent="0.25">
      <c r="A1001" s="92"/>
      <c r="B1001" s="37"/>
      <c r="C1001" s="120"/>
    </row>
    <row r="1019" spans="1:3" ht="17.25" x14ac:dyDescent="0.3">
      <c r="A1019" s="1" t="s">
        <v>100</v>
      </c>
      <c r="B1019" s="3"/>
      <c r="C1019" s="3"/>
    </row>
    <row r="1020" spans="1:3" ht="17.25" x14ac:dyDescent="0.3">
      <c r="A1020" s="1" t="s">
        <v>89</v>
      </c>
      <c r="B1020" s="3"/>
      <c r="C1020" s="3"/>
    </row>
    <row r="1021" spans="1:3" ht="15.75" x14ac:dyDescent="0.25">
      <c r="A1021" s="73"/>
      <c r="B1021" s="3"/>
      <c r="C1021" s="3"/>
    </row>
    <row r="1022" spans="1:3" ht="15.75" x14ac:dyDescent="0.25">
      <c r="A1022" s="74" t="s">
        <v>2</v>
      </c>
      <c r="B1022" s="3"/>
      <c r="C1022" s="3"/>
    </row>
    <row r="1023" spans="1:3" ht="15.75" x14ac:dyDescent="0.25">
      <c r="A1023" s="75"/>
      <c r="B1023" s="166" t="s">
        <v>129</v>
      </c>
      <c r="C1023" s="166"/>
    </row>
    <row r="1024" spans="1:3" ht="15.75" x14ac:dyDescent="0.25">
      <c r="A1024" s="76" t="s">
        <v>6</v>
      </c>
      <c r="B1024" s="8"/>
      <c r="C1024" s="7">
        <v>75000</v>
      </c>
    </row>
    <row r="1025" spans="1:3" ht="15.75" x14ac:dyDescent="0.25">
      <c r="A1025" s="67" t="s">
        <v>9</v>
      </c>
      <c r="B1025" s="11"/>
      <c r="C1025" s="10">
        <v>7800</v>
      </c>
    </row>
    <row r="1026" spans="1:3" ht="15.75" x14ac:dyDescent="0.25">
      <c r="A1026" s="67" t="s">
        <v>11</v>
      </c>
      <c r="B1026" s="11"/>
      <c r="C1026" s="10">
        <v>76050</v>
      </c>
    </row>
    <row r="1027" spans="1:3" ht="15.75" x14ac:dyDescent="0.25">
      <c r="A1027" s="67" t="s">
        <v>13</v>
      </c>
      <c r="B1027" s="11"/>
      <c r="C1027" s="10">
        <v>37500</v>
      </c>
    </row>
    <row r="1028" spans="1:3" ht="15.75" x14ac:dyDescent="0.25">
      <c r="A1028" s="67" t="s">
        <v>16</v>
      </c>
      <c r="B1028" s="11"/>
      <c r="C1028" s="10">
        <v>25000</v>
      </c>
    </row>
    <row r="1029" spans="1:3" ht="15.75" x14ac:dyDescent="0.25">
      <c r="A1029" s="110" t="s">
        <v>15</v>
      </c>
      <c r="B1029" s="11"/>
      <c r="C1029" s="10">
        <v>100000</v>
      </c>
    </row>
    <row r="1030" spans="1:3" ht="15.75" x14ac:dyDescent="0.25">
      <c r="A1030" s="110" t="s">
        <v>12</v>
      </c>
      <c r="B1030" s="11"/>
      <c r="C1030" s="10">
        <v>30000</v>
      </c>
    </row>
    <row r="1031" spans="1:3" ht="15.75" x14ac:dyDescent="0.25">
      <c r="A1031" s="67" t="s">
        <v>17</v>
      </c>
      <c r="B1031" s="11"/>
      <c r="C1031" s="10">
        <v>55000</v>
      </c>
    </row>
    <row r="1032" spans="1:3" ht="15.75" x14ac:dyDescent="0.25">
      <c r="A1032" s="67" t="s">
        <v>18</v>
      </c>
      <c r="B1032" s="11"/>
      <c r="C1032" s="10">
        <v>11500</v>
      </c>
    </row>
    <row r="1033" spans="1:3" ht="15.75" x14ac:dyDescent="0.25">
      <c r="A1033" s="67" t="s">
        <v>19</v>
      </c>
      <c r="B1033" s="11"/>
      <c r="C1033" s="10">
        <v>20000</v>
      </c>
    </row>
    <row r="1034" spans="1:3" ht="15.75" x14ac:dyDescent="0.25">
      <c r="A1034" s="78" t="s">
        <v>20</v>
      </c>
      <c r="B1034" s="19"/>
      <c r="C1034" s="18">
        <f>SUM(C1024:C1033)</f>
        <v>437850</v>
      </c>
    </row>
    <row r="1035" spans="1:3" ht="15.75" x14ac:dyDescent="0.25">
      <c r="A1035" s="79"/>
      <c r="B1035" s="47"/>
      <c r="C1035" s="20"/>
    </row>
    <row r="1036" spans="1:3" ht="15.75" x14ac:dyDescent="0.25">
      <c r="A1036" s="80" t="s">
        <v>21</v>
      </c>
      <c r="B1036" s="47"/>
      <c r="C1036" s="20"/>
    </row>
    <row r="1037" spans="1:3" ht="15.75" x14ac:dyDescent="0.25">
      <c r="A1037" s="67" t="s">
        <v>23</v>
      </c>
      <c r="B1037" s="47"/>
      <c r="C1037" s="77"/>
    </row>
    <row r="1038" spans="1:3" ht="15.75" x14ac:dyDescent="0.25">
      <c r="A1038" s="67" t="s">
        <v>22</v>
      </c>
      <c r="B1038" s="47"/>
      <c r="C1038" s="81"/>
    </row>
    <row r="1039" spans="1:3" ht="15.75" x14ac:dyDescent="0.25">
      <c r="A1039" s="67" t="s">
        <v>24</v>
      </c>
      <c r="B1039" s="90"/>
      <c r="C1039" s="81"/>
    </row>
    <row r="1040" spans="1:3" ht="15.75" x14ac:dyDescent="0.25">
      <c r="A1040" s="67" t="s">
        <v>25</v>
      </c>
      <c r="B1040" s="47"/>
      <c r="C1040" s="81"/>
    </row>
    <row r="1041" spans="1:3" ht="15.75" x14ac:dyDescent="0.25">
      <c r="A1041" s="67"/>
      <c r="B1041" s="8"/>
      <c r="C1041" s="7">
        <f>C1034+B1039+C1037</f>
        <v>437850</v>
      </c>
    </row>
    <row r="1042" spans="1:3" ht="15.75" x14ac:dyDescent="0.25">
      <c r="A1042" s="80" t="s">
        <v>26</v>
      </c>
      <c r="B1042" s="47"/>
      <c r="C1042" s="81"/>
    </row>
    <row r="1043" spans="1:3" ht="15.75" x14ac:dyDescent="0.25">
      <c r="A1043" s="67" t="s">
        <v>27</v>
      </c>
      <c r="B1043" s="29">
        <v>350</v>
      </c>
      <c r="C1043" s="82"/>
    </row>
    <row r="1044" spans="1:3" ht="17.25" x14ac:dyDescent="0.3">
      <c r="A1044" s="9" t="s">
        <v>28</v>
      </c>
      <c r="B1044" s="49">
        <v>7500</v>
      </c>
      <c r="C1044" s="137"/>
    </row>
    <row r="1045" spans="1:3" ht="16.5" thickBot="1" x14ac:dyDescent="0.3">
      <c r="A1045" s="67" t="s">
        <v>29</v>
      </c>
      <c r="B1045" s="35"/>
      <c r="C1045" s="84">
        <f>C1041-B1043-B1044</f>
        <v>430000</v>
      </c>
    </row>
    <row r="1046" spans="1:3" ht="15.75" x14ac:dyDescent="0.25">
      <c r="A1046" s="67" t="s">
        <v>30</v>
      </c>
      <c r="B1046" s="50"/>
      <c r="C1046" s="85">
        <f>C1045*6/100</f>
        <v>25800</v>
      </c>
    </row>
    <row r="1047" spans="1:3" ht="15.75" x14ac:dyDescent="0.25">
      <c r="A1047" s="67" t="s">
        <v>31</v>
      </c>
      <c r="B1047" s="47"/>
      <c r="C1047" s="77">
        <v>-15000</v>
      </c>
    </row>
    <row r="1048" spans="1:3" ht="16.5" thickBot="1" x14ac:dyDescent="0.3">
      <c r="A1048" s="12" t="s">
        <v>32</v>
      </c>
      <c r="B1048" s="32"/>
      <c r="C1048" s="38">
        <f t="shared" ref="C1048" si="14">C1046+C1047</f>
        <v>10800</v>
      </c>
    </row>
    <row r="1049" spans="1:3" ht="16.5" thickTop="1" x14ac:dyDescent="0.25">
      <c r="A1049" s="43"/>
      <c r="B1049" s="40"/>
      <c r="C1049" s="41"/>
    </row>
    <row r="1050" spans="1:3" ht="15.75" x14ac:dyDescent="0.25">
      <c r="A1050" s="21"/>
      <c r="B1050" s="37"/>
      <c r="C1050" s="120" t="s">
        <v>116</v>
      </c>
    </row>
    <row r="1051" spans="1:3" ht="15.75" x14ac:dyDescent="0.25">
      <c r="A1051" s="21"/>
      <c r="B1051" s="37"/>
      <c r="C1051" s="120"/>
    </row>
    <row r="1052" spans="1:3" ht="15.75" x14ac:dyDescent="0.25">
      <c r="A1052" s="21"/>
      <c r="B1052" s="37"/>
      <c r="C1052" s="120"/>
    </row>
    <row r="1053" spans="1:3" ht="15.75" x14ac:dyDescent="0.25">
      <c r="A1053" s="21"/>
      <c r="B1053" s="37"/>
      <c r="C1053" s="120"/>
    </row>
    <row r="1054" spans="1:3" ht="15.75" x14ac:dyDescent="0.25">
      <c r="A1054" s="21"/>
      <c r="B1054" s="37"/>
      <c r="C1054" s="120"/>
    </row>
    <row r="1055" spans="1:3" ht="15.75" x14ac:dyDescent="0.25">
      <c r="A1055" s="21"/>
      <c r="B1055" s="37"/>
      <c r="C1055" s="120"/>
    </row>
    <row r="1056" spans="1:3" ht="15.75" x14ac:dyDescent="0.25">
      <c r="A1056" s="21"/>
      <c r="B1056" s="37"/>
      <c r="C1056" s="120"/>
    </row>
    <row r="1058" spans="1:3" ht="15.75" x14ac:dyDescent="0.25">
      <c r="A1058" s="92"/>
      <c r="B1058" s="37"/>
      <c r="C1058" s="120"/>
    </row>
    <row r="1067" spans="1:3" ht="17.25" x14ac:dyDescent="0.3">
      <c r="A1067" s="1" t="s">
        <v>102</v>
      </c>
      <c r="B1067" s="3"/>
      <c r="C1067" s="3"/>
    </row>
    <row r="1068" spans="1:3" ht="17.25" x14ac:dyDescent="0.3">
      <c r="A1068" s="1" t="s">
        <v>89</v>
      </c>
      <c r="B1068" s="3"/>
      <c r="C1068" s="3"/>
    </row>
    <row r="1069" spans="1:3" ht="15.75" x14ac:dyDescent="0.25">
      <c r="A1069" s="73"/>
      <c r="B1069" s="3"/>
      <c r="C1069" s="3"/>
    </row>
    <row r="1070" spans="1:3" ht="15.75" x14ac:dyDescent="0.25">
      <c r="A1070" s="74" t="s">
        <v>2</v>
      </c>
      <c r="B1070" s="3"/>
      <c r="C1070" s="3"/>
    </row>
    <row r="1071" spans="1:3" ht="15.75" x14ac:dyDescent="0.25">
      <c r="A1071" s="75"/>
      <c r="B1071" s="166" t="s">
        <v>129</v>
      </c>
      <c r="C1071" s="166"/>
    </row>
    <row r="1072" spans="1:3" ht="15.75" x14ac:dyDescent="0.25">
      <c r="A1072" s="76" t="s">
        <v>6</v>
      </c>
      <c r="B1072" s="8"/>
      <c r="C1072" s="7">
        <v>75000</v>
      </c>
    </row>
    <row r="1073" spans="1:3" ht="15.75" x14ac:dyDescent="0.25">
      <c r="A1073" s="67" t="s">
        <v>9</v>
      </c>
      <c r="B1073" s="11"/>
      <c r="C1073" s="10">
        <v>7800</v>
      </c>
    </row>
    <row r="1074" spans="1:3" ht="15.75" x14ac:dyDescent="0.25">
      <c r="A1074" s="67" t="s">
        <v>11</v>
      </c>
      <c r="B1074" s="11"/>
      <c r="C1074" s="10">
        <v>76050</v>
      </c>
    </row>
    <row r="1075" spans="1:3" ht="15.75" x14ac:dyDescent="0.25">
      <c r="A1075" s="67" t="s">
        <v>13</v>
      </c>
      <c r="B1075" s="11"/>
      <c r="C1075" s="10">
        <v>37500</v>
      </c>
    </row>
    <row r="1076" spans="1:3" ht="15.75" x14ac:dyDescent="0.25">
      <c r="A1076" s="67" t="s">
        <v>16</v>
      </c>
      <c r="B1076" s="11"/>
      <c r="C1076" s="10">
        <v>25000</v>
      </c>
    </row>
    <row r="1077" spans="1:3" ht="17.25" x14ac:dyDescent="0.3">
      <c r="A1077" s="9" t="s">
        <v>15</v>
      </c>
      <c r="B1077" s="11"/>
      <c r="C1077" s="10">
        <v>100000</v>
      </c>
    </row>
    <row r="1078" spans="1:3" ht="15.75" x14ac:dyDescent="0.25">
      <c r="A1078" s="110" t="s">
        <v>12</v>
      </c>
      <c r="B1078" s="11"/>
      <c r="C1078" s="10">
        <v>30000</v>
      </c>
    </row>
    <row r="1079" spans="1:3" ht="15.75" x14ac:dyDescent="0.25">
      <c r="A1079" s="67" t="s">
        <v>17</v>
      </c>
      <c r="B1079" s="11"/>
      <c r="C1079" s="10">
        <v>55000</v>
      </c>
    </row>
    <row r="1080" spans="1:3" ht="15.75" x14ac:dyDescent="0.25">
      <c r="A1080" s="67" t="s">
        <v>18</v>
      </c>
      <c r="B1080" s="11"/>
      <c r="C1080" s="10">
        <v>11500</v>
      </c>
    </row>
    <row r="1081" spans="1:3" ht="15.75" x14ac:dyDescent="0.25">
      <c r="A1081" s="67" t="s">
        <v>19</v>
      </c>
      <c r="B1081" s="11"/>
      <c r="C1081" s="10">
        <v>20000</v>
      </c>
    </row>
    <row r="1082" spans="1:3" ht="15.75" x14ac:dyDescent="0.25">
      <c r="A1082" s="78" t="s">
        <v>20</v>
      </c>
      <c r="B1082" s="19"/>
      <c r="C1082" s="18">
        <f>SUM(C1072:C1081)</f>
        <v>437850</v>
      </c>
    </row>
    <row r="1083" spans="1:3" ht="15.75" x14ac:dyDescent="0.25">
      <c r="A1083" s="79"/>
      <c r="B1083" s="47"/>
      <c r="C1083" s="20"/>
    </row>
    <row r="1084" spans="1:3" ht="15.75" x14ac:dyDescent="0.25">
      <c r="A1084" s="80" t="s">
        <v>21</v>
      </c>
      <c r="B1084" s="47"/>
      <c r="C1084" s="20"/>
    </row>
    <row r="1085" spans="1:3" ht="15.75" x14ac:dyDescent="0.25">
      <c r="A1085" s="67" t="s">
        <v>23</v>
      </c>
      <c r="B1085" s="47"/>
      <c r="C1085" s="77"/>
    </row>
    <row r="1086" spans="1:3" ht="15.75" x14ac:dyDescent="0.25">
      <c r="A1086" s="67" t="s">
        <v>22</v>
      </c>
      <c r="B1086" s="47"/>
      <c r="C1086" s="81"/>
    </row>
    <row r="1087" spans="1:3" ht="15.75" x14ac:dyDescent="0.25">
      <c r="A1087" s="67" t="s">
        <v>24</v>
      </c>
      <c r="B1087" s="90"/>
      <c r="C1087" s="81"/>
    </row>
    <row r="1088" spans="1:3" ht="15.75" x14ac:dyDescent="0.25">
      <c r="A1088" s="67" t="s">
        <v>25</v>
      </c>
      <c r="B1088" s="47"/>
      <c r="C1088" s="81"/>
    </row>
    <row r="1089" spans="1:3" ht="15.75" x14ac:dyDescent="0.25">
      <c r="A1089" s="67"/>
      <c r="B1089" s="8"/>
      <c r="C1089" s="7">
        <f>C1082+B1087+C1085</f>
        <v>437850</v>
      </c>
    </row>
    <row r="1090" spans="1:3" ht="15.75" x14ac:dyDescent="0.25">
      <c r="A1090" s="80" t="s">
        <v>26</v>
      </c>
      <c r="B1090" s="47"/>
      <c r="C1090" s="81"/>
    </row>
    <row r="1091" spans="1:3" ht="15.75" x14ac:dyDescent="0.25">
      <c r="A1091" s="67" t="s">
        <v>27</v>
      </c>
      <c r="B1091" s="29">
        <v>350</v>
      </c>
      <c r="C1091" s="82"/>
    </row>
    <row r="1092" spans="1:3" ht="17.25" x14ac:dyDescent="0.3">
      <c r="A1092" s="9" t="s">
        <v>28</v>
      </c>
      <c r="B1092" s="49">
        <v>7500</v>
      </c>
      <c r="C1092" s="137"/>
    </row>
    <row r="1093" spans="1:3" ht="16.5" thickBot="1" x14ac:dyDescent="0.3">
      <c r="A1093" s="67" t="s">
        <v>29</v>
      </c>
      <c r="B1093" s="35"/>
      <c r="C1093" s="84">
        <f>C1089-B1091-B1092</f>
        <v>430000</v>
      </c>
    </row>
    <row r="1094" spans="1:3" ht="15.75" x14ac:dyDescent="0.25">
      <c r="A1094" s="67" t="s">
        <v>73</v>
      </c>
      <c r="B1094" s="50"/>
      <c r="C1094" s="85">
        <f>C1093*6/100</f>
        <v>25800</v>
      </c>
    </row>
    <row r="1095" spans="1:3" ht="15.75" x14ac:dyDescent="0.25">
      <c r="A1095" s="67" t="s">
        <v>31</v>
      </c>
      <c r="B1095" s="47"/>
      <c r="C1095" s="77">
        <v>-15000</v>
      </c>
    </row>
    <row r="1096" spans="1:3" ht="16.5" thickBot="1" x14ac:dyDescent="0.3">
      <c r="A1096" s="43" t="s">
        <v>32</v>
      </c>
      <c r="B1096" s="57"/>
      <c r="C1096" s="126">
        <f>C1094+C1095</f>
        <v>10800</v>
      </c>
    </row>
    <row r="1097" spans="1:3" ht="15.75" thickTop="1" x14ac:dyDescent="0.25"/>
    <row r="1098" spans="1:3" ht="15.75" x14ac:dyDescent="0.25">
      <c r="A1098" s="92"/>
      <c r="B1098" s="37"/>
      <c r="C1098" s="120"/>
    </row>
    <row r="1115" spans="1:3" ht="17.25" x14ac:dyDescent="0.3">
      <c r="A1115" s="1" t="s">
        <v>105</v>
      </c>
      <c r="B1115" s="3"/>
      <c r="C1115" s="3"/>
    </row>
    <row r="1116" spans="1:3" ht="17.25" x14ac:dyDescent="0.3">
      <c r="A1116" s="1" t="s">
        <v>89</v>
      </c>
      <c r="B1116" s="3"/>
      <c r="C1116" s="3"/>
    </row>
    <row r="1117" spans="1:3" ht="15.75" x14ac:dyDescent="0.25">
      <c r="A1117" s="73"/>
      <c r="B1117" s="3"/>
      <c r="C1117" s="3"/>
    </row>
    <row r="1118" spans="1:3" ht="15.75" x14ac:dyDescent="0.25">
      <c r="A1118" s="74" t="s">
        <v>2</v>
      </c>
      <c r="B1118" s="3"/>
      <c r="C1118" s="3"/>
    </row>
    <row r="1119" spans="1:3" ht="15.75" x14ac:dyDescent="0.25">
      <c r="A1119" s="75"/>
      <c r="B1119" s="166" t="s">
        <v>129</v>
      </c>
      <c r="C1119" s="166"/>
    </row>
    <row r="1120" spans="1:3" ht="15.75" x14ac:dyDescent="0.25">
      <c r="A1120" s="76" t="s">
        <v>6</v>
      </c>
      <c r="B1120" s="8"/>
      <c r="C1120" s="7">
        <v>75000</v>
      </c>
    </row>
    <row r="1121" spans="1:3" ht="15.75" x14ac:dyDescent="0.25">
      <c r="A1121" s="67" t="s">
        <v>9</v>
      </c>
      <c r="B1121" s="11"/>
      <c r="C1121" s="10">
        <v>7800</v>
      </c>
    </row>
    <row r="1122" spans="1:3" ht="15.75" x14ac:dyDescent="0.25">
      <c r="A1122" s="67" t="s">
        <v>11</v>
      </c>
      <c r="B1122" s="11"/>
      <c r="C1122" s="10">
        <v>76050</v>
      </c>
    </row>
    <row r="1123" spans="1:3" ht="15.75" x14ac:dyDescent="0.25">
      <c r="A1123" s="67" t="s">
        <v>13</v>
      </c>
      <c r="B1123" s="11"/>
      <c r="C1123" s="10">
        <v>37500</v>
      </c>
    </row>
    <row r="1124" spans="1:3" ht="15.75" x14ac:dyDescent="0.25">
      <c r="A1124" s="67" t="s">
        <v>16</v>
      </c>
      <c r="B1124" s="11"/>
      <c r="C1124" s="10">
        <v>25000</v>
      </c>
    </row>
    <row r="1125" spans="1:3" ht="15.75" x14ac:dyDescent="0.25">
      <c r="A1125" s="67" t="s">
        <v>53</v>
      </c>
      <c r="B1125" s="11"/>
      <c r="C1125" s="10">
        <v>30000</v>
      </c>
    </row>
    <row r="1126" spans="1:3" ht="17.25" x14ac:dyDescent="0.3">
      <c r="A1126" s="9" t="s">
        <v>15</v>
      </c>
      <c r="B1126" s="11"/>
      <c r="C1126" s="10">
        <v>100000</v>
      </c>
    </row>
    <row r="1127" spans="1:3" ht="15.75" x14ac:dyDescent="0.25">
      <c r="A1127" s="67" t="s">
        <v>17</v>
      </c>
      <c r="B1127" s="11"/>
      <c r="C1127" s="10">
        <v>55000</v>
      </c>
    </row>
    <row r="1128" spans="1:3" ht="15.75" x14ac:dyDescent="0.25">
      <c r="A1128" s="67" t="s">
        <v>18</v>
      </c>
      <c r="B1128" s="11"/>
      <c r="C1128" s="10">
        <v>11500</v>
      </c>
    </row>
    <row r="1129" spans="1:3" ht="15.75" x14ac:dyDescent="0.25">
      <c r="A1129" s="67" t="s">
        <v>19</v>
      </c>
      <c r="B1129" s="11"/>
      <c r="C1129" s="10">
        <v>20000</v>
      </c>
    </row>
    <row r="1130" spans="1:3" ht="15.75" x14ac:dyDescent="0.25">
      <c r="A1130" s="78" t="s">
        <v>20</v>
      </c>
      <c r="B1130" s="19"/>
      <c r="C1130" s="18">
        <f>SUM(C1120:C1129)</f>
        <v>437850</v>
      </c>
    </row>
    <row r="1131" spans="1:3" ht="15.75" x14ac:dyDescent="0.25">
      <c r="A1131" s="79"/>
      <c r="B1131" s="47"/>
      <c r="C1131" s="20"/>
    </row>
    <row r="1132" spans="1:3" ht="15.75" x14ac:dyDescent="0.25">
      <c r="A1132" s="80" t="s">
        <v>21</v>
      </c>
      <c r="B1132" s="47"/>
      <c r="C1132" s="20"/>
    </row>
    <row r="1133" spans="1:3" ht="15.75" x14ac:dyDescent="0.25">
      <c r="A1133" s="67" t="s">
        <v>23</v>
      </c>
      <c r="B1133" s="47"/>
      <c r="C1133" s="77"/>
    </row>
    <row r="1134" spans="1:3" ht="15.75" x14ac:dyDescent="0.25">
      <c r="A1134" s="67" t="s">
        <v>22</v>
      </c>
      <c r="B1134" s="47"/>
      <c r="C1134" s="81"/>
    </row>
    <row r="1135" spans="1:3" ht="15.75" x14ac:dyDescent="0.25">
      <c r="A1135" s="67" t="s">
        <v>24</v>
      </c>
      <c r="B1135" s="90"/>
      <c r="C1135" s="81"/>
    </row>
    <row r="1136" spans="1:3" ht="15.75" x14ac:dyDescent="0.25">
      <c r="A1136" s="67" t="s">
        <v>25</v>
      </c>
      <c r="B1136" s="47"/>
      <c r="C1136" s="81"/>
    </row>
    <row r="1137" spans="1:3" ht="15.75" x14ac:dyDescent="0.25">
      <c r="A1137" s="67"/>
      <c r="B1137" s="8"/>
      <c r="C1137" s="7">
        <f>C1130+B1135+C1133</f>
        <v>437850</v>
      </c>
    </row>
    <row r="1138" spans="1:3" ht="15.75" x14ac:dyDescent="0.25">
      <c r="A1138" s="80" t="s">
        <v>26</v>
      </c>
      <c r="B1138" s="47"/>
      <c r="C1138" s="81"/>
    </row>
    <row r="1139" spans="1:3" ht="15.75" x14ac:dyDescent="0.25">
      <c r="A1139" s="67" t="s">
        <v>27</v>
      </c>
      <c r="B1139" s="29">
        <v>350</v>
      </c>
      <c r="C1139" s="82"/>
    </row>
    <row r="1140" spans="1:3" ht="17.25" x14ac:dyDescent="0.3">
      <c r="A1140" s="83" t="s">
        <v>28</v>
      </c>
      <c r="B1140" s="49">
        <v>7500</v>
      </c>
      <c r="C1140" s="137"/>
    </row>
    <row r="1141" spans="1:3" ht="16.5" thickBot="1" x14ac:dyDescent="0.3">
      <c r="A1141" s="67" t="s">
        <v>29</v>
      </c>
      <c r="B1141" s="35"/>
      <c r="C1141" s="84">
        <f>C1137-B1139-B1140</f>
        <v>430000</v>
      </c>
    </row>
    <row r="1142" spans="1:3" ht="15.75" x14ac:dyDescent="0.25">
      <c r="A1142" s="67" t="s">
        <v>30</v>
      </c>
      <c r="B1142" s="50"/>
      <c r="C1142" s="85">
        <f>C1141*6/100</f>
        <v>25800</v>
      </c>
    </row>
    <row r="1143" spans="1:3" ht="15.75" x14ac:dyDescent="0.25">
      <c r="A1143" s="67" t="s">
        <v>31</v>
      </c>
      <c r="B1143" s="47"/>
      <c r="C1143" s="77">
        <v>-15000</v>
      </c>
    </row>
    <row r="1144" spans="1:3" ht="16.5" thickBot="1" x14ac:dyDescent="0.3">
      <c r="A1144" s="43" t="s">
        <v>32</v>
      </c>
      <c r="B1144" s="57"/>
      <c r="C1144" s="126">
        <f>C1142+C1143</f>
        <v>10800</v>
      </c>
    </row>
    <row r="1145" spans="1:3" ht="15.75" thickTop="1" x14ac:dyDescent="0.25"/>
    <row r="1146" spans="1:3" ht="15.75" x14ac:dyDescent="0.25">
      <c r="A1146" s="92"/>
      <c r="B1146" s="37"/>
      <c r="C1146" s="120"/>
    </row>
    <row r="1147" spans="1:3" ht="15.75" x14ac:dyDescent="0.25">
      <c r="A1147" s="92"/>
      <c r="B1147" s="37"/>
      <c r="C1147" s="120"/>
    </row>
    <row r="1148" spans="1:3" ht="15.75" x14ac:dyDescent="0.25">
      <c r="A1148" s="92"/>
      <c r="B1148" s="37"/>
      <c r="C1148" s="120"/>
    </row>
    <row r="1149" spans="1:3" ht="15.75" x14ac:dyDescent="0.25">
      <c r="A1149" s="92"/>
      <c r="B1149" s="37"/>
      <c r="C1149" s="120"/>
    </row>
    <row r="1150" spans="1:3" ht="15.75" x14ac:dyDescent="0.25">
      <c r="A1150" s="92"/>
      <c r="B1150" s="37"/>
      <c r="C1150" s="120"/>
    </row>
    <row r="1151" spans="1:3" ht="15.75" x14ac:dyDescent="0.25">
      <c r="A1151" s="92"/>
      <c r="B1151" s="37"/>
      <c r="C1151" s="120"/>
    </row>
    <row r="1152" spans="1:3" ht="15.75" x14ac:dyDescent="0.25">
      <c r="A1152" s="92"/>
      <c r="B1152" s="37"/>
      <c r="C1152" s="120"/>
    </row>
    <row r="1163" spans="1:3" ht="17.25" x14ac:dyDescent="0.3">
      <c r="A1163" s="1" t="s">
        <v>106</v>
      </c>
      <c r="B1163" s="3"/>
      <c r="C1163" s="3"/>
    </row>
    <row r="1164" spans="1:3" ht="17.25" x14ac:dyDescent="0.3">
      <c r="A1164" s="1" t="s">
        <v>89</v>
      </c>
      <c r="B1164" s="3"/>
      <c r="C1164" s="3"/>
    </row>
    <row r="1165" spans="1:3" ht="15.75" x14ac:dyDescent="0.25">
      <c r="A1165" s="73"/>
      <c r="B1165" s="3"/>
      <c r="C1165" s="3"/>
    </row>
    <row r="1166" spans="1:3" ht="15.75" x14ac:dyDescent="0.25">
      <c r="A1166" s="74" t="s">
        <v>2</v>
      </c>
      <c r="B1166" s="3"/>
      <c r="C1166" s="3"/>
    </row>
    <row r="1167" spans="1:3" ht="15.75" x14ac:dyDescent="0.25">
      <c r="A1167" s="75"/>
      <c r="B1167" s="166" t="s">
        <v>129</v>
      </c>
      <c r="C1167" s="166"/>
    </row>
    <row r="1168" spans="1:3" ht="15.75" x14ac:dyDescent="0.25">
      <c r="A1168" s="76" t="s">
        <v>6</v>
      </c>
      <c r="B1168" s="8"/>
      <c r="C1168" s="7">
        <v>75000</v>
      </c>
    </row>
    <row r="1169" spans="1:3" ht="15.75" x14ac:dyDescent="0.25">
      <c r="A1169" s="67" t="s">
        <v>9</v>
      </c>
      <c r="B1169" s="11"/>
      <c r="C1169" s="10">
        <v>7800</v>
      </c>
    </row>
    <row r="1170" spans="1:3" ht="15.75" x14ac:dyDescent="0.25">
      <c r="A1170" s="67" t="s">
        <v>11</v>
      </c>
      <c r="B1170" s="11"/>
      <c r="C1170" s="10">
        <v>76050</v>
      </c>
    </row>
    <row r="1171" spans="1:3" ht="15.75" x14ac:dyDescent="0.25">
      <c r="A1171" s="67" t="s">
        <v>13</v>
      </c>
      <c r="B1171" s="11"/>
      <c r="C1171" s="10">
        <v>37500</v>
      </c>
    </row>
    <row r="1172" spans="1:3" ht="17.25" x14ac:dyDescent="0.3">
      <c r="A1172" s="9" t="s">
        <v>15</v>
      </c>
      <c r="B1172" s="11"/>
      <c r="C1172" s="10">
        <v>100000</v>
      </c>
    </row>
    <row r="1173" spans="1:3" ht="15.75" x14ac:dyDescent="0.25">
      <c r="A1173" s="67" t="s">
        <v>16</v>
      </c>
      <c r="B1173" s="11"/>
      <c r="C1173" s="10">
        <v>25000</v>
      </c>
    </row>
    <row r="1174" spans="1:3" ht="15.75" x14ac:dyDescent="0.25">
      <c r="A1174" s="67" t="s">
        <v>17</v>
      </c>
      <c r="B1174" s="11"/>
      <c r="C1174" s="10">
        <v>55000</v>
      </c>
    </row>
    <row r="1175" spans="1:3" ht="15.75" x14ac:dyDescent="0.25">
      <c r="A1175" s="67" t="s">
        <v>18</v>
      </c>
      <c r="B1175" s="11"/>
      <c r="C1175" s="10">
        <v>11500</v>
      </c>
    </row>
    <row r="1176" spans="1:3" ht="15.75" x14ac:dyDescent="0.25">
      <c r="A1176" s="67" t="s">
        <v>19</v>
      </c>
      <c r="B1176" s="11"/>
      <c r="C1176" s="10">
        <v>20000</v>
      </c>
    </row>
    <row r="1177" spans="1:3" ht="15.75" x14ac:dyDescent="0.25">
      <c r="A1177" s="78" t="s">
        <v>20</v>
      </c>
      <c r="B1177" s="19"/>
      <c r="C1177" s="18">
        <f>SUM(C1168:C1176)</f>
        <v>407850</v>
      </c>
    </row>
    <row r="1178" spans="1:3" ht="15.75" x14ac:dyDescent="0.25">
      <c r="A1178" s="79"/>
      <c r="B1178" s="47"/>
      <c r="C1178" s="20"/>
    </row>
    <row r="1179" spans="1:3" ht="15.75" x14ac:dyDescent="0.25">
      <c r="A1179" s="80" t="s">
        <v>21</v>
      </c>
      <c r="B1179" s="47"/>
      <c r="C1179" s="20"/>
    </row>
    <row r="1180" spans="1:3" ht="15.75" x14ac:dyDescent="0.25">
      <c r="A1180" s="67" t="s">
        <v>23</v>
      </c>
      <c r="B1180" s="47"/>
      <c r="C1180" s="77"/>
    </row>
    <row r="1181" spans="1:3" ht="15.75" x14ac:dyDescent="0.25">
      <c r="A1181" s="67" t="s">
        <v>22</v>
      </c>
      <c r="B1181" s="47"/>
      <c r="C1181" s="81"/>
    </row>
    <row r="1182" spans="1:3" ht="15.75" x14ac:dyDescent="0.25">
      <c r="A1182" s="67" t="s">
        <v>24</v>
      </c>
      <c r="B1182" s="90"/>
      <c r="C1182" s="81"/>
    </row>
    <row r="1183" spans="1:3" ht="15.75" x14ac:dyDescent="0.25">
      <c r="A1183" s="67" t="s">
        <v>25</v>
      </c>
      <c r="B1183" s="47"/>
      <c r="C1183" s="81"/>
    </row>
    <row r="1184" spans="1:3" ht="15.75" x14ac:dyDescent="0.25">
      <c r="A1184" s="67"/>
      <c r="B1184" s="8"/>
      <c r="C1184" s="7">
        <f>C1177+B1182+C1180</f>
        <v>407850</v>
      </c>
    </row>
    <row r="1185" spans="1:3" ht="15.75" x14ac:dyDescent="0.25">
      <c r="A1185" s="80" t="s">
        <v>26</v>
      </c>
      <c r="B1185" s="47"/>
      <c r="C1185" s="81"/>
    </row>
    <row r="1186" spans="1:3" ht="15.75" x14ac:dyDescent="0.25">
      <c r="A1186" s="67" t="s">
        <v>27</v>
      </c>
      <c r="B1186" s="29">
        <v>350</v>
      </c>
      <c r="C1186" s="82"/>
    </row>
    <row r="1187" spans="1:3" ht="17.25" x14ac:dyDescent="0.3">
      <c r="A1187" s="83"/>
      <c r="B1187" s="49"/>
      <c r="C1187" s="137"/>
    </row>
    <row r="1188" spans="1:3" ht="16.5" thickBot="1" x14ac:dyDescent="0.3">
      <c r="A1188" s="67" t="s">
        <v>29</v>
      </c>
      <c r="B1188" s="35"/>
      <c r="C1188" s="84">
        <f>C1184-B1186</f>
        <v>407500</v>
      </c>
    </row>
    <row r="1189" spans="1:3" ht="15.75" x14ac:dyDescent="0.25">
      <c r="A1189" s="67" t="s">
        <v>30</v>
      </c>
      <c r="B1189" s="50"/>
      <c r="C1189" s="85">
        <f>C1188*6/100</f>
        <v>24450</v>
      </c>
    </row>
    <row r="1190" spans="1:3" ht="15.75" x14ac:dyDescent="0.25">
      <c r="A1190" s="67" t="s">
        <v>31</v>
      </c>
      <c r="B1190" s="47"/>
      <c r="C1190" s="77">
        <v>-15000</v>
      </c>
    </row>
    <row r="1191" spans="1:3" ht="16.5" thickBot="1" x14ac:dyDescent="0.3">
      <c r="A1191" s="43" t="s">
        <v>32</v>
      </c>
      <c r="B1191" s="57"/>
      <c r="C1191" s="126">
        <f>C1189+C1190</f>
        <v>9450</v>
      </c>
    </row>
    <row r="1192" spans="1:3" ht="15.75" thickTop="1" x14ac:dyDescent="0.25"/>
    <row r="1193" spans="1:3" ht="15.75" x14ac:dyDescent="0.25">
      <c r="A1193" s="92"/>
      <c r="B1193" s="37"/>
      <c r="C1193" s="120"/>
    </row>
    <row r="1211" spans="1:3" ht="17.25" x14ac:dyDescent="0.3">
      <c r="A1211" s="1" t="s">
        <v>107</v>
      </c>
      <c r="B1211" s="3"/>
      <c r="C1211" s="3"/>
    </row>
    <row r="1212" spans="1:3" ht="17.25" x14ac:dyDescent="0.3">
      <c r="A1212" s="1" t="s">
        <v>89</v>
      </c>
      <c r="B1212" s="3"/>
      <c r="C1212" s="3"/>
    </row>
    <row r="1213" spans="1:3" ht="15.75" x14ac:dyDescent="0.25">
      <c r="A1213" s="73"/>
      <c r="B1213" s="3"/>
      <c r="C1213" s="3"/>
    </row>
    <row r="1214" spans="1:3" ht="15.75" x14ac:dyDescent="0.25">
      <c r="A1214" s="74" t="s">
        <v>2</v>
      </c>
      <c r="B1214" s="3"/>
      <c r="C1214" s="3"/>
    </row>
    <row r="1215" spans="1:3" ht="15.75" x14ac:dyDescent="0.25">
      <c r="A1215" s="75"/>
      <c r="B1215" s="166" t="s">
        <v>129</v>
      </c>
      <c r="C1215" s="166"/>
    </row>
    <row r="1216" spans="1:3" ht="15.75" x14ac:dyDescent="0.25">
      <c r="A1216" s="76" t="s">
        <v>6</v>
      </c>
      <c r="B1216" s="8"/>
      <c r="C1216" s="7">
        <v>75000</v>
      </c>
    </row>
    <row r="1217" spans="1:3" ht="15.75" x14ac:dyDescent="0.25">
      <c r="A1217" s="67" t="s">
        <v>9</v>
      </c>
      <c r="B1217" s="11"/>
      <c r="C1217" s="10">
        <v>7800</v>
      </c>
    </row>
    <row r="1218" spans="1:3" ht="15.75" x14ac:dyDescent="0.25">
      <c r="A1218" s="67" t="s">
        <v>11</v>
      </c>
      <c r="B1218" s="11"/>
      <c r="C1218" s="10">
        <v>76050</v>
      </c>
    </row>
    <row r="1219" spans="1:3" ht="15.75" x14ac:dyDescent="0.25">
      <c r="A1219" s="67" t="s">
        <v>13</v>
      </c>
      <c r="B1219" s="11"/>
      <c r="C1219" s="10">
        <v>37500</v>
      </c>
    </row>
    <row r="1220" spans="1:3" ht="15.75" x14ac:dyDescent="0.25">
      <c r="A1220" s="67" t="s">
        <v>16</v>
      </c>
      <c r="B1220" s="11"/>
      <c r="C1220" s="10">
        <v>25000</v>
      </c>
    </row>
    <row r="1221" spans="1:3" ht="15.75" x14ac:dyDescent="0.25">
      <c r="A1221" s="67" t="s">
        <v>53</v>
      </c>
      <c r="B1221" s="11"/>
      <c r="C1221" s="10">
        <v>30000</v>
      </c>
    </row>
    <row r="1222" spans="1:3" ht="15.75" x14ac:dyDescent="0.25">
      <c r="A1222" s="67" t="s">
        <v>17</v>
      </c>
      <c r="B1222" s="11"/>
      <c r="C1222" s="10">
        <v>55000</v>
      </c>
    </row>
    <row r="1223" spans="1:3" ht="15.75" x14ac:dyDescent="0.25">
      <c r="A1223" s="110" t="s">
        <v>15</v>
      </c>
      <c r="B1223" s="11"/>
      <c r="C1223" s="10">
        <v>100000</v>
      </c>
    </row>
    <row r="1224" spans="1:3" ht="15.75" x14ac:dyDescent="0.25">
      <c r="A1224" s="67" t="s">
        <v>18</v>
      </c>
      <c r="B1224" s="11"/>
      <c r="C1224" s="10">
        <v>11500</v>
      </c>
    </row>
    <row r="1225" spans="1:3" ht="15.75" x14ac:dyDescent="0.25">
      <c r="A1225" s="67" t="s">
        <v>19</v>
      </c>
      <c r="B1225" s="11"/>
      <c r="C1225" s="10">
        <v>20000</v>
      </c>
    </row>
    <row r="1226" spans="1:3" ht="15.75" x14ac:dyDescent="0.25">
      <c r="A1226" s="78" t="s">
        <v>20</v>
      </c>
      <c r="B1226" s="19"/>
      <c r="C1226" s="18">
        <f>SUM(C1216:C1225)</f>
        <v>437850</v>
      </c>
    </row>
    <row r="1227" spans="1:3" ht="15.75" x14ac:dyDescent="0.25">
      <c r="A1227" s="79"/>
      <c r="B1227" s="47"/>
      <c r="C1227" s="20"/>
    </row>
    <row r="1228" spans="1:3" ht="15.75" x14ac:dyDescent="0.25">
      <c r="A1228" s="80" t="s">
        <v>21</v>
      </c>
      <c r="B1228" s="47"/>
      <c r="C1228" s="20"/>
    </row>
    <row r="1229" spans="1:3" ht="15.75" x14ac:dyDescent="0.25">
      <c r="A1229" s="67" t="s">
        <v>23</v>
      </c>
      <c r="B1229" s="47"/>
      <c r="C1229" s="77"/>
    </row>
    <row r="1230" spans="1:3" ht="15.75" x14ac:dyDescent="0.25">
      <c r="A1230" s="67" t="s">
        <v>22</v>
      </c>
      <c r="B1230" s="47"/>
      <c r="C1230" s="81"/>
    </row>
    <row r="1231" spans="1:3" ht="15.75" x14ac:dyDescent="0.25">
      <c r="A1231" s="67" t="s">
        <v>24</v>
      </c>
      <c r="B1231" s="90"/>
      <c r="C1231" s="81"/>
    </row>
    <row r="1232" spans="1:3" ht="15.75" x14ac:dyDescent="0.25">
      <c r="A1232" s="67" t="s">
        <v>25</v>
      </c>
      <c r="B1232" s="47"/>
      <c r="C1232" s="81"/>
    </row>
    <row r="1233" spans="1:3" ht="15.75" x14ac:dyDescent="0.25">
      <c r="A1233" s="67"/>
      <c r="B1233" s="8"/>
      <c r="C1233" s="7">
        <f>C1226+B1231+C1229</f>
        <v>437850</v>
      </c>
    </row>
    <row r="1234" spans="1:3" ht="15.75" x14ac:dyDescent="0.25">
      <c r="A1234" s="80" t="s">
        <v>26</v>
      </c>
      <c r="B1234" s="47"/>
      <c r="C1234" s="81"/>
    </row>
    <row r="1235" spans="1:3" ht="15.75" x14ac:dyDescent="0.25">
      <c r="A1235" s="67" t="s">
        <v>27</v>
      </c>
      <c r="B1235" s="29">
        <v>350</v>
      </c>
      <c r="C1235" s="82"/>
    </row>
    <row r="1236" spans="1:3" ht="17.25" x14ac:dyDescent="0.3">
      <c r="A1236" s="83" t="s">
        <v>28</v>
      </c>
      <c r="B1236" s="49">
        <v>7500</v>
      </c>
      <c r="C1236" s="137"/>
    </row>
    <row r="1237" spans="1:3" ht="16.5" thickBot="1" x14ac:dyDescent="0.3">
      <c r="A1237" s="67" t="s">
        <v>29</v>
      </c>
      <c r="B1237" s="35"/>
      <c r="C1237" s="84">
        <f>C1233-B1235-B1236</f>
        <v>430000</v>
      </c>
    </row>
    <row r="1238" spans="1:3" ht="15.75" x14ac:dyDescent="0.25">
      <c r="A1238" s="67" t="s">
        <v>30</v>
      </c>
      <c r="B1238" s="50"/>
      <c r="C1238" s="85">
        <f>C1237*6/100</f>
        <v>25800</v>
      </c>
    </row>
    <row r="1239" spans="1:3" ht="15.75" x14ac:dyDescent="0.25">
      <c r="A1239" s="67" t="s">
        <v>31</v>
      </c>
      <c r="B1239" s="47"/>
      <c r="C1239" s="77">
        <v>-15000</v>
      </c>
    </row>
    <row r="1240" spans="1:3" ht="16.5" thickBot="1" x14ac:dyDescent="0.3">
      <c r="A1240" s="43" t="s">
        <v>32</v>
      </c>
      <c r="B1240" s="57"/>
      <c r="C1240" s="126">
        <f>C1238+C1239</f>
        <v>10800</v>
      </c>
    </row>
    <row r="1241" spans="1:3" ht="15.75" thickTop="1" x14ac:dyDescent="0.25"/>
    <row r="1242" spans="1:3" ht="15.75" x14ac:dyDescent="0.25">
      <c r="A1242" s="92"/>
      <c r="B1242" s="37"/>
      <c r="C1242" s="120"/>
    </row>
    <row r="1243" spans="1:3" ht="15.75" x14ac:dyDescent="0.25">
      <c r="A1243" s="92"/>
      <c r="B1243" s="37"/>
      <c r="C1243" s="120"/>
    </row>
    <row r="1244" spans="1:3" ht="15.75" x14ac:dyDescent="0.25">
      <c r="A1244" s="92"/>
      <c r="B1244" s="37"/>
      <c r="C1244" s="120"/>
    </row>
    <row r="1245" spans="1:3" ht="15.75" x14ac:dyDescent="0.25">
      <c r="A1245" s="92"/>
      <c r="B1245" s="37"/>
      <c r="C1245" s="120"/>
    </row>
    <row r="1246" spans="1:3" ht="15.75" x14ac:dyDescent="0.25">
      <c r="A1246" s="92"/>
      <c r="B1246" s="37"/>
      <c r="C1246" s="120"/>
    </row>
    <row r="1247" spans="1:3" ht="15.75" x14ac:dyDescent="0.25">
      <c r="A1247" s="92"/>
      <c r="B1247" s="37"/>
      <c r="C1247" s="120"/>
    </row>
    <row r="1248" spans="1:3" ht="15.75" x14ac:dyDescent="0.25">
      <c r="A1248" s="92"/>
      <c r="B1248" s="37"/>
      <c r="C1248" s="120"/>
    </row>
    <row r="1259" spans="1:3" ht="17.25" x14ac:dyDescent="0.3">
      <c r="A1259" s="1" t="s">
        <v>108</v>
      </c>
      <c r="B1259" s="3"/>
      <c r="C1259" s="3"/>
    </row>
    <row r="1260" spans="1:3" ht="17.25" x14ac:dyDescent="0.3">
      <c r="A1260" s="1" t="s">
        <v>89</v>
      </c>
      <c r="B1260" s="3"/>
      <c r="C1260" s="3"/>
    </row>
    <row r="1261" spans="1:3" ht="15.75" x14ac:dyDescent="0.25">
      <c r="A1261" s="73"/>
      <c r="B1261" s="3"/>
      <c r="C1261" s="3"/>
    </row>
    <row r="1262" spans="1:3" ht="15.75" x14ac:dyDescent="0.25">
      <c r="A1262" s="74" t="s">
        <v>2</v>
      </c>
      <c r="B1262" s="3"/>
      <c r="C1262" s="3"/>
    </row>
    <row r="1263" spans="1:3" ht="15.75" x14ac:dyDescent="0.25">
      <c r="A1263" s="75"/>
      <c r="B1263" s="166" t="s">
        <v>129</v>
      </c>
      <c r="C1263" s="166"/>
    </row>
    <row r="1264" spans="1:3" ht="15.75" x14ac:dyDescent="0.25">
      <c r="A1264" s="76" t="s">
        <v>6</v>
      </c>
      <c r="B1264" s="8"/>
      <c r="C1264" s="7">
        <v>75000</v>
      </c>
    </row>
    <row r="1265" spans="1:3" ht="15.75" x14ac:dyDescent="0.25">
      <c r="A1265" s="67" t="s">
        <v>9</v>
      </c>
      <c r="B1265" s="11"/>
      <c r="C1265" s="10">
        <v>7800</v>
      </c>
    </row>
    <row r="1266" spans="1:3" ht="15.75" x14ac:dyDescent="0.25">
      <c r="A1266" s="67" t="s">
        <v>11</v>
      </c>
      <c r="B1266" s="11"/>
      <c r="C1266" s="10">
        <v>76050</v>
      </c>
    </row>
    <row r="1267" spans="1:3" ht="15.75" x14ac:dyDescent="0.25">
      <c r="A1267" s="67" t="s">
        <v>13</v>
      </c>
      <c r="B1267" s="11"/>
      <c r="C1267" s="10">
        <v>37500</v>
      </c>
    </row>
    <row r="1268" spans="1:3" ht="15.75" x14ac:dyDescent="0.25">
      <c r="A1268" s="67" t="s">
        <v>16</v>
      </c>
      <c r="B1268" s="11"/>
      <c r="C1268" s="10">
        <v>25000</v>
      </c>
    </row>
    <row r="1269" spans="1:3" ht="15.75" x14ac:dyDescent="0.25">
      <c r="A1269" s="67" t="s">
        <v>53</v>
      </c>
      <c r="B1269" s="11"/>
      <c r="C1269" s="10" t="s">
        <v>38</v>
      </c>
    </row>
    <row r="1270" spans="1:3" ht="15.75" x14ac:dyDescent="0.25">
      <c r="A1270" s="67" t="s">
        <v>17</v>
      </c>
      <c r="B1270" s="11"/>
      <c r="C1270" s="10">
        <v>55000</v>
      </c>
    </row>
    <row r="1271" spans="1:3" ht="15.75" x14ac:dyDescent="0.25">
      <c r="A1271" s="67" t="s">
        <v>18</v>
      </c>
      <c r="B1271" s="11"/>
      <c r="C1271" s="10">
        <v>11500</v>
      </c>
    </row>
    <row r="1272" spans="1:3" ht="15.75" x14ac:dyDescent="0.25">
      <c r="A1272" s="67" t="s">
        <v>19</v>
      </c>
      <c r="B1272" s="11"/>
      <c r="C1272" s="10">
        <v>20000</v>
      </c>
    </row>
    <row r="1273" spans="1:3" ht="15.75" x14ac:dyDescent="0.25">
      <c r="A1273" s="78" t="s">
        <v>20</v>
      </c>
      <c r="B1273" s="19"/>
      <c r="C1273" s="18">
        <f>SUM(C1264:C1272)</f>
        <v>307850</v>
      </c>
    </row>
    <row r="1274" spans="1:3" ht="15.75" x14ac:dyDescent="0.25">
      <c r="A1274" s="79"/>
      <c r="B1274" s="47"/>
      <c r="C1274" s="20"/>
    </row>
    <row r="1275" spans="1:3" ht="15.75" x14ac:dyDescent="0.25">
      <c r="A1275" s="80" t="s">
        <v>21</v>
      </c>
      <c r="B1275" s="47"/>
      <c r="C1275" s="20"/>
    </row>
    <row r="1276" spans="1:3" ht="15.75" x14ac:dyDescent="0.25">
      <c r="A1276" s="67" t="s">
        <v>23</v>
      </c>
      <c r="B1276" s="47"/>
      <c r="C1276" s="77"/>
    </row>
    <row r="1277" spans="1:3" ht="15.75" x14ac:dyDescent="0.25">
      <c r="A1277" s="67" t="s">
        <v>22</v>
      </c>
      <c r="B1277" s="47"/>
      <c r="C1277" s="81"/>
    </row>
    <row r="1278" spans="1:3" ht="15.75" x14ac:dyDescent="0.25">
      <c r="A1278" s="67" t="s">
        <v>24</v>
      </c>
      <c r="B1278" s="90"/>
      <c r="C1278" s="81"/>
    </row>
    <row r="1279" spans="1:3" ht="15.75" x14ac:dyDescent="0.25">
      <c r="A1279" s="67" t="s">
        <v>25</v>
      </c>
      <c r="B1279" s="47"/>
      <c r="C1279" s="81"/>
    </row>
    <row r="1280" spans="1:3" ht="15.75" x14ac:dyDescent="0.25">
      <c r="A1280" s="67"/>
      <c r="B1280" s="8"/>
      <c r="C1280" s="7">
        <f>C1273+B1278+C1276</f>
        <v>307850</v>
      </c>
    </row>
    <row r="1281" spans="1:3" ht="15.75" x14ac:dyDescent="0.25">
      <c r="A1281" s="80" t="s">
        <v>26</v>
      </c>
      <c r="B1281" s="47"/>
      <c r="C1281" s="81"/>
    </row>
    <row r="1282" spans="1:3" ht="15.75" x14ac:dyDescent="0.25">
      <c r="A1282" s="67" t="s">
        <v>27</v>
      </c>
      <c r="B1282" s="29" t="s">
        <v>38</v>
      </c>
      <c r="C1282" s="82"/>
    </row>
    <row r="1283" spans="1:3" ht="17.25" x14ac:dyDescent="0.3">
      <c r="A1283" s="83" t="s">
        <v>28</v>
      </c>
      <c r="B1283" s="49" t="s">
        <v>38</v>
      </c>
      <c r="C1283" s="137"/>
    </row>
    <row r="1284" spans="1:3" ht="16.5" thickBot="1" x14ac:dyDescent="0.3">
      <c r="A1284" s="67" t="s">
        <v>29</v>
      </c>
      <c r="B1284" s="35"/>
      <c r="C1284" s="84">
        <f>C1280</f>
        <v>307850</v>
      </c>
    </row>
    <row r="1285" spans="1:3" ht="15.75" x14ac:dyDescent="0.25">
      <c r="A1285" s="67" t="s">
        <v>30</v>
      </c>
      <c r="B1285" s="50"/>
      <c r="C1285" s="85">
        <f>C1284*6/100</f>
        <v>18471</v>
      </c>
    </row>
    <row r="1286" spans="1:3" ht="15.75" x14ac:dyDescent="0.25">
      <c r="A1286" s="67" t="s">
        <v>31</v>
      </c>
      <c r="B1286" s="47"/>
      <c r="C1286" s="77">
        <v>-15000</v>
      </c>
    </row>
    <row r="1287" spans="1:3" ht="16.5" thickBot="1" x14ac:dyDescent="0.3">
      <c r="A1287" s="43" t="s">
        <v>32</v>
      </c>
      <c r="B1287" s="57"/>
      <c r="C1287" s="126">
        <f>C1285+C1286</f>
        <v>3471</v>
      </c>
    </row>
    <row r="1288" spans="1:3" ht="15.75" thickTop="1" x14ac:dyDescent="0.25"/>
    <row r="1289" spans="1:3" ht="15.75" x14ac:dyDescent="0.25">
      <c r="A1289" s="92"/>
      <c r="B1289" s="37"/>
      <c r="C1289" s="120"/>
    </row>
    <row r="1290" spans="1:3" ht="15.75" x14ac:dyDescent="0.25">
      <c r="A1290" s="92"/>
      <c r="B1290" s="37"/>
      <c r="C1290" s="120"/>
    </row>
    <row r="1291" spans="1:3" ht="15.75" x14ac:dyDescent="0.25">
      <c r="A1291" s="92"/>
      <c r="B1291" s="37"/>
      <c r="C1291" s="120"/>
    </row>
    <row r="1292" spans="1:3" ht="15.75" x14ac:dyDescent="0.25">
      <c r="A1292" s="92"/>
      <c r="B1292" s="37"/>
      <c r="C1292" s="120"/>
    </row>
    <row r="1293" spans="1:3" ht="15.75" x14ac:dyDescent="0.25">
      <c r="A1293" s="92"/>
      <c r="B1293" s="37"/>
      <c r="C1293" s="120"/>
    </row>
    <row r="1294" spans="1:3" ht="15.75" x14ac:dyDescent="0.25">
      <c r="A1294" s="92"/>
      <c r="B1294" s="37"/>
      <c r="C1294" s="120"/>
    </row>
    <row r="1295" spans="1:3" ht="15.75" x14ac:dyDescent="0.25">
      <c r="A1295" s="92"/>
      <c r="B1295" s="37"/>
      <c r="C1295" s="120"/>
    </row>
    <row r="1296" spans="1:3" ht="15.75" x14ac:dyDescent="0.25">
      <c r="A1296" s="92"/>
      <c r="B1296" s="37"/>
      <c r="C1296" s="120"/>
    </row>
    <row r="1307" spans="1:3" ht="17.25" x14ac:dyDescent="0.3">
      <c r="A1307" s="1" t="s">
        <v>109</v>
      </c>
      <c r="B1307" s="3"/>
      <c r="C1307" s="3"/>
    </row>
    <row r="1308" spans="1:3" ht="17.25" x14ac:dyDescent="0.3">
      <c r="A1308" s="1" t="s">
        <v>89</v>
      </c>
      <c r="B1308" s="3"/>
      <c r="C1308" s="3"/>
    </row>
    <row r="1309" spans="1:3" ht="15.75" x14ac:dyDescent="0.25">
      <c r="A1309" s="73"/>
      <c r="B1309" s="3"/>
      <c r="C1309" s="3"/>
    </row>
    <row r="1310" spans="1:3" ht="15.75" x14ac:dyDescent="0.25">
      <c r="A1310" s="74" t="s">
        <v>2</v>
      </c>
      <c r="B1310" s="3"/>
      <c r="C1310" s="3"/>
    </row>
    <row r="1311" spans="1:3" ht="15.75" x14ac:dyDescent="0.25">
      <c r="A1311" s="75"/>
      <c r="B1311" s="166" t="s">
        <v>129</v>
      </c>
      <c r="C1311" s="166"/>
    </row>
    <row r="1312" spans="1:3" ht="15.75" x14ac:dyDescent="0.25">
      <c r="A1312" s="76" t="s">
        <v>6</v>
      </c>
      <c r="B1312" s="8"/>
      <c r="C1312" s="7">
        <v>75000</v>
      </c>
    </row>
    <row r="1313" spans="1:3" ht="15.75" x14ac:dyDescent="0.25">
      <c r="A1313" s="67" t="s">
        <v>9</v>
      </c>
      <c r="B1313" s="11"/>
      <c r="C1313" s="10">
        <v>7800</v>
      </c>
    </row>
    <row r="1314" spans="1:3" ht="15.75" x14ac:dyDescent="0.25">
      <c r="A1314" s="67" t="s">
        <v>11</v>
      </c>
      <c r="B1314" s="11"/>
      <c r="C1314" s="10">
        <v>76050</v>
      </c>
    </row>
    <row r="1315" spans="1:3" ht="15.75" x14ac:dyDescent="0.25">
      <c r="A1315" s="67" t="s">
        <v>13</v>
      </c>
      <c r="B1315" s="11"/>
      <c r="C1315" s="10">
        <v>37500</v>
      </c>
    </row>
    <row r="1316" spans="1:3" ht="15.75" x14ac:dyDescent="0.25">
      <c r="A1316" s="110" t="s">
        <v>15</v>
      </c>
      <c r="B1316" s="11"/>
      <c r="C1316" s="10">
        <v>100000</v>
      </c>
    </row>
    <row r="1317" spans="1:3" ht="15.75" x14ac:dyDescent="0.25">
      <c r="A1317" s="67" t="s">
        <v>16</v>
      </c>
      <c r="B1317" s="11"/>
      <c r="C1317" s="10">
        <v>25000</v>
      </c>
    </row>
    <row r="1318" spans="1:3" ht="15.75" x14ac:dyDescent="0.25">
      <c r="A1318" s="67" t="s">
        <v>17</v>
      </c>
      <c r="B1318" s="11"/>
      <c r="C1318" s="10">
        <v>55000</v>
      </c>
    </row>
    <row r="1319" spans="1:3" ht="15.75" x14ac:dyDescent="0.25">
      <c r="A1319" s="67" t="s">
        <v>18</v>
      </c>
      <c r="B1319" s="11"/>
      <c r="C1319" s="10">
        <v>11500</v>
      </c>
    </row>
    <row r="1320" spans="1:3" ht="15.75" x14ac:dyDescent="0.25">
      <c r="A1320" s="67" t="s">
        <v>19</v>
      </c>
      <c r="B1320" s="11"/>
      <c r="C1320" s="10">
        <v>20000</v>
      </c>
    </row>
    <row r="1321" spans="1:3" ht="15.75" x14ac:dyDescent="0.25">
      <c r="A1321" s="78" t="s">
        <v>20</v>
      </c>
      <c r="B1321" s="19"/>
      <c r="C1321" s="18">
        <f>SUM(C1312:C1320)</f>
        <v>407850</v>
      </c>
    </row>
    <row r="1322" spans="1:3" ht="15.75" x14ac:dyDescent="0.25">
      <c r="A1322" s="79"/>
      <c r="B1322" s="47"/>
      <c r="C1322" s="20"/>
    </row>
    <row r="1323" spans="1:3" ht="15.75" x14ac:dyDescent="0.25">
      <c r="A1323" s="80" t="s">
        <v>21</v>
      </c>
      <c r="B1323" s="47"/>
      <c r="C1323" s="20"/>
    </row>
    <row r="1324" spans="1:3" ht="15.75" x14ac:dyDescent="0.25">
      <c r="A1324" s="67" t="s">
        <v>23</v>
      </c>
      <c r="B1324" s="47"/>
      <c r="C1324" s="77"/>
    </row>
    <row r="1325" spans="1:3" ht="15.75" x14ac:dyDescent="0.25">
      <c r="A1325" s="67" t="s">
        <v>22</v>
      </c>
      <c r="B1325" s="140"/>
      <c r="C1325" s="81"/>
    </row>
    <row r="1326" spans="1:3" ht="15.75" x14ac:dyDescent="0.25">
      <c r="A1326" s="67" t="s">
        <v>24</v>
      </c>
      <c r="B1326" s="90"/>
      <c r="C1326" s="81"/>
    </row>
    <row r="1327" spans="1:3" ht="15.75" x14ac:dyDescent="0.25">
      <c r="A1327" s="67" t="s">
        <v>25</v>
      </c>
      <c r="B1327" s="47"/>
      <c r="C1327" s="81"/>
    </row>
    <row r="1328" spans="1:3" ht="15.75" x14ac:dyDescent="0.25">
      <c r="A1328" s="67"/>
      <c r="B1328" s="8"/>
      <c r="C1328" s="7">
        <f>C1321+B1325</f>
        <v>407850</v>
      </c>
    </row>
    <row r="1329" spans="1:3" ht="15.75" x14ac:dyDescent="0.25">
      <c r="A1329" s="80" t="s">
        <v>26</v>
      </c>
      <c r="B1329" s="47"/>
      <c r="C1329" s="81"/>
    </row>
    <row r="1330" spans="1:3" ht="15.75" x14ac:dyDescent="0.25">
      <c r="A1330" s="67" t="s">
        <v>27</v>
      </c>
      <c r="B1330" s="29">
        <v>350</v>
      </c>
      <c r="C1330" s="82"/>
    </row>
    <row r="1331" spans="1:3" ht="17.25" x14ac:dyDescent="0.3">
      <c r="A1331" s="83"/>
      <c r="B1331" s="49"/>
      <c r="C1331" s="137"/>
    </row>
    <row r="1332" spans="1:3" ht="16.5" thickBot="1" x14ac:dyDescent="0.3">
      <c r="A1332" s="67" t="s">
        <v>29</v>
      </c>
      <c r="B1332" s="35"/>
      <c r="C1332" s="84">
        <f>C1328-B1330</f>
        <v>407500</v>
      </c>
    </row>
    <row r="1333" spans="1:3" ht="15.75" x14ac:dyDescent="0.25">
      <c r="A1333" s="67" t="s">
        <v>30</v>
      </c>
      <c r="B1333" s="50"/>
      <c r="C1333" s="85">
        <f>C1332*6/100</f>
        <v>24450</v>
      </c>
    </row>
    <row r="1334" spans="1:3" ht="15.75" x14ac:dyDescent="0.25">
      <c r="A1334" s="67" t="s">
        <v>31</v>
      </c>
      <c r="B1334" s="47"/>
      <c r="C1334" s="77">
        <v>-15000</v>
      </c>
    </row>
    <row r="1335" spans="1:3" ht="16.5" thickBot="1" x14ac:dyDescent="0.3">
      <c r="A1335" s="43" t="s">
        <v>32</v>
      </c>
      <c r="B1335" s="57"/>
      <c r="C1335" s="126">
        <f>C1333+C1334</f>
        <v>9450</v>
      </c>
    </row>
    <row r="1336" spans="1:3" ht="15.75" thickTop="1" x14ac:dyDescent="0.25"/>
    <row r="1337" spans="1:3" ht="15.75" x14ac:dyDescent="0.25">
      <c r="A1337" s="92"/>
      <c r="B1337" s="37"/>
      <c r="C1337" s="120"/>
    </row>
    <row r="1338" spans="1:3" ht="15.75" x14ac:dyDescent="0.25">
      <c r="A1338" s="92"/>
      <c r="B1338" s="37"/>
      <c r="C1338" s="120"/>
    </row>
    <row r="1339" spans="1:3" ht="15.75" x14ac:dyDescent="0.25">
      <c r="A1339" s="92"/>
      <c r="B1339" s="37"/>
      <c r="C1339" s="120"/>
    </row>
    <row r="1340" spans="1:3" ht="15.75" x14ac:dyDescent="0.25">
      <c r="A1340" s="92"/>
      <c r="B1340" s="37"/>
      <c r="C1340" s="120"/>
    </row>
    <row r="1341" spans="1:3" ht="15.75" x14ac:dyDescent="0.25">
      <c r="A1341" s="92"/>
      <c r="B1341" s="37"/>
      <c r="C1341" s="120"/>
    </row>
    <row r="1342" spans="1:3" ht="15.75" x14ac:dyDescent="0.25">
      <c r="A1342" s="92"/>
      <c r="B1342" s="37"/>
      <c r="C1342" s="120"/>
    </row>
    <row r="1343" spans="1:3" ht="15.75" x14ac:dyDescent="0.25">
      <c r="A1343" s="92"/>
      <c r="B1343" s="37"/>
      <c r="C1343" s="120"/>
    </row>
    <row r="1344" spans="1:3" ht="15.75" x14ac:dyDescent="0.25">
      <c r="A1344" s="92"/>
      <c r="B1344" s="37"/>
      <c r="C1344" s="120"/>
    </row>
    <row r="1355" spans="1:3" ht="17.25" x14ac:dyDescent="0.3">
      <c r="A1355" s="1" t="s">
        <v>110</v>
      </c>
      <c r="B1355" s="3"/>
      <c r="C1355" s="3"/>
    </row>
    <row r="1356" spans="1:3" ht="17.25" x14ac:dyDescent="0.3">
      <c r="A1356" s="1" t="s">
        <v>89</v>
      </c>
      <c r="B1356" s="3"/>
      <c r="C1356" s="3"/>
    </row>
    <row r="1357" spans="1:3" ht="15.75" x14ac:dyDescent="0.25">
      <c r="A1357" s="73"/>
      <c r="B1357" s="3"/>
      <c r="C1357" s="3"/>
    </row>
    <row r="1358" spans="1:3" ht="15.75" x14ac:dyDescent="0.25">
      <c r="A1358" s="74" t="s">
        <v>2</v>
      </c>
      <c r="B1358" s="3"/>
      <c r="C1358" s="3"/>
    </row>
    <row r="1359" spans="1:3" ht="15.75" x14ac:dyDescent="0.25">
      <c r="A1359" s="75"/>
      <c r="B1359" s="166" t="s">
        <v>129</v>
      </c>
      <c r="C1359" s="166"/>
    </row>
    <row r="1360" spans="1:3" ht="15.75" x14ac:dyDescent="0.25">
      <c r="A1360" s="76" t="s">
        <v>6</v>
      </c>
      <c r="B1360" s="8"/>
      <c r="C1360" s="7">
        <v>75000</v>
      </c>
    </row>
    <row r="1361" spans="1:3" ht="15.75" x14ac:dyDescent="0.25">
      <c r="A1361" s="67" t="s">
        <v>9</v>
      </c>
      <c r="B1361" s="11"/>
      <c r="C1361" s="10">
        <v>7800</v>
      </c>
    </row>
    <row r="1362" spans="1:3" ht="15.75" x14ac:dyDescent="0.25">
      <c r="A1362" s="67" t="s">
        <v>11</v>
      </c>
      <c r="B1362" s="11"/>
      <c r="C1362" s="10">
        <v>76050</v>
      </c>
    </row>
    <row r="1363" spans="1:3" ht="15.75" x14ac:dyDescent="0.25">
      <c r="A1363" s="67" t="s">
        <v>13</v>
      </c>
      <c r="B1363" s="11"/>
      <c r="C1363" s="10">
        <v>37500</v>
      </c>
    </row>
    <row r="1364" spans="1:3" ht="17.25" x14ac:dyDescent="0.3">
      <c r="A1364" s="9" t="s">
        <v>15</v>
      </c>
      <c r="B1364" s="11"/>
      <c r="C1364" s="10">
        <v>100000</v>
      </c>
    </row>
    <row r="1365" spans="1:3" ht="15.75" x14ac:dyDescent="0.25">
      <c r="A1365" s="67" t="s">
        <v>53</v>
      </c>
      <c r="B1365" s="11"/>
      <c r="C1365" s="10">
        <v>30000</v>
      </c>
    </row>
    <row r="1366" spans="1:3" ht="15.75" x14ac:dyDescent="0.25">
      <c r="A1366" s="67" t="s">
        <v>16</v>
      </c>
      <c r="B1366" s="11"/>
      <c r="C1366" s="10">
        <v>25000</v>
      </c>
    </row>
    <row r="1367" spans="1:3" ht="15.75" x14ac:dyDescent="0.25">
      <c r="A1367" s="67" t="s">
        <v>17</v>
      </c>
      <c r="B1367" s="11"/>
      <c r="C1367" s="10">
        <v>55000</v>
      </c>
    </row>
    <row r="1368" spans="1:3" ht="15.75" x14ac:dyDescent="0.25">
      <c r="A1368" s="67" t="s">
        <v>18</v>
      </c>
      <c r="B1368" s="11"/>
      <c r="C1368" s="10">
        <v>11500</v>
      </c>
    </row>
    <row r="1369" spans="1:3" ht="15.75" x14ac:dyDescent="0.25">
      <c r="A1369" s="67" t="s">
        <v>19</v>
      </c>
      <c r="B1369" s="11"/>
      <c r="C1369" s="10">
        <v>20000</v>
      </c>
    </row>
    <row r="1370" spans="1:3" ht="15.75" x14ac:dyDescent="0.25">
      <c r="A1370" s="78" t="s">
        <v>20</v>
      </c>
      <c r="B1370" s="19"/>
      <c r="C1370" s="18">
        <f>SUM(C1360:C1369)</f>
        <v>437850</v>
      </c>
    </row>
    <row r="1371" spans="1:3" ht="15.75" x14ac:dyDescent="0.25">
      <c r="A1371" s="79"/>
      <c r="B1371" s="47"/>
      <c r="C1371" s="20"/>
    </row>
    <row r="1372" spans="1:3" ht="15.75" x14ac:dyDescent="0.25">
      <c r="A1372" s="80" t="s">
        <v>21</v>
      </c>
      <c r="B1372" s="47"/>
      <c r="C1372" s="20"/>
    </row>
    <row r="1373" spans="1:3" ht="15.75" x14ac:dyDescent="0.25">
      <c r="A1373" s="67" t="s">
        <v>23</v>
      </c>
      <c r="B1373" s="47"/>
      <c r="C1373" s="77"/>
    </row>
    <row r="1374" spans="1:3" ht="15.75" x14ac:dyDescent="0.25">
      <c r="A1374" s="67" t="s">
        <v>22</v>
      </c>
      <c r="B1374" s="47"/>
      <c r="C1374" s="81"/>
    </row>
    <row r="1375" spans="1:3" ht="15.75" x14ac:dyDescent="0.25">
      <c r="A1375" s="67" t="s">
        <v>24</v>
      </c>
      <c r="B1375" s="90"/>
      <c r="C1375" s="81"/>
    </row>
    <row r="1376" spans="1:3" ht="15.75" x14ac:dyDescent="0.25">
      <c r="A1376" s="67" t="s">
        <v>25</v>
      </c>
      <c r="B1376" s="47"/>
      <c r="C1376" s="81"/>
    </row>
    <row r="1377" spans="1:3" ht="15.75" x14ac:dyDescent="0.25">
      <c r="A1377" s="67"/>
      <c r="B1377" s="8"/>
      <c r="C1377" s="7">
        <f>C1370+B1375+C1373</f>
        <v>437850</v>
      </c>
    </row>
    <row r="1378" spans="1:3" ht="15.75" x14ac:dyDescent="0.25">
      <c r="A1378" s="80" t="s">
        <v>26</v>
      </c>
      <c r="B1378" s="47"/>
      <c r="C1378" s="81"/>
    </row>
    <row r="1379" spans="1:3" ht="15.75" x14ac:dyDescent="0.25">
      <c r="A1379" s="67" t="s">
        <v>27</v>
      </c>
      <c r="B1379" s="29">
        <v>350</v>
      </c>
      <c r="C1379" s="82"/>
    </row>
    <row r="1380" spans="1:3" ht="17.25" x14ac:dyDescent="0.3">
      <c r="A1380" s="83" t="s">
        <v>28</v>
      </c>
      <c r="B1380" s="49">
        <v>7500</v>
      </c>
      <c r="C1380" s="137"/>
    </row>
    <row r="1381" spans="1:3" ht="16.5" thickBot="1" x14ac:dyDescent="0.3">
      <c r="A1381" s="67" t="s">
        <v>29</v>
      </c>
      <c r="B1381" s="35"/>
      <c r="C1381" s="84">
        <f>C1377-B1379-B1380</f>
        <v>430000</v>
      </c>
    </row>
    <row r="1382" spans="1:3" ht="15.75" x14ac:dyDescent="0.25">
      <c r="A1382" s="67" t="s">
        <v>30</v>
      </c>
      <c r="B1382" s="50"/>
      <c r="C1382" s="85">
        <f>C1381*6/100</f>
        <v>25800</v>
      </c>
    </row>
    <row r="1383" spans="1:3" ht="15.75" x14ac:dyDescent="0.25">
      <c r="A1383" s="67" t="s">
        <v>31</v>
      </c>
      <c r="B1383" s="47"/>
      <c r="C1383" s="77">
        <v>-15000</v>
      </c>
    </row>
    <row r="1384" spans="1:3" ht="16.5" thickBot="1" x14ac:dyDescent="0.3">
      <c r="A1384" s="43" t="s">
        <v>32</v>
      </c>
      <c r="B1384" s="57"/>
      <c r="C1384" s="126">
        <f>C1382+C1383</f>
        <v>10800</v>
      </c>
    </row>
    <row r="1385" spans="1:3" ht="15.75" thickTop="1" x14ac:dyDescent="0.25"/>
    <row r="1394" spans="1:3" ht="15.75" x14ac:dyDescent="0.25">
      <c r="A1394" s="92"/>
      <c r="B1394" s="37"/>
      <c r="C1394" s="120"/>
    </row>
    <row r="1403" spans="1:3" ht="17.25" x14ac:dyDescent="0.3">
      <c r="A1403" s="1" t="s">
        <v>111</v>
      </c>
      <c r="B1403" s="3"/>
      <c r="C1403" s="3"/>
    </row>
    <row r="1404" spans="1:3" ht="17.25" x14ac:dyDescent="0.3">
      <c r="A1404" s="1" t="s">
        <v>89</v>
      </c>
      <c r="B1404" s="3"/>
      <c r="C1404" s="3"/>
    </row>
    <row r="1405" spans="1:3" ht="15.75" x14ac:dyDescent="0.25">
      <c r="A1405" s="73"/>
      <c r="B1405" s="3"/>
      <c r="C1405" s="3"/>
    </row>
    <row r="1406" spans="1:3" ht="15.75" x14ac:dyDescent="0.25">
      <c r="A1406" s="74" t="s">
        <v>2</v>
      </c>
      <c r="B1406" s="3"/>
      <c r="C1406" s="3"/>
    </row>
    <row r="1407" spans="1:3" ht="15.75" x14ac:dyDescent="0.25">
      <c r="A1407" s="75"/>
      <c r="B1407" s="166" t="s">
        <v>129</v>
      </c>
      <c r="C1407" s="166"/>
    </row>
    <row r="1408" spans="1:3" ht="15.75" x14ac:dyDescent="0.25">
      <c r="A1408" s="76" t="s">
        <v>6</v>
      </c>
      <c r="B1408" s="8"/>
      <c r="C1408" s="7">
        <v>75000</v>
      </c>
    </row>
    <row r="1409" spans="1:3" ht="15.75" x14ac:dyDescent="0.25">
      <c r="A1409" s="67" t="s">
        <v>9</v>
      </c>
      <c r="B1409" s="11"/>
      <c r="C1409" s="10">
        <v>7800</v>
      </c>
    </row>
    <row r="1410" spans="1:3" ht="15.75" x14ac:dyDescent="0.25">
      <c r="A1410" s="67" t="s">
        <v>11</v>
      </c>
      <c r="B1410" s="11"/>
      <c r="C1410" s="10">
        <v>76050</v>
      </c>
    </row>
    <row r="1411" spans="1:3" ht="15.75" x14ac:dyDescent="0.25">
      <c r="A1411" s="67" t="s">
        <v>13</v>
      </c>
      <c r="B1411" s="11"/>
      <c r="C1411" s="10">
        <v>37500</v>
      </c>
    </row>
    <row r="1412" spans="1:3" ht="15.75" x14ac:dyDescent="0.25">
      <c r="A1412" s="67" t="s">
        <v>16</v>
      </c>
      <c r="B1412" s="11"/>
      <c r="C1412" s="10">
        <v>25000</v>
      </c>
    </row>
    <row r="1413" spans="1:3" ht="15.75" x14ac:dyDescent="0.25">
      <c r="A1413" s="67" t="s">
        <v>15</v>
      </c>
      <c r="B1413" s="47"/>
      <c r="C1413" s="15">
        <v>100000</v>
      </c>
    </row>
    <row r="1414" spans="1:3" ht="15.75" x14ac:dyDescent="0.25">
      <c r="A1414" s="67" t="s">
        <v>53</v>
      </c>
      <c r="B1414" s="11"/>
      <c r="C1414" s="10">
        <v>30000</v>
      </c>
    </row>
    <row r="1415" spans="1:3" ht="15.75" x14ac:dyDescent="0.25">
      <c r="A1415" s="67" t="s">
        <v>17</v>
      </c>
      <c r="B1415" s="11"/>
      <c r="C1415" s="10">
        <v>55000</v>
      </c>
    </row>
    <row r="1416" spans="1:3" ht="15.75" x14ac:dyDescent="0.25">
      <c r="A1416" s="67" t="s">
        <v>18</v>
      </c>
      <c r="B1416" s="11"/>
      <c r="C1416" s="10">
        <v>11500</v>
      </c>
    </row>
    <row r="1417" spans="1:3" ht="15.75" x14ac:dyDescent="0.25">
      <c r="A1417" s="67" t="s">
        <v>19</v>
      </c>
      <c r="B1417" s="11"/>
      <c r="C1417" s="10">
        <v>20000</v>
      </c>
    </row>
    <row r="1418" spans="1:3" ht="15.75" x14ac:dyDescent="0.25">
      <c r="A1418" s="78" t="s">
        <v>20</v>
      </c>
      <c r="B1418" s="19"/>
      <c r="C1418" s="18">
        <f>SUM(C1408:C1417)</f>
        <v>437850</v>
      </c>
    </row>
    <row r="1419" spans="1:3" ht="15.75" x14ac:dyDescent="0.25">
      <c r="A1419" s="79"/>
      <c r="B1419" s="47"/>
      <c r="C1419" s="20"/>
    </row>
    <row r="1420" spans="1:3" ht="15.75" x14ac:dyDescent="0.25">
      <c r="A1420" s="80" t="s">
        <v>21</v>
      </c>
      <c r="B1420" s="47"/>
      <c r="C1420" s="20"/>
    </row>
    <row r="1421" spans="1:3" ht="15.75" x14ac:dyDescent="0.25">
      <c r="A1421" s="67" t="s">
        <v>23</v>
      </c>
      <c r="B1421" s="47"/>
      <c r="C1421" s="77"/>
    </row>
    <row r="1422" spans="1:3" ht="15.75" x14ac:dyDescent="0.25">
      <c r="A1422" s="67" t="s">
        <v>22</v>
      </c>
      <c r="B1422" s="47"/>
      <c r="C1422" s="81"/>
    </row>
    <row r="1423" spans="1:3" ht="15.75" x14ac:dyDescent="0.25">
      <c r="A1423" s="67" t="s">
        <v>24</v>
      </c>
      <c r="B1423" s="90"/>
      <c r="C1423" s="81"/>
    </row>
    <row r="1424" spans="1:3" ht="15.75" x14ac:dyDescent="0.25">
      <c r="A1424" s="67" t="s">
        <v>25</v>
      </c>
      <c r="B1424" s="47"/>
      <c r="C1424" s="81"/>
    </row>
    <row r="1425" spans="1:3" ht="15.75" x14ac:dyDescent="0.25">
      <c r="A1425" s="67"/>
      <c r="B1425" s="8"/>
      <c r="C1425" s="7">
        <f>C1418+B1423+C1421</f>
        <v>437850</v>
      </c>
    </row>
    <row r="1426" spans="1:3" ht="15.75" x14ac:dyDescent="0.25">
      <c r="A1426" s="80" t="s">
        <v>26</v>
      </c>
      <c r="B1426" s="47"/>
      <c r="C1426" s="81"/>
    </row>
    <row r="1427" spans="1:3" ht="15.75" x14ac:dyDescent="0.25">
      <c r="A1427" s="67" t="s">
        <v>27</v>
      </c>
      <c r="B1427" s="29">
        <v>350</v>
      </c>
      <c r="C1427" s="82"/>
    </row>
    <row r="1428" spans="1:3" ht="17.25" x14ac:dyDescent="0.3">
      <c r="A1428" s="83" t="s">
        <v>28</v>
      </c>
      <c r="B1428" s="49">
        <v>7500</v>
      </c>
      <c r="C1428" s="137"/>
    </row>
    <row r="1429" spans="1:3" ht="16.5" thickBot="1" x14ac:dyDescent="0.3">
      <c r="A1429" s="67" t="s">
        <v>29</v>
      </c>
      <c r="B1429" s="35"/>
      <c r="C1429" s="84">
        <f>C1425-B1427-B1428</f>
        <v>430000</v>
      </c>
    </row>
    <row r="1430" spans="1:3" ht="15.75" x14ac:dyDescent="0.25">
      <c r="A1430" s="67" t="s">
        <v>30</v>
      </c>
      <c r="B1430" s="50"/>
      <c r="C1430" s="85">
        <f>C1429*6/100</f>
        <v>25800</v>
      </c>
    </row>
    <row r="1431" spans="1:3" ht="15.75" x14ac:dyDescent="0.25">
      <c r="A1431" s="67" t="s">
        <v>31</v>
      </c>
      <c r="B1431" s="47"/>
      <c r="C1431" s="77">
        <v>-15000</v>
      </c>
    </row>
    <row r="1432" spans="1:3" ht="16.5" thickBot="1" x14ac:dyDescent="0.3">
      <c r="A1432" s="43" t="s">
        <v>32</v>
      </c>
      <c r="B1432" s="57"/>
      <c r="C1432" s="126">
        <f>C1430+C1431</f>
        <v>10800</v>
      </c>
    </row>
    <row r="1433" spans="1:3" ht="15.75" thickTop="1" x14ac:dyDescent="0.25"/>
    <row r="1441" spans="1:3" ht="15.75" x14ac:dyDescent="0.25">
      <c r="A1441" s="92"/>
      <c r="B1441" s="37"/>
      <c r="C1441" s="120"/>
    </row>
    <row r="1451" spans="1:3" ht="17.25" x14ac:dyDescent="0.3">
      <c r="A1451" s="1" t="s">
        <v>112</v>
      </c>
      <c r="B1451" s="3"/>
      <c r="C1451" s="3"/>
    </row>
    <row r="1452" spans="1:3" ht="17.25" x14ac:dyDescent="0.3">
      <c r="A1452" s="1" t="s">
        <v>89</v>
      </c>
      <c r="B1452" s="3"/>
      <c r="C1452" s="3"/>
    </row>
    <row r="1453" spans="1:3" ht="15.75" x14ac:dyDescent="0.25">
      <c r="A1453" s="73"/>
      <c r="B1453" s="3"/>
      <c r="C1453" s="3"/>
    </row>
    <row r="1454" spans="1:3" ht="15.75" x14ac:dyDescent="0.25">
      <c r="A1454" s="74" t="s">
        <v>2</v>
      </c>
      <c r="B1454" s="3"/>
      <c r="C1454" s="3"/>
    </row>
    <row r="1455" spans="1:3" ht="15.75" x14ac:dyDescent="0.25">
      <c r="A1455" s="75"/>
      <c r="B1455" s="166" t="s">
        <v>129</v>
      </c>
      <c r="C1455" s="166"/>
    </row>
    <row r="1456" spans="1:3" ht="15.75" x14ac:dyDescent="0.25">
      <c r="A1456" s="76" t="s">
        <v>6</v>
      </c>
      <c r="B1456" s="8"/>
      <c r="C1456" s="7">
        <v>75000</v>
      </c>
    </row>
    <row r="1457" spans="1:3" ht="15.75" x14ac:dyDescent="0.25">
      <c r="A1457" s="67" t="s">
        <v>9</v>
      </c>
      <c r="B1457" s="11"/>
      <c r="C1457" s="10">
        <v>7800</v>
      </c>
    </row>
    <row r="1458" spans="1:3" ht="15.75" x14ac:dyDescent="0.25">
      <c r="A1458" s="67" t="s">
        <v>11</v>
      </c>
      <c r="B1458" s="11"/>
      <c r="C1458" s="10">
        <v>76050</v>
      </c>
    </row>
    <row r="1459" spans="1:3" ht="15.75" x14ac:dyDescent="0.25">
      <c r="A1459" s="67" t="s">
        <v>13</v>
      </c>
      <c r="B1459" s="11"/>
      <c r="C1459" s="10">
        <v>37500</v>
      </c>
    </row>
    <row r="1460" spans="1:3" ht="15.75" x14ac:dyDescent="0.25">
      <c r="A1460" s="67" t="s">
        <v>15</v>
      </c>
      <c r="B1460" s="47"/>
      <c r="C1460" s="15" t="s">
        <v>38</v>
      </c>
    </row>
    <row r="1461" spans="1:3" ht="15.75" x14ac:dyDescent="0.25">
      <c r="A1461" s="67" t="s">
        <v>53</v>
      </c>
      <c r="B1461" s="11"/>
      <c r="C1461" s="10">
        <v>30000</v>
      </c>
    </row>
    <row r="1462" spans="1:3" ht="15.75" x14ac:dyDescent="0.25">
      <c r="A1462" s="67" t="s">
        <v>16</v>
      </c>
      <c r="B1462" s="11"/>
      <c r="C1462" s="10">
        <v>25000</v>
      </c>
    </row>
    <row r="1463" spans="1:3" ht="15.75" x14ac:dyDescent="0.25">
      <c r="A1463" s="67" t="s">
        <v>17</v>
      </c>
      <c r="B1463" s="11"/>
      <c r="C1463" s="10">
        <v>55000</v>
      </c>
    </row>
    <row r="1464" spans="1:3" ht="15.75" x14ac:dyDescent="0.25">
      <c r="A1464" s="67" t="s">
        <v>18</v>
      </c>
      <c r="B1464" s="11"/>
      <c r="C1464" s="10">
        <v>11500</v>
      </c>
    </row>
    <row r="1465" spans="1:3" ht="15.75" x14ac:dyDescent="0.25">
      <c r="A1465" s="67" t="s">
        <v>19</v>
      </c>
      <c r="B1465" s="11"/>
      <c r="C1465" s="10">
        <v>20000</v>
      </c>
    </row>
    <row r="1466" spans="1:3" ht="15.75" x14ac:dyDescent="0.25">
      <c r="A1466" s="78" t="s">
        <v>20</v>
      </c>
      <c r="B1466" s="19"/>
      <c r="C1466" s="18">
        <f>SUM(C1456:C1465)</f>
        <v>337850</v>
      </c>
    </row>
    <row r="1467" spans="1:3" ht="15.75" x14ac:dyDescent="0.25">
      <c r="A1467" s="79"/>
      <c r="B1467" s="47"/>
      <c r="C1467" s="20"/>
    </row>
    <row r="1468" spans="1:3" ht="15.75" x14ac:dyDescent="0.25">
      <c r="A1468" s="80" t="s">
        <v>21</v>
      </c>
      <c r="B1468" s="47"/>
      <c r="C1468" s="20"/>
    </row>
    <row r="1469" spans="1:3" ht="15.75" x14ac:dyDescent="0.25">
      <c r="A1469" s="67" t="s">
        <v>23</v>
      </c>
      <c r="B1469" s="47"/>
      <c r="C1469" s="77"/>
    </row>
    <row r="1470" spans="1:3" ht="15.75" x14ac:dyDescent="0.25">
      <c r="A1470" s="67" t="s">
        <v>22</v>
      </c>
      <c r="B1470" s="47"/>
      <c r="C1470" s="81"/>
    </row>
    <row r="1471" spans="1:3" ht="15.75" x14ac:dyDescent="0.25">
      <c r="A1471" s="67" t="s">
        <v>24</v>
      </c>
      <c r="B1471" s="90"/>
      <c r="C1471" s="81"/>
    </row>
    <row r="1472" spans="1:3" ht="15.75" x14ac:dyDescent="0.25">
      <c r="A1472" s="67" t="s">
        <v>25</v>
      </c>
      <c r="B1472" s="47"/>
      <c r="C1472" s="81"/>
    </row>
    <row r="1473" spans="1:3" ht="15.75" x14ac:dyDescent="0.25">
      <c r="A1473" s="67"/>
      <c r="B1473" s="8"/>
      <c r="C1473" s="7">
        <f>C1466+B1471+C1469</f>
        <v>337850</v>
      </c>
    </row>
    <row r="1474" spans="1:3" ht="15.75" x14ac:dyDescent="0.25">
      <c r="A1474" s="80" t="s">
        <v>26</v>
      </c>
      <c r="B1474" s="47"/>
      <c r="C1474" s="81"/>
    </row>
    <row r="1475" spans="1:3" ht="15.75" x14ac:dyDescent="0.25">
      <c r="A1475" s="67" t="s">
        <v>27</v>
      </c>
      <c r="B1475" s="29" t="s">
        <v>38</v>
      </c>
      <c r="C1475" s="82"/>
    </row>
    <row r="1476" spans="1:3" ht="17.25" x14ac:dyDescent="0.3">
      <c r="A1476" s="83" t="s">
        <v>28</v>
      </c>
      <c r="B1476" s="49">
        <v>7500</v>
      </c>
      <c r="C1476" s="137"/>
    </row>
    <row r="1477" spans="1:3" ht="16.5" thickBot="1" x14ac:dyDescent="0.3">
      <c r="A1477" s="67" t="s">
        <v>29</v>
      </c>
      <c r="B1477" s="35"/>
      <c r="C1477" s="84">
        <f>C1473-B1476</f>
        <v>330350</v>
      </c>
    </row>
    <row r="1478" spans="1:3" ht="15.75" x14ac:dyDescent="0.25">
      <c r="A1478" s="67" t="s">
        <v>30</v>
      </c>
      <c r="B1478" s="50"/>
      <c r="C1478" s="85">
        <f>C1477*6/100</f>
        <v>19821</v>
      </c>
    </row>
    <row r="1479" spans="1:3" ht="15.75" x14ac:dyDescent="0.25">
      <c r="A1479" s="67" t="s">
        <v>31</v>
      </c>
      <c r="B1479" s="47"/>
      <c r="C1479" s="77">
        <v>-15000</v>
      </c>
    </row>
    <row r="1480" spans="1:3" ht="16.5" thickBot="1" x14ac:dyDescent="0.3">
      <c r="A1480" s="43" t="s">
        <v>32</v>
      </c>
      <c r="B1480" s="57"/>
      <c r="C1480" s="126">
        <f>C1478+C1479</f>
        <v>4821</v>
      </c>
    </row>
    <row r="1481" spans="1:3" ht="15.75" thickTop="1" x14ac:dyDescent="0.25"/>
  </sheetData>
  <mergeCells count="33">
    <mergeCell ref="B744:C744"/>
    <mergeCell ref="B790:C790"/>
    <mergeCell ref="B834:C834"/>
    <mergeCell ref="B881:C881"/>
    <mergeCell ref="B509:C509"/>
    <mergeCell ref="B1455:C1455"/>
    <mergeCell ref="B1167:C1167"/>
    <mergeCell ref="B1215:C1215"/>
    <mergeCell ref="B1263:C1263"/>
    <mergeCell ref="B1311:C1311"/>
    <mergeCell ref="B1359:C1359"/>
    <mergeCell ref="B1407:C1407"/>
    <mergeCell ref="B928:C928"/>
    <mergeCell ref="B975:C975"/>
    <mergeCell ref="B1023:C1023"/>
    <mergeCell ref="B1071:C1071"/>
    <mergeCell ref="B1119:C1119"/>
    <mergeCell ref="G790:H790"/>
    <mergeCell ref="B53:C53"/>
    <mergeCell ref="B8:C8"/>
    <mergeCell ref="B98:C98"/>
    <mergeCell ref="B142:C142"/>
    <mergeCell ref="B321:C321"/>
    <mergeCell ref="B556:C556"/>
    <mergeCell ref="B603:C603"/>
    <mergeCell ref="B186:C186"/>
    <mergeCell ref="B230:C230"/>
    <mergeCell ref="B274:C274"/>
    <mergeCell ref="B368:C368"/>
    <mergeCell ref="B415:C415"/>
    <mergeCell ref="B462:C462"/>
    <mergeCell ref="B650:C650"/>
    <mergeCell ref="B697:C697"/>
  </mergeCells>
  <pageMargins left="0.95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4:Q1149"/>
  <sheetViews>
    <sheetView topLeftCell="A80" workbookViewId="0">
      <selection activeCell="A94" sqref="A94:C133"/>
    </sheetView>
  </sheetViews>
  <sheetFormatPr defaultRowHeight="15" x14ac:dyDescent="0.25"/>
  <cols>
    <col min="1" max="1" width="47.7109375" customWidth="1"/>
    <col min="2" max="2" width="11.5703125" customWidth="1"/>
    <col min="3" max="3" width="12.5703125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137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>
        <v>2650</v>
      </c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94500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495200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67" t="s">
        <v>143</v>
      </c>
      <c r="B27" s="14">
        <v>7140</v>
      </c>
      <c r="C27" s="25"/>
    </row>
    <row r="28" spans="1:3" ht="17.25" x14ac:dyDescent="0.3">
      <c r="A28" s="9" t="s">
        <v>24</v>
      </c>
      <c r="B28" s="14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C23+B27+B28</f>
        <v>542340</v>
      </c>
    </row>
    <row r="32" spans="1:3" ht="17.25" x14ac:dyDescent="0.3">
      <c r="A32" s="23" t="s">
        <v>26</v>
      </c>
      <c r="B32" s="11"/>
      <c r="C32" s="10"/>
    </row>
    <row r="33" spans="1:3" ht="17.25" x14ac:dyDescent="0.3">
      <c r="A33" s="9" t="s">
        <v>27</v>
      </c>
      <c r="B33" s="29">
        <v>350</v>
      </c>
      <c r="C33" s="28"/>
    </row>
    <row r="34" spans="1:3" ht="17.25" x14ac:dyDescent="0.3">
      <c r="A34" s="9" t="s">
        <v>28</v>
      </c>
      <c r="B34" s="32">
        <f>C9*10/100</f>
        <v>11250</v>
      </c>
      <c r="C34" s="31"/>
    </row>
    <row r="35" spans="1:3" ht="15.75" x14ac:dyDescent="0.25">
      <c r="A35" s="12"/>
      <c r="B35" s="11"/>
      <c r="C35" s="33">
        <f t="shared" ref="C35" si="0">-B33-B34</f>
        <v>-11600</v>
      </c>
    </row>
    <row r="36" spans="1:3" ht="18" thickBot="1" x14ac:dyDescent="0.35">
      <c r="A36" s="9" t="s">
        <v>29</v>
      </c>
      <c r="B36" s="36"/>
      <c r="C36" s="34">
        <f>+C31+C35</f>
        <v>530740</v>
      </c>
    </row>
    <row r="37" spans="1:3" ht="17.25" x14ac:dyDescent="0.3">
      <c r="A37" s="9" t="s">
        <v>73</v>
      </c>
      <c r="B37" s="32"/>
      <c r="C37" s="13">
        <f>C36*12/100</f>
        <v>63688.800000000003</v>
      </c>
    </row>
    <row r="38" spans="1:3" ht="17.25" x14ac:dyDescent="0.3">
      <c r="A38" s="9" t="s">
        <v>31</v>
      </c>
      <c r="B38" s="22"/>
      <c r="C38" s="13">
        <v>-45000</v>
      </c>
    </row>
    <row r="39" spans="1:3" ht="16.5" thickBot="1" x14ac:dyDescent="0.3">
      <c r="A39" s="43" t="s">
        <v>32</v>
      </c>
      <c r="B39" s="40"/>
      <c r="C39" s="158">
        <f>C37+C38</f>
        <v>18688.800000000003</v>
      </c>
    </row>
    <row r="40" spans="1:3" ht="16.5" thickTop="1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5.75" x14ac:dyDescent="0.25">
      <c r="A47" s="21"/>
      <c r="B47" s="30"/>
      <c r="C47" s="58"/>
    </row>
    <row r="48" spans="1:3" ht="15.75" x14ac:dyDescent="0.25">
      <c r="A48" s="21"/>
      <c r="B48" s="30"/>
      <c r="C48" s="58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6" t="s">
        <v>137</v>
      </c>
      <c r="C53" s="166"/>
    </row>
    <row r="54" spans="1:3" ht="17.25" x14ac:dyDescent="0.3">
      <c r="A54" s="6" t="s">
        <v>6</v>
      </c>
      <c r="B54" s="8"/>
      <c r="C54" s="7">
        <v>109400</v>
      </c>
    </row>
    <row r="55" spans="1:3" ht="17.25" x14ac:dyDescent="0.3">
      <c r="A55" s="9" t="s">
        <v>7</v>
      </c>
      <c r="B55" s="11"/>
      <c r="C55" s="10">
        <v>1288.71</v>
      </c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94500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54700</v>
      </c>
    </row>
    <row r="62" spans="1:3" ht="17.25" x14ac:dyDescent="0.3">
      <c r="A62" s="9" t="s">
        <v>14</v>
      </c>
      <c r="B62" s="11"/>
      <c r="C62" s="10">
        <v>644.35</v>
      </c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479833.06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67" t="s">
        <v>143</v>
      </c>
      <c r="B72" s="14">
        <v>7140</v>
      </c>
      <c r="C72" s="25"/>
    </row>
    <row r="73" spans="1:3" ht="17.25" x14ac:dyDescent="0.3">
      <c r="A73" s="83" t="s">
        <v>24</v>
      </c>
      <c r="B73" s="14">
        <v>55000</v>
      </c>
      <c r="C73" s="152"/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C68+B72+B73</f>
        <v>541973.06000000006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11068.87</v>
      </c>
      <c r="C79" s="31"/>
    </row>
    <row r="80" spans="1:3" ht="15.75" x14ac:dyDescent="0.25">
      <c r="A80" s="12"/>
      <c r="B80" s="11"/>
      <c r="C80" s="33">
        <f t="shared" ref="C80" si="1">-B78-B79</f>
        <v>-11418.87</v>
      </c>
    </row>
    <row r="81" spans="1:3" ht="18" thickBot="1" x14ac:dyDescent="0.35">
      <c r="A81" s="9" t="s">
        <v>29</v>
      </c>
      <c r="B81" s="36"/>
      <c r="C81" s="34">
        <f>+C76+C80</f>
        <v>530554.19000000006</v>
      </c>
    </row>
    <row r="82" spans="1:3" ht="17.25" x14ac:dyDescent="0.3">
      <c r="A82" s="9" t="s">
        <v>73</v>
      </c>
      <c r="B82" s="32"/>
      <c r="C82" s="31">
        <f>C81*12/100</f>
        <v>63666.502800000009</v>
      </c>
    </row>
    <row r="83" spans="1:3" ht="17.25" x14ac:dyDescent="0.3">
      <c r="A83" s="9" t="s">
        <v>31</v>
      </c>
      <c r="B83" s="22"/>
      <c r="C83" s="20">
        <v>-45000</v>
      </c>
    </row>
    <row r="84" spans="1:3" ht="16.5" thickBot="1" x14ac:dyDescent="0.3">
      <c r="A84" s="12" t="s">
        <v>32</v>
      </c>
      <c r="B84" s="32"/>
      <c r="C84" s="42">
        <f t="shared" ref="C84" si="2">C82+C83</f>
        <v>18666.502800000009</v>
      </c>
    </row>
    <row r="85" spans="1:3" ht="17.25" thickTop="1" thickBot="1" x14ac:dyDescent="0.3">
      <c r="A85" s="43"/>
      <c r="B85" s="40"/>
      <c r="C85" s="42">
        <v>18667</v>
      </c>
    </row>
    <row r="86" spans="1:3" ht="16.5" thickTop="1" x14ac:dyDescent="0.25">
      <c r="A86" s="21"/>
      <c r="B86" s="30"/>
      <c r="C86" s="58" t="s">
        <v>114</v>
      </c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6"/>
      <c r="B92" s="3"/>
      <c r="C92" s="3"/>
    </row>
    <row r="93" spans="1:3" ht="17.25" x14ac:dyDescent="0.3">
      <c r="A93" s="2"/>
      <c r="B93" s="3"/>
      <c r="C93" s="3"/>
    </row>
    <row r="94" spans="1:3" ht="17.25" x14ac:dyDescent="0.3">
      <c r="A94" s="1" t="s">
        <v>34</v>
      </c>
      <c r="B94" s="3"/>
      <c r="C94" s="3"/>
    </row>
    <row r="95" spans="1:3" ht="17.25" x14ac:dyDescent="0.3">
      <c r="A95" s="1" t="s">
        <v>1</v>
      </c>
      <c r="B95" s="3"/>
      <c r="C95" s="3"/>
    </row>
    <row r="96" spans="1:3" ht="17.25" x14ac:dyDescent="0.3">
      <c r="A96" s="2"/>
      <c r="B96" s="3"/>
      <c r="C96" s="3"/>
    </row>
    <row r="97" spans="1:3" ht="17.25" x14ac:dyDescent="0.3">
      <c r="A97" s="4" t="s">
        <v>2</v>
      </c>
      <c r="B97" s="3"/>
      <c r="C97" s="3"/>
    </row>
    <row r="98" spans="1:3" ht="17.25" x14ac:dyDescent="0.3">
      <c r="A98" s="5"/>
      <c r="B98" s="166" t="s">
        <v>137</v>
      </c>
      <c r="C98" s="166"/>
    </row>
    <row r="99" spans="1:3" ht="17.25" x14ac:dyDescent="0.3">
      <c r="A99" s="6" t="s">
        <v>6</v>
      </c>
      <c r="B99" s="8"/>
      <c r="C99" s="7">
        <v>107050</v>
      </c>
    </row>
    <row r="100" spans="1:3" ht="17.25" x14ac:dyDescent="0.3">
      <c r="A100" s="9" t="s">
        <v>7</v>
      </c>
      <c r="B100" s="11"/>
      <c r="C100" s="153" t="s">
        <v>38</v>
      </c>
    </row>
    <row r="101" spans="1:3" ht="15.75" x14ac:dyDescent="0.25">
      <c r="A101" s="12" t="s">
        <v>8</v>
      </c>
      <c r="B101" s="14"/>
      <c r="C101" s="13" t="s">
        <v>38</v>
      </c>
    </row>
    <row r="102" spans="1:3" ht="17.25" x14ac:dyDescent="0.3">
      <c r="A102" s="9" t="s">
        <v>9</v>
      </c>
      <c r="B102" s="11"/>
      <c r="C102" s="10">
        <v>7800</v>
      </c>
    </row>
    <row r="103" spans="1:3" ht="17.25" x14ac:dyDescent="0.3">
      <c r="A103" s="9" t="s">
        <v>10</v>
      </c>
      <c r="B103" s="11"/>
      <c r="C103" s="10" t="s">
        <v>38</v>
      </c>
    </row>
    <row r="104" spans="1:3" ht="17.25" x14ac:dyDescent="0.3">
      <c r="A104" s="9" t="s">
        <v>11</v>
      </c>
      <c r="B104" s="11"/>
      <c r="C104" s="10">
        <v>94500</v>
      </c>
    </row>
    <row r="105" spans="1:3" ht="17.25" x14ac:dyDescent="0.3">
      <c r="A105" s="9" t="s">
        <v>12</v>
      </c>
      <c r="B105" s="16"/>
      <c r="C105" s="13">
        <v>30000</v>
      </c>
    </row>
    <row r="106" spans="1:3" ht="17.25" x14ac:dyDescent="0.3">
      <c r="A106" s="9" t="s">
        <v>13</v>
      </c>
      <c r="B106" s="11"/>
      <c r="C106" s="10">
        <v>53525</v>
      </c>
    </row>
    <row r="107" spans="1:3" ht="17.25" x14ac:dyDescent="0.3">
      <c r="A107" s="9" t="s">
        <v>14</v>
      </c>
      <c r="B107" s="11"/>
      <c r="C107" s="10" t="s">
        <v>38</v>
      </c>
    </row>
    <row r="108" spans="1:3" ht="17.25" x14ac:dyDescent="0.3">
      <c r="A108" s="9" t="s">
        <v>15</v>
      </c>
      <c r="B108" s="14"/>
      <c r="C108" s="13">
        <v>100000</v>
      </c>
    </row>
    <row r="109" spans="1:3" ht="17.25" x14ac:dyDescent="0.3">
      <c r="A109" s="9" t="s">
        <v>16</v>
      </c>
      <c r="B109" s="11"/>
      <c r="C109" s="10">
        <v>25000</v>
      </c>
    </row>
    <row r="110" spans="1:3" ht="17.25" x14ac:dyDescent="0.3">
      <c r="A110" s="9" t="s">
        <v>17</v>
      </c>
      <c r="B110" s="11"/>
      <c r="C110" s="10">
        <v>55000</v>
      </c>
    </row>
    <row r="111" spans="1:3" ht="17.25" x14ac:dyDescent="0.3">
      <c r="A111" s="9" t="s">
        <v>18</v>
      </c>
      <c r="B111" s="14"/>
      <c r="C111" s="13">
        <v>11500</v>
      </c>
    </row>
    <row r="112" spans="1:3" ht="17.25" x14ac:dyDescent="0.3">
      <c r="A112" s="9" t="s">
        <v>19</v>
      </c>
      <c r="B112" s="11"/>
      <c r="C112" s="10">
        <v>20000</v>
      </c>
    </row>
    <row r="113" spans="1:3" ht="17.25" x14ac:dyDescent="0.3">
      <c r="A113" s="17" t="s">
        <v>20</v>
      </c>
      <c r="B113" s="19"/>
      <c r="C113" s="18">
        <f>SUM(C99:C112)</f>
        <v>504375</v>
      </c>
    </row>
    <row r="114" spans="1:3" ht="17.25" x14ac:dyDescent="0.3">
      <c r="A114" s="9"/>
      <c r="B114" s="22"/>
      <c r="C114" s="20"/>
    </row>
    <row r="115" spans="1:3" ht="17.25" x14ac:dyDescent="0.3">
      <c r="A115" s="23" t="s">
        <v>21</v>
      </c>
      <c r="B115" s="22"/>
      <c r="C115" s="20"/>
    </row>
    <row r="116" spans="1:3" ht="17.25" x14ac:dyDescent="0.3">
      <c r="A116" s="9" t="s">
        <v>22</v>
      </c>
      <c r="B116" s="22"/>
      <c r="C116" s="20"/>
    </row>
    <row r="117" spans="1:3" ht="15.75" x14ac:dyDescent="0.25">
      <c r="A117" s="67" t="s">
        <v>143</v>
      </c>
      <c r="B117" s="154">
        <v>10080</v>
      </c>
      <c r="C117" s="20"/>
    </row>
    <row r="118" spans="1:3" ht="17.25" x14ac:dyDescent="0.3">
      <c r="A118" s="9" t="s">
        <v>24</v>
      </c>
      <c r="B118" s="22"/>
      <c r="C118" s="20"/>
    </row>
    <row r="119" spans="1:3" ht="17.25" x14ac:dyDescent="0.3">
      <c r="A119" s="9" t="s">
        <v>25</v>
      </c>
      <c r="B119" s="157">
        <v>3473.63</v>
      </c>
      <c r="C119" s="152"/>
    </row>
    <row r="120" spans="1:3" ht="17.25" x14ac:dyDescent="0.3">
      <c r="A120" s="9"/>
      <c r="B120" s="22"/>
      <c r="C120" s="20"/>
    </row>
    <row r="121" spans="1:3" ht="15.75" x14ac:dyDescent="0.25">
      <c r="A121" s="12"/>
      <c r="B121" s="8"/>
      <c r="C121" s="7">
        <f>C113+B117+B119</f>
        <v>517928.63</v>
      </c>
    </row>
    <row r="122" spans="1:3" ht="17.25" x14ac:dyDescent="0.3">
      <c r="A122" s="23" t="s">
        <v>26</v>
      </c>
      <c r="B122" s="11"/>
      <c r="C122" s="10"/>
    </row>
    <row r="123" spans="1:3" ht="17.25" x14ac:dyDescent="0.3">
      <c r="A123" s="9" t="s">
        <v>27</v>
      </c>
      <c r="B123" s="29">
        <v>350</v>
      </c>
      <c r="C123" s="28"/>
    </row>
    <row r="124" spans="1:3" ht="17.25" x14ac:dyDescent="0.3">
      <c r="A124" s="9" t="s">
        <v>28</v>
      </c>
      <c r="B124" s="32">
        <v>10705</v>
      </c>
      <c r="C124" s="31"/>
    </row>
    <row r="125" spans="1:3" ht="15.75" x14ac:dyDescent="0.25">
      <c r="A125" s="12"/>
      <c r="B125" s="49"/>
      <c r="C125" s="10">
        <f t="shared" ref="C125" si="3">-B123-B124</f>
        <v>-11055</v>
      </c>
    </row>
    <row r="126" spans="1:3" ht="18" thickBot="1" x14ac:dyDescent="0.35">
      <c r="A126" s="9" t="s">
        <v>29</v>
      </c>
      <c r="B126" s="35"/>
      <c r="C126" s="34">
        <f>+C121+C125</f>
        <v>506873.63</v>
      </c>
    </row>
    <row r="127" spans="1:3" ht="17.25" x14ac:dyDescent="0.3">
      <c r="A127" s="9" t="s">
        <v>73</v>
      </c>
      <c r="B127" s="32"/>
      <c r="C127" s="31">
        <f>C126*12/100</f>
        <v>60824.835600000006</v>
      </c>
    </row>
    <row r="128" spans="1:3" ht="17.25" x14ac:dyDescent="0.3">
      <c r="A128" s="9" t="s">
        <v>31</v>
      </c>
      <c r="B128" s="22"/>
      <c r="C128" s="20">
        <v>-45000</v>
      </c>
    </row>
    <row r="129" spans="1:3" ht="15.75" x14ac:dyDescent="0.25">
      <c r="A129" s="12" t="s">
        <v>32</v>
      </c>
      <c r="B129" s="40"/>
      <c r="C129" s="41">
        <f t="shared" ref="C129" si="4">C127+C128</f>
        <v>15824.835600000006</v>
      </c>
    </row>
    <row r="130" spans="1:3" ht="16.5" thickBot="1" x14ac:dyDescent="0.3">
      <c r="A130" s="51"/>
      <c r="B130" s="52"/>
      <c r="C130" s="124">
        <v>15825</v>
      </c>
    </row>
    <row r="131" spans="1:3" ht="18" thickTop="1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1" t="s">
        <v>36</v>
      </c>
      <c r="B138" s="3"/>
      <c r="C138" s="3"/>
    </row>
    <row r="139" spans="1:3" ht="17.25" x14ac:dyDescent="0.3">
      <c r="A139" s="1" t="s">
        <v>1</v>
      </c>
      <c r="B139" s="3"/>
      <c r="C139" s="3"/>
    </row>
    <row r="140" spans="1:3" ht="17.25" x14ac:dyDescent="0.3">
      <c r="A140" s="2"/>
      <c r="B140" s="3"/>
      <c r="C140" s="3"/>
    </row>
    <row r="141" spans="1:3" ht="17.25" x14ac:dyDescent="0.3">
      <c r="A141" s="4" t="s">
        <v>2</v>
      </c>
      <c r="B141" s="3"/>
      <c r="C141" s="3"/>
    </row>
    <row r="142" spans="1:3" ht="17.25" x14ac:dyDescent="0.3">
      <c r="A142" s="5"/>
      <c r="B142" s="166" t="s">
        <v>137</v>
      </c>
      <c r="C142" s="166"/>
    </row>
    <row r="143" spans="1:3" ht="17.25" x14ac:dyDescent="0.3">
      <c r="A143" s="6" t="s">
        <v>6</v>
      </c>
      <c r="B143" s="8"/>
      <c r="C143" s="7">
        <v>84780</v>
      </c>
    </row>
    <row r="144" spans="1:3" ht="17.25" x14ac:dyDescent="0.3">
      <c r="A144" s="9" t="s">
        <v>7</v>
      </c>
      <c r="B144" s="11"/>
      <c r="C144" s="10"/>
    </row>
    <row r="145" spans="1:3" ht="15.75" x14ac:dyDescent="0.25">
      <c r="A145" s="12" t="s">
        <v>8</v>
      </c>
      <c r="B145" s="14"/>
      <c r="C145" s="13"/>
    </row>
    <row r="146" spans="1:3" ht="17.25" x14ac:dyDescent="0.3">
      <c r="A146" s="9" t="s">
        <v>9</v>
      </c>
      <c r="B146" s="11"/>
      <c r="C146" s="10">
        <v>7800</v>
      </c>
    </row>
    <row r="147" spans="1:3" ht="17.25" x14ac:dyDescent="0.3">
      <c r="A147" s="9" t="s">
        <v>10</v>
      </c>
      <c r="B147" s="11"/>
      <c r="C147" s="10"/>
    </row>
    <row r="148" spans="1:3" ht="17.25" x14ac:dyDescent="0.3">
      <c r="A148" s="9" t="s">
        <v>11</v>
      </c>
      <c r="B148" s="11"/>
      <c r="C148" s="10">
        <v>94500</v>
      </c>
    </row>
    <row r="149" spans="1:3" ht="17.25" x14ac:dyDescent="0.3">
      <c r="A149" s="9" t="s">
        <v>12</v>
      </c>
      <c r="B149" s="16"/>
      <c r="C149" s="13">
        <v>30000</v>
      </c>
    </row>
    <row r="150" spans="1:3" ht="17.25" x14ac:dyDescent="0.3">
      <c r="A150" s="9" t="s">
        <v>13</v>
      </c>
      <c r="B150" s="11"/>
      <c r="C150" s="10">
        <v>42390</v>
      </c>
    </row>
    <row r="151" spans="1:3" ht="17.25" x14ac:dyDescent="0.3">
      <c r="A151" s="9" t="s">
        <v>14</v>
      </c>
      <c r="B151" s="11"/>
      <c r="C151" s="10"/>
    </row>
    <row r="152" spans="1:3" ht="17.25" x14ac:dyDescent="0.3">
      <c r="A152" s="9" t="s">
        <v>15</v>
      </c>
      <c r="B152" s="14"/>
      <c r="C152" s="13">
        <v>100000</v>
      </c>
    </row>
    <row r="153" spans="1:3" ht="17.25" x14ac:dyDescent="0.3">
      <c r="A153" s="9" t="s">
        <v>16</v>
      </c>
      <c r="B153" s="11"/>
      <c r="C153" s="10">
        <v>25000</v>
      </c>
    </row>
    <row r="154" spans="1:3" ht="17.25" x14ac:dyDescent="0.3">
      <c r="A154" s="9" t="s">
        <v>17</v>
      </c>
      <c r="B154" s="11"/>
      <c r="C154" s="10">
        <v>55000</v>
      </c>
    </row>
    <row r="155" spans="1:3" ht="17.25" x14ac:dyDescent="0.3">
      <c r="A155" s="9" t="s">
        <v>18</v>
      </c>
      <c r="B155" s="14"/>
      <c r="C155" s="13">
        <v>11500</v>
      </c>
    </row>
    <row r="156" spans="1:3" ht="17.25" x14ac:dyDescent="0.3">
      <c r="A156" s="9" t="s">
        <v>19</v>
      </c>
      <c r="B156" s="11"/>
      <c r="C156" s="10">
        <v>20000</v>
      </c>
    </row>
    <row r="157" spans="1:3" ht="17.25" x14ac:dyDescent="0.3">
      <c r="A157" s="17" t="s">
        <v>20</v>
      </c>
      <c r="B157" s="19"/>
      <c r="C157" s="18">
        <f>SUM(C143:C156)</f>
        <v>470970</v>
      </c>
    </row>
    <row r="158" spans="1:3" ht="17.25" x14ac:dyDescent="0.3">
      <c r="A158" s="9"/>
      <c r="B158" s="22"/>
      <c r="C158" s="20"/>
    </row>
    <row r="159" spans="1:3" ht="17.25" x14ac:dyDescent="0.3">
      <c r="A159" s="23" t="s">
        <v>21</v>
      </c>
      <c r="B159" s="22"/>
      <c r="C159" s="20"/>
    </row>
    <row r="160" spans="1:3" ht="17.25" x14ac:dyDescent="0.3">
      <c r="A160" s="9" t="s">
        <v>22</v>
      </c>
      <c r="B160" s="22"/>
      <c r="C160" s="20"/>
    </row>
    <row r="161" spans="1:3" ht="15.75" x14ac:dyDescent="0.25">
      <c r="A161" s="67" t="s">
        <v>143</v>
      </c>
      <c r="B161" s="154">
        <v>7140</v>
      </c>
      <c r="C161" s="20"/>
    </row>
    <row r="162" spans="1:3" ht="17.25" x14ac:dyDescent="0.3">
      <c r="A162" s="9" t="s">
        <v>24</v>
      </c>
      <c r="B162" s="22"/>
      <c r="C162" s="20"/>
    </row>
    <row r="163" spans="1:3" ht="17.25" x14ac:dyDescent="0.3">
      <c r="A163" s="9" t="s">
        <v>25</v>
      </c>
      <c r="B163" s="22"/>
      <c r="C163" s="20"/>
    </row>
    <row r="164" spans="1:3" ht="17.25" x14ac:dyDescent="0.3">
      <c r="A164" s="9"/>
      <c r="B164" s="22"/>
      <c r="C164" s="20"/>
    </row>
    <row r="165" spans="1:3" ht="15.75" x14ac:dyDescent="0.25">
      <c r="A165" s="12"/>
      <c r="B165" s="8"/>
      <c r="C165" s="7">
        <f>C157+B161</f>
        <v>478110</v>
      </c>
    </row>
    <row r="166" spans="1:3" ht="17.25" x14ac:dyDescent="0.3">
      <c r="A166" s="23" t="s">
        <v>26</v>
      </c>
      <c r="B166" s="11"/>
      <c r="C166" s="10"/>
    </row>
    <row r="167" spans="1:3" ht="17.25" x14ac:dyDescent="0.3">
      <c r="A167" s="9" t="s">
        <v>27</v>
      </c>
      <c r="B167" s="29">
        <v>350</v>
      </c>
      <c r="C167" s="28"/>
    </row>
    <row r="168" spans="1:3" ht="17.25" x14ac:dyDescent="0.3">
      <c r="A168" s="9" t="s">
        <v>28</v>
      </c>
      <c r="B168" s="32">
        <v>8478</v>
      </c>
      <c r="C168" s="31"/>
    </row>
    <row r="169" spans="1:3" ht="15.75" x14ac:dyDescent="0.25">
      <c r="A169" s="12"/>
      <c r="B169" s="11"/>
      <c r="C169" s="33">
        <f t="shared" ref="C169" si="5">-B167-B168</f>
        <v>-8828</v>
      </c>
    </row>
    <row r="170" spans="1:3" ht="17.25" x14ac:dyDescent="0.3">
      <c r="A170" s="9" t="s">
        <v>29</v>
      </c>
      <c r="B170" s="11"/>
      <c r="C170" s="10">
        <f>+C165+C169</f>
        <v>469282</v>
      </c>
    </row>
    <row r="171" spans="1:3" ht="17.25" x14ac:dyDescent="0.3">
      <c r="A171" s="9" t="s">
        <v>37</v>
      </c>
      <c r="B171" s="32"/>
      <c r="C171" s="31">
        <f t="shared" ref="C171" si="6">C170*6/100</f>
        <v>28156.92</v>
      </c>
    </row>
    <row r="172" spans="1:3" ht="17.25" x14ac:dyDescent="0.3">
      <c r="A172" s="9" t="s">
        <v>31</v>
      </c>
      <c r="B172" s="22"/>
      <c r="C172" s="20">
        <v>-15000</v>
      </c>
    </row>
    <row r="173" spans="1:3" ht="16.5" thickBot="1" x14ac:dyDescent="0.3">
      <c r="A173" s="43" t="s">
        <v>32</v>
      </c>
      <c r="B173" s="40"/>
      <c r="C173" s="124">
        <f>C171+C172</f>
        <v>13156.919999999998</v>
      </c>
    </row>
    <row r="174" spans="1:3" ht="17.25" thickTop="1" thickBot="1" x14ac:dyDescent="0.3">
      <c r="A174" s="51"/>
      <c r="B174" s="52"/>
      <c r="C174" s="124">
        <v>13157</v>
      </c>
    </row>
    <row r="175" spans="1:3" ht="16.5" thickTop="1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7.25" x14ac:dyDescent="0.3">
      <c r="A179" s="5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2"/>
      <c r="B181" s="3"/>
      <c r="C181" s="3"/>
    </row>
    <row r="182" spans="1:3" ht="17.25" x14ac:dyDescent="0.3">
      <c r="A182" s="1" t="s">
        <v>40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6" t="s">
        <v>137</v>
      </c>
      <c r="C186" s="166"/>
    </row>
    <row r="187" spans="1:3" ht="17.25" x14ac:dyDescent="0.3">
      <c r="A187" s="6" t="s">
        <v>6</v>
      </c>
      <c r="B187" s="8"/>
      <c r="C187" s="7">
        <v>107050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>
        <v>1200</v>
      </c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94500</v>
      </c>
    </row>
    <row r="193" spans="1:3" ht="17.25" x14ac:dyDescent="0.3">
      <c r="A193" s="9" t="s">
        <v>12</v>
      </c>
      <c r="B193" s="16"/>
      <c r="C193" s="13">
        <v>30000</v>
      </c>
    </row>
    <row r="194" spans="1:3" ht="17.25" x14ac:dyDescent="0.3">
      <c r="A194" s="9" t="s">
        <v>13</v>
      </c>
      <c r="B194" s="11"/>
      <c r="C194" s="10">
        <v>53525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505575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67" t="s">
        <v>143</v>
      </c>
      <c r="B205" s="154">
        <v>7140</v>
      </c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>C201+B205</f>
        <v>512715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f>C187*10/100</f>
        <v>10705</v>
      </c>
      <c r="C212" s="31"/>
    </row>
    <row r="213" spans="1:3" ht="15.75" x14ac:dyDescent="0.25">
      <c r="A213" s="12"/>
      <c r="B213" s="49"/>
      <c r="C213" s="33">
        <f t="shared" ref="C213" si="7">-B211-B212</f>
        <v>-11055</v>
      </c>
    </row>
    <row r="214" spans="1:3" ht="18" thickBot="1" x14ac:dyDescent="0.35">
      <c r="A214" s="9" t="s">
        <v>29</v>
      </c>
      <c r="B214" s="36"/>
      <c r="C214" s="59">
        <f>+C209+C213</f>
        <v>501660</v>
      </c>
    </row>
    <row r="215" spans="1:3" ht="17.25" x14ac:dyDescent="0.3">
      <c r="A215" s="9" t="s">
        <v>73</v>
      </c>
      <c r="B215" s="32"/>
      <c r="C215" s="85">
        <f>C214*12/100</f>
        <v>60199.199999999997</v>
      </c>
    </row>
    <row r="216" spans="1:3" ht="17.25" x14ac:dyDescent="0.3">
      <c r="A216" s="9" t="s">
        <v>31</v>
      </c>
      <c r="B216" s="22"/>
      <c r="C216" s="77">
        <v>-45000</v>
      </c>
    </row>
    <row r="217" spans="1:3" ht="15.75" x14ac:dyDescent="0.25">
      <c r="A217" s="43" t="s">
        <v>32</v>
      </c>
      <c r="B217" s="40"/>
      <c r="C217" s="60">
        <f>C215+C216</f>
        <v>15199.199999999997</v>
      </c>
    </row>
    <row r="218" spans="1:3" ht="16.5" thickBot="1" x14ac:dyDescent="0.3">
      <c r="A218" s="12"/>
      <c r="B218" s="52"/>
      <c r="C218" s="124">
        <v>15199</v>
      </c>
    </row>
    <row r="219" spans="1:3" ht="15.75" thickTop="1" x14ac:dyDescent="0.25"/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7.25" x14ac:dyDescent="0.3">
      <c r="A225" s="55"/>
      <c r="B225" s="3"/>
      <c r="C225" s="3"/>
    </row>
    <row r="226" spans="1:3" ht="17.25" x14ac:dyDescent="0.3">
      <c r="A226" s="1" t="s">
        <v>44</v>
      </c>
      <c r="B226" s="3"/>
      <c r="C226" s="3"/>
    </row>
    <row r="227" spans="1:3" ht="17.25" x14ac:dyDescent="0.3">
      <c r="A227" s="1" t="s">
        <v>1</v>
      </c>
      <c r="B227" s="3"/>
      <c r="C227" s="3"/>
    </row>
    <row r="228" spans="1:3" ht="17.25" x14ac:dyDescent="0.3">
      <c r="A228" s="2"/>
      <c r="B228" s="3"/>
      <c r="C228" s="3"/>
    </row>
    <row r="229" spans="1:3" ht="17.25" x14ac:dyDescent="0.3">
      <c r="A229" s="4" t="s">
        <v>2</v>
      </c>
      <c r="B229" s="3"/>
      <c r="C229" s="3"/>
    </row>
    <row r="230" spans="1:3" ht="17.25" x14ac:dyDescent="0.3">
      <c r="A230" s="5"/>
      <c r="B230" s="166" t="s">
        <v>137</v>
      </c>
      <c r="C230" s="166"/>
    </row>
    <row r="231" spans="1:3" ht="17.25" x14ac:dyDescent="0.3">
      <c r="A231" s="6" t="s">
        <v>6</v>
      </c>
      <c r="B231" s="8"/>
      <c r="C231" s="7">
        <v>102350</v>
      </c>
    </row>
    <row r="232" spans="1:3" ht="17.25" x14ac:dyDescent="0.3">
      <c r="A232" s="9" t="s">
        <v>7</v>
      </c>
      <c r="B232" s="11"/>
      <c r="C232" s="10">
        <v>8644.64</v>
      </c>
    </row>
    <row r="233" spans="1:3" ht="15.75" x14ac:dyDescent="0.25">
      <c r="A233" s="12" t="s">
        <v>8</v>
      </c>
      <c r="B233" s="14"/>
      <c r="C233" s="13"/>
    </row>
    <row r="234" spans="1:3" ht="17.25" x14ac:dyDescent="0.3">
      <c r="A234" s="9" t="s">
        <v>9</v>
      </c>
      <c r="B234" s="11"/>
      <c r="C234" s="10">
        <v>7800</v>
      </c>
    </row>
    <row r="235" spans="1:3" ht="17.25" x14ac:dyDescent="0.3">
      <c r="A235" s="9" t="s">
        <v>10</v>
      </c>
      <c r="B235" s="11"/>
      <c r="C235" s="10"/>
    </row>
    <row r="236" spans="1:3" ht="17.25" x14ac:dyDescent="0.3">
      <c r="A236" s="9" t="s">
        <v>11</v>
      </c>
      <c r="B236" s="11"/>
      <c r="C236" s="10">
        <v>94500</v>
      </c>
    </row>
    <row r="237" spans="1:3" ht="17.25" x14ac:dyDescent="0.3">
      <c r="A237" s="9" t="s">
        <v>12</v>
      </c>
      <c r="B237" s="16"/>
      <c r="C237" s="13">
        <v>30000</v>
      </c>
    </row>
    <row r="238" spans="1:3" ht="17.25" x14ac:dyDescent="0.3">
      <c r="A238" s="9" t="s">
        <v>13</v>
      </c>
      <c r="B238" s="11"/>
      <c r="C238" s="10">
        <v>51175</v>
      </c>
    </row>
    <row r="239" spans="1:3" ht="17.25" x14ac:dyDescent="0.3">
      <c r="A239" s="9" t="s">
        <v>14</v>
      </c>
      <c r="B239" s="11"/>
      <c r="C239" s="10">
        <v>4322.32</v>
      </c>
    </row>
    <row r="240" spans="1:3" ht="17.25" x14ac:dyDescent="0.3">
      <c r="A240" s="9" t="s">
        <v>15</v>
      </c>
      <c r="B240" s="14"/>
      <c r="C240" s="13">
        <v>100000</v>
      </c>
    </row>
    <row r="241" spans="1:3" ht="17.25" x14ac:dyDescent="0.3">
      <c r="A241" s="9" t="s">
        <v>16</v>
      </c>
      <c r="B241" s="11"/>
      <c r="C241" s="10">
        <v>25000</v>
      </c>
    </row>
    <row r="242" spans="1:3" ht="17.25" x14ac:dyDescent="0.3">
      <c r="A242" s="9" t="s">
        <v>17</v>
      </c>
      <c r="B242" s="11"/>
      <c r="C242" s="10">
        <v>55000</v>
      </c>
    </row>
    <row r="243" spans="1:3" ht="17.25" x14ac:dyDescent="0.3">
      <c r="A243" s="9" t="s">
        <v>18</v>
      </c>
      <c r="B243" s="14"/>
      <c r="C243" s="13">
        <v>11500</v>
      </c>
    </row>
    <row r="244" spans="1:3" ht="17.25" x14ac:dyDescent="0.3">
      <c r="A244" s="9" t="s">
        <v>19</v>
      </c>
      <c r="B244" s="11"/>
      <c r="C244" s="10">
        <v>20000</v>
      </c>
    </row>
    <row r="245" spans="1:3" ht="17.25" x14ac:dyDescent="0.3">
      <c r="A245" s="17" t="s">
        <v>20</v>
      </c>
      <c r="B245" s="19"/>
      <c r="C245" s="18">
        <f>SUM(C231:C244)</f>
        <v>510291.96</v>
      </c>
    </row>
    <row r="246" spans="1:3" ht="17.25" x14ac:dyDescent="0.3">
      <c r="A246" s="9"/>
      <c r="B246" s="22"/>
      <c r="C246" s="20"/>
    </row>
    <row r="247" spans="1:3" ht="17.25" x14ac:dyDescent="0.3">
      <c r="A247" s="23" t="s">
        <v>21</v>
      </c>
      <c r="B247" s="22"/>
      <c r="C247" s="20"/>
    </row>
    <row r="248" spans="1:3" ht="17.25" x14ac:dyDescent="0.3">
      <c r="A248" s="9" t="s">
        <v>22</v>
      </c>
      <c r="B248" s="22"/>
      <c r="C248" s="20"/>
    </row>
    <row r="249" spans="1:3" ht="15.75" x14ac:dyDescent="0.25">
      <c r="A249" s="67" t="s">
        <v>143</v>
      </c>
      <c r="B249" s="154">
        <v>7140</v>
      </c>
      <c r="C249" s="15"/>
    </row>
    <row r="250" spans="1:3" ht="17.25" x14ac:dyDescent="0.3">
      <c r="A250" s="9" t="s">
        <v>24</v>
      </c>
      <c r="B250" s="22"/>
      <c r="C250" s="20"/>
    </row>
    <row r="251" spans="1:3" ht="17.25" x14ac:dyDescent="0.3">
      <c r="A251" s="9" t="s">
        <v>25</v>
      </c>
      <c r="B251" s="22">
        <v>6670.72</v>
      </c>
      <c r="C251" s="20"/>
    </row>
    <row r="252" spans="1:3" ht="17.25" x14ac:dyDescent="0.3">
      <c r="A252" s="9"/>
      <c r="B252" s="22"/>
      <c r="C252" s="20"/>
    </row>
    <row r="253" spans="1:3" ht="15.75" x14ac:dyDescent="0.25">
      <c r="A253" s="12"/>
      <c r="B253" s="8"/>
      <c r="C253" s="7">
        <f>C245+B249+B251</f>
        <v>524102.68</v>
      </c>
    </row>
    <row r="254" spans="1:3" ht="17.25" x14ac:dyDescent="0.3">
      <c r="A254" s="23" t="s">
        <v>26</v>
      </c>
      <c r="B254" s="11"/>
      <c r="C254" s="10"/>
    </row>
    <row r="255" spans="1:3" ht="17.25" x14ac:dyDescent="0.3">
      <c r="A255" s="9" t="s">
        <v>27</v>
      </c>
      <c r="B255" s="27">
        <v>350</v>
      </c>
      <c r="C255" s="28"/>
    </row>
    <row r="256" spans="1:3" ht="17.25" x14ac:dyDescent="0.3">
      <c r="A256" s="9" t="s">
        <v>28</v>
      </c>
      <c r="B256" s="30">
        <v>11099.46</v>
      </c>
      <c r="C256" s="31"/>
    </row>
    <row r="257" spans="1:3" ht="16.5" thickBot="1" x14ac:dyDescent="0.3">
      <c r="A257" s="12"/>
      <c r="B257" s="62"/>
      <c r="C257" s="59">
        <f t="shared" ref="C257" si="8">-B255-B256</f>
        <v>-11449.46</v>
      </c>
    </row>
    <row r="258" spans="1:3" ht="17.25" x14ac:dyDescent="0.3">
      <c r="A258" s="9" t="s">
        <v>29</v>
      </c>
      <c r="B258" s="11"/>
      <c r="C258" s="65">
        <f>+C253+C257</f>
        <v>512653.22</v>
      </c>
    </row>
    <row r="259" spans="1:3" ht="17.25" x14ac:dyDescent="0.3">
      <c r="A259" s="9" t="s">
        <v>73</v>
      </c>
      <c r="B259" s="30"/>
      <c r="C259" s="31">
        <f>C258*12/100</f>
        <v>61518.386399999996</v>
      </c>
    </row>
    <row r="260" spans="1:3" ht="17.25" x14ac:dyDescent="0.3">
      <c r="A260" s="9" t="s">
        <v>31</v>
      </c>
      <c r="B260" s="22"/>
      <c r="C260" s="66">
        <v>-45000</v>
      </c>
    </row>
    <row r="261" spans="1:3" ht="15.75" x14ac:dyDescent="0.25">
      <c r="A261" s="43" t="s">
        <v>32</v>
      </c>
      <c r="B261" s="40"/>
      <c r="C261" s="60">
        <f>C259+C260</f>
        <v>16518.386399999996</v>
      </c>
    </row>
    <row r="262" spans="1:3" ht="16.5" thickBot="1" x14ac:dyDescent="0.3">
      <c r="A262" s="12"/>
      <c r="B262" s="52"/>
      <c r="C262" s="124">
        <v>16518</v>
      </c>
    </row>
    <row r="263" spans="1:3" ht="16.5" thickTop="1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92"/>
      <c r="B267" s="30"/>
      <c r="C267" s="58"/>
    </row>
    <row r="268" spans="1:3" ht="15.75" x14ac:dyDescent="0.25">
      <c r="A268" s="92"/>
      <c r="B268" s="30"/>
      <c r="C268" s="58"/>
    </row>
    <row r="269" spans="1:3" ht="15.75" x14ac:dyDescent="0.25">
      <c r="A269" s="92"/>
      <c r="B269" s="30"/>
      <c r="C269" s="58"/>
    </row>
    <row r="270" spans="1:3" ht="17.25" x14ac:dyDescent="0.3">
      <c r="A270" s="1" t="s">
        <v>55</v>
      </c>
      <c r="B270" s="3"/>
      <c r="C270" s="3"/>
    </row>
    <row r="271" spans="1:3" ht="17.25" x14ac:dyDescent="0.3">
      <c r="A271" s="1" t="s">
        <v>56</v>
      </c>
      <c r="B271" s="3"/>
      <c r="C271" s="3"/>
    </row>
    <row r="272" spans="1:3" ht="15.75" x14ac:dyDescent="0.25">
      <c r="A272" s="73"/>
      <c r="B272" s="3"/>
      <c r="C272" s="3"/>
    </row>
    <row r="273" spans="1:3" ht="15.75" x14ac:dyDescent="0.25">
      <c r="A273" s="74" t="s">
        <v>2</v>
      </c>
      <c r="B273" s="3"/>
      <c r="C273" s="3"/>
    </row>
    <row r="274" spans="1:3" ht="15.75" x14ac:dyDescent="0.25">
      <c r="A274" s="75"/>
      <c r="B274" s="166" t="s">
        <v>137</v>
      </c>
      <c r="C274" s="166"/>
    </row>
    <row r="275" spans="1:3" ht="15.75" x14ac:dyDescent="0.25">
      <c r="A275" s="76" t="s">
        <v>6</v>
      </c>
      <c r="B275" s="8"/>
      <c r="C275" s="7">
        <v>93010</v>
      </c>
    </row>
    <row r="276" spans="1:3" ht="15.75" x14ac:dyDescent="0.25">
      <c r="A276" s="67" t="s">
        <v>7</v>
      </c>
      <c r="B276" s="47"/>
      <c r="C276" s="77" t="s">
        <v>38</v>
      </c>
    </row>
    <row r="277" spans="1:3" ht="15.75" x14ac:dyDescent="0.25">
      <c r="A277" s="67" t="s">
        <v>9</v>
      </c>
      <c r="B277" s="11"/>
      <c r="C277" s="10">
        <v>7800</v>
      </c>
    </row>
    <row r="278" spans="1:3" ht="16.5" x14ac:dyDescent="0.25">
      <c r="A278" s="12" t="s">
        <v>8</v>
      </c>
      <c r="B278" s="48"/>
      <c r="C278" s="10">
        <v>2320</v>
      </c>
    </row>
    <row r="279" spans="1:3" ht="15.75" x14ac:dyDescent="0.25">
      <c r="A279" s="67" t="s">
        <v>11</v>
      </c>
      <c r="B279" s="11"/>
      <c r="C279" s="10">
        <v>94500</v>
      </c>
    </row>
    <row r="280" spans="1:3" ht="15.75" x14ac:dyDescent="0.25">
      <c r="A280" s="67" t="s">
        <v>13</v>
      </c>
      <c r="B280" s="11"/>
      <c r="C280" s="10">
        <v>46505</v>
      </c>
    </row>
    <row r="281" spans="1:3" ht="15.75" x14ac:dyDescent="0.25">
      <c r="A281" s="67" t="s">
        <v>14</v>
      </c>
      <c r="B281" s="47"/>
      <c r="C281" s="13" t="s">
        <v>38</v>
      </c>
    </row>
    <row r="282" spans="1:3" ht="15.75" x14ac:dyDescent="0.25">
      <c r="A282" s="67" t="s">
        <v>16</v>
      </c>
      <c r="B282" s="11"/>
      <c r="C282" s="10">
        <v>25000</v>
      </c>
    </row>
    <row r="283" spans="1:3" ht="15.75" x14ac:dyDescent="0.25">
      <c r="A283" s="67" t="s">
        <v>17</v>
      </c>
      <c r="B283" s="11"/>
      <c r="C283" s="10">
        <v>55000</v>
      </c>
    </row>
    <row r="284" spans="1:3" ht="15.75" x14ac:dyDescent="0.25">
      <c r="A284" s="67" t="s">
        <v>15</v>
      </c>
      <c r="B284" s="47"/>
      <c r="C284" s="15">
        <v>100000</v>
      </c>
    </row>
    <row r="285" spans="1:3" ht="15.75" x14ac:dyDescent="0.25">
      <c r="A285" s="67" t="s">
        <v>18</v>
      </c>
      <c r="B285" s="11"/>
      <c r="C285" s="10">
        <v>11500</v>
      </c>
    </row>
    <row r="286" spans="1:3" ht="15.75" x14ac:dyDescent="0.25">
      <c r="A286" s="67" t="s">
        <v>19</v>
      </c>
      <c r="B286" s="11"/>
      <c r="C286" s="10">
        <v>20000</v>
      </c>
    </row>
    <row r="287" spans="1:3" ht="15.75" x14ac:dyDescent="0.25">
      <c r="A287" s="78" t="s">
        <v>20</v>
      </c>
      <c r="B287" s="19"/>
      <c r="C287" s="18">
        <f>SUM(C275:C286)</f>
        <v>455635</v>
      </c>
    </row>
    <row r="288" spans="1:3" ht="15.75" x14ac:dyDescent="0.25">
      <c r="A288" s="79"/>
      <c r="B288" s="47"/>
      <c r="C288" s="20"/>
    </row>
    <row r="289" spans="1:3" ht="15.75" x14ac:dyDescent="0.25">
      <c r="A289" s="80" t="s">
        <v>21</v>
      </c>
      <c r="B289" s="47"/>
      <c r="C289" s="20"/>
    </row>
    <row r="290" spans="1:3" ht="15.75" x14ac:dyDescent="0.25">
      <c r="A290" s="67" t="s">
        <v>143</v>
      </c>
      <c r="B290" s="154">
        <v>7140</v>
      </c>
      <c r="C290" s="77"/>
    </row>
    <row r="291" spans="1:3" ht="15.75" x14ac:dyDescent="0.25">
      <c r="A291" s="67" t="s">
        <v>22</v>
      </c>
      <c r="B291" s="47"/>
      <c r="C291" s="81"/>
    </row>
    <row r="292" spans="1:3" ht="15.75" x14ac:dyDescent="0.25">
      <c r="A292" s="67" t="s">
        <v>24</v>
      </c>
      <c r="B292" s="14">
        <v>70000</v>
      </c>
      <c r="C292" s="81"/>
    </row>
    <row r="293" spans="1:3" ht="15.75" x14ac:dyDescent="0.25">
      <c r="A293" s="67" t="s">
        <v>25</v>
      </c>
      <c r="B293" s="47"/>
      <c r="C293" s="81"/>
    </row>
    <row r="294" spans="1:3" ht="15.75" x14ac:dyDescent="0.25">
      <c r="A294" s="67"/>
      <c r="B294" s="8"/>
      <c r="C294" s="7">
        <f>C287+B290+B292</f>
        <v>532775</v>
      </c>
    </row>
    <row r="295" spans="1:3" ht="15.75" x14ac:dyDescent="0.25">
      <c r="A295" s="80" t="s">
        <v>26</v>
      </c>
      <c r="B295" s="47"/>
      <c r="C295" s="81"/>
    </row>
    <row r="296" spans="1:3" ht="15.75" x14ac:dyDescent="0.25">
      <c r="A296" s="67" t="s">
        <v>27</v>
      </c>
      <c r="B296" s="29">
        <v>350</v>
      </c>
      <c r="C296" s="82"/>
    </row>
    <row r="297" spans="1:3" ht="17.25" x14ac:dyDescent="0.3">
      <c r="A297" s="83" t="s">
        <v>28</v>
      </c>
      <c r="B297" s="29">
        <v>9301</v>
      </c>
      <c r="C297" s="82"/>
    </row>
    <row r="298" spans="1:3" ht="17.25" x14ac:dyDescent="0.3">
      <c r="A298" s="83"/>
      <c r="B298" s="49"/>
      <c r="C298" s="33">
        <f>-B296-B297-B298</f>
        <v>-9651</v>
      </c>
    </row>
    <row r="299" spans="1:3" ht="16.5" thickBot="1" x14ac:dyDescent="0.3">
      <c r="A299" s="67" t="s">
        <v>29</v>
      </c>
      <c r="B299" s="35"/>
      <c r="C299" s="84">
        <f>C294-B296-B297</f>
        <v>523124</v>
      </c>
    </row>
    <row r="300" spans="1:3" ht="15.75" x14ac:dyDescent="0.25">
      <c r="A300" s="67" t="s">
        <v>73</v>
      </c>
      <c r="B300" s="50"/>
      <c r="C300" s="85">
        <f>C299*12/100</f>
        <v>62774.879999999997</v>
      </c>
    </row>
    <row r="301" spans="1:3" ht="15.75" x14ac:dyDescent="0.25">
      <c r="A301" s="67" t="s">
        <v>31</v>
      </c>
      <c r="B301" s="47"/>
      <c r="C301" s="77">
        <v>-45000</v>
      </c>
    </row>
    <row r="302" spans="1:3" ht="15.75" x14ac:dyDescent="0.25">
      <c r="A302" s="12" t="s">
        <v>32</v>
      </c>
      <c r="B302" s="47"/>
      <c r="C302" s="60">
        <f>C300+C301</f>
        <v>17774.879999999997</v>
      </c>
    </row>
    <row r="303" spans="1:3" ht="16.5" thickBot="1" x14ac:dyDescent="0.3">
      <c r="A303" s="43"/>
      <c r="B303" s="52"/>
      <c r="C303" s="124">
        <v>17775</v>
      </c>
    </row>
    <row r="304" spans="1:3" ht="16.5" thickTop="1" x14ac:dyDescent="0.25">
      <c r="A304" s="21"/>
      <c r="B304" s="30"/>
      <c r="C304" s="97"/>
    </row>
    <row r="305" spans="1:3" ht="15.75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5.75" x14ac:dyDescent="0.25">
      <c r="A315" s="21"/>
      <c r="B315" s="30"/>
      <c r="C315" s="97"/>
    </row>
    <row r="316" spans="1:3" ht="15.75" x14ac:dyDescent="0.25">
      <c r="A316" s="21"/>
      <c r="B316" s="30"/>
      <c r="C316" s="97"/>
    </row>
    <row r="317" spans="1:3" ht="17.25" x14ac:dyDescent="0.3">
      <c r="A317" s="1" t="s">
        <v>71</v>
      </c>
      <c r="B317" s="1"/>
      <c r="C317" s="2"/>
    </row>
    <row r="318" spans="1:3" ht="17.25" x14ac:dyDescent="0.3">
      <c r="A318" s="1" t="s">
        <v>56</v>
      </c>
      <c r="B318" s="1"/>
      <c r="C318" s="2"/>
    </row>
    <row r="319" spans="1:3" ht="15.75" x14ac:dyDescent="0.25">
      <c r="A319" s="73"/>
      <c r="B319" s="73"/>
      <c r="C319" s="72"/>
    </row>
    <row r="320" spans="1:3" ht="15.75" x14ac:dyDescent="0.25">
      <c r="A320" s="74" t="s">
        <v>2</v>
      </c>
      <c r="B320" s="73"/>
      <c r="C320" s="72"/>
    </row>
    <row r="321" spans="1:3" ht="15.75" x14ac:dyDescent="0.25">
      <c r="A321" s="75"/>
      <c r="B321" s="166" t="s">
        <v>137</v>
      </c>
      <c r="C321" s="166"/>
    </row>
    <row r="322" spans="1:3" ht="15.75" x14ac:dyDescent="0.25">
      <c r="A322" s="76" t="s">
        <v>6</v>
      </c>
      <c r="B322" s="8"/>
      <c r="C322" s="7">
        <v>112500</v>
      </c>
    </row>
    <row r="323" spans="1:3" ht="15.75" x14ac:dyDescent="0.25">
      <c r="A323" s="67" t="s">
        <v>7</v>
      </c>
      <c r="B323" s="47"/>
      <c r="C323" s="77" t="s">
        <v>38</v>
      </c>
    </row>
    <row r="324" spans="1:3" ht="15.75" x14ac:dyDescent="0.25">
      <c r="A324" s="67" t="s">
        <v>9</v>
      </c>
      <c r="B324" s="11"/>
      <c r="C324" s="10">
        <v>7800</v>
      </c>
    </row>
    <row r="325" spans="1:3" ht="16.5" x14ac:dyDescent="0.25">
      <c r="A325" s="12" t="s">
        <v>8</v>
      </c>
      <c r="B325" s="48"/>
      <c r="C325" s="10"/>
    </row>
    <row r="326" spans="1:3" ht="15.75" x14ac:dyDescent="0.25">
      <c r="A326" s="67" t="s">
        <v>11</v>
      </c>
      <c r="B326" s="11"/>
      <c r="C326" s="10">
        <v>94500</v>
      </c>
    </row>
    <row r="327" spans="1:3" ht="15.75" x14ac:dyDescent="0.25">
      <c r="A327" s="67" t="s">
        <v>53</v>
      </c>
      <c r="B327" s="11"/>
      <c r="C327" s="10">
        <v>6666.67</v>
      </c>
    </row>
    <row r="328" spans="1:3" ht="15.75" x14ac:dyDescent="0.25">
      <c r="A328" s="67" t="s">
        <v>13</v>
      </c>
      <c r="B328" s="11"/>
      <c r="C328" s="10">
        <v>56250</v>
      </c>
    </row>
    <row r="329" spans="1:3" ht="15.75" x14ac:dyDescent="0.25">
      <c r="A329" s="67" t="s">
        <v>14</v>
      </c>
      <c r="B329" s="47"/>
      <c r="C329" s="13" t="s">
        <v>38</v>
      </c>
    </row>
    <row r="330" spans="1:3" ht="15.75" x14ac:dyDescent="0.25">
      <c r="A330" s="67" t="s">
        <v>16</v>
      </c>
      <c r="B330" s="11"/>
      <c r="C330" s="10">
        <v>25000</v>
      </c>
    </row>
    <row r="331" spans="1:3" ht="15.75" x14ac:dyDescent="0.25">
      <c r="A331" s="67" t="s">
        <v>17</v>
      </c>
      <c r="B331" s="11"/>
      <c r="C331" s="10">
        <v>65000</v>
      </c>
    </row>
    <row r="332" spans="1:3" ht="15.75" x14ac:dyDescent="0.25">
      <c r="A332" s="67" t="s">
        <v>15</v>
      </c>
      <c r="B332" s="47"/>
      <c r="C332" s="25">
        <v>100000</v>
      </c>
    </row>
    <row r="333" spans="1:3" ht="15.75" x14ac:dyDescent="0.25">
      <c r="A333" s="67" t="s">
        <v>18</v>
      </c>
      <c r="B333" s="11"/>
      <c r="C333" s="10">
        <v>11500</v>
      </c>
    </row>
    <row r="334" spans="1:3" ht="15.75" x14ac:dyDescent="0.25">
      <c r="A334" s="67" t="s">
        <v>19</v>
      </c>
      <c r="B334" s="11"/>
      <c r="C334" s="10">
        <v>20000</v>
      </c>
    </row>
    <row r="335" spans="1:3" ht="15.75" x14ac:dyDescent="0.25">
      <c r="A335" s="78" t="s">
        <v>20</v>
      </c>
      <c r="B335" s="19"/>
      <c r="C335" s="18">
        <f>SUM(C322:C334)</f>
        <v>499216.67000000004</v>
      </c>
    </row>
    <row r="336" spans="1:3" ht="15.75" x14ac:dyDescent="0.25">
      <c r="A336" s="79"/>
      <c r="B336" s="47"/>
      <c r="C336" s="20"/>
    </row>
    <row r="337" spans="1:3" ht="15.75" x14ac:dyDescent="0.25">
      <c r="A337" s="80" t="s">
        <v>21</v>
      </c>
      <c r="B337" s="47"/>
      <c r="C337" s="20"/>
    </row>
    <row r="338" spans="1:3" ht="15.75" x14ac:dyDescent="0.25">
      <c r="A338" s="67" t="s">
        <v>143</v>
      </c>
      <c r="B338" s="154">
        <v>7140</v>
      </c>
      <c r="C338" s="77"/>
    </row>
    <row r="339" spans="1:3" ht="15.75" x14ac:dyDescent="0.25">
      <c r="A339" s="67" t="s">
        <v>22</v>
      </c>
      <c r="B339" s="47"/>
      <c r="C339" s="81"/>
    </row>
    <row r="340" spans="1:3" ht="15.75" x14ac:dyDescent="0.25">
      <c r="A340" s="67" t="s">
        <v>145</v>
      </c>
      <c r="B340" s="14">
        <v>16666.669999999998</v>
      </c>
      <c r="C340" s="81"/>
    </row>
    <row r="341" spans="1:3" ht="15.75" x14ac:dyDescent="0.25">
      <c r="A341" s="67" t="s">
        <v>25</v>
      </c>
      <c r="B341" s="47"/>
      <c r="C341" s="81"/>
    </row>
    <row r="342" spans="1:3" ht="15.75" x14ac:dyDescent="0.25">
      <c r="A342" s="67"/>
      <c r="B342" s="8"/>
      <c r="C342" s="7">
        <f>C335+B338+B340</f>
        <v>523023.34</v>
      </c>
    </row>
    <row r="343" spans="1:3" ht="15.75" x14ac:dyDescent="0.25">
      <c r="A343" s="80" t="s">
        <v>26</v>
      </c>
      <c r="B343" s="47"/>
      <c r="C343" s="81"/>
    </row>
    <row r="344" spans="1:3" ht="15.75" x14ac:dyDescent="0.25">
      <c r="A344" s="67" t="s">
        <v>27</v>
      </c>
      <c r="B344" s="29">
        <v>350</v>
      </c>
      <c r="C344" s="82"/>
    </row>
    <row r="345" spans="1:3" ht="17.25" x14ac:dyDescent="0.3">
      <c r="A345" s="83" t="s">
        <v>28</v>
      </c>
      <c r="B345" s="29">
        <v>11250</v>
      </c>
      <c r="C345" s="82"/>
    </row>
    <row r="346" spans="1:3" ht="17.25" x14ac:dyDescent="0.3">
      <c r="A346" s="83"/>
      <c r="B346" s="49"/>
      <c r="C346" s="33">
        <f>-B344-B345-B346</f>
        <v>-11600</v>
      </c>
    </row>
    <row r="347" spans="1:3" ht="16.5" thickBot="1" x14ac:dyDescent="0.3">
      <c r="A347" s="67" t="s">
        <v>29</v>
      </c>
      <c r="B347" s="35"/>
      <c r="C347" s="84">
        <f>C342-B344-B345</f>
        <v>511423.34</v>
      </c>
    </row>
    <row r="348" spans="1:3" ht="15.75" x14ac:dyDescent="0.25">
      <c r="A348" s="67" t="s">
        <v>73</v>
      </c>
      <c r="B348" s="50"/>
      <c r="C348" s="85">
        <f>C347*12/100</f>
        <v>61370.800799999997</v>
      </c>
    </row>
    <row r="349" spans="1:3" ht="15.75" x14ac:dyDescent="0.25">
      <c r="A349" s="67" t="s">
        <v>31</v>
      </c>
      <c r="B349" s="47"/>
      <c r="C349" s="77">
        <v>-45000</v>
      </c>
    </row>
    <row r="350" spans="1:3" ht="16.5" thickBot="1" x14ac:dyDescent="0.3">
      <c r="A350" s="43" t="s">
        <v>32</v>
      </c>
      <c r="B350" s="40"/>
      <c r="C350" s="38">
        <f>C348+C349</f>
        <v>16370.800799999997</v>
      </c>
    </row>
    <row r="351" spans="1:3" ht="16.5" thickTop="1" x14ac:dyDescent="0.25">
      <c r="A351" s="21"/>
      <c r="B351" s="30"/>
      <c r="C351" s="97"/>
    </row>
    <row r="352" spans="1:3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7.25" x14ac:dyDescent="0.3">
      <c r="A364" s="1" t="s">
        <v>130</v>
      </c>
      <c r="B364" s="1"/>
      <c r="C364" s="2"/>
    </row>
    <row r="365" spans="1:3" ht="17.25" x14ac:dyDescent="0.3">
      <c r="A365" s="1" t="s">
        <v>56</v>
      </c>
      <c r="B365" s="1"/>
      <c r="C365" s="2"/>
    </row>
    <row r="366" spans="1:3" ht="15.75" x14ac:dyDescent="0.25">
      <c r="A366" s="73"/>
      <c r="B366" s="73"/>
      <c r="C366" s="72"/>
    </row>
    <row r="367" spans="1:3" ht="15.75" x14ac:dyDescent="0.25">
      <c r="A367" s="74" t="s">
        <v>2</v>
      </c>
      <c r="B367" s="73"/>
      <c r="C367" s="72"/>
    </row>
    <row r="368" spans="1:3" ht="15.75" x14ac:dyDescent="0.25">
      <c r="A368" s="75"/>
      <c r="B368" s="166" t="s">
        <v>137</v>
      </c>
      <c r="C368" s="166"/>
    </row>
    <row r="369" spans="1:3" ht="15.75" x14ac:dyDescent="0.25">
      <c r="A369" s="76" t="s">
        <v>6</v>
      </c>
      <c r="B369" s="8"/>
      <c r="C369" s="7">
        <v>84780</v>
      </c>
    </row>
    <row r="370" spans="1:3" ht="15.75" x14ac:dyDescent="0.25">
      <c r="A370" s="67" t="s">
        <v>7</v>
      </c>
      <c r="B370" s="47"/>
      <c r="C370" s="147" t="s">
        <v>38</v>
      </c>
    </row>
    <row r="371" spans="1:3" ht="15.75" x14ac:dyDescent="0.25">
      <c r="A371" s="67" t="s">
        <v>9</v>
      </c>
      <c r="B371" s="11"/>
      <c r="C371" s="10">
        <v>7800</v>
      </c>
    </row>
    <row r="372" spans="1:3" ht="16.5" x14ac:dyDescent="0.25">
      <c r="A372" s="12" t="s">
        <v>8</v>
      </c>
      <c r="B372" s="48"/>
      <c r="C372" s="10"/>
    </row>
    <row r="373" spans="1:3" ht="15.75" x14ac:dyDescent="0.25">
      <c r="A373" s="67" t="s">
        <v>11</v>
      </c>
      <c r="B373" s="11"/>
      <c r="C373" s="10">
        <v>94500</v>
      </c>
    </row>
    <row r="374" spans="1:3" ht="15.75" x14ac:dyDescent="0.25">
      <c r="A374" s="67" t="s">
        <v>144</v>
      </c>
      <c r="B374" s="11"/>
      <c r="C374" s="148">
        <v>87000</v>
      </c>
    </row>
    <row r="375" spans="1:3" ht="15.75" x14ac:dyDescent="0.25">
      <c r="A375" s="67" t="s">
        <v>13</v>
      </c>
      <c r="B375" s="11"/>
      <c r="C375" s="10">
        <v>42390</v>
      </c>
    </row>
    <row r="376" spans="1:3" ht="15.75" x14ac:dyDescent="0.25">
      <c r="A376" s="67" t="s">
        <v>14</v>
      </c>
      <c r="B376" s="47"/>
      <c r="C376" s="149" t="s">
        <v>38</v>
      </c>
    </row>
    <row r="377" spans="1:3" ht="15.75" x14ac:dyDescent="0.25">
      <c r="A377" s="67" t="s">
        <v>16</v>
      </c>
      <c r="B377" s="11"/>
      <c r="C377" s="10">
        <v>25000</v>
      </c>
    </row>
    <row r="378" spans="1:3" ht="15.75" x14ac:dyDescent="0.25">
      <c r="A378" s="67" t="s">
        <v>17</v>
      </c>
      <c r="B378" s="11"/>
      <c r="C378" s="10">
        <v>55000</v>
      </c>
    </row>
    <row r="379" spans="1:3" ht="15.75" x14ac:dyDescent="0.25">
      <c r="A379" s="67" t="s">
        <v>15</v>
      </c>
      <c r="B379" s="47"/>
      <c r="C379" s="13">
        <v>100000</v>
      </c>
    </row>
    <row r="380" spans="1:3" ht="15.75" x14ac:dyDescent="0.25">
      <c r="A380" s="67" t="s">
        <v>18</v>
      </c>
      <c r="B380" s="11"/>
      <c r="C380" s="10">
        <v>11500</v>
      </c>
    </row>
    <row r="381" spans="1:3" ht="15.75" x14ac:dyDescent="0.25">
      <c r="A381" s="67" t="s">
        <v>19</v>
      </c>
      <c r="B381" s="11"/>
      <c r="C381" s="10">
        <v>20000</v>
      </c>
    </row>
    <row r="382" spans="1:3" ht="15.75" x14ac:dyDescent="0.25">
      <c r="A382" s="78" t="s">
        <v>20</v>
      </c>
      <c r="B382" s="19"/>
      <c r="C382" s="18">
        <f>SUM(C369:C381)</f>
        <v>527970</v>
      </c>
    </row>
    <row r="383" spans="1:3" ht="15.75" x14ac:dyDescent="0.25">
      <c r="A383" s="79"/>
      <c r="B383" s="47"/>
      <c r="C383" s="20"/>
    </row>
    <row r="384" spans="1:3" ht="15.75" x14ac:dyDescent="0.25">
      <c r="A384" s="80" t="s">
        <v>21</v>
      </c>
      <c r="B384" s="47"/>
      <c r="C384" s="20"/>
    </row>
    <row r="385" spans="1:3" ht="15.75" x14ac:dyDescent="0.25">
      <c r="A385" s="67" t="s">
        <v>143</v>
      </c>
      <c r="B385" s="154">
        <v>7140</v>
      </c>
      <c r="C385" s="77"/>
    </row>
    <row r="386" spans="1:3" ht="15.75" x14ac:dyDescent="0.25">
      <c r="A386" s="67" t="s">
        <v>22</v>
      </c>
      <c r="B386" s="47"/>
      <c r="C386" s="81"/>
    </row>
    <row r="387" spans="1:3" ht="15.75" x14ac:dyDescent="0.25">
      <c r="A387" s="67" t="s">
        <v>24</v>
      </c>
      <c r="B387" s="90"/>
      <c r="C387" s="81"/>
    </row>
    <row r="388" spans="1:3" ht="15.75" x14ac:dyDescent="0.25">
      <c r="A388" s="67" t="s">
        <v>25</v>
      </c>
      <c r="B388" s="47"/>
      <c r="C388" s="81"/>
    </row>
    <row r="389" spans="1:3" ht="15.75" x14ac:dyDescent="0.25">
      <c r="A389" s="67"/>
      <c r="B389" s="8"/>
      <c r="C389" s="7">
        <f>C382+B385</f>
        <v>535110</v>
      </c>
    </row>
    <row r="390" spans="1:3" ht="15.75" x14ac:dyDescent="0.25">
      <c r="A390" s="80" t="s">
        <v>26</v>
      </c>
      <c r="B390" s="47"/>
      <c r="C390" s="81"/>
    </row>
    <row r="391" spans="1:3" ht="15.75" x14ac:dyDescent="0.25">
      <c r="A391" s="67" t="s">
        <v>27</v>
      </c>
      <c r="B391" s="29">
        <v>350</v>
      </c>
      <c r="C391" s="82"/>
    </row>
    <row r="392" spans="1:3" ht="17.25" x14ac:dyDescent="0.3">
      <c r="A392" s="83" t="s">
        <v>28</v>
      </c>
      <c r="B392" s="150">
        <v>24586.2</v>
      </c>
      <c r="C392" s="82"/>
    </row>
    <row r="393" spans="1:3" ht="17.25" x14ac:dyDescent="0.3">
      <c r="A393" s="83"/>
      <c r="B393" s="49"/>
      <c r="C393" s="33">
        <f>-B391-B392</f>
        <v>-24936.2</v>
      </c>
    </row>
    <row r="394" spans="1:3" ht="16.5" thickBot="1" x14ac:dyDescent="0.3">
      <c r="A394" s="67" t="s">
        <v>29</v>
      </c>
      <c r="B394" s="35"/>
      <c r="C394" s="84">
        <f>C389+C393</f>
        <v>510173.8</v>
      </c>
    </row>
    <row r="395" spans="1:3" ht="15.75" x14ac:dyDescent="0.25">
      <c r="A395" s="67" t="s">
        <v>73</v>
      </c>
      <c r="B395" s="50"/>
      <c r="C395" s="85">
        <f>C394*12/100</f>
        <v>61220.856</v>
      </c>
    </row>
    <row r="396" spans="1:3" ht="15.75" x14ac:dyDescent="0.25">
      <c r="A396" s="67" t="s">
        <v>31</v>
      </c>
      <c r="B396" s="47"/>
      <c r="C396" s="77">
        <v>-45000</v>
      </c>
    </row>
    <row r="397" spans="1:3" ht="15.75" x14ac:dyDescent="0.25">
      <c r="A397" s="43" t="s">
        <v>32</v>
      </c>
      <c r="B397" s="40"/>
      <c r="C397" s="60">
        <f>C395+C396</f>
        <v>16220.856</v>
      </c>
    </row>
    <row r="398" spans="1:3" ht="16.5" thickBot="1" x14ac:dyDescent="0.3">
      <c r="A398" s="12"/>
      <c r="B398" s="52"/>
      <c r="C398" s="124">
        <v>16221</v>
      </c>
    </row>
    <row r="399" spans="1:3" ht="16.5" thickTop="1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7.25" x14ac:dyDescent="0.3">
      <c r="A411" s="1" t="s">
        <v>131</v>
      </c>
      <c r="B411" s="1"/>
      <c r="C411" s="2"/>
    </row>
    <row r="412" spans="1:3" ht="17.25" x14ac:dyDescent="0.3">
      <c r="A412" s="1" t="s">
        <v>56</v>
      </c>
      <c r="B412" s="1"/>
      <c r="C412" s="2"/>
    </row>
    <row r="413" spans="1:3" ht="15.75" x14ac:dyDescent="0.25">
      <c r="A413" s="73"/>
      <c r="B413" s="73"/>
      <c r="C413" s="72"/>
    </row>
    <row r="414" spans="1:3" ht="15.75" x14ac:dyDescent="0.25">
      <c r="A414" s="74" t="s">
        <v>2</v>
      </c>
      <c r="B414" s="73"/>
      <c r="C414" s="72"/>
    </row>
    <row r="415" spans="1:3" ht="15.75" x14ac:dyDescent="0.25">
      <c r="A415" s="75"/>
      <c r="B415" s="166" t="s">
        <v>137</v>
      </c>
      <c r="C415" s="166"/>
    </row>
    <row r="416" spans="1:3" ht="15.75" x14ac:dyDescent="0.25">
      <c r="A416" s="76" t="s">
        <v>6</v>
      </c>
      <c r="B416" s="8"/>
      <c r="C416" s="7">
        <v>97350</v>
      </c>
    </row>
    <row r="417" spans="1:3" ht="15.75" x14ac:dyDescent="0.25">
      <c r="A417" s="67" t="s">
        <v>7</v>
      </c>
      <c r="B417" s="47"/>
      <c r="C417" s="77">
        <v>10454.030000000001</v>
      </c>
    </row>
    <row r="418" spans="1:3" ht="15.75" x14ac:dyDescent="0.25">
      <c r="A418" s="67" t="s">
        <v>9</v>
      </c>
      <c r="B418" s="11"/>
      <c r="C418" s="10">
        <v>7800</v>
      </c>
    </row>
    <row r="419" spans="1:3" ht="16.5" x14ac:dyDescent="0.25">
      <c r="A419" s="12" t="s">
        <v>8</v>
      </c>
      <c r="B419" s="48"/>
      <c r="C419" s="10"/>
    </row>
    <row r="420" spans="1:3" ht="15.75" x14ac:dyDescent="0.25">
      <c r="A420" s="67" t="s">
        <v>11</v>
      </c>
      <c r="B420" s="11"/>
      <c r="C420" s="10">
        <v>94500</v>
      </c>
    </row>
    <row r="421" spans="1:3" ht="15.75" x14ac:dyDescent="0.25">
      <c r="A421" s="67" t="s">
        <v>144</v>
      </c>
      <c r="B421" s="11"/>
      <c r="C421" s="10">
        <v>87000</v>
      </c>
    </row>
    <row r="422" spans="1:3" ht="15.75" x14ac:dyDescent="0.25">
      <c r="A422" s="67" t="s">
        <v>13</v>
      </c>
      <c r="B422" s="11"/>
      <c r="C422" s="10">
        <f>C416/2</f>
        <v>48675</v>
      </c>
    </row>
    <row r="423" spans="1:3" ht="15.75" x14ac:dyDescent="0.25">
      <c r="A423" s="67" t="s">
        <v>14</v>
      </c>
      <c r="B423" s="47"/>
      <c r="C423" s="13">
        <v>5227.0200000000004</v>
      </c>
    </row>
    <row r="424" spans="1:3" ht="15.75" x14ac:dyDescent="0.25">
      <c r="A424" s="67" t="s">
        <v>16</v>
      </c>
      <c r="B424" s="11"/>
      <c r="C424" s="10">
        <v>25000</v>
      </c>
    </row>
    <row r="425" spans="1:3" ht="15.75" x14ac:dyDescent="0.25">
      <c r="A425" s="67" t="s">
        <v>17</v>
      </c>
      <c r="B425" s="11"/>
      <c r="C425" s="10">
        <v>55000</v>
      </c>
    </row>
    <row r="426" spans="1:3" ht="15.75" x14ac:dyDescent="0.25">
      <c r="A426" s="67" t="s">
        <v>15</v>
      </c>
      <c r="B426" s="47"/>
      <c r="C426" s="15">
        <v>100000</v>
      </c>
    </row>
    <row r="427" spans="1:3" ht="15.75" x14ac:dyDescent="0.25">
      <c r="A427" s="67" t="s">
        <v>18</v>
      </c>
      <c r="B427" s="11"/>
      <c r="C427" s="10">
        <v>11500</v>
      </c>
    </row>
    <row r="428" spans="1:3" ht="15.75" x14ac:dyDescent="0.25">
      <c r="A428" s="67" t="s">
        <v>19</v>
      </c>
      <c r="B428" s="11"/>
      <c r="C428" s="10">
        <v>20000</v>
      </c>
    </row>
    <row r="429" spans="1:3" ht="15.75" x14ac:dyDescent="0.25">
      <c r="A429" s="78" t="s">
        <v>20</v>
      </c>
      <c r="B429" s="19"/>
      <c r="C429" s="18">
        <f>SUM(C416:C428)</f>
        <v>562506.05000000005</v>
      </c>
    </row>
    <row r="430" spans="1:3" ht="15.75" x14ac:dyDescent="0.25">
      <c r="A430" s="79"/>
      <c r="B430" s="47"/>
      <c r="C430" s="20"/>
    </row>
    <row r="431" spans="1:3" ht="15.75" x14ac:dyDescent="0.25">
      <c r="A431" s="80" t="s">
        <v>21</v>
      </c>
      <c r="B431" s="47"/>
      <c r="C431" s="20"/>
    </row>
    <row r="432" spans="1:3" ht="15.75" x14ac:dyDescent="0.25">
      <c r="A432" s="67" t="s">
        <v>143</v>
      </c>
      <c r="B432" s="154">
        <v>7140</v>
      </c>
      <c r="C432" s="77"/>
    </row>
    <row r="433" spans="1:3" ht="15.75" x14ac:dyDescent="0.25">
      <c r="A433" s="67" t="s">
        <v>22</v>
      </c>
      <c r="B433" s="47"/>
      <c r="C433" s="81"/>
    </row>
    <row r="434" spans="1:3" ht="15.75" x14ac:dyDescent="0.25">
      <c r="A434" s="67" t="s">
        <v>24</v>
      </c>
      <c r="B434" s="90"/>
      <c r="C434" s="81"/>
    </row>
    <row r="435" spans="1:3" ht="15.75" x14ac:dyDescent="0.25">
      <c r="A435" s="67" t="s">
        <v>25</v>
      </c>
      <c r="B435" s="47"/>
      <c r="C435" s="81"/>
    </row>
    <row r="436" spans="1:3" ht="15.75" x14ac:dyDescent="0.25">
      <c r="A436" s="67"/>
      <c r="B436" s="8"/>
      <c r="C436" s="7">
        <f>C429+B432</f>
        <v>569646.05000000005</v>
      </c>
    </row>
    <row r="437" spans="1:3" ht="15.75" x14ac:dyDescent="0.25">
      <c r="A437" s="80" t="s">
        <v>26</v>
      </c>
      <c r="B437" s="47"/>
      <c r="C437" s="81"/>
    </row>
    <row r="438" spans="1:3" ht="15.75" x14ac:dyDescent="0.25">
      <c r="A438" s="67" t="s">
        <v>27</v>
      </c>
      <c r="B438" s="29">
        <v>350</v>
      </c>
      <c r="C438" s="82"/>
    </row>
    <row r="439" spans="1:3" ht="17.25" x14ac:dyDescent="0.3">
      <c r="A439" s="83" t="s">
        <v>28</v>
      </c>
      <c r="B439" s="29">
        <v>28231.5</v>
      </c>
      <c r="C439" s="82"/>
    </row>
    <row r="440" spans="1:3" ht="17.25" x14ac:dyDescent="0.3">
      <c r="A440" s="83"/>
      <c r="B440" s="49"/>
      <c r="C440" s="33">
        <f>-B438-B439-B440</f>
        <v>-28581.5</v>
      </c>
    </row>
    <row r="441" spans="1:3" ht="16.5" thickBot="1" x14ac:dyDescent="0.3">
      <c r="A441" s="67" t="s">
        <v>29</v>
      </c>
      <c r="B441" s="35"/>
      <c r="C441" s="84">
        <f>C436-B438-B439</f>
        <v>541064.55000000005</v>
      </c>
    </row>
    <row r="442" spans="1:3" ht="15.75" x14ac:dyDescent="0.25">
      <c r="A442" s="67" t="s">
        <v>73</v>
      </c>
      <c r="B442" s="50"/>
      <c r="C442" s="85">
        <f>C441*12/100</f>
        <v>64927.746000000006</v>
      </c>
    </row>
    <row r="443" spans="1:3" ht="15.75" x14ac:dyDescent="0.25">
      <c r="A443" s="67" t="s">
        <v>31</v>
      </c>
      <c r="B443" s="47"/>
      <c r="C443" s="77">
        <v>-45000</v>
      </c>
    </row>
    <row r="444" spans="1:3" ht="15.75" x14ac:dyDescent="0.25">
      <c r="A444" s="43" t="s">
        <v>32</v>
      </c>
      <c r="B444" s="40"/>
      <c r="C444" s="60">
        <f>C442+C443</f>
        <v>19927.746000000006</v>
      </c>
    </row>
    <row r="445" spans="1:3" ht="16.5" thickBot="1" x14ac:dyDescent="0.3">
      <c r="A445" s="12"/>
      <c r="B445" s="52"/>
      <c r="C445" s="124">
        <v>19928</v>
      </c>
    </row>
    <row r="446" spans="1:3" ht="16.5" thickTop="1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7.25" x14ac:dyDescent="0.3">
      <c r="A458" s="1" t="s">
        <v>133</v>
      </c>
      <c r="B458" s="1"/>
      <c r="C458" s="2"/>
    </row>
    <row r="459" spans="1:3" ht="17.25" x14ac:dyDescent="0.3">
      <c r="A459" s="1" t="s">
        <v>56</v>
      </c>
      <c r="B459" s="1"/>
      <c r="C459" s="2"/>
    </row>
    <row r="460" spans="1:3" ht="15.75" x14ac:dyDescent="0.25">
      <c r="A460" s="73"/>
      <c r="B460" s="73"/>
      <c r="C460" s="72"/>
    </row>
    <row r="461" spans="1:3" ht="15.75" x14ac:dyDescent="0.25">
      <c r="A461" s="74" t="s">
        <v>2</v>
      </c>
      <c r="B461" s="73"/>
      <c r="C461" s="72"/>
    </row>
    <row r="462" spans="1:3" ht="15.75" x14ac:dyDescent="0.25">
      <c r="A462" s="75"/>
      <c r="B462" s="166" t="s">
        <v>137</v>
      </c>
      <c r="C462" s="166"/>
    </row>
    <row r="463" spans="1:3" ht="15.75" x14ac:dyDescent="0.25">
      <c r="A463" s="76" t="s">
        <v>6</v>
      </c>
      <c r="B463" s="8"/>
      <c r="C463" s="7">
        <v>88670</v>
      </c>
    </row>
    <row r="464" spans="1:3" ht="15.75" x14ac:dyDescent="0.25">
      <c r="A464" s="67" t="s">
        <v>7</v>
      </c>
      <c r="B464" s="47"/>
      <c r="C464" s="77">
        <v>7982.5</v>
      </c>
    </row>
    <row r="465" spans="1:3" ht="15.75" x14ac:dyDescent="0.25">
      <c r="A465" s="67" t="s">
        <v>9</v>
      </c>
      <c r="B465" s="11"/>
      <c r="C465" s="10">
        <v>7800</v>
      </c>
    </row>
    <row r="466" spans="1:3" ht="16.5" x14ac:dyDescent="0.25">
      <c r="A466" s="12" t="s">
        <v>8</v>
      </c>
      <c r="B466" s="48"/>
      <c r="C466" s="10"/>
    </row>
    <row r="467" spans="1:3" ht="15.75" x14ac:dyDescent="0.25">
      <c r="A467" s="67" t="s">
        <v>11</v>
      </c>
      <c r="B467" s="11"/>
      <c r="C467" s="10">
        <v>94500</v>
      </c>
    </row>
    <row r="468" spans="1:3" ht="15.75" x14ac:dyDescent="0.25">
      <c r="A468" s="67" t="s">
        <v>53</v>
      </c>
      <c r="B468" s="11"/>
      <c r="C468" s="10">
        <v>87000</v>
      </c>
    </row>
    <row r="469" spans="1:3" ht="15.75" x14ac:dyDescent="0.25">
      <c r="A469" s="67" t="s">
        <v>13</v>
      </c>
      <c r="B469" s="11"/>
      <c r="C469" s="10">
        <v>44335</v>
      </c>
    </row>
    <row r="470" spans="1:3" ht="15.75" x14ac:dyDescent="0.25">
      <c r="A470" s="67" t="s">
        <v>14</v>
      </c>
      <c r="B470" s="47"/>
      <c r="C470" s="13">
        <v>3991.25</v>
      </c>
    </row>
    <row r="471" spans="1:3" ht="15.75" x14ac:dyDescent="0.25">
      <c r="A471" s="67" t="s">
        <v>16</v>
      </c>
      <c r="B471" s="11"/>
      <c r="C471" s="10">
        <v>25000</v>
      </c>
    </row>
    <row r="472" spans="1:3" ht="15.75" x14ac:dyDescent="0.25">
      <c r="A472" s="67" t="s">
        <v>17</v>
      </c>
      <c r="B472" s="11"/>
      <c r="C472" s="10">
        <v>55000</v>
      </c>
    </row>
    <row r="473" spans="1:3" ht="15.75" x14ac:dyDescent="0.25">
      <c r="A473" s="67" t="s">
        <v>15</v>
      </c>
      <c r="B473" s="47"/>
      <c r="C473" s="13">
        <v>100000</v>
      </c>
    </row>
    <row r="474" spans="1:3" ht="15.75" x14ac:dyDescent="0.25">
      <c r="A474" s="67" t="s">
        <v>18</v>
      </c>
      <c r="B474" s="11"/>
      <c r="C474" s="10">
        <v>11500</v>
      </c>
    </row>
    <row r="475" spans="1:3" ht="15.75" x14ac:dyDescent="0.25">
      <c r="A475" s="67" t="s">
        <v>19</v>
      </c>
      <c r="B475" s="11"/>
      <c r="C475" s="10">
        <v>20000</v>
      </c>
    </row>
    <row r="476" spans="1:3" ht="15.75" x14ac:dyDescent="0.25">
      <c r="A476" s="78" t="s">
        <v>20</v>
      </c>
      <c r="B476" s="19"/>
      <c r="C476" s="18">
        <f>SUM(C463:C475)</f>
        <v>545778.75</v>
      </c>
    </row>
    <row r="477" spans="1:3" ht="15.75" x14ac:dyDescent="0.25">
      <c r="A477" s="79"/>
      <c r="B477" s="47"/>
      <c r="C477" s="20"/>
    </row>
    <row r="478" spans="1:3" ht="15.75" x14ac:dyDescent="0.25">
      <c r="A478" s="80" t="s">
        <v>21</v>
      </c>
      <c r="B478" s="47"/>
      <c r="C478" s="20"/>
    </row>
    <row r="479" spans="1:3" ht="15.75" x14ac:dyDescent="0.25">
      <c r="A479" s="67" t="s">
        <v>23</v>
      </c>
      <c r="B479" s="47"/>
      <c r="C479" s="77"/>
    </row>
    <row r="480" spans="1:3" ht="15.75" x14ac:dyDescent="0.25">
      <c r="A480" s="67" t="s">
        <v>22</v>
      </c>
      <c r="B480" s="47"/>
      <c r="C480" s="81"/>
    </row>
    <row r="481" spans="1:17" ht="15.75" x14ac:dyDescent="0.25">
      <c r="A481" s="67" t="s">
        <v>24</v>
      </c>
      <c r="B481" s="90"/>
      <c r="C481" s="81"/>
    </row>
    <row r="482" spans="1:17" ht="15.75" x14ac:dyDescent="0.25">
      <c r="A482" s="67" t="s">
        <v>25</v>
      </c>
      <c r="B482" s="47"/>
      <c r="C482" s="81"/>
      <c r="Q482" t="s">
        <v>139</v>
      </c>
    </row>
    <row r="483" spans="1:17" ht="15.75" x14ac:dyDescent="0.25">
      <c r="A483" s="67"/>
      <c r="B483" s="8"/>
      <c r="C483" s="7">
        <f>C476+B481+C479</f>
        <v>545778.75</v>
      </c>
    </row>
    <row r="484" spans="1:17" ht="15.75" x14ac:dyDescent="0.25">
      <c r="A484" s="80" t="s">
        <v>26</v>
      </c>
      <c r="B484" s="47"/>
      <c r="C484" s="81"/>
    </row>
    <row r="485" spans="1:17" ht="15.75" x14ac:dyDescent="0.25">
      <c r="A485" s="67" t="s">
        <v>27</v>
      </c>
      <c r="B485" s="29">
        <v>350</v>
      </c>
      <c r="C485" s="82"/>
    </row>
    <row r="486" spans="1:17" ht="17.25" x14ac:dyDescent="0.3">
      <c r="A486" s="83" t="s">
        <v>28</v>
      </c>
      <c r="B486" s="29">
        <v>25714.3</v>
      </c>
      <c r="C486" s="82"/>
    </row>
    <row r="487" spans="1:17" ht="17.25" x14ac:dyDescent="0.3">
      <c r="A487" s="83"/>
      <c r="B487" s="49"/>
      <c r="C487" s="33">
        <f>-B485-B486-B487</f>
        <v>-26064.3</v>
      </c>
    </row>
    <row r="488" spans="1:17" ht="16.5" thickBot="1" x14ac:dyDescent="0.3">
      <c r="A488" s="67" t="s">
        <v>29</v>
      </c>
      <c r="B488" s="35"/>
      <c r="C488" s="84">
        <f>C483-B485-B486</f>
        <v>519714.45</v>
      </c>
    </row>
    <row r="489" spans="1:17" ht="15.75" x14ac:dyDescent="0.25">
      <c r="A489" s="67" t="s">
        <v>73</v>
      </c>
      <c r="B489" s="50"/>
      <c r="C489" s="85">
        <f>C488*12/100</f>
        <v>62365.734000000004</v>
      </c>
    </row>
    <row r="490" spans="1:17" ht="15.75" x14ac:dyDescent="0.25">
      <c r="A490" s="67" t="s">
        <v>31</v>
      </c>
      <c r="B490" s="47"/>
      <c r="C490" s="77">
        <v>-45000</v>
      </c>
    </row>
    <row r="491" spans="1:17" ht="16.5" thickBot="1" x14ac:dyDescent="0.3">
      <c r="A491" s="43" t="s">
        <v>32</v>
      </c>
      <c r="B491" s="40"/>
      <c r="C491" s="38">
        <f>C489+C490</f>
        <v>17365.734000000004</v>
      </c>
    </row>
    <row r="492" spans="1:17" ht="16.5" thickTop="1" x14ac:dyDescent="0.25">
      <c r="A492" s="22"/>
      <c r="B492" s="30"/>
      <c r="C492" s="58"/>
    </row>
    <row r="493" spans="1:17" ht="15.75" x14ac:dyDescent="0.25">
      <c r="A493" s="22"/>
      <c r="B493" s="30"/>
      <c r="C493" s="58"/>
    </row>
    <row r="494" spans="1:17" ht="15.75" x14ac:dyDescent="0.25">
      <c r="A494" s="22"/>
      <c r="B494" s="30"/>
      <c r="C494" s="58"/>
    </row>
    <row r="495" spans="1:17" ht="15.75" x14ac:dyDescent="0.25">
      <c r="A495" s="22"/>
      <c r="B495" s="30"/>
      <c r="C495" s="58"/>
    </row>
    <row r="496" spans="1:17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1"/>
      <c r="B502" s="30"/>
      <c r="C502" s="58"/>
    </row>
    <row r="503" spans="1:3" ht="15.75" x14ac:dyDescent="0.25">
      <c r="A503" s="21"/>
      <c r="B503" s="30"/>
      <c r="C503" s="58"/>
    </row>
    <row r="504" spans="1:3" ht="17.25" x14ac:dyDescent="0.3">
      <c r="A504" s="1" t="s">
        <v>134</v>
      </c>
      <c r="B504" s="1"/>
      <c r="C504" s="2"/>
    </row>
    <row r="505" spans="1:3" ht="17.25" x14ac:dyDescent="0.3">
      <c r="A505" s="1" t="s">
        <v>56</v>
      </c>
      <c r="B505" s="1"/>
      <c r="C505" s="2"/>
    </row>
    <row r="506" spans="1:3" ht="15.75" x14ac:dyDescent="0.25">
      <c r="A506" s="73"/>
      <c r="B506" s="73"/>
      <c r="C506" s="72"/>
    </row>
    <row r="507" spans="1:3" ht="15.75" x14ac:dyDescent="0.25">
      <c r="A507" s="74" t="s">
        <v>2</v>
      </c>
      <c r="B507" s="73"/>
      <c r="C507" s="72"/>
    </row>
    <row r="508" spans="1:3" ht="15.75" x14ac:dyDescent="0.25">
      <c r="A508" s="75"/>
      <c r="B508" s="166" t="s">
        <v>137</v>
      </c>
      <c r="C508" s="166"/>
    </row>
    <row r="509" spans="1:3" ht="15.75" x14ac:dyDescent="0.25">
      <c r="A509" s="76" t="s">
        <v>6</v>
      </c>
      <c r="B509" s="8"/>
      <c r="C509" s="7">
        <v>102350</v>
      </c>
    </row>
    <row r="510" spans="1:3" ht="15.75" x14ac:dyDescent="0.25">
      <c r="A510" s="67" t="s">
        <v>7</v>
      </c>
      <c r="B510" s="47"/>
      <c r="C510" s="77">
        <v>8644.64</v>
      </c>
    </row>
    <row r="511" spans="1:3" ht="15.75" x14ac:dyDescent="0.25">
      <c r="A511" s="67" t="s">
        <v>9</v>
      </c>
      <c r="B511" s="11"/>
      <c r="C511" s="10">
        <v>7800</v>
      </c>
    </row>
    <row r="512" spans="1:3" ht="16.5" x14ac:dyDescent="0.25">
      <c r="A512" s="12" t="s">
        <v>8</v>
      </c>
      <c r="B512" s="48"/>
      <c r="C512" s="10"/>
    </row>
    <row r="513" spans="1:3" ht="15.75" x14ac:dyDescent="0.25">
      <c r="A513" s="67" t="s">
        <v>11</v>
      </c>
      <c r="B513" s="11"/>
      <c r="C513" s="10">
        <v>94500</v>
      </c>
    </row>
    <row r="514" spans="1:3" ht="15.75" x14ac:dyDescent="0.25">
      <c r="A514" s="67" t="s">
        <v>144</v>
      </c>
      <c r="B514" s="11"/>
      <c r="C514" s="10">
        <v>87000</v>
      </c>
    </row>
    <row r="515" spans="1:3" ht="15.75" x14ac:dyDescent="0.25">
      <c r="A515" s="67" t="s">
        <v>13</v>
      </c>
      <c r="B515" s="11"/>
      <c r="C515" s="10">
        <f>C509/2</f>
        <v>51175</v>
      </c>
    </row>
    <row r="516" spans="1:3" ht="15.75" x14ac:dyDescent="0.25">
      <c r="A516" s="67" t="s">
        <v>14</v>
      </c>
      <c r="B516" s="47"/>
      <c r="C516" s="13">
        <v>4322.32</v>
      </c>
    </row>
    <row r="517" spans="1:3" ht="15.75" x14ac:dyDescent="0.25">
      <c r="A517" s="67" t="s">
        <v>16</v>
      </c>
      <c r="B517" s="11"/>
      <c r="C517" s="10">
        <v>25000</v>
      </c>
    </row>
    <row r="518" spans="1:3" ht="15.75" x14ac:dyDescent="0.25">
      <c r="A518" s="67" t="s">
        <v>17</v>
      </c>
      <c r="B518" s="11"/>
      <c r="C518" s="10">
        <v>55000</v>
      </c>
    </row>
    <row r="519" spans="1:3" ht="15.75" x14ac:dyDescent="0.25">
      <c r="A519" s="67" t="s">
        <v>15</v>
      </c>
      <c r="B519" s="47"/>
      <c r="C519" s="13">
        <v>100000</v>
      </c>
    </row>
    <row r="520" spans="1:3" ht="15.75" x14ac:dyDescent="0.25">
      <c r="A520" s="67" t="s">
        <v>18</v>
      </c>
      <c r="B520" s="11"/>
      <c r="C520" s="10">
        <v>11500</v>
      </c>
    </row>
    <row r="521" spans="1:3" ht="15.75" x14ac:dyDescent="0.25">
      <c r="A521" s="67" t="s">
        <v>19</v>
      </c>
      <c r="B521" s="11"/>
      <c r="C521" s="10">
        <v>20000</v>
      </c>
    </row>
    <row r="522" spans="1:3" ht="15.75" x14ac:dyDescent="0.25">
      <c r="A522" s="78" t="s">
        <v>20</v>
      </c>
      <c r="B522" s="19"/>
      <c r="C522" s="18">
        <f>SUM(C509:C521)</f>
        <v>567291.96</v>
      </c>
    </row>
    <row r="523" spans="1:3" ht="15.75" x14ac:dyDescent="0.25">
      <c r="A523" s="79"/>
      <c r="B523" s="47"/>
      <c r="C523" s="20"/>
    </row>
    <row r="524" spans="1:3" ht="15.75" x14ac:dyDescent="0.25">
      <c r="A524" s="80" t="s">
        <v>21</v>
      </c>
      <c r="B524" s="47"/>
      <c r="C524" s="20"/>
    </row>
    <row r="525" spans="1:3" ht="15.75" x14ac:dyDescent="0.25">
      <c r="A525" s="67" t="s">
        <v>143</v>
      </c>
      <c r="B525" s="154">
        <v>7140</v>
      </c>
      <c r="C525" s="77"/>
    </row>
    <row r="526" spans="1:3" ht="15.75" x14ac:dyDescent="0.25">
      <c r="A526" s="67" t="s">
        <v>22</v>
      </c>
      <c r="B526" s="47"/>
      <c r="C526" s="81"/>
    </row>
    <row r="527" spans="1:3" ht="15.75" x14ac:dyDescent="0.25">
      <c r="A527" s="67" t="s">
        <v>24</v>
      </c>
      <c r="B527" s="90"/>
      <c r="C527" s="81"/>
    </row>
    <row r="528" spans="1:3" ht="15.75" x14ac:dyDescent="0.25">
      <c r="A528" s="67" t="s">
        <v>25</v>
      </c>
      <c r="B528" s="151">
        <v>4836.95</v>
      </c>
      <c r="C528" s="81"/>
    </row>
    <row r="529" spans="1:3" ht="15.75" x14ac:dyDescent="0.25">
      <c r="A529" s="67"/>
      <c r="B529" s="8"/>
      <c r="C529" s="7">
        <f>C522+B525+B528</f>
        <v>579268.90999999992</v>
      </c>
    </row>
    <row r="530" spans="1:3" ht="15.75" x14ac:dyDescent="0.25">
      <c r="A530" s="80" t="s">
        <v>26</v>
      </c>
      <c r="B530" s="47"/>
      <c r="C530" s="81"/>
    </row>
    <row r="531" spans="1:3" ht="15.75" x14ac:dyDescent="0.25">
      <c r="A531" s="67" t="s">
        <v>27</v>
      </c>
      <c r="B531" s="29">
        <v>350</v>
      </c>
      <c r="C531" s="82"/>
    </row>
    <row r="532" spans="1:3" ht="17.25" x14ac:dyDescent="0.3">
      <c r="A532" s="83" t="s">
        <v>28</v>
      </c>
      <c r="B532" s="29">
        <v>21099.46</v>
      </c>
      <c r="C532" s="82"/>
    </row>
    <row r="533" spans="1:3" ht="17.25" x14ac:dyDescent="0.3">
      <c r="A533" s="83"/>
      <c r="B533" s="49"/>
      <c r="C533" s="33">
        <f>-B531-B532-B533</f>
        <v>-21449.46</v>
      </c>
    </row>
    <row r="534" spans="1:3" ht="16.5" thickBot="1" x14ac:dyDescent="0.3">
      <c r="A534" s="67" t="s">
        <v>29</v>
      </c>
      <c r="B534" s="35"/>
      <c r="C534" s="34">
        <f>C529-B531-B532</f>
        <v>557819.44999999995</v>
      </c>
    </row>
    <row r="535" spans="1:3" ht="15.75" x14ac:dyDescent="0.25">
      <c r="A535" s="67" t="s">
        <v>73</v>
      </c>
      <c r="B535" s="50"/>
      <c r="C535" s="85">
        <f>C534*12/100</f>
        <v>66938.333999999988</v>
      </c>
    </row>
    <row r="536" spans="1:3" ht="15.75" x14ac:dyDescent="0.25">
      <c r="A536" s="67" t="s">
        <v>31</v>
      </c>
      <c r="B536" s="47"/>
      <c r="C536" s="13">
        <v>-45000</v>
      </c>
    </row>
    <row r="537" spans="1:3" ht="16.5" thickBot="1" x14ac:dyDescent="0.3">
      <c r="A537" s="43" t="s">
        <v>32</v>
      </c>
      <c r="B537" s="40"/>
      <c r="C537" s="38">
        <f>C535+C536</f>
        <v>21938.333999999988</v>
      </c>
    </row>
    <row r="538" spans="1:3" ht="16.5" thickTop="1" x14ac:dyDescent="0.25">
      <c r="A538" s="21"/>
      <c r="B538" s="30"/>
      <c r="C538" s="58"/>
    </row>
    <row r="539" spans="1:3" ht="15.75" x14ac:dyDescent="0.25">
      <c r="A539" s="21"/>
      <c r="B539" s="30"/>
      <c r="C539" s="58"/>
    </row>
    <row r="540" spans="1:3" ht="15.75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1"/>
      <c r="B547" s="30"/>
      <c r="C547" s="58"/>
    </row>
    <row r="548" spans="1:3" ht="15.75" x14ac:dyDescent="0.25">
      <c r="A548" s="22"/>
      <c r="B548" s="30"/>
      <c r="C548" s="58"/>
    </row>
    <row r="549" spans="1:3" ht="15.75" x14ac:dyDescent="0.25">
      <c r="A549" s="21"/>
      <c r="B549" s="30"/>
      <c r="C549" s="58"/>
    </row>
    <row r="550" spans="1:3" ht="15.75" x14ac:dyDescent="0.25">
      <c r="A550" s="21"/>
      <c r="B550" s="30"/>
      <c r="C550" s="58"/>
    </row>
    <row r="551" spans="1:3" ht="17.25" x14ac:dyDescent="0.3">
      <c r="A551" s="1" t="s">
        <v>135</v>
      </c>
      <c r="B551" s="1"/>
      <c r="C551" s="2"/>
    </row>
    <row r="552" spans="1:3" ht="17.25" x14ac:dyDescent="0.3">
      <c r="A552" s="1" t="s">
        <v>56</v>
      </c>
      <c r="B552" s="1"/>
      <c r="C552" s="2"/>
    </row>
    <row r="553" spans="1:3" ht="15.75" x14ac:dyDescent="0.25">
      <c r="A553" s="73"/>
      <c r="B553" s="73"/>
      <c r="C553" s="72"/>
    </row>
    <row r="554" spans="1:3" ht="15.75" x14ac:dyDescent="0.25">
      <c r="A554" s="74" t="s">
        <v>2</v>
      </c>
      <c r="B554" s="73"/>
      <c r="C554" s="72"/>
    </row>
    <row r="555" spans="1:3" ht="15.75" x14ac:dyDescent="0.25">
      <c r="A555" s="75"/>
      <c r="B555" s="166" t="s">
        <v>137</v>
      </c>
      <c r="C555" s="166"/>
    </row>
    <row r="556" spans="1:3" ht="15.75" x14ac:dyDescent="0.25">
      <c r="A556" s="76" t="s">
        <v>6</v>
      </c>
      <c r="B556" s="8"/>
      <c r="C556" s="7">
        <v>86410</v>
      </c>
    </row>
    <row r="557" spans="1:3" ht="15.75" x14ac:dyDescent="0.25">
      <c r="A557" s="67" t="s">
        <v>7</v>
      </c>
      <c r="B557" s="47"/>
      <c r="C557" s="77"/>
    </row>
    <row r="558" spans="1:3" ht="15.75" x14ac:dyDescent="0.25">
      <c r="A558" s="67" t="s">
        <v>9</v>
      </c>
      <c r="B558" s="11"/>
      <c r="C558" s="10">
        <v>7800</v>
      </c>
    </row>
    <row r="559" spans="1:3" ht="16.5" x14ac:dyDescent="0.25">
      <c r="A559" s="12" t="s">
        <v>8</v>
      </c>
      <c r="B559" s="48"/>
      <c r="C559" s="10"/>
    </row>
    <row r="560" spans="1:3" ht="15.75" x14ac:dyDescent="0.25">
      <c r="A560" s="67" t="s">
        <v>11</v>
      </c>
      <c r="B560" s="11"/>
      <c r="C560" s="10">
        <v>94500</v>
      </c>
    </row>
    <row r="561" spans="1:3" ht="15.75" x14ac:dyDescent="0.25">
      <c r="A561" s="67" t="s">
        <v>53</v>
      </c>
      <c r="B561" s="11"/>
      <c r="C561" s="10">
        <v>87000</v>
      </c>
    </row>
    <row r="562" spans="1:3" ht="15.75" x14ac:dyDescent="0.25">
      <c r="A562" s="67" t="s">
        <v>13</v>
      </c>
      <c r="B562" s="11"/>
      <c r="C562" s="10">
        <v>43205</v>
      </c>
    </row>
    <row r="563" spans="1:3" ht="15.75" x14ac:dyDescent="0.25">
      <c r="A563" s="67" t="s">
        <v>14</v>
      </c>
      <c r="B563" s="47"/>
      <c r="C563" s="13" t="s">
        <v>38</v>
      </c>
    </row>
    <row r="564" spans="1:3" ht="15.75" x14ac:dyDescent="0.25">
      <c r="A564" s="67" t="s">
        <v>16</v>
      </c>
      <c r="B564" s="11"/>
      <c r="C564" s="10">
        <v>25000</v>
      </c>
    </row>
    <row r="565" spans="1:3" ht="15.75" x14ac:dyDescent="0.25">
      <c r="A565" s="67" t="s">
        <v>17</v>
      </c>
      <c r="B565" s="11"/>
      <c r="C565" s="10">
        <v>55000</v>
      </c>
    </row>
    <row r="566" spans="1:3" ht="15.75" x14ac:dyDescent="0.25">
      <c r="A566" s="67" t="s">
        <v>15</v>
      </c>
      <c r="B566" s="47"/>
      <c r="C566" s="13">
        <v>100000</v>
      </c>
    </row>
    <row r="567" spans="1:3" ht="15.75" x14ac:dyDescent="0.25">
      <c r="A567" s="67" t="s">
        <v>18</v>
      </c>
      <c r="B567" s="11"/>
      <c r="C567" s="10">
        <v>11500</v>
      </c>
    </row>
    <row r="568" spans="1:3" ht="15.75" x14ac:dyDescent="0.25">
      <c r="A568" s="67" t="s">
        <v>19</v>
      </c>
      <c r="B568" s="11"/>
      <c r="C568" s="10">
        <v>20000</v>
      </c>
    </row>
    <row r="569" spans="1:3" ht="15.75" x14ac:dyDescent="0.25">
      <c r="A569" s="78" t="s">
        <v>20</v>
      </c>
      <c r="B569" s="19"/>
      <c r="C569" s="18">
        <f>SUM(C556:C568)</f>
        <v>530415</v>
      </c>
    </row>
    <row r="570" spans="1:3" ht="15.75" x14ac:dyDescent="0.25">
      <c r="A570" s="79"/>
      <c r="B570" s="47"/>
      <c r="C570" s="20"/>
    </row>
    <row r="571" spans="1:3" ht="15.75" x14ac:dyDescent="0.25">
      <c r="A571" s="80" t="s">
        <v>21</v>
      </c>
      <c r="B571" s="47"/>
      <c r="C571" s="20"/>
    </row>
    <row r="572" spans="1:3" ht="15.75" x14ac:dyDescent="0.25">
      <c r="A572" s="67" t="s">
        <v>143</v>
      </c>
      <c r="B572" s="154">
        <v>7140</v>
      </c>
      <c r="C572" s="77"/>
    </row>
    <row r="573" spans="1:3" ht="15.75" x14ac:dyDescent="0.25">
      <c r="A573" s="67" t="s">
        <v>22</v>
      </c>
      <c r="B573" s="47"/>
      <c r="C573" s="81"/>
    </row>
    <row r="574" spans="1:3" ht="15.75" x14ac:dyDescent="0.25">
      <c r="A574" s="67" t="s">
        <v>24</v>
      </c>
      <c r="B574" s="90"/>
      <c r="C574" s="81"/>
    </row>
    <row r="575" spans="1:3" ht="15.75" x14ac:dyDescent="0.25">
      <c r="A575" s="67" t="s">
        <v>25</v>
      </c>
      <c r="B575" s="151"/>
      <c r="C575" s="81"/>
    </row>
    <row r="576" spans="1:3" ht="15.75" x14ac:dyDescent="0.25">
      <c r="A576" s="67"/>
      <c r="B576" s="8"/>
      <c r="C576" s="7">
        <f>C569+B572</f>
        <v>537555</v>
      </c>
    </row>
    <row r="577" spans="1:3" ht="15.75" x14ac:dyDescent="0.25">
      <c r="A577" s="80" t="s">
        <v>26</v>
      </c>
      <c r="B577" s="47"/>
      <c r="C577" s="81"/>
    </row>
    <row r="578" spans="1:3" ht="15.75" x14ac:dyDescent="0.25">
      <c r="A578" s="67" t="s">
        <v>27</v>
      </c>
      <c r="B578" s="29">
        <v>350</v>
      </c>
      <c r="C578" s="82"/>
    </row>
    <row r="579" spans="1:3" ht="17.25" x14ac:dyDescent="0.3">
      <c r="A579" s="83" t="s">
        <v>28</v>
      </c>
      <c r="B579" s="29">
        <v>25058.799999999999</v>
      </c>
      <c r="C579" s="82"/>
    </row>
    <row r="580" spans="1:3" ht="17.25" x14ac:dyDescent="0.3">
      <c r="A580" s="83"/>
      <c r="B580" s="49"/>
      <c r="C580" s="33">
        <f>-B578-B579-B580</f>
        <v>-25408.799999999999</v>
      </c>
    </row>
    <row r="581" spans="1:3" ht="16.5" thickBot="1" x14ac:dyDescent="0.3">
      <c r="A581" s="67" t="s">
        <v>29</v>
      </c>
      <c r="B581" s="35"/>
      <c r="C581" s="34">
        <f>C576-B578-B579</f>
        <v>512146.2</v>
      </c>
    </row>
    <row r="582" spans="1:3" ht="15.75" x14ac:dyDescent="0.25">
      <c r="A582" s="67" t="s">
        <v>73</v>
      </c>
      <c r="B582" s="50"/>
      <c r="C582" s="85">
        <f>C581*12/100</f>
        <v>61457.544000000002</v>
      </c>
    </row>
    <row r="583" spans="1:3" ht="15.75" x14ac:dyDescent="0.25">
      <c r="A583" s="67" t="s">
        <v>31</v>
      </c>
      <c r="B583" s="47"/>
      <c r="C583" s="13">
        <v>-45000</v>
      </c>
    </row>
    <row r="584" spans="1:3" ht="16.5" thickBot="1" x14ac:dyDescent="0.3">
      <c r="A584" s="43" t="s">
        <v>32</v>
      </c>
      <c r="B584" s="40"/>
      <c r="C584" s="38">
        <f>C582+C583</f>
        <v>16457.544000000002</v>
      </c>
    </row>
    <row r="585" spans="1:3" ht="16.5" thickTop="1" x14ac:dyDescent="0.25">
      <c r="A585" s="21"/>
      <c r="B585" s="30"/>
      <c r="C585" s="58"/>
    </row>
    <row r="586" spans="1:3" ht="15.75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3" ht="15.75" x14ac:dyDescent="0.25">
      <c r="A593" s="21"/>
      <c r="B593" s="30"/>
      <c r="C593" s="58"/>
    </row>
    <row r="594" spans="1:3" ht="15.75" x14ac:dyDescent="0.25">
      <c r="A594" s="21"/>
      <c r="B594" s="30"/>
      <c r="C594" s="58"/>
    </row>
    <row r="595" spans="1:3" ht="15.75" x14ac:dyDescent="0.25">
      <c r="A595" s="21"/>
      <c r="B595" s="30"/>
      <c r="C595" s="58"/>
    </row>
    <row r="596" spans="1:3" ht="15.75" x14ac:dyDescent="0.25">
      <c r="A596" s="21"/>
      <c r="B596" s="30"/>
      <c r="C596" s="58"/>
    </row>
    <row r="597" spans="1:3" ht="15.75" x14ac:dyDescent="0.25">
      <c r="A597" s="21"/>
      <c r="B597" s="30"/>
      <c r="C597" s="58"/>
    </row>
    <row r="598" spans="1:3" ht="17.25" x14ac:dyDescent="0.3">
      <c r="A598" s="1" t="s">
        <v>136</v>
      </c>
      <c r="B598" s="1"/>
      <c r="C598" s="2"/>
    </row>
    <row r="599" spans="1:3" ht="17.25" x14ac:dyDescent="0.3">
      <c r="A599" s="1" t="s">
        <v>56</v>
      </c>
      <c r="B599" s="1"/>
      <c r="C599" s="2"/>
    </row>
    <row r="600" spans="1:3" ht="15.75" x14ac:dyDescent="0.25">
      <c r="A600" s="73"/>
      <c r="B600" s="73"/>
      <c r="C600" s="72"/>
    </row>
    <row r="601" spans="1:3" ht="15.75" x14ac:dyDescent="0.25">
      <c r="A601" s="74" t="s">
        <v>2</v>
      </c>
      <c r="B601" s="73"/>
      <c r="C601" s="72"/>
    </row>
    <row r="602" spans="1:3" ht="15.75" x14ac:dyDescent="0.25">
      <c r="A602" s="75"/>
      <c r="B602" s="166" t="s">
        <v>137</v>
      </c>
      <c r="C602" s="166"/>
    </row>
    <row r="603" spans="1:3" ht="15.75" x14ac:dyDescent="0.25">
      <c r="A603" s="76" t="s">
        <v>6</v>
      </c>
      <c r="B603" s="8"/>
      <c r="C603" s="7">
        <v>89670</v>
      </c>
    </row>
    <row r="604" spans="1:3" ht="15.75" x14ac:dyDescent="0.25">
      <c r="A604" s="67" t="s">
        <v>7</v>
      </c>
      <c r="B604" s="47"/>
      <c r="C604" s="77"/>
    </row>
    <row r="605" spans="1:3" ht="15.75" x14ac:dyDescent="0.25">
      <c r="A605" s="67" t="s">
        <v>9</v>
      </c>
      <c r="B605" s="11"/>
      <c r="C605" s="10">
        <v>7800</v>
      </c>
    </row>
    <row r="606" spans="1:3" ht="16.5" x14ac:dyDescent="0.25">
      <c r="A606" s="12" t="s">
        <v>8</v>
      </c>
      <c r="B606" s="48"/>
      <c r="C606" s="10"/>
    </row>
    <row r="607" spans="1:3" ht="15.75" x14ac:dyDescent="0.25">
      <c r="A607" s="67" t="s">
        <v>11</v>
      </c>
      <c r="B607" s="11"/>
      <c r="C607" s="10">
        <v>94500</v>
      </c>
    </row>
    <row r="608" spans="1:3" ht="15.75" x14ac:dyDescent="0.25">
      <c r="A608" s="67" t="s">
        <v>53</v>
      </c>
      <c r="B608" s="11"/>
      <c r="C608" s="10">
        <v>60000</v>
      </c>
    </row>
    <row r="609" spans="1:3" ht="15.75" x14ac:dyDescent="0.25">
      <c r="A609" s="67" t="s">
        <v>13</v>
      </c>
      <c r="B609" s="11"/>
      <c r="C609" s="10">
        <v>44835</v>
      </c>
    </row>
    <row r="610" spans="1:3" ht="15.75" x14ac:dyDescent="0.25">
      <c r="A610" s="67" t="s">
        <v>14</v>
      </c>
      <c r="B610" s="47"/>
      <c r="C610" s="13"/>
    </row>
    <row r="611" spans="1:3" ht="15.75" x14ac:dyDescent="0.25">
      <c r="A611" s="67" t="s">
        <v>16</v>
      </c>
      <c r="B611" s="11"/>
      <c r="C611" s="10">
        <v>25000</v>
      </c>
    </row>
    <row r="612" spans="1:3" ht="15.75" x14ac:dyDescent="0.25">
      <c r="A612" s="67" t="s">
        <v>17</v>
      </c>
      <c r="B612" s="11"/>
      <c r="C612" s="10">
        <v>55000</v>
      </c>
    </row>
    <row r="613" spans="1:3" ht="15.75" x14ac:dyDescent="0.25">
      <c r="A613" s="67" t="s">
        <v>15</v>
      </c>
      <c r="B613" s="47"/>
      <c r="C613" s="13">
        <v>100000</v>
      </c>
    </row>
    <row r="614" spans="1:3" ht="15.75" x14ac:dyDescent="0.25">
      <c r="A614" s="67" t="s">
        <v>18</v>
      </c>
      <c r="B614" s="11"/>
      <c r="C614" s="10">
        <v>11500</v>
      </c>
    </row>
    <row r="615" spans="1:3" ht="15.75" x14ac:dyDescent="0.25">
      <c r="A615" s="67" t="s">
        <v>19</v>
      </c>
      <c r="B615" s="11"/>
      <c r="C615" s="10">
        <v>20000</v>
      </c>
    </row>
    <row r="616" spans="1:3" ht="15.75" x14ac:dyDescent="0.25">
      <c r="A616" s="78" t="s">
        <v>20</v>
      </c>
      <c r="B616" s="19"/>
      <c r="C616" s="18">
        <f>SUM(C603:C615)</f>
        <v>508305</v>
      </c>
    </row>
    <row r="617" spans="1:3" ht="15.75" x14ac:dyDescent="0.25">
      <c r="A617" s="79"/>
      <c r="B617" s="47"/>
      <c r="C617" s="20"/>
    </row>
    <row r="618" spans="1:3" ht="15.75" x14ac:dyDescent="0.25">
      <c r="A618" s="80" t="s">
        <v>21</v>
      </c>
      <c r="B618" s="47"/>
      <c r="C618" s="20"/>
    </row>
    <row r="619" spans="1:3" ht="15.75" x14ac:dyDescent="0.25">
      <c r="A619" s="67" t="s">
        <v>143</v>
      </c>
      <c r="B619" s="154">
        <v>7140</v>
      </c>
      <c r="C619" s="77"/>
    </row>
    <row r="620" spans="1:3" ht="15.75" x14ac:dyDescent="0.25">
      <c r="A620" s="67" t="s">
        <v>22</v>
      </c>
      <c r="B620" s="47"/>
      <c r="C620" s="81"/>
    </row>
    <row r="621" spans="1:3" ht="15.75" x14ac:dyDescent="0.25">
      <c r="A621" s="67" t="s">
        <v>24</v>
      </c>
      <c r="B621" s="90"/>
      <c r="C621" s="81"/>
    </row>
    <row r="622" spans="1:3" ht="15.75" x14ac:dyDescent="0.25">
      <c r="A622" s="67" t="s">
        <v>25</v>
      </c>
      <c r="B622" s="151"/>
      <c r="C622" s="81"/>
    </row>
    <row r="623" spans="1:3" ht="15.75" x14ac:dyDescent="0.25">
      <c r="A623" s="67"/>
      <c r="B623" s="8"/>
      <c r="C623" s="7">
        <f>C616+B619</f>
        <v>515445</v>
      </c>
    </row>
    <row r="624" spans="1:3" ht="15.75" x14ac:dyDescent="0.25">
      <c r="A624" s="80" t="s">
        <v>26</v>
      </c>
      <c r="B624" s="47"/>
      <c r="C624" s="81"/>
    </row>
    <row r="625" spans="1:3" ht="15.75" x14ac:dyDescent="0.25">
      <c r="A625" s="67" t="s">
        <v>27</v>
      </c>
      <c r="B625" s="29">
        <v>350</v>
      </c>
      <c r="C625" s="82"/>
    </row>
    <row r="626" spans="1:3" ht="17.25" x14ac:dyDescent="0.3">
      <c r="A626" s="83" t="s">
        <v>28</v>
      </c>
      <c r="B626" s="29">
        <v>17930</v>
      </c>
      <c r="C626" s="82"/>
    </row>
    <row r="627" spans="1:3" ht="17.25" x14ac:dyDescent="0.3">
      <c r="A627" s="83"/>
      <c r="B627" s="49"/>
      <c r="C627" s="33">
        <f>-B625-B626-B627</f>
        <v>-18280</v>
      </c>
    </row>
    <row r="628" spans="1:3" ht="16.5" thickBot="1" x14ac:dyDescent="0.3">
      <c r="A628" s="67" t="s">
        <v>29</v>
      </c>
      <c r="B628" s="35"/>
      <c r="C628" s="34">
        <f>C623-B625-B626</f>
        <v>497165</v>
      </c>
    </row>
    <row r="629" spans="1:3" ht="15.75" x14ac:dyDescent="0.25">
      <c r="A629" s="67" t="s">
        <v>30</v>
      </c>
      <c r="B629" s="50"/>
      <c r="C629" s="85">
        <f>C628*6/100</f>
        <v>29829.9</v>
      </c>
    </row>
    <row r="630" spans="1:3" ht="15.75" x14ac:dyDescent="0.25">
      <c r="A630" s="67" t="s">
        <v>31</v>
      </c>
      <c r="B630" s="47"/>
      <c r="C630" s="13">
        <v>-15000</v>
      </c>
    </row>
    <row r="631" spans="1:3" ht="16.5" thickBot="1" x14ac:dyDescent="0.3">
      <c r="A631" s="43" t="s">
        <v>32</v>
      </c>
      <c r="B631" s="40"/>
      <c r="C631" s="38">
        <f>C629+C630</f>
        <v>14829.900000000001</v>
      </c>
    </row>
    <row r="632" spans="1:3" ht="16.5" thickTop="1" x14ac:dyDescent="0.25">
      <c r="A632" s="21"/>
      <c r="B632" s="30"/>
      <c r="C632" s="58"/>
    </row>
    <row r="633" spans="1:3" ht="15.75" x14ac:dyDescent="0.25">
      <c r="A633" s="21"/>
      <c r="B633" s="30"/>
      <c r="C633" s="58"/>
    </row>
    <row r="634" spans="1:3" ht="15.75" x14ac:dyDescent="0.25">
      <c r="A634" s="21"/>
      <c r="B634" s="30"/>
      <c r="C634" s="58"/>
    </row>
    <row r="635" spans="1:3" ht="15.75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21"/>
      <c r="B637" s="30"/>
      <c r="C637" s="58"/>
    </row>
    <row r="638" spans="1:3" ht="15.75" x14ac:dyDescent="0.25">
      <c r="A638" s="21"/>
      <c r="B638" s="30"/>
      <c r="C638" s="58"/>
    </row>
    <row r="639" spans="1:3" ht="15.75" x14ac:dyDescent="0.25">
      <c r="A639" s="21"/>
      <c r="B639" s="30"/>
      <c r="C639" s="58"/>
    </row>
    <row r="640" spans="1:3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58"/>
    </row>
    <row r="645" spans="1:3" ht="17.25" x14ac:dyDescent="0.3">
      <c r="A645" s="1" t="s">
        <v>140</v>
      </c>
      <c r="B645" s="1"/>
      <c r="C645" s="2"/>
    </row>
    <row r="646" spans="1:3" ht="17.25" x14ac:dyDescent="0.3">
      <c r="A646" s="1" t="s">
        <v>141</v>
      </c>
      <c r="B646" s="1"/>
      <c r="C646" s="2"/>
    </row>
    <row r="647" spans="1:3" ht="15.75" x14ac:dyDescent="0.25">
      <c r="A647" s="73"/>
      <c r="B647" s="73"/>
      <c r="C647" s="72"/>
    </row>
    <row r="648" spans="1:3" ht="15.75" x14ac:dyDescent="0.25">
      <c r="A648" s="74" t="s">
        <v>2</v>
      </c>
      <c r="B648" s="73"/>
      <c r="C648" s="72"/>
    </row>
    <row r="649" spans="1:3" ht="15.75" x14ac:dyDescent="0.25">
      <c r="A649" s="75"/>
      <c r="B649" s="166" t="s">
        <v>137</v>
      </c>
      <c r="C649" s="166"/>
    </row>
    <row r="650" spans="1:3" ht="15.75" x14ac:dyDescent="0.25">
      <c r="A650" s="76" t="s">
        <v>6</v>
      </c>
      <c r="B650" s="8"/>
      <c r="C650" s="7">
        <v>79890</v>
      </c>
    </row>
    <row r="651" spans="1:3" ht="15.75" x14ac:dyDescent="0.25">
      <c r="A651" s="67" t="s">
        <v>7</v>
      </c>
      <c r="B651" s="47"/>
      <c r="C651" s="77"/>
    </row>
    <row r="652" spans="1:3" ht="15.75" x14ac:dyDescent="0.25">
      <c r="A652" s="67" t="s">
        <v>9</v>
      </c>
      <c r="B652" s="11"/>
      <c r="C652" s="10">
        <v>7800</v>
      </c>
    </row>
    <row r="653" spans="1:3" ht="16.5" x14ac:dyDescent="0.25">
      <c r="A653" s="12" t="s">
        <v>8</v>
      </c>
      <c r="B653" s="48"/>
      <c r="C653" s="10"/>
    </row>
    <row r="654" spans="1:3" ht="15.75" x14ac:dyDescent="0.25">
      <c r="A654" s="67" t="s">
        <v>11</v>
      </c>
      <c r="B654" s="11"/>
      <c r="C654" s="10">
        <v>94500</v>
      </c>
    </row>
    <row r="655" spans="1:3" ht="15.75" x14ac:dyDescent="0.25">
      <c r="A655" s="67" t="s">
        <v>53</v>
      </c>
      <c r="B655" s="11"/>
      <c r="C655" s="10"/>
    </row>
    <row r="656" spans="1:3" ht="15.75" x14ac:dyDescent="0.25">
      <c r="A656" s="67" t="s">
        <v>13</v>
      </c>
      <c r="B656" s="11"/>
      <c r="C656" s="10">
        <f>C650/2</f>
        <v>39945</v>
      </c>
    </row>
    <row r="657" spans="1:3" ht="15.75" x14ac:dyDescent="0.25">
      <c r="A657" s="67" t="s">
        <v>14</v>
      </c>
      <c r="B657" s="47"/>
      <c r="C657" s="13"/>
    </row>
    <row r="658" spans="1:3" ht="15.75" x14ac:dyDescent="0.25">
      <c r="A658" s="67" t="s">
        <v>16</v>
      </c>
      <c r="B658" s="11"/>
      <c r="C658" s="10">
        <v>25000</v>
      </c>
    </row>
    <row r="659" spans="1:3" ht="15.75" x14ac:dyDescent="0.25">
      <c r="A659" s="67" t="s">
        <v>17</v>
      </c>
      <c r="B659" s="11"/>
      <c r="C659" s="10">
        <v>55000</v>
      </c>
    </row>
    <row r="660" spans="1:3" ht="15.75" x14ac:dyDescent="0.25">
      <c r="A660" s="67" t="s">
        <v>15</v>
      </c>
      <c r="B660" s="47"/>
      <c r="C660" s="13">
        <v>100000</v>
      </c>
    </row>
    <row r="661" spans="1:3" ht="15.75" x14ac:dyDescent="0.25">
      <c r="A661" s="67" t="s">
        <v>18</v>
      </c>
      <c r="B661" s="11"/>
      <c r="C661" s="10">
        <v>11500</v>
      </c>
    </row>
    <row r="662" spans="1:3" ht="15.75" x14ac:dyDescent="0.25">
      <c r="A662" s="67" t="s">
        <v>19</v>
      </c>
      <c r="B662" s="11"/>
      <c r="C662" s="10">
        <v>20000</v>
      </c>
    </row>
    <row r="663" spans="1:3" ht="15.75" x14ac:dyDescent="0.25">
      <c r="A663" s="78" t="s">
        <v>20</v>
      </c>
      <c r="B663" s="19"/>
      <c r="C663" s="18">
        <f>SUM(C650:C662)</f>
        <v>433635</v>
      </c>
    </row>
    <row r="664" spans="1:3" ht="15.75" x14ac:dyDescent="0.25">
      <c r="A664" s="79"/>
      <c r="B664" s="47"/>
      <c r="C664" s="20"/>
    </row>
    <row r="665" spans="1:3" ht="15.75" x14ac:dyDescent="0.25">
      <c r="A665" s="80" t="s">
        <v>21</v>
      </c>
      <c r="B665" s="47"/>
      <c r="C665" s="20"/>
    </row>
    <row r="666" spans="1:3" ht="15.75" x14ac:dyDescent="0.25">
      <c r="A666" s="67" t="s">
        <v>143</v>
      </c>
      <c r="B666" s="154">
        <v>10080</v>
      </c>
      <c r="C666" s="77"/>
    </row>
    <row r="667" spans="1:3" ht="15.75" x14ac:dyDescent="0.25">
      <c r="A667" s="67" t="s">
        <v>22</v>
      </c>
      <c r="B667" s="47"/>
      <c r="C667" s="81"/>
    </row>
    <row r="668" spans="1:3" ht="15.75" x14ac:dyDescent="0.25">
      <c r="A668" s="67" t="s">
        <v>24</v>
      </c>
      <c r="B668" s="90"/>
      <c r="C668" s="81"/>
    </row>
    <row r="669" spans="1:3" ht="15.75" x14ac:dyDescent="0.25">
      <c r="A669" s="67" t="s">
        <v>25</v>
      </c>
      <c r="B669" s="151"/>
      <c r="C669" s="81"/>
    </row>
    <row r="670" spans="1:3" ht="15.75" x14ac:dyDescent="0.25">
      <c r="A670" s="67"/>
      <c r="B670" s="8"/>
      <c r="C670" s="7">
        <f>C663+B666</f>
        <v>443715</v>
      </c>
    </row>
    <row r="671" spans="1:3" ht="15.75" x14ac:dyDescent="0.25">
      <c r="A671" s="80" t="s">
        <v>26</v>
      </c>
      <c r="B671" s="47"/>
      <c r="C671" s="81"/>
    </row>
    <row r="672" spans="1:3" ht="15.75" x14ac:dyDescent="0.25">
      <c r="A672" s="67" t="s">
        <v>27</v>
      </c>
      <c r="B672" s="29">
        <v>350</v>
      </c>
      <c r="C672" s="82"/>
    </row>
    <row r="673" spans="1:3" ht="17.25" x14ac:dyDescent="0.3">
      <c r="A673" s="83" t="s">
        <v>28</v>
      </c>
      <c r="B673" s="29"/>
      <c r="C673" s="82"/>
    </row>
    <row r="674" spans="1:3" ht="17.25" x14ac:dyDescent="0.3">
      <c r="A674" s="83"/>
      <c r="B674" s="49"/>
      <c r="C674" s="33">
        <f>-B672-B673-B674</f>
        <v>-350</v>
      </c>
    </row>
    <row r="675" spans="1:3" ht="16.5" thickBot="1" x14ac:dyDescent="0.3">
      <c r="A675" s="67" t="s">
        <v>29</v>
      </c>
      <c r="B675" s="35"/>
      <c r="C675" s="34">
        <f>C670-B672-B673</f>
        <v>443365</v>
      </c>
    </row>
    <row r="676" spans="1:3" ht="15.75" x14ac:dyDescent="0.25">
      <c r="A676" s="67" t="s">
        <v>30</v>
      </c>
      <c r="B676" s="50"/>
      <c r="C676" s="85">
        <f>C675*6/100</f>
        <v>26601.9</v>
      </c>
    </row>
    <row r="677" spans="1:3" ht="15.75" x14ac:dyDescent="0.25">
      <c r="A677" s="67" t="s">
        <v>31</v>
      </c>
      <c r="B677" s="47"/>
      <c r="C677" s="13">
        <v>-15000</v>
      </c>
    </row>
    <row r="678" spans="1:3" ht="16.5" thickBot="1" x14ac:dyDescent="0.3">
      <c r="A678" s="43" t="s">
        <v>32</v>
      </c>
      <c r="B678" s="40"/>
      <c r="C678" s="38">
        <f>C676+C677</f>
        <v>11601.900000000001</v>
      </c>
    </row>
    <row r="679" spans="1:3" ht="16.5" thickTop="1" x14ac:dyDescent="0.25">
      <c r="A679" s="21"/>
      <c r="B679" s="30"/>
      <c r="C679" s="58"/>
    </row>
    <row r="680" spans="1:3" ht="15.75" x14ac:dyDescent="0.25">
      <c r="A680" s="21"/>
      <c r="B680" s="30"/>
      <c r="C680" s="58"/>
    </row>
    <row r="681" spans="1:3" ht="15.75" x14ac:dyDescent="0.25">
      <c r="A681" s="21"/>
      <c r="B681" s="30"/>
      <c r="C681" s="58"/>
    </row>
    <row r="682" spans="1:3" ht="15.75" x14ac:dyDescent="0.25">
      <c r="A682" s="21"/>
      <c r="B682" s="30"/>
      <c r="C682" s="58"/>
    </row>
    <row r="683" spans="1:3" ht="15.75" x14ac:dyDescent="0.25">
      <c r="A683" s="21"/>
      <c r="B683" s="30"/>
      <c r="C683" s="58"/>
    </row>
    <row r="684" spans="1:3" ht="15.75" x14ac:dyDescent="0.25">
      <c r="A684" s="21"/>
      <c r="B684" s="30"/>
      <c r="C684" s="58"/>
    </row>
    <row r="685" spans="1:3" ht="15.75" x14ac:dyDescent="0.25">
      <c r="A685" s="21"/>
      <c r="B685" s="30"/>
      <c r="C685" s="58"/>
    </row>
    <row r="686" spans="1:3" ht="15.75" x14ac:dyDescent="0.25">
      <c r="A686" s="21"/>
      <c r="B686" s="30"/>
      <c r="C686" s="58"/>
    </row>
    <row r="687" spans="1:3" ht="15.75" x14ac:dyDescent="0.25">
      <c r="A687" s="21"/>
      <c r="B687" s="30"/>
      <c r="C687" s="58"/>
    </row>
    <row r="688" spans="1:3" ht="15.75" x14ac:dyDescent="0.25">
      <c r="A688" s="21"/>
      <c r="B688" s="30"/>
      <c r="C688" s="58"/>
    </row>
    <row r="689" spans="1:3" ht="15.75" x14ac:dyDescent="0.25">
      <c r="A689" s="21"/>
      <c r="B689" s="30"/>
      <c r="C689" s="58"/>
    </row>
    <row r="690" spans="1:3" ht="15.75" x14ac:dyDescent="0.25">
      <c r="A690" s="21"/>
      <c r="B690" s="30"/>
      <c r="C690" s="58"/>
    </row>
    <row r="691" spans="1:3" ht="15.75" x14ac:dyDescent="0.25">
      <c r="A691" s="21"/>
      <c r="B691" s="30"/>
      <c r="C691" s="97"/>
    </row>
    <row r="692" spans="1:3" ht="15.75" x14ac:dyDescent="0.25">
      <c r="A692" s="21"/>
      <c r="B692" s="30"/>
      <c r="C692" s="97"/>
    </row>
    <row r="693" spans="1:3" ht="15.75" x14ac:dyDescent="0.25">
      <c r="A693" s="71" t="s">
        <v>127</v>
      </c>
      <c r="C693" s="101"/>
    </row>
    <row r="694" spans="1:3" ht="15.75" x14ac:dyDescent="0.25">
      <c r="A694" s="71" t="s">
        <v>63</v>
      </c>
      <c r="B694" s="71"/>
      <c r="C694" s="72"/>
    </row>
    <row r="695" spans="1:3" ht="15.75" x14ac:dyDescent="0.25">
      <c r="A695" s="73"/>
      <c r="B695" s="73"/>
      <c r="C695" s="72"/>
    </row>
    <row r="696" spans="1:3" ht="15.75" x14ac:dyDescent="0.25">
      <c r="A696" s="74" t="s">
        <v>2</v>
      </c>
      <c r="B696" s="73"/>
      <c r="C696" s="72"/>
    </row>
    <row r="697" spans="1:3" ht="15.75" x14ac:dyDescent="0.25">
      <c r="A697" s="75"/>
      <c r="B697" s="166" t="s">
        <v>137</v>
      </c>
      <c r="C697" s="166"/>
    </row>
    <row r="698" spans="1:3" ht="15.75" x14ac:dyDescent="0.25">
      <c r="A698" s="76" t="s">
        <v>6</v>
      </c>
      <c r="B698" s="8"/>
      <c r="C698" s="7">
        <v>136500</v>
      </c>
    </row>
    <row r="699" spans="1:3" ht="15.75" x14ac:dyDescent="0.25">
      <c r="A699" s="67" t="s">
        <v>7</v>
      </c>
      <c r="B699" s="47"/>
      <c r="C699" s="77" t="s">
        <v>38</v>
      </c>
    </row>
    <row r="700" spans="1:3" ht="15.75" x14ac:dyDescent="0.25">
      <c r="A700" s="67" t="s">
        <v>9</v>
      </c>
      <c r="B700" s="11"/>
      <c r="C700" s="10">
        <v>7800</v>
      </c>
    </row>
    <row r="701" spans="1:3" ht="16.5" x14ac:dyDescent="0.25">
      <c r="A701" s="12" t="s">
        <v>8</v>
      </c>
      <c r="B701" s="48"/>
      <c r="C701" s="10">
        <v>2900</v>
      </c>
    </row>
    <row r="702" spans="1:3" ht="15.75" x14ac:dyDescent="0.25">
      <c r="A702" s="67" t="s">
        <v>64</v>
      </c>
      <c r="B702" s="11"/>
      <c r="C702" s="10">
        <v>7500</v>
      </c>
    </row>
    <row r="703" spans="1:3" ht="15.75" x14ac:dyDescent="0.25">
      <c r="A703" s="67" t="s">
        <v>11</v>
      </c>
      <c r="B703" s="11"/>
      <c r="C703" s="10">
        <v>94500</v>
      </c>
    </row>
    <row r="704" spans="1:3" ht="15.75" x14ac:dyDescent="0.25">
      <c r="A704" s="67" t="s">
        <v>53</v>
      </c>
      <c r="B704" s="11"/>
      <c r="C704" s="10">
        <v>50000</v>
      </c>
    </row>
    <row r="705" spans="1:3" ht="15.75" x14ac:dyDescent="0.25">
      <c r="A705" s="67" t="s">
        <v>13</v>
      </c>
      <c r="B705" s="11"/>
      <c r="C705" s="10">
        <v>68250</v>
      </c>
    </row>
    <row r="706" spans="1:3" ht="15.75" x14ac:dyDescent="0.25">
      <c r="A706" s="67" t="s">
        <v>14</v>
      </c>
      <c r="B706" s="47"/>
      <c r="C706" s="13" t="s">
        <v>38</v>
      </c>
    </row>
    <row r="707" spans="1:3" ht="15.75" x14ac:dyDescent="0.25">
      <c r="A707" s="67" t="s">
        <v>16</v>
      </c>
      <c r="B707" s="11"/>
      <c r="C707" s="10">
        <v>25000</v>
      </c>
    </row>
    <row r="708" spans="1:3" ht="15.75" x14ac:dyDescent="0.25">
      <c r="A708" s="67" t="s">
        <v>17</v>
      </c>
      <c r="B708" s="11"/>
      <c r="C708" s="10">
        <v>75000</v>
      </c>
    </row>
    <row r="709" spans="1:3" ht="15.75" x14ac:dyDescent="0.25">
      <c r="A709" s="67" t="s">
        <v>15</v>
      </c>
      <c r="B709" s="47"/>
      <c r="C709" s="15" t="s">
        <v>38</v>
      </c>
    </row>
    <row r="710" spans="1:3" ht="15.75" x14ac:dyDescent="0.25">
      <c r="A710" s="67" t="s">
        <v>18</v>
      </c>
      <c r="B710" s="11"/>
      <c r="C710" s="10">
        <v>13900</v>
      </c>
    </row>
    <row r="711" spans="1:3" ht="15.75" x14ac:dyDescent="0.25">
      <c r="A711" s="67" t="s">
        <v>19</v>
      </c>
      <c r="B711" s="11"/>
      <c r="C711" s="10">
        <v>20000</v>
      </c>
    </row>
    <row r="712" spans="1:3" ht="15.75" x14ac:dyDescent="0.25">
      <c r="A712" s="78" t="s">
        <v>20</v>
      </c>
      <c r="B712" s="19"/>
      <c r="C712" s="18">
        <f>SUM(C698:C711)</f>
        <v>501350</v>
      </c>
    </row>
    <row r="713" spans="1:3" ht="15.75" x14ac:dyDescent="0.25">
      <c r="A713" s="79"/>
      <c r="B713" s="47"/>
      <c r="C713" s="20"/>
    </row>
    <row r="714" spans="1:3" ht="15.75" x14ac:dyDescent="0.25">
      <c r="A714" s="80" t="s">
        <v>21</v>
      </c>
      <c r="B714" s="47"/>
      <c r="C714" s="20"/>
    </row>
    <row r="715" spans="1:3" ht="15.75" x14ac:dyDescent="0.25">
      <c r="A715" s="67" t="s">
        <v>143</v>
      </c>
      <c r="B715" s="154">
        <v>7140</v>
      </c>
      <c r="C715" s="77"/>
    </row>
    <row r="716" spans="1:3" ht="15.75" x14ac:dyDescent="0.25">
      <c r="A716" s="67" t="s">
        <v>22</v>
      </c>
      <c r="B716" s="14">
        <v>20000</v>
      </c>
      <c r="C716" s="81"/>
    </row>
    <row r="717" spans="1:3" ht="15.75" x14ac:dyDescent="0.25">
      <c r="A717" s="67" t="s">
        <v>24</v>
      </c>
      <c r="B717" s="47"/>
      <c r="C717" s="81"/>
    </row>
    <row r="718" spans="1:3" ht="15.75" x14ac:dyDescent="0.25">
      <c r="A718" s="67" t="s">
        <v>25</v>
      </c>
      <c r="B718" s="47"/>
      <c r="C718" s="81"/>
    </row>
    <row r="719" spans="1:3" ht="15.75" x14ac:dyDescent="0.25">
      <c r="A719" s="67"/>
      <c r="B719" s="8"/>
      <c r="C719" s="7">
        <f>C712+B715+B716</f>
        <v>528490</v>
      </c>
    </row>
    <row r="720" spans="1:3" ht="15.75" x14ac:dyDescent="0.25">
      <c r="A720" s="80" t="s">
        <v>26</v>
      </c>
      <c r="B720" s="47"/>
      <c r="C720" s="81"/>
    </row>
    <row r="721" spans="1:3" ht="15.75" x14ac:dyDescent="0.25">
      <c r="A721" s="67" t="s">
        <v>27</v>
      </c>
      <c r="B721" s="29">
        <v>350</v>
      </c>
      <c r="C721" s="82"/>
    </row>
    <row r="722" spans="1:3" ht="17.25" x14ac:dyDescent="0.3">
      <c r="A722" s="83" t="s">
        <v>28</v>
      </c>
      <c r="B722" s="29">
        <v>13650</v>
      </c>
      <c r="C722" s="82"/>
    </row>
    <row r="723" spans="1:3" ht="17.25" x14ac:dyDescent="0.3">
      <c r="A723" s="83"/>
      <c r="B723" s="49"/>
      <c r="C723" s="33">
        <f>-B721-B722-B723</f>
        <v>-14000</v>
      </c>
    </row>
    <row r="724" spans="1:3" ht="16.5" thickBot="1" x14ac:dyDescent="0.3">
      <c r="A724" s="67" t="s">
        <v>29</v>
      </c>
      <c r="B724" s="35"/>
      <c r="C724" s="84">
        <f>+C719+C723</f>
        <v>514490</v>
      </c>
    </row>
    <row r="725" spans="1:3" ht="15.75" x14ac:dyDescent="0.25">
      <c r="A725" s="67" t="s">
        <v>73</v>
      </c>
      <c r="B725" s="50"/>
      <c r="C725" s="85">
        <f>C724*12/100</f>
        <v>61738.8</v>
      </c>
    </row>
    <row r="726" spans="1:3" ht="15.75" x14ac:dyDescent="0.25">
      <c r="A726" s="67" t="s">
        <v>31</v>
      </c>
      <c r="B726" s="47"/>
      <c r="C726" s="77">
        <v>-45000</v>
      </c>
    </row>
    <row r="727" spans="1:3" ht="16.5" thickBot="1" x14ac:dyDescent="0.3">
      <c r="A727" s="88" t="s">
        <v>54</v>
      </c>
      <c r="B727" s="89"/>
      <c r="C727" s="126">
        <f>C725+C726</f>
        <v>16738.800000000003</v>
      </c>
    </row>
    <row r="728" spans="1:3" ht="16.5" thickTop="1" x14ac:dyDescent="0.25">
      <c r="A728" s="92"/>
      <c r="B728" s="146"/>
      <c r="C728" s="120"/>
    </row>
    <row r="729" spans="1:3" ht="15.75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21"/>
      <c r="B738" s="30"/>
      <c r="C738" s="97"/>
    </row>
    <row r="740" spans="1:3" ht="15.75" x14ac:dyDescent="0.25">
      <c r="A740" s="71" t="s">
        <v>62</v>
      </c>
      <c r="C740" s="101"/>
    </row>
    <row r="741" spans="1:3" ht="15.75" x14ac:dyDescent="0.25">
      <c r="A741" s="71" t="s">
        <v>63</v>
      </c>
      <c r="B741" s="71"/>
      <c r="C741" s="72"/>
    </row>
    <row r="742" spans="1:3" ht="15.75" x14ac:dyDescent="0.25">
      <c r="A742" s="73"/>
      <c r="B742" s="73"/>
      <c r="C742" s="72"/>
    </row>
    <row r="743" spans="1:3" ht="15.75" x14ac:dyDescent="0.25">
      <c r="A743" s="74" t="s">
        <v>2</v>
      </c>
      <c r="B743" s="73"/>
      <c r="C743" s="72"/>
    </row>
    <row r="744" spans="1:3" ht="15.75" x14ac:dyDescent="0.25">
      <c r="A744" s="75"/>
      <c r="B744" s="166" t="s">
        <v>137</v>
      </c>
      <c r="C744" s="166"/>
    </row>
    <row r="745" spans="1:3" ht="15.75" x14ac:dyDescent="0.25">
      <c r="A745" s="76" t="s">
        <v>6</v>
      </c>
      <c r="B745" s="8"/>
      <c r="C745" s="7">
        <v>136500</v>
      </c>
    </row>
    <row r="746" spans="1:3" ht="15.75" x14ac:dyDescent="0.25">
      <c r="A746" s="67" t="s">
        <v>7</v>
      </c>
      <c r="B746" s="47"/>
      <c r="C746" s="77" t="s">
        <v>38</v>
      </c>
    </row>
    <row r="747" spans="1:3" ht="15.75" x14ac:dyDescent="0.25">
      <c r="A747" s="67" t="s">
        <v>9</v>
      </c>
      <c r="B747" s="11"/>
      <c r="C747" s="10">
        <v>7800</v>
      </c>
    </row>
    <row r="748" spans="1:3" ht="17.25" x14ac:dyDescent="0.3">
      <c r="A748" s="83" t="s">
        <v>10</v>
      </c>
      <c r="B748" s="48"/>
      <c r="C748" s="10" t="s">
        <v>38</v>
      </c>
    </row>
    <row r="749" spans="1:3" ht="15.75" x14ac:dyDescent="0.25">
      <c r="A749" s="67" t="s">
        <v>64</v>
      </c>
      <c r="B749" s="11"/>
      <c r="C749" s="10">
        <v>7500</v>
      </c>
    </row>
    <row r="750" spans="1:3" ht="15.75" x14ac:dyDescent="0.25">
      <c r="A750" s="67" t="s">
        <v>11</v>
      </c>
      <c r="B750" s="11"/>
      <c r="C750" s="10">
        <v>94500</v>
      </c>
    </row>
    <row r="751" spans="1:3" ht="15.75" x14ac:dyDescent="0.25">
      <c r="A751" s="67" t="s">
        <v>53</v>
      </c>
      <c r="B751" s="11"/>
      <c r="C751" s="10">
        <v>50000</v>
      </c>
    </row>
    <row r="752" spans="1:3" ht="15.75" x14ac:dyDescent="0.25">
      <c r="A752" s="67" t="s">
        <v>13</v>
      </c>
      <c r="B752" s="11"/>
      <c r="C752" s="10">
        <v>68250</v>
      </c>
    </row>
    <row r="753" spans="1:3" ht="15.75" x14ac:dyDescent="0.25">
      <c r="A753" s="67" t="s">
        <v>14</v>
      </c>
      <c r="B753" s="47"/>
      <c r="C753" s="13" t="s">
        <v>38</v>
      </c>
    </row>
    <row r="754" spans="1:3" ht="15.75" x14ac:dyDescent="0.25">
      <c r="A754" s="67" t="s">
        <v>16</v>
      </c>
      <c r="B754" s="11"/>
      <c r="C754" s="10">
        <v>25000</v>
      </c>
    </row>
    <row r="755" spans="1:3" ht="15.75" x14ac:dyDescent="0.25">
      <c r="A755" s="67" t="s">
        <v>17</v>
      </c>
      <c r="B755" s="11"/>
      <c r="C755" s="10">
        <v>75000</v>
      </c>
    </row>
    <row r="756" spans="1:3" ht="15.75" x14ac:dyDescent="0.25">
      <c r="A756" s="67" t="s">
        <v>15</v>
      </c>
      <c r="B756" s="47"/>
      <c r="C756" s="15">
        <v>125000</v>
      </c>
    </row>
    <row r="757" spans="1:3" ht="15.75" x14ac:dyDescent="0.25">
      <c r="A757" s="67" t="s">
        <v>18</v>
      </c>
      <c r="B757" s="11"/>
      <c r="C757" s="10">
        <v>13900</v>
      </c>
    </row>
    <row r="758" spans="1:3" ht="15.75" x14ac:dyDescent="0.25">
      <c r="A758" s="67" t="s">
        <v>19</v>
      </c>
      <c r="B758" s="11"/>
      <c r="C758" s="10">
        <v>20000</v>
      </c>
    </row>
    <row r="759" spans="1:3" ht="15.75" x14ac:dyDescent="0.25">
      <c r="A759" s="78" t="s">
        <v>20</v>
      </c>
      <c r="B759" s="19"/>
      <c r="C759" s="18">
        <f>SUM(C745:C758)</f>
        <v>623450</v>
      </c>
    </row>
    <row r="760" spans="1:3" ht="15.75" x14ac:dyDescent="0.25">
      <c r="A760" s="79"/>
      <c r="B760" s="47"/>
      <c r="C760" s="20"/>
    </row>
    <row r="761" spans="1:3" ht="15.75" x14ac:dyDescent="0.25">
      <c r="A761" s="80" t="s">
        <v>21</v>
      </c>
      <c r="B761" s="47"/>
      <c r="C761" s="20"/>
    </row>
    <row r="762" spans="1:3" ht="15.75" x14ac:dyDescent="0.25">
      <c r="A762" s="67" t="s">
        <v>143</v>
      </c>
      <c r="B762" s="154">
        <v>7140</v>
      </c>
      <c r="C762" s="77"/>
    </row>
    <row r="763" spans="1:3" ht="15.75" x14ac:dyDescent="0.25">
      <c r="A763" s="67" t="s">
        <v>22</v>
      </c>
      <c r="B763" s="47"/>
      <c r="C763" s="81"/>
    </row>
    <row r="764" spans="1:3" ht="15.75" x14ac:dyDescent="0.25">
      <c r="A764" s="67" t="s">
        <v>24</v>
      </c>
      <c r="B764" s="47"/>
      <c r="C764" s="81"/>
    </row>
    <row r="765" spans="1:3" ht="15.75" x14ac:dyDescent="0.25">
      <c r="A765" s="67" t="s">
        <v>25</v>
      </c>
      <c r="B765" s="47"/>
      <c r="C765" s="81"/>
    </row>
    <row r="766" spans="1:3" ht="15.75" x14ac:dyDescent="0.25">
      <c r="A766" s="67"/>
      <c r="B766" s="8"/>
      <c r="C766" s="7">
        <f>C759+B762</f>
        <v>630590</v>
      </c>
    </row>
    <row r="767" spans="1:3" ht="15.75" x14ac:dyDescent="0.25">
      <c r="A767" s="80" t="s">
        <v>26</v>
      </c>
      <c r="B767" s="47"/>
      <c r="C767" s="81"/>
    </row>
    <row r="768" spans="1:3" ht="15.75" x14ac:dyDescent="0.25">
      <c r="A768" s="67" t="s">
        <v>27</v>
      </c>
      <c r="B768" s="29">
        <v>350</v>
      </c>
      <c r="C768" s="82"/>
    </row>
    <row r="769" spans="1:3" ht="17.25" x14ac:dyDescent="0.3">
      <c r="A769" s="83" t="s">
        <v>28</v>
      </c>
      <c r="B769" s="29">
        <v>13650</v>
      </c>
      <c r="C769" s="82"/>
    </row>
    <row r="770" spans="1:3" ht="17.25" x14ac:dyDescent="0.3">
      <c r="A770" s="83"/>
      <c r="B770" s="49"/>
      <c r="C770" s="33">
        <f>-B768-B769-B770</f>
        <v>-14000</v>
      </c>
    </row>
    <row r="771" spans="1:3" ht="16.5" thickBot="1" x14ac:dyDescent="0.3">
      <c r="A771" s="67" t="s">
        <v>29</v>
      </c>
      <c r="B771" s="35"/>
      <c r="C771" s="84">
        <f>+C766+C770</f>
        <v>616590</v>
      </c>
    </row>
    <row r="772" spans="1:3" ht="15.75" x14ac:dyDescent="0.25">
      <c r="A772" s="67" t="s">
        <v>73</v>
      </c>
      <c r="B772" s="50"/>
      <c r="C772" s="85">
        <f>C771*12/100</f>
        <v>73990.8</v>
      </c>
    </row>
    <row r="773" spans="1:3" ht="15.75" x14ac:dyDescent="0.25">
      <c r="A773" s="67" t="s">
        <v>31</v>
      </c>
      <c r="B773" s="47"/>
      <c r="C773" s="77">
        <v>-45000</v>
      </c>
    </row>
    <row r="774" spans="1:3" ht="16.5" thickBot="1" x14ac:dyDescent="0.3">
      <c r="A774" s="88" t="s">
        <v>54</v>
      </c>
      <c r="B774" s="89"/>
      <c r="C774" s="126">
        <f>C772+C773</f>
        <v>28990.800000000003</v>
      </c>
    </row>
    <row r="775" spans="1:3" ht="16.5" thickTop="1" x14ac:dyDescent="0.25">
      <c r="A775" s="92"/>
      <c r="B775" s="146"/>
      <c r="C775" s="120"/>
    </row>
    <row r="776" spans="1:3" ht="15.75" x14ac:dyDescent="0.25">
      <c r="A776" s="92"/>
      <c r="B776" s="146"/>
      <c r="C776" s="120"/>
    </row>
    <row r="777" spans="1:3" ht="15.75" x14ac:dyDescent="0.25">
      <c r="A777" s="92"/>
      <c r="B777" s="146"/>
      <c r="C777" s="120"/>
    </row>
    <row r="778" spans="1:3" ht="15.75" x14ac:dyDescent="0.25">
      <c r="A778" s="92"/>
      <c r="B778" s="146"/>
      <c r="C778" s="120"/>
    </row>
    <row r="779" spans="1:3" ht="15.75" x14ac:dyDescent="0.25">
      <c r="A779" s="92"/>
      <c r="B779" s="146"/>
      <c r="C779" s="120"/>
    </row>
    <row r="780" spans="1:3" ht="15.75" x14ac:dyDescent="0.25">
      <c r="A780" s="92"/>
      <c r="B780" s="146"/>
      <c r="C780" s="120"/>
    </row>
    <row r="781" spans="1:3" ht="15.75" x14ac:dyDescent="0.25">
      <c r="A781" s="92"/>
      <c r="B781" s="146"/>
      <c r="C781" s="120"/>
    </row>
    <row r="782" spans="1:3" ht="15.75" x14ac:dyDescent="0.25">
      <c r="A782" s="92"/>
      <c r="B782" s="146"/>
      <c r="C782" s="120"/>
    </row>
    <row r="783" spans="1:3" ht="15.75" x14ac:dyDescent="0.25">
      <c r="A783" s="92"/>
      <c r="B783" s="146"/>
      <c r="C783" s="120"/>
    </row>
    <row r="784" spans="1:3" ht="15.75" x14ac:dyDescent="0.25">
      <c r="A784" s="92"/>
      <c r="B784" s="146"/>
      <c r="C784" s="120"/>
    </row>
    <row r="785" spans="1:3" ht="15.75" x14ac:dyDescent="0.25">
      <c r="A785" s="92"/>
      <c r="B785" s="146"/>
      <c r="C785" s="120"/>
    </row>
    <row r="787" spans="1:3" ht="17.25" x14ac:dyDescent="0.3">
      <c r="A787" s="1" t="s">
        <v>42</v>
      </c>
      <c r="B787" s="3"/>
      <c r="C787" s="3"/>
    </row>
    <row r="788" spans="1:3" ht="17.25" x14ac:dyDescent="0.3">
      <c r="A788" s="1" t="s">
        <v>126</v>
      </c>
      <c r="B788" s="3"/>
      <c r="C788" s="3"/>
    </row>
    <row r="789" spans="1:3" ht="17.25" x14ac:dyDescent="0.3">
      <c r="A789" s="2"/>
      <c r="B789" s="3"/>
      <c r="C789" s="3"/>
    </row>
    <row r="790" spans="1:3" ht="17.25" x14ac:dyDescent="0.3">
      <c r="A790" s="4" t="s">
        <v>2</v>
      </c>
      <c r="B790" s="3"/>
      <c r="C790" s="3"/>
    </row>
    <row r="791" spans="1:3" ht="17.25" x14ac:dyDescent="0.3">
      <c r="A791" s="5"/>
      <c r="B791" s="166" t="s">
        <v>137</v>
      </c>
      <c r="C791" s="166"/>
    </row>
    <row r="792" spans="1:3" ht="17.25" x14ac:dyDescent="0.3">
      <c r="A792" s="6" t="s">
        <v>6</v>
      </c>
      <c r="B792" s="8"/>
      <c r="C792" s="7">
        <v>88670</v>
      </c>
    </row>
    <row r="793" spans="1:3" ht="17.25" x14ac:dyDescent="0.3">
      <c r="A793" s="9" t="s">
        <v>7</v>
      </c>
      <c r="B793" s="11"/>
      <c r="C793" s="10"/>
    </row>
    <row r="794" spans="1:3" ht="15.75" x14ac:dyDescent="0.25">
      <c r="A794" s="12" t="s">
        <v>8</v>
      </c>
      <c r="B794" s="14"/>
      <c r="C794" s="13"/>
    </row>
    <row r="795" spans="1:3" ht="17.25" x14ac:dyDescent="0.3">
      <c r="A795" s="9" t="s">
        <v>9</v>
      </c>
      <c r="B795" s="11"/>
      <c r="C795" s="10">
        <v>7800</v>
      </c>
    </row>
    <row r="796" spans="1:3" ht="17.25" x14ac:dyDescent="0.3">
      <c r="A796" s="9" t="s">
        <v>10</v>
      </c>
      <c r="B796" s="11"/>
      <c r="C796" s="10"/>
    </row>
    <row r="797" spans="1:3" ht="17.25" x14ac:dyDescent="0.3">
      <c r="A797" s="9" t="s">
        <v>11</v>
      </c>
      <c r="B797" s="11"/>
      <c r="C797" s="10">
        <v>94500</v>
      </c>
    </row>
    <row r="798" spans="1:3" ht="17.25" x14ac:dyDescent="0.3">
      <c r="A798" s="9" t="s">
        <v>12</v>
      </c>
      <c r="B798" s="16"/>
      <c r="C798" s="15"/>
    </row>
    <row r="799" spans="1:3" ht="17.25" x14ac:dyDescent="0.3">
      <c r="A799" s="9" t="s">
        <v>13</v>
      </c>
      <c r="B799" s="11"/>
      <c r="C799" s="10">
        <v>44335</v>
      </c>
    </row>
    <row r="800" spans="1:3" ht="17.25" x14ac:dyDescent="0.3">
      <c r="A800" s="9" t="s">
        <v>14</v>
      </c>
      <c r="B800" s="11"/>
      <c r="C800" s="10"/>
    </row>
    <row r="801" spans="1:3" ht="17.25" x14ac:dyDescent="0.3">
      <c r="A801" s="9" t="s">
        <v>15</v>
      </c>
      <c r="B801" s="14"/>
      <c r="C801" s="13">
        <v>100000</v>
      </c>
    </row>
    <row r="802" spans="1:3" ht="17.25" x14ac:dyDescent="0.3">
      <c r="A802" s="9" t="s">
        <v>16</v>
      </c>
      <c r="B802" s="11"/>
      <c r="C802" s="10">
        <v>25000</v>
      </c>
    </row>
    <row r="803" spans="1:3" ht="17.25" x14ac:dyDescent="0.3">
      <c r="A803" s="9" t="s">
        <v>17</v>
      </c>
      <c r="B803" s="11"/>
      <c r="C803" s="10">
        <v>55000</v>
      </c>
    </row>
    <row r="804" spans="1:3" ht="17.25" x14ac:dyDescent="0.3">
      <c r="A804" s="9" t="s">
        <v>18</v>
      </c>
      <c r="B804" s="14"/>
      <c r="C804" s="13">
        <v>11500</v>
      </c>
    </row>
    <row r="805" spans="1:3" ht="17.25" x14ac:dyDescent="0.3">
      <c r="A805" s="9" t="s">
        <v>19</v>
      </c>
      <c r="B805" s="11"/>
      <c r="C805" s="10">
        <v>20000</v>
      </c>
    </row>
    <row r="806" spans="1:3" ht="17.25" x14ac:dyDescent="0.3">
      <c r="A806" s="17" t="s">
        <v>20</v>
      </c>
      <c r="B806" s="19"/>
      <c r="C806" s="18">
        <f>SUM(C792:C805)</f>
        <v>446805</v>
      </c>
    </row>
    <row r="807" spans="1:3" ht="17.25" x14ac:dyDescent="0.3">
      <c r="A807" s="9"/>
      <c r="B807" s="22"/>
      <c r="C807" s="20"/>
    </row>
    <row r="808" spans="1:3" ht="17.25" x14ac:dyDescent="0.3">
      <c r="A808" s="23" t="s">
        <v>21</v>
      </c>
      <c r="B808" s="22"/>
      <c r="C808" s="20"/>
    </row>
    <row r="809" spans="1:3" ht="17.25" x14ac:dyDescent="0.3">
      <c r="A809" s="9" t="s">
        <v>22</v>
      </c>
      <c r="B809" s="22"/>
      <c r="C809" s="20"/>
    </row>
    <row r="810" spans="1:3" ht="15.75" x14ac:dyDescent="0.25">
      <c r="A810" s="67" t="s">
        <v>143</v>
      </c>
      <c r="B810" s="154"/>
      <c r="C810" s="15">
        <v>7140</v>
      </c>
    </row>
    <row r="811" spans="1:3" ht="17.25" x14ac:dyDescent="0.3">
      <c r="A811" s="9" t="s">
        <v>24</v>
      </c>
      <c r="B811" s="22"/>
      <c r="C811" s="134">
        <v>65000</v>
      </c>
    </row>
    <row r="812" spans="1:3" ht="17.25" x14ac:dyDescent="0.3">
      <c r="A812" s="9" t="s">
        <v>25</v>
      </c>
      <c r="B812" s="22"/>
      <c r="C812" s="135">
        <v>6094.25</v>
      </c>
    </row>
    <row r="813" spans="1:3" ht="17.25" x14ac:dyDescent="0.3">
      <c r="A813" s="9"/>
      <c r="B813" s="22"/>
      <c r="C813" s="20"/>
    </row>
    <row r="814" spans="1:3" ht="15.75" x14ac:dyDescent="0.25">
      <c r="A814" s="12"/>
      <c r="B814" s="8"/>
      <c r="C814" s="7">
        <f>C806+C810+C811+C812</f>
        <v>525039.25</v>
      </c>
    </row>
    <row r="815" spans="1:3" ht="17.25" x14ac:dyDescent="0.3">
      <c r="A815" s="23" t="s">
        <v>26</v>
      </c>
      <c r="B815" s="11"/>
      <c r="C815" s="10"/>
    </row>
    <row r="816" spans="1:3" ht="17.25" x14ac:dyDescent="0.3">
      <c r="A816" s="9" t="s">
        <v>27</v>
      </c>
      <c r="B816" s="27">
        <v>350</v>
      </c>
      <c r="C816" s="28"/>
    </row>
    <row r="817" spans="1:3" ht="17.25" x14ac:dyDescent="0.3">
      <c r="A817" s="9" t="s">
        <v>28</v>
      </c>
      <c r="B817" s="136">
        <v>8867</v>
      </c>
      <c r="C817" s="31"/>
    </row>
    <row r="818" spans="1:3" ht="16.5" thickBot="1" x14ac:dyDescent="0.3">
      <c r="A818" s="12"/>
      <c r="B818" s="62"/>
      <c r="C818" s="59">
        <f t="shared" ref="C818" si="9">-B816-B817</f>
        <v>-9217</v>
      </c>
    </row>
    <row r="819" spans="1:3" ht="17.25" x14ac:dyDescent="0.3">
      <c r="A819" s="9" t="s">
        <v>29</v>
      </c>
      <c r="B819" s="11"/>
      <c r="C819" s="65">
        <f>+C814+C818</f>
        <v>515822.25</v>
      </c>
    </row>
    <row r="820" spans="1:3" ht="17.25" x14ac:dyDescent="0.3">
      <c r="A820" s="9" t="s">
        <v>73</v>
      </c>
      <c r="B820" s="30"/>
      <c r="C820" s="85">
        <f>C819*12/100</f>
        <v>61898.67</v>
      </c>
    </row>
    <row r="821" spans="1:3" ht="17.25" x14ac:dyDescent="0.3">
      <c r="A821" s="9" t="s">
        <v>31</v>
      </c>
      <c r="B821" s="22"/>
      <c r="C821" s="13">
        <v>-45000</v>
      </c>
    </row>
    <row r="822" spans="1:3" ht="15.75" x14ac:dyDescent="0.25">
      <c r="A822" s="43" t="s">
        <v>32</v>
      </c>
      <c r="B822" s="40"/>
      <c r="C822" s="60">
        <f>C820+C821</f>
        <v>16898.669999999998</v>
      </c>
    </row>
    <row r="823" spans="1:3" ht="16.5" thickBot="1" x14ac:dyDescent="0.3">
      <c r="A823" s="12"/>
      <c r="B823" s="52"/>
      <c r="C823" s="124">
        <v>16899</v>
      </c>
    </row>
    <row r="824" spans="1:3" ht="16.5" thickTop="1" x14ac:dyDescent="0.25">
      <c r="A824" s="21"/>
      <c r="B824" s="30"/>
      <c r="C824" s="97"/>
    </row>
    <row r="825" spans="1:3" ht="15.75" x14ac:dyDescent="0.25">
      <c r="A825" s="21"/>
      <c r="B825" s="30"/>
      <c r="C825" s="97"/>
    </row>
    <row r="826" spans="1:3" ht="15.75" x14ac:dyDescent="0.25">
      <c r="A826" s="21"/>
      <c r="B826" s="30"/>
      <c r="C826" s="97"/>
    </row>
    <row r="827" spans="1:3" ht="15.75" x14ac:dyDescent="0.25">
      <c r="A827" s="21"/>
      <c r="B827" s="30"/>
      <c r="C827" s="97"/>
    </row>
    <row r="828" spans="1:3" ht="15.75" x14ac:dyDescent="0.25">
      <c r="A828" s="21"/>
      <c r="B828" s="30"/>
      <c r="C828" s="97"/>
    </row>
    <row r="829" spans="1:3" ht="15.75" x14ac:dyDescent="0.25">
      <c r="A829" s="21"/>
      <c r="B829" s="30"/>
      <c r="C829" s="97"/>
    </row>
    <row r="830" spans="1:3" ht="15.75" x14ac:dyDescent="0.25">
      <c r="A830" s="21"/>
      <c r="B830" s="30"/>
      <c r="C830" s="97"/>
    </row>
    <row r="831" spans="1:3" ht="15.75" x14ac:dyDescent="0.25">
      <c r="A831" s="21"/>
      <c r="B831" s="30"/>
      <c r="C831" s="97"/>
    </row>
    <row r="832" spans="1:3" ht="17.25" x14ac:dyDescent="0.3">
      <c r="A832" s="1" t="s">
        <v>138</v>
      </c>
      <c r="B832" s="1"/>
      <c r="C832" s="2"/>
    </row>
    <row r="833" spans="1:3" ht="15.75" x14ac:dyDescent="0.25">
      <c r="A833" s="113" t="s">
        <v>125</v>
      </c>
      <c r="B833" s="113"/>
      <c r="C833" s="114"/>
    </row>
    <row r="834" spans="1:3" ht="17.25" x14ac:dyDescent="0.3">
      <c r="A834" s="2"/>
      <c r="B834" s="2"/>
      <c r="C834" s="2"/>
    </row>
    <row r="835" spans="1:3" ht="17.25" x14ac:dyDescent="0.3">
      <c r="A835" s="4" t="s">
        <v>2</v>
      </c>
      <c r="B835" s="2"/>
      <c r="C835" s="2"/>
    </row>
    <row r="836" spans="1:3" ht="17.25" x14ac:dyDescent="0.3">
      <c r="A836" s="115"/>
      <c r="B836" s="116"/>
      <c r="C836" s="115"/>
    </row>
    <row r="837" spans="1:3" ht="17.25" x14ac:dyDescent="0.3">
      <c r="A837" s="5"/>
      <c r="B837" s="166" t="s">
        <v>137</v>
      </c>
      <c r="C837" s="166"/>
    </row>
    <row r="838" spans="1:3" ht="17.25" x14ac:dyDescent="0.3">
      <c r="A838" s="117" t="s">
        <v>6</v>
      </c>
      <c r="B838" s="8"/>
      <c r="C838" s="7">
        <v>112500</v>
      </c>
    </row>
    <row r="839" spans="1:3" ht="17.25" x14ac:dyDescent="0.3">
      <c r="A839" s="17" t="s">
        <v>7</v>
      </c>
      <c r="B839" s="11"/>
      <c r="C839" s="10" t="s">
        <v>38</v>
      </c>
    </row>
    <row r="840" spans="1:3" ht="17.25" x14ac:dyDescent="0.3">
      <c r="A840" s="9" t="s">
        <v>9</v>
      </c>
      <c r="B840" s="11"/>
      <c r="C840" s="10">
        <v>7800</v>
      </c>
    </row>
    <row r="841" spans="1:3" ht="17.25" x14ac:dyDescent="0.3">
      <c r="A841" s="9" t="s">
        <v>11</v>
      </c>
      <c r="B841" s="11"/>
      <c r="C841" s="10">
        <v>94500</v>
      </c>
    </row>
    <row r="842" spans="1:3" ht="17.25" x14ac:dyDescent="0.3">
      <c r="A842" s="9" t="s">
        <v>13</v>
      </c>
      <c r="B842" s="32"/>
      <c r="C842" s="31">
        <v>56250</v>
      </c>
    </row>
    <row r="843" spans="1:3" ht="17.25" x14ac:dyDescent="0.3">
      <c r="A843" s="9" t="s">
        <v>14</v>
      </c>
      <c r="B843" s="16"/>
      <c r="C843" s="15" t="s">
        <v>38</v>
      </c>
    </row>
    <row r="844" spans="1:3" ht="17.25" x14ac:dyDescent="0.3">
      <c r="A844" s="9" t="s">
        <v>16</v>
      </c>
      <c r="B844" s="11"/>
      <c r="C844" s="10">
        <v>25000</v>
      </c>
    </row>
    <row r="845" spans="1:3" ht="17.25" x14ac:dyDescent="0.3">
      <c r="A845" s="9" t="s">
        <v>17</v>
      </c>
      <c r="B845" s="11"/>
      <c r="C845" s="10">
        <v>65000</v>
      </c>
    </row>
    <row r="846" spans="1:3" ht="17.25" x14ac:dyDescent="0.3">
      <c r="A846" s="9" t="s">
        <v>18</v>
      </c>
      <c r="B846" s="14"/>
      <c r="C846" s="13">
        <v>11500</v>
      </c>
    </row>
    <row r="847" spans="1:3" ht="17.25" x14ac:dyDescent="0.3">
      <c r="A847" s="9" t="s">
        <v>19</v>
      </c>
      <c r="B847" s="11"/>
      <c r="C847" s="10">
        <v>20000</v>
      </c>
    </row>
    <row r="848" spans="1:3" ht="17.25" x14ac:dyDescent="0.3">
      <c r="A848" s="17" t="s">
        <v>20</v>
      </c>
      <c r="B848" s="19"/>
      <c r="C848" s="18">
        <f>SUM(C838:C847)</f>
        <v>392550</v>
      </c>
    </row>
    <row r="849" spans="1:3" ht="17.25" x14ac:dyDescent="0.3">
      <c r="A849" s="9"/>
      <c r="B849" s="3"/>
      <c r="C849" s="20"/>
    </row>
    <row r="850" spans="1:3" ht="17.25" x14ac:dyDescent="0.3">
      <c r="A850" s="23" t="s">
        <v>21</v>
      </c>
      <c r="B850" s="3"/>
      <c r="C850" s="20"/>
    </row>
    <row r="851" spans="1:3" ht="15.75" x14ac:dyDescent="0.25">
      <c r="A851" s="24" t="s">
        <v>23</v>
      </c>
      <c r="B851" s="21"/>
      <c r="C851" s="15"/>
    </row>
    <row r="852" spans="1:3" ht="17.25" x14ac:dyDescent="0.3">
      <c r="A852" s="9" t="s">
        <v>22</v>
      </c>
      <c r="B852" s="21"/>
      <c r="C852" s="15">
        <v>20000</v>
      </c>
    </row>
    <row r="853" spans="1:3" ht="17.25" x14ac:dyDescent="0.3">
      <c r="A853" s="9" t="s">
        <v>24</v>
      </c>
      <c r="B853" s="21"/>
      <c r="C853" s="15"/>
    </row>
    <row r="854" spans="1:3" ht="17.25" x14ac:dyDescent="0.3">
      <c r="A854" s="9" t="s">
        <v>25</v>
      </c>
      <c r="B854" s="21"/>
      <c r="C854" s="20"/>
    </row>
    <row r="855" spans="1:3" ht="17.25" x14ac:dyDescent="0.3">
      <c r="A855" s="12"/>
      <c r="B855" s="44"/>
      <c r="C855" s="118"/>
    </row>
    <row r="856" spans="1:3" ht="17.25" x14ac:dyDescent="0.3">
      <c r="A856" s="9"/>
      <c r="B856" s="8"/>
      <c r="C856" s="7">
        <f>+C848+C851+C852+C853+C854</f>
        <v>412550</v>
      </c>
    </row>
    <row r="857" spans="1:3" ht="17.25" x14ac:dyDescent="0.3">
      <c r="A857" s="23" t="s">
        <v>26</v>
      </c>
      <c r="B857" s="11"/>
      <c r="C857" s="10"/>
    </row>
    <row r="858" spans="1:3" ht="17.25" x14ac:dyDescent="0.3">
      <c r="A858" s="9" t="s">
        <v>27</v>
      </c>
      <c r="B858" s="29">
        <v>350</v>
      </c>
      <c r="C858" s="28"/>
    </row>
    <row r="859" spans="1:3" ht="17.25" x14ac:dyDescent="0.3">
      <c r="A859" s="9" t="s">
        <v>28</v>
      </c>
      <c r="B859" s="30"/>
      <c r="C859" s="31"/>
    </row>
    <row r="860" spans="1:3" ht="16.5" thickBot="1" x14ac:dyDescent="0.3">
      <c r="A860" s="12"/>
      <c r="B860" s="36"/>
      <c r="C860" s="59">
        <f>-B858-B859</f>
        <v>-350</v>
      </c>
    </row>
    <row r="861" spans="1:3" ht="17.25" x14ac:dyDescent="0.3">
      <c r="A861" s="9" t="s">
        <v>29</v>
      </c>
      <c r="B861" s="11"/>
      <c r="C861" s="10">
        <f>+C856+C860</f>
        <v>412200</v>
      </c>
    </row>
    <row r="862" spans="1:3" ht="17.25" x14ac:dyDescent="0.3">
      <c r="A862" s="9" t="s">
        <v>30</v>
      </c>
      <c r="B862" s="30"/>
      <c r="C862" s="31">
        <f>C861*6/100</f>
        <v>24732</v>
      </c>
    </row>
    <row r="863" spans="1:3" ht="17.25" x14ac:dyDescent="0.3">
      <c r="A863" s="9" t="s">
        <v>31</v>
      </c>
      <c r="B863" s="22"/>
      <c r="C863" s="20">
        <v>-15000</v>
      </c>
    </row>
    <row r="864" spans="1:3" ht="15.75" x14ac:dyDescent="0.25">
      <c r="A864" s="12" t="s">
        <v>32</v>
      </c>
      <c r="B864" s="40"/>
      <c r="C864" s="53">
        <f>C862+C863</f>
        <v>9732</v>
      </c>
    </row>
    <row r="865" spans="1:4" ht="16.5" customHeight="1" x14ac:dyDescent="0.25">
      <c r="A865" s="156" t="s">
        <v>142</v>
      </c>
      <c r="B865" s="40">
        <v>6425</v>
      </c>
      <c r="C865" s="53"/>
    </row>
    <row r="866" spans="1:4" ht="16.5" thickBot="1" x14ac:dyDescent="0.3">
      <c r="A866" s="68" t="s">
        <v>33</v>
      </c>
      <c r="B866" s="52"/>
      <c r="C866" s="124">
        <f>C864-B865</f>
        <v>3307</v>
      </c>
    </row>
    <row r="867" spans="1:4" ht="16.5" thickTop="1" x14ac:dyDescent="0.25">
      <c r="A867" s="141"/>
      <c r="B867" s="30"/>
      <c r="C867" s="97"/>
    </row>
    <row r="868" spans="1:4" ht="15.75" x14ac:dyDescent="0.25">
      <c r="A868" s="141"/>
      <c r="B868" s="30"/>
      <c r="C868" s="97"/>
    </row>
    <row r="869" spans="1:4" ht="15.75" x14ac:dyDescent="0.25">
      <c r="A869" s="141"/>
      <c r="B869" s="30"/>
      <c r="C869" s="97"/>
    </row>
    <row r="870" spans="1:4" ht="15.75" x14ac:dyDescent="0.25">
      <c r="A870" s="141"/>
      <c r="B870" s="30"/>
      <c r="C870" s="97"/>
    </row>
    <row r="872" spans="1:4" x14ac:dyDescent="0.25">
      <c r="A872" s="142"/>
      <c r="B872" s="142"/>
      <c r="C872" s="142"/>
      <c r="D872" s="142"/>
    </row>
    <row r="876" spans="1:4" ht="17.25" x14ac:dyDescent="0.3">
      <c r="A876" s="1" t="s">
        <v>88</v>
      </c>
      <c r="B876" s="3"/>
      <c r="C876" s="3"/>
    </row>
    <row r="877" spans="1:4" ht="17.25" x14ac:dyDescent="0.3">
      <c r="A877" s="1" t="s">
        <v>89</v>
      </c>
      <c r="B877" s="3"/>
      <c r="C877" s="3"/>
    </row>
    <row r="878" spans="1:4" ht="15.75" x14ac:dyDescent="0.25">
      <c r="A878" s="73"/>
      <c r="B878" s="3"/>
      <c r="C878" s="3"/>
    </row>
    <row r="879" spans="1:4" ht="15.75" x14ac:dyDescent="0.25">
      <c r="A879" s="74" t="s">
        <v>2</v>
      </c>
      <c r="B879" s="3"/>
      <c r="C879" s="3"/>
    </row>
    <row r="880" spans="1:4" ht="15.75" x14ac:dyDescent="0.25">
      <c r="A880" s="75"/>
      <c r="B880" s="166" t="s">
        <v>137</v>
      </c>
      <c r="C880" s="166"/>
    </row>
    <row r="881" spans="1:3" ht="15.75" x14ac:dyDescent="0.25">
      <c r="A881" s="76" t="s">
        <v>6</v>
      </c>
      <c r="B881" s="8"/>
      <c r="C881" s="7">
        <v>75000</v>
      </c>
    </row>
    <row r="882" spans="1:3" ht="15.75" x14ac:dyDescent="0.25">
      <c r="A882" s="67" t="s">
        <v>9</v>
      </c>
      <c r="B882" s="11"/>
      <c r="C882" s="10">
        <v>7800</v>
      </c>
    </row>
    <row r="883" spans="1:3" ht="15.75" x14ac:dyDescent="0.25">
      <c r="A883" s="67" t="s">
        <v>11</v>
      </c>
      <c r="B883" s="11"/>
      <c r="C883" s="10">
        <v>94500</v>
      </c>
    </row>
    <row r="884" spans="1:3" ht="15.75" x14ac:dyDescent="0.25">
      <c r="A884" s="67" t="s">
        <v>13</v>
      </c>
      <c r="B884" s="11"/>
      <c r="C884" s="10">
        <v>37500</v>
      </c>
    </row>
    <row r="885" spans="1:3" ht="15.75" x14ac:dyDescent="0.25">
      <c r="A885" s="67" t="s">
        <v>16</v>
      </c>
      <c r="B885" s="11"/>
      <c r="C885" s="10">
        <v>25000</v>
      </c>
    </row>
    <row r="886" spans="1:3" ht="15.75" x14ac:dyDescent="0.25">
      <c r="A886" s="110" t="s">
        <v>15</v>
      </c>
      <c r="B886" s="106"/>
      <c r="C886" s="107">
        <v>100000</v>
      </c>
    </row>
    <row r="887" spans="1:3" ht="15.75" x14ac:dyDescent="0.25">
      <c r="A887" s="110" t="s">
        <v>12</v>
      </c>
      <c r="B887" s="16"/>
      <c r="C887" s="15">
        <v>30000</v>
      </c>
    </row>
    <row r="888" spans="1:3" ht="15.75" x14ac:dyDescent="0.25">
      <c r="A888" s="67" t="s">
        <v>17</v>
      </c>
      <c r="B888" s="11"/>
      <c r="C888" s="10">
        <v>55000</v>
      </c>
    </row>
    <row r="889" spans="1:3" ht="15.75" x14ac:dyDescent="0.25">
      <c r="A889" s="67" t="s">
        <v>18</v>
      </c>
      <c r="B889" s="11"/>
      <c r="C889" s="10">
        <v>11500</v>
      </c>
    </row>
    <row r="890" spans="1:3" ht="15.75" x14ac:dyDescent="0.25">
      <c r="A890" s="67" t="s">
        <v>19</v>
      </c>
      <c r="B890" s="11"/>
      <c r="C890" s="10">
        <v>20000</v>
      </c>
    </row>
    <row r="891" spans="1:3" ht="15.75" x14ac:dyDescent="0.25">
      <c r="A891" s="78" t="s">
        <v>20</v>
      </c>
      <c r="B891" s="19"/>
      <c r="C891" s="18">
        <f>SUM(C881:C890)</f>
        <v>456300</v>
      </c>
    </row>
    <row r="892" spans="1:3" ht="15.75" x14ac:dyDescent="0.25">
      <c r="A892" s="79"/>
      <c r="B892" s="47"/>
      <c r="C892" s="20"/>
    </row>
    <row r="893" spans="1:3" ht="15.75" x14ac:dyDescent="0.25">
      <c r="A893" s="80" t="s">
        <v>21</v>
      </c>
      <c r="B893" s="47"/>
      <c r="C893" s="20"/>
    </row>
    <row r="894" spans="1:3" ht="15.75" x14ac:dyDescent="0.25">
      <c r="A894" s="67" t="s">
        <v>23</v>
      </c>
      <c r="B894" s="47"/>
      <c r="C894" s="77"/>
    </row>
    <row r="895" spans="1:3" ht="15.75" x14ac:dyDescent="0.25">
      <c r="A895" s="67" t="s">
        <v>22</v>
      </c>
      <c r="B895" s="47"/>
      <c r="C895" s="81"/>
    </row>
    <row r="896" spans="1:3" ht="15.75" x14ac:dyDescent="0.25">
      <c r="A896" s="67" t="s">
        <v>24</v>
      </c>
      <c r="B896" s="90"/>
      <c r="C896" s="81"/>
    </row>
    <row r="897" spans="1:3" ht="15.75" x14ac:dyDescent="0.25">
      <c r="A897" s="67" t="s">
        <v>25</v>
      </c>
      <c r="B897" s="47"/>
      <c r="C897" s="81"/>
    </row>
    <row r="898" spans="1:3" ht="15.75" x14ac:dyDescent="0.25">
      <c r="A898" s="67"/>
      <c r="B898" s="8"/>
      <c r="C898" s="7">
        <f>C891+B896+C894</f>
        <v>456300</v>
      </c>
    </row>
    <row r="899" spans="1:3" ht="15.75" x14ac:dyDescent="0.25">
      <c r="A899" s="80" t="s">
        <v>26</v>
      </c>
      <c r="B899" s="47"/>
      <c r="C899" s="81"/>
    </row>
    <row r="900" spans="1:3" ht="15.75" x14ac:dyDescent="0.25">
      <c r="A900" s="67" t="s">
        <v>27</v>
      </c>
      <c r="B900" s="29">
        <v>350</v>
      </c>
      <c r="C900" s="82"/>
    </row>
    <row r="901" spans="1:3" ht="17.25" x14ac:dyDescent="0.3">
      <c r="A901" s="9" t="s">
        <v>117</v>
      </c>
      <c r="B901" s="49">
        <v>3750</v>
      </c>
      <c r="C901" s="137"/>
    </row>
    <row r="902" spans="1:3" ht="16.5" thickBot="1" x14ac:dyDescent="0.3">
      <c r="A902" s="67" t="s">
        <v>29</v>
      </c>
      <c r="B902" s="35"/>
      <c r="C902" s="84">
        <f>C898-B900-B901</f>
        <v>452200</v>
      </c>
    </row>
    <row r="903" spans="1:3" ht="15.75" x14ac:dyDescent="0.25">
      <c r="A903" s="67" t="s">
        <v>30</v>
      </c>
      <c r="B903" s="50"/>
      <c r="C903" s="85">
        <f>C902*6/100</f>
        <v>27132</v>
      </c>
    </row>
    <row r="904" spans="1:3" ht="15.75" x14ac:dyDescent="0.25">
      <c r="A904" s="67" t="s">
        <v>31</v>
      </c>
      <c r="B904" s="47"/>
      <c r="C904" s="77">
        <v>-15000</v>
      </c>
    </row>
    <row r="905" spans="1:3" ht="16.5" thickBot="1" x14ac:dyDescent="0.3">
      <c r="A905" s="43" t="s">
        <v>32</v>
      </c>
      <c r="B905" s="57"/>
      <c r="C905" s="126">
        <f>C903+C904</f>
        <v>12132</v>
      </c>
    </row>
    <row r="906" spans="1:3" ht="16.5" thickTop="1" x14ac:dyDescent="0.25">
      <c r="A906" s="92"/>
      <c r="B906" s="37"/>
      <c r="C906" s="120"/>
    </row>
    <row r="907" spans="1:3" ht="15.75" x14ac:dyDescent="0.25">
      <c r="A907" s="92"/>
      <c r="B907" s="37"/>
      <c r="C907" s="120"/>
    </row>
    <row r="908" spans="1:3" ht="15.75" x14ac:dyDescent="0.25">
      <c r="A908" s="92"/>
      <c r="B908" s="37"/>
      <c r="C908" s="120"/>
    </row>
    <row r="909" spans="1:3" ht="15.75" x14ac:dyDescent="0.25">
      <c r="A909" s="92"/>
      <c r="B909" s="37"/>
      <c r="C909" s="120"/>
    </row>
    <row r="910" spans="1:3" ht="15.75" x14ac:dyDescent="0.25">
      <c r="A910" s="92"/>
      <c r="B910" s="37"/>
      <c r="C910" s="120"/>
    </row>
    <row r="911" spans="1:3" ht="15.75" x14ac:dyDescent="0.25">
      <c r="A911" s="92"/>
      <c r="B911" s="37"/>
      <c r="C911" s="120"/>
    </row>
    <row r="912" spans="1:3" ht="15.75" x14ac:dyDescent="0.25">
      <c r="A912" s="92"/>
      <c r="B912" s="37"/>
      <c r="C912" s="120"/>
    </row>
    <row r="913" spans="1:3" ht="15.75" x14ac:dyDescent="0.25">
      <c r="A913" s="92"/>
      <c r="B913" s="37"/>
      <c r="C913" s="120"/>
    </row>
    <row r="914" spans="1:3" ht="15.75" x14ac:dyDescent="0.25">
      <c r="A914" s="92"/>
      <c r="B914" s="37"/>
      <c r="C914" s="120"/>
    </row>
    <row r="915" spans="1:3" ht="15.75" x14ac:dyDescent="0.25">
      <c r="A915" s="92"/>
      <c r="B915" s="37"/>
      <c r="C915" s="120"/>
    </row>
    <row r="916" spans="1:3" ht="15.75" x14ac:dyDescent="0.25">
      <c r="A916" s="92"/>
      <c r="B916" s="37"/>
      <c r="C916" s="120"/>
    </row>
    <row r="917" spans="1:3" ht="15.75" x14ac:dyDescent="0.25">
      <c r="A917" s="92"/>
      <c r="B917" s="37"/>
      <c r="C917" s="120"/>
    </row>
    <row r="918" spans="1:3" ht="15.75" x14ac:dyDescent="0.25">
      <c r="A918" s="92"/>
      <c r="B918" s="37"/>
      <c r="C918" s="120"/>
    </row>
    <row r="919" spans="1:3" ht="15.75" x14ac:dyDescent="0.25">
      <c r="A919" s="92"/>
      <c r="B919" s="37"/>
      <c r="C919" s="120"/>
    </row>
    <row r="920" spans="1:3" ht="15.75" x14ac:dyDescent="0.25">
      <c r="A920" s="92"/>
      <c r="B920" s="37"/>
      <c r="C920" s="120"/>
    </row>
    <row r="923" spans="1:3" ht="17.25" x14ac:dyDescent="0.3">
      <c r="A923" s="1" t="s">
        <v>91</v>
      </c>
      <c r="B923" s="3"/>
      <c r="C923" s="3"/>
    </row>
    <row r="924" spans="1:3" ht="17.25" x14ac:dyDescent="0.3">
      <c r="A924" s="1" t="s">
        <v>89</v>
      </c>
      <c r="B924" s="3"/>
      <c r="C924" s="3"/>
    </row>
    <row r="925" spans="1:3" ht="15.75" x14ac:dyDescent="0.25">
      <c r="A925" s="73"/>
      <c r="B925" s="3"/>
      <c r="C925" s="3"/>
    </row>
    <row r="926" spans="1:3" ht="15.75" x14ac:dyDescent="0.25">
      <c r="A926" s="74" t="s">
        <v>2</v>
      </c>
      <c r="B926" s="3"/>
      <c r="C926" s="3"/>
    </row>
    <row r="927" spans="1:3" ht="15.75" x14ac:dyDescent="0.25">
      <c r="A927" s="75"/>
      <c r="B927" s="166" t="s">
        <v>137</v>
      </c>
      <c r="C927" s="166"/>
    </row>
    <row r="928" spans="1:3" ht="15.75" x14ac:dyDescent="0.25">
      <c r="A928" s="76" t="s">
        <v>6</v>
      </c>
      <c r="B928" s="8"/>
      <c r="C928" s="7">
        <v>75000</v>
      </c>
    </row>
    <row r="929" spans="1:3" ht="15.75" x14ac:dyDescent="0.25">
      <c r="A929" s="67" t="s">
        <v>9</v>
      </c>
      <c r="B929" s="11"/>
      <c r="C929" s="10">
        <v>7800</v>
      </c>
    </row>
    <row r="930" spans="1:3" ht="15.75" x14ac:dyDescent="0.25">
      <c r="A930" s="67" t="s">
        <v>11</v>
      </c>
      <c r="B930" s="11"/>
      <c r="C930" s="10">
        <v>94500</v>
      </c>
    </row>
    <row r="931" spans="1:3" ht="15.75" x14ac:dyDescent="0.25">
      <c r="A931" s="67" t="s">
        <v>13</v>
      </c>
      <c r="B931" s="11"/>
      <c r="C931" s="10">
        <v>37500</v>
      </c>
    </row>
    <row r="932" spans="1:3" ht="17.25" x14ac:dyDescent="0.3">
      <c r="A932" s="9" t="s">
        <v>15</v>
      </c>
      <c r="B932" s="11"/>
      <c r="C932" s="10">
        <v>100000</v>
      </c>
    </row>
    <row r="933" spans="1:3" ht="15.75" x14ac:dyDescent="0.25">
      <c r="A933" s="110" t="s">
        <v>12</v>
      </c>
      <c r="B933" s="16"/>
      <c r="C933" s="15">
        <v>30000</v>
      </c>
    </row>
    <row r="934" spans="1:3" ht="15.75" x14ac:dyDescent="0.25">
      <c r="A934" s="67" t="s">
        <v>16</v>
      </c>
      <c r="B934" s="11"/>
      <c r="C934" s="10">
        <v>25000</v>
      </c>
    </row>
    <row r="935" spans="1:3" ht="15.75" x14ac:dyDescent="0.25">
      <c r="A935" s="67" t="s">
        <v>17</v>
      </c>
      <c r="B935" s="11"/>
      <c r="C935" s="10">
        <v>55000</v>
      </c>
    </row>
    <row r="936" spans="1:3" ht="15.75" x14ac:dyDescent="0.25">
      <c r="A936" s="67" t="s">
        <v>18</v>
      </c>
      <c r="B936" s="11"/>
      <c r="C936" s="10">
        <v>11500</v>
      </c>
    </row>
    <row r="937" spans="1:3" ht="15.75" x14ac:dyDescent="0.25">
      <c r="A937" s="67" t="s">
        <v>19</v>
      </c>
      <c r="B937" s="11"/>
      <c r="C937" s="10">
        <v>20000</v>
      </c>
    </row>
    <row r="938" spans="1:3" ht="15.75" x14ac:dyDescent="0.25">
      <c r="A938" s="78" t="s">
        <v>20</v>
      </c>
      <c r="B938" s="19"/>
      <c r="C938" s="18">
        <f>SUM(C928:C937)</f>
        <v>456300</v>
      </c>
    </row>
    <row r="939" spans="1:3" ht="15.75" x14ac:dyDescent="0.25">
      <c r="A939" s="79"/>
      <c r="B939" s="47"/>
      <c r="C939" s="20"/>
    </row>
    <row r="940" spans="1:3" ht="15.75" x14ac:dyDescent="0.25">
      <c r="A940" s="80" t="s">
        <v>21</v>
      </c>
      <c r="B940" s="47"/>
      <c r="C940" s="20"/>
    </row>
    <row r="941" spans="1:3" ht="15.75" x14ac:dyDescent="0.25">
      <c r="A941" s="67" t="s">
        <v>23</v>
      </c>
      <c r="B941" s="47"/>
      <c r="C941" s="77"/>
    </row>
    <row r="942" spans="1:3" ht="15.75" x14ac:dyDescent="0.25">
      <c r="A942" s="67" t="s">
        <v>22</v>
      </c>
      <c r="B942" s="47"/>
      <c r="C942" s="81"/>
    </row>
    <row r="943" spans="1:3" ht="15.75" x14ac:dyDescent="0.25">
      <c r="A943" s="67" t="s">
        <v>24</v>
      </c>
      <c r="B943" s="90"/>
      <c r="C943" s="81"/>
    </row>
    <row r="944" spans="1:3" ht="15.75" x14ac:dyDescent="0.25">
      <c r="A944" s="67" t="s">
        <v>25</v>
      </c>
      <c r="B944" s="47"/>
      <c r="C944" s="81"/>
    </row>
    <row r="945" spans="1:3" ht="15.75" x14ac:dyDescent="0.25">
      <c r="A945" s="67"/>
      <c r="B945" s="8"/>
      <c r="C945" s="7">
        <f>C938+B943+C941</f>
        <v>456300</v>
      </c>
    </row>
    <row r="946" spans="1:3" ht="15.75" x14ac:dyDescent="0.25">
      <c r="A946" s="80" t="s">
        <v>26</v>
      </c>
      <c r="B946" s="47"/>
      <c r="C946" s="81"/>
    </row>
    <row r="947" spans="1:3" ht="15.75" x14ac:dyDescent="0.25">
      <c r="A947" s="67" t="s">
        <v>27</v>
      </c>
      <c r="B947" s="29">
        <v>350</v>
      </c>
      <c r="C947" s="82"/>
    </row>
    <row r="948" spans="1:3" ht="17.25" x14ac:dyDescent="0.3">
      <c r="A948" s="9" t="s">
        <v>28</v>
      </c>
      <c r="B948" s="49">
        <v>7500</v>
      </c>
      <c r="C948" s="137"/>
    </row>
    <row r="949" spans="1:3" ht="16.5" thickBot="1" x14ac:dyDescent="0.3">
      <c r="A949" s="67" t="s">
        <v>29</v>
      </c>
      <c r="B949" s="35"/>
      <c r="C949" s="84">
        <f>C945-B947-B948</f>
        <v>448450</v>
      </c>
    </row>
    <row r="950" spans="1:3" ht="15.75" x14ac:dyDescent="0.25">
      <c r="A950" s="67" t="s">
        <v>30</v>
      </c>
      <c r="B950" s="50"/>
      <c r="C950" s="85">
        <f>C949*6/100</f>
        <v>26907</v>
      </c>
    </row>
    <row r="951" spans="1:3" ht="15.75" x14ac:dyDescent="0.25">
      <c r="A951" s="67" t="s">
        <v>31</v>
      </c>
      <c r="B951" s="47"/>
      <c r="C951" s="77">
        <v>-15000</v>
      </c>
    </row>
    <row r="952" spans="1:3" ht="16.5" thickBot="1" x14ac:dyDescent="0.3">
      <c r="A952" s="43" t="s">
        <v>32</v>
      </c>
      <c r="B952" s="57"/>
      <c r="C952" s="126">
        <f>C950+C951</f>
        <v>11907</v>
      </c>
    </row>
    <row r="953" spans="1:3" ht="16.5" thickTop="1" x14ac:dyDescent="0.25">
      <c r="A953" s="21"/>
      <c r="B953" s="37"/>
      <c r="C953" s="120"/>
    </row>
    <row r="954" spans="1:3" ht="15.75" x14ac:dyDescent="0.25">
      <c r="A954" s="21"/>
      <c r="B954" s="37"/>
      <c r="C954" s="120"/>
    </row>
    <row r="955" spans="1:3" ht="15.75" x14ac:dyDescent="0.25">
      <c r="A955" s="21"/>
      <c r="B955" s="37"/>
      <c r="C955" s="120"/>
    </row>
    <row r="956" spans="1:3" ht="15.75" x14ac:dyDescent="0.25">
      <c r="A956" s="21"/>
      <c r="B956" s="37"/>
      <c r="C956" s="120"/>
    </row>
    <row r="957" spans="1:3" ht="15.75" x14ac:dyDescent="0.25">
      <c r="A957" s="21"/>
      <c r="B957" s="37"/>
      <c r="C957" s="120"/>
    </row>
    <row r="958" spans="1:3" ht="15.75" x14ac:dyDescent="0.25">
      <c r="A958" s="21"/>
      <c r="B958" s="37"/>
      <c r="C958" s="120"/>
    </row>
    <row r="959" spans="1:3" ht="15.75" x14ac:dyDescent="0.25">
      <c r="A959" s="21"/>
      <c r="B959" s="37"/>
      <c r="C959" s="120"/>
    </row>
    <row r="960" spans="1:3" ht="15.75" x14ac:dyDescent="0.25">
      <c r="A960" s="21"/>
      <c r="B960" s="37"/>
      <c r="C960" s="120"/>
    </row>
    <row r="961" spans="1:3" ht="15.75" x14ac:dyDescent="0.25">
      <c r="A961" s="21"/>
      <c r="B961" s="37"/>
      <c r="C961" s="120"/>
    </row>
    <row r="962" spans="1:3" ht="15.75" x14ac:dyDescent="0.25">
      <c r="A962" s="21"/>
      <c r="B962" s="37"/>
      <c r="C962" s="120"/>
    </row>
    <row r="963" spans="1:3" ht="15.75" x14ac:dyDescent="0.25">
      <c r="A963" s="21"/>
      <c r="B963" s="37"/>
      <c r="C963" s="120"/>
    </row>
    <row r="964" spans="1:3" ht="15.75" x14ac:dyDescent="0.25">
      <c r="A964" s="21"/>
      <c r="B964" s="37"/>
      <c r="C964" s="120"/>
    </row>
    <row r="965" spans="1:3" ht="15.75" x14ac:dyDescent="0.25">
      <c r="A965" s="21"/>
      <c r="B965" s="37"/>
      <c r="C965" s="120"/>
    </row>
    <row r="966" spans="1:3" ht="15.75" x14ac:dyDescent="0.25">
      <c r="A966" s="92"/>
      <c r="B966" s="37"/>
      <c r="C966" s="120"/>
    </row>
    <row r="967" spans="1:3" ht="15.75" x14ac:dyDescent="0.25">
      <c r="A967" s="92"/>
      <c r="B967" s="37"/>
      <c r="C967" s="120"/>
    </row>
    <row r="968" spans="1:3" ht="15.75" x14ac:dyDescent="0.25">
      <c r="A968" s="92"/>
      <c r="B968" s="37"/>
      <c r="C968" s="120"/>
    </row>
    <row r="969" spans="1:3" ht="15.75" x14ac:dyDescent="0.25">
      <c r="A969" s="92"/>
      <c r="B969" s="37"/>
      <c r="C969" s="120"/>
    </row>
    <row r="970" spans="1:3" ht="17.25" x14ac:dyDescent="0.3">
      <c r="A970" s="1" t="s">
        <v>100</v>
      </c>
      <c r="B970" s="3"/>
      <c r="C970" s="3"/>
    </row>
    <row r="971" spans="1:3" ht="17.25" x14ac:dyDescent="0.3">
      <c r="A971" s="1" t="s">
        <v>89</v>
      </c>
      <c r="B971" s="3"/>
      <c r="C971" s="3"/>
    </row>
    <row r="972" spans="1:3" ht="15.75" x14ac:dyDescent="0.25">
      <c r="A972" s="73"/>
      <c r="B972" s="3"/>
      <c r="C972" s="3"/>
    </row>
    <row r="973" spans="1:3" ht="15.75" x14ac:dyDescent="0.25">
      <c r="A973" s="74" t="s">
        <v>2</v>
      </c>
      <c r="B973" s="3"/>
      <c r="C973" s="3"/>
    </row>
    <row r="974" spans="1:3" ht="15.75" x14ac:dyDescent="0.25">
      <c r="A974" s="75"/>
      <c r="B974" s="166" t="s">
        <v>137</v>
      </c>
      <c r="C974" s="166"/>
    </row>
    <row r="975" spans="1:3" ht="15.75" x14ac:dyDescent="0.25">
      <c r="A975" s="76" t="s">
        <v>6</v>
      </c>
      <c r="B975" s="8"/>
      <c r="C975" s="7">
        <v>75000</v>
      </c>
    </row>
    <row r="976" spans="1:3" ht="15.75" x14ac:dyDescent="0.25">
      <c r="A976" s="67" t="s">
        <v>9</v>
      </c>
      <c r="B976" s="11"/>
      <c r="C976" s="10">
        <v>7800</v>
      </c>
    </row>
    <row r="977" spans="1:3" ht="15.75" x14ac:dyDescent="0.25">
      <c r="A977" s="67" t="s">
        <v>11</v>
      </c>
      <c r="B977" s="11"/>
      <c r="C977" s="10">
        <v>94500</v>
      </c>
    </row>
    <row r="978" spans="1:3" ht="15.75" x14ac:dyDescent="0.25">
      <c r="A978" s="67" t="s">
        <v>13</v>
      </c>
      <c r="B978" s="11"/>
      <c r="C978" s="10">
        <v>37500</v>
      </c>
    </row>
    <row r="979" spans="1:3" ht="15.75" x14ac:dyDescent="0.25">
      <c r="A979" s="67" t="s">
        <v>16</v>
      </c>
      <c r="B979" s="11"/>
      <c r="C979" s="10">
        <v>25000</v>
      </c>
    </row>
    <row r="980" spans="1:3" ht="15.75" x14ac:dyDescent="0.25">
      <c r="A980" s="110" t="s">
        <v>15</v>
      </c>
      <c r="B980" s="11"/>
      <c r="C980" s="10">
        <v>100000</v>
      </c>
    </row>
    <row r="981" spans="1:3" ht="15.75" x14ac:dyDescent="0.25">
      <c r="A981" s="110" t="s">
        <v>12</v>
      </c>
      <c r="B981" s="11"/>
      <c r="C981" s="10">
        <v>30000</v>
      </c>
    </row>
    <row r="982" spans="1:3" ht="15.75" x14ac:dyDescent="0.25">
      <c r="A982" s="67" t="s">
        <v>17</v>
      </c>
      <c r="B982" s="11"/>
      <c r="C982" s="10">
        <v>55000</v>
      </c>
    </row>
    <row r="983" spans="1:3" ht="15.75" x14ac:dyDescent="0.25">
      <c r="A983" s="67" t="s">
        <v>18</v>
      </c>
      <c r="B983" s="11"/>
      <c r="C983" s="10">
        <v>11500</v>
      </c>
    </row>
    <row r="984" spans="1:3" ht="15.75" x14ac:dyDescent="0.25">
      <c r="A984" s="67" t="s">
        <v>19</v>
      </c>
      <c r="B984" s="11"/>
      <c r="C984" s="10">
        <v>20000</v>
      </c>
    </row>
    <row r="985" spans="1:3" ht="15.75" x14ac:dyDescent="0.25">
      <c r="A985" s="78" t="s">
        <v>20</v>
      </c>
      <c r="B985" s="19"/>
      <c r="C985" s="18">
        <f>SUM(C975:C984)</f>
        <v>456300</v>
      </c>
    </row>
    <row r="986" spans="1:3" ht="15.75" x14ac:dyDescent="0.25">
      <c r="A986" s="79"/>
      <c r="B986" s="47"/>
      <c r="C986" s="20"/>
    </row>
    <row r="987" spans="1:3" ht="15.75" x14ac:dyDescent="0.25">
      <c r="A987" s="80" t="s">
        <v>21</v>
      </c>
      <c r="B987" s="47"/>
      <c r="C987" s="20"/>
    </row>
    <row r="988" spans="1:3" ht="15.75" x14ac:dyDescent="0.25">
      <c r="A988" s="67" t="s">
        <v>23</v>
      </c>
      <c r="B988" s="47"/>
      <c r="C988" s="77"/>
    </row>
    <row r="989" spans="1:3" ht="15.75" x14ac:dyDescent="0.25">
      <c r="A989" s="67" t="s">
        <v>22</v>
      </c>
      <c r="B989" s="47"/>
      <c r="C989" s="81"/>
    </row>
    <row r="990" spans="1:3" ht="15.75" x14ac:dyDescent="0.25">
      <c r="A990" s="67" t="s">
        <v>24</v>
      </c>
      <c r="B990" s="90"/>
      <c r="C990" s="81"/>
    </row>
    <row r="991" spans="1:3" ht="15.75" x14ac:dyDescent="0.25">
      <c r="A991" s="67" t="s">
        <v>25</v>
      </c>
      <c r="B991" s="47"/>
      <c r="C991" s="81"/>
    </row>
    <row r="992" spans="1:3" ht="15.75" x14ac:dyDescent="0.25">
      <c r="A992" s="67"/>
      <c r="B992" s="8"/>
      <c r="C992" s="7">
        <f>C985+B990+C988</f>
        <v>456300</v>
      </c>
    </row>
    <row r="993" spans="1:3" ht="15.75" x14ac:dyDescent="0.25">
      <c r="A993" s="80" t="s">
        <v>26</v>
      </c>
      <c r="B993" s="47"/>
      <c r="C993" s="81"/>
    </row>
    <row r="994" spans="1:3" ht="15.75" x14ac:dyDescent="0.25">
      <c r="A994" s="67" t="s">
        <v>27</v>
      </c>
      <c r="B994" s="29">
        <v>350</v>
      </c>
      <c r="C994" s="82"/>
    </row>
    <row r="995" spans="1:3" ht="17.25" x14ac:dyDescent="0.3">
      <c r="A995" s="9" t="s">
        <v>28</v>
      </c>
      <c r="B995" s="49">
        <v>7500</v>
      </c>
      <c r="C995" s="137"/>
    </row>
    <row r="996" spans="1:3" ht="16.5" thickBot="1" x14ac:dyDescent="0.3">
      <c r="A996" s="67" t="s">
        <v>29</v>
      </c>
      <c r="B996" s="35"/>
      <c r="C996" s="84">
        <f>C992-B994-B995</f>
        <v>448450</v>
      </c>
    </row>
    <row r="997" spans="1:3" ht="15.75" x14ac:dyDescent="0.25">
      <c r="A997" s="67" t="s">
        <v>30</v>
      </c>
      <c r="B997" s="50"/>
      <c r="C997" s="85">
        <f>C996*6/100</f>
        <v>26907</v>
      </c>
    </row>
    <row r="998" spans="1:3" ht="15.75" x14ac:dyDescent="0.25">
      <c r="A998" s="67" t="s">
        <v>31</v>
      </c>
      <c r="B998" s="47"/>
      <c r="C998" s="77">
        <v>-15000</v>
      </c>
    </row>
    <row r="999" spans="1:3" ht="16.5" thickBot="1" x14ac:dyDescent="0.3">
      <c r="A999" s="12" t="s">
        <v>32</v>
      </c>
      <c r="B999" s="32"/>
      <c r="C999" s="38">
        <f t="shared" ref="C999" si="10">C997+C998</f>
        <v>11907</v>
      </c>
    </row>
    <row r="1000" spans="1:3" ht="16.5" thickTop="1" x14ac:dyDescent="0.25">
      <c r="A1000" s="43"/>
      <c r="B1000" s="40"/>
      <c r="C1000" s="41"/>
    </row>
    <row r="1001" spans="1:3" ht="15.75" x14ac:dyDescent="0.25">
      <c r="A1001" s="21"/>
      <c r="B1001" s="37"/>
      <c r="C1001" s="120" t="s">
        <v>116</v>
      </c>
    </row>
    <row r="1002" spans="1:3" ht="15.75" x14ac:dyDescent="0.25">
      <c r="A1002" s="21"/>
      <c r="B1002" s="37"/>
      <c r="C1002" s="120"/>
    </row>
    <row r="1003" spans="1:3" ht="15.75" x14ac:dyDescent="0.25">
      <c r="A1003" s="21"/>
      <c r="B1003" s="37"/>
      <c r="C1003" s="120"/>
    </row>
    <row r="1004" spans="1:3" ht="15.75" x14ac:dyDescent="0.25">
      <c r="A1004" s="21"/>
      <c r="B1004" s="37"/>
      <c r="C1004" s="120"/>
    </row>
    <row r="1005" spans="1:3" ht="15.75" x14ac:dyDescent="0.25">
      <c r="A1005" s="21"/>
      <c r="B1005" s="37"/>
      <c r="C1005" s="120"/>
    </row>
    <row r="1006" spans="1:3" ht="15.75" x14ac:dyDescent="0.25">
      <c r="A1006" s="21"/>
      <c r="B1006" s="37"/>
      <c r="C1006" s="120"/>
    </row>
    <row r="1007" spans="1:3" ht="15.75" x14ac:dyDescent="0.25">
      <c r="A1007" s="21"/>
      <c r="B1007" s="37"/>
      <c r="C1007" s="120"/>
    </row>
    <row r="1008" spans="1:3" ht="15.75" x14ac:dyDescent="0.25">
      <c r="A1008" s="21"/>
      <c r="B1008" s="37"/>
      <c r="C1008" s="120"/>
    </row>
    <row r="1009" spans="1:3" ht="15.75" x14ac:dyDescent="0.25">
      <c r="A1009" s="21"/>
      <c r="B1009" s="37"/>
      <c r="C1009" s="120"/>
    </row>
    <row r="1010" spans="1:3" ht="15.75" x14ac:dyDescent="0.25">
      <c r="A1010" s="21"/>
      <c r="B1010" s="37"/>
      <c r="C1010" s="120"/>
    </row>
    <row r="1011" spans="1:3" ht="15.75" x14ac:dyDescent="0.25">
      <c r="A1011" s="21"/>
      <c r="B1011" s="37"/>
      <c r="C1011" s="120"/>
    </row>
    <row r="1017" spans="1:3" ht="17.25" x14ac:dyDescent="0.3">
      <c r="A1017" s="1" t="s">
        <v>102</v>
      </c>
      <c r="B1017" s="3"/>
      <c r="C1017" s="3"/>
    </row>
    <row r="1018" spans="1:3" ht="17.25" x14ac:dyDescent="0.3">
      <c r="A1018" s="1" t="s">
        <v>89</v>
      </c>
      <c r="B1018" s="3"/>
      <c r="C1018" s="3"/>
    </row>
    <row r="1019" spans="1:3" ht="15.75" x14ac:dyDescent="0.25">
      <c r="A1019" s="73"/>
      <c r="B1019" s="3"/>
      <c r="C1019" s="3"/>
    </row>
    <row r="1020" spans="1:3" ht="15.75" x14ac:dyDescent="0.25">
      <c r="A1020" s="74" t="s">
        <v>2</v>
      </c>
      <c r="B1020" s="3"/>
      <c r="C1020" s="3"/>
    </row>
    <row r="1021" spans="1:3" ht="15.75" x14ac:dyDescent="0.25">
      <c r="A1021" s="75"/>
      <c r="B1021" s="166" t="s">
        <v>137</v>
      </c>
      <c r="C1021" s="166"/>
    </row>
    <row r="1022" spans="1:3" ht="15.75" x14ac:dyDescent="0.25">
      <c r="A1022" s="76" t="s">
        <v>6</v>
      </c>
      <c r="B1022" s="8"/>
      <c r="C1022" s="7">
        <v>75000</v>
      </c>
    </row>
    <row r="1023" spans="1:3" ht="15.75" x14ac:dyDescent="0.25">
      <c r="A1023" s="67" t="s">
        <v>9</v>
      </c>
      <c r="B1023" s="11"/>
      <c r="C1023" s="10">
        <v>7800</v>
      </c>
    </row>
    <row r="1024" spans="1:3" ht="15.75" x14ac:dyDescent="0.25">
      <c r="A1024" s="67" t="s">
        <v>11</v>
      </c>
      <c r="B1024" s="11"/>
      <c r="C1024" s="10">
        <v>94500</v>
      </c>
    </row>
    <row r="1025" spans="1:3" ht="15.75" x14ac:dyDescent="0.25">
      <c r="A1025" s="67" t="s">
        <v>13</v>
      </c>
      <c r="B1025" s="11"/>
      <c r="C1025" s="10">
        <v>37500</v>
      </c>
    </row>
    <row r="1026" spans="1:3" ht="15.75" x14ac:dyDescent="0.25">
      <c r="A1026" s="67" t="s">
        <v>16</v>
      </c>
      <c r="B1026" s="11"/>
      <c r="C1026" s="10">
        <v>25000</v>
      </c>
    </row>
    <row r="1027" spans="1:3" ht="17.25" x14ac:dyDescent="0.3">
      <c r="A1027" s="9" t="s">
        <v>15</v>
      </c>
      <c r="B1027" s="11"/>
      <c r="C1027" s="10">
        <v>100000</v>
      </c>
    </row>
    <row r="1028" spans="1:3" ht="15.75" x14ac:dyDescent="0.25">
      <c r="A1028" s="110" t="s">
        <v>12</v>
      </c>
      <c r="B1028" s="11"/>
      <c r="C1028" s="10">
        <v>30000</v>
      </c>
    </row>
    <row r="1029" spans="1:3" ht="15.75" x14ac:dyDescent="0.25">
      <c r="A1029" s="67" t="s">
        <v>17</v>
      </c>
      <c r="B1029" s="11"/>
      <c r="C1029" s="10">
        <v>55000</v>
      </c>
    </row>
    <row r="1030" spans="1:3" ht="15.75" x14ac:dyDescent="0.25">
      <c r="A1030" s="67" t="s">
        <v>18</v>
      </c>
      <c r="B1030" s="11"/>
      <c r="C1030" s="10">
        <v>11500</v>
      </c>
    </row>
    <row r="1031" spans="1:3" ht="15.75" x14ac:dyDescent="0.25">
      <c r="A1031" s="67" t="s">
        <v>19</v>
      </c>
      <c r="B1031" s="11"/>
      <c r="C1031" s="10">
        <v>20000</v>
      </c>
    </row>
    <row r="1032" spans="1:3" ht="15.75" x14ac:dyDescent="0.25">
      <c r="A1032" s="78" t="s">
        <v>20</v>
      </c>
      <c r="B1032" s="19"/>
      <c r="C1032" s="18">
        <f>SUM(C1022:C1031)</f>
        <v>456300</v>
      </c>
    </row>
    <row r="1033" spans="1:3" ht="15.75" x14ac:dyDescent="0.25">
      <c r="A1033" s="79"/>
      <c r="B1033" s="47"/>
      <c r="C1033" s="20"/>
    </row>
    <row r="1034" spans="1:3" ht="15.75" x14ac:dyDescent="0.25">
      <c r="A1034" s="80" t="s">
        <v>21</v>
      </c>
      <c r="B1034" s="47"/>
      <c r="C1034" s="20"/>
    </row>
    <row r="1035" spans="1:3" ht="15.75" x14ac:dyDescent="0.25">
      <c r="A1035" s="67" t="s">
        <v>23</v>
      </c>
      <c r="B1035" s="47"/>
      <c r="C1035" s="77"/>
    </row>
    <row r="1036" spans="1:3" ht="15.75" x14ac:dyDescent="0.25">
      <c r="A1036" s="67" t="s">
        <v>22</v>
      </c>
      <c r="B1036" s="47"/>
      <c r="C1036" s="81"/>
    </row>
    <row r="1037" spans="1:3" ht="15.75" x14ac:dyDescent="0.25">
      <c r="A1037" s="67" t="s">
        <v>24</v>
      </c>
      <c r="B1037" s="90"/>
      <c r="C1037" s="81"/>
    </row>
    <row r="1038" spans="1:3" ht="15.75" x14ac:dyDescent="0.25">
      <c r="A1038" s="67" t="s">
        <v>25</v>
      </c>
      <c r="B1038" s="47"/>
      <c r="C1038" s="81"/>
    </row>
    <row r="1039" spans="1:3" ht="15.75" x14ac:dyDescent="0.25">
      <c r="A1039" s="67"/>
      <c r="B1039" s="8"/>
      <c r="C1039" s="7">
        <f>C1032+B1037+C1035</f>
        <v>456300</v>
      </c>
    </row>
    <row r="1040" spans="1:3" ht="15.75" x14ac:dyDescent="0.25">
      <c r="A1040" s="80" t="s">
        <v>26</v>
      </c>
      <c r="B1040" s="47"/>
      <c r="C1040" s="81"/>
    </row>
    <row r="1041" spans="1:3" ht="15.75" x14ac:dyDescent="0.25">
      <c r="A1041" s="67" t="s">
        <v>27</v>
      </c>
      <c r="B1041" s="29">
        <v>350</v>
      </c>
      <c r="C1041" s="82"/>
    </row>
    <row r="1042" spans="1:3" ht="17.25" x14ac:dyDescent="0.3">
      <c r="A1042" s="9" t="s">
        <v>28</v>
      </c>
      <c r="B1042" s="49">
        <v>7500</v>
      </c>
      <c r="C1042" s="137"/>
    </row>
    <row r="1043" spans="1:3" ht="16.5" thickBot="1" x14ac:dyDescent="0.3">
      <c r="A1043" s="67" t="s">
        <v>29</v>
      </c>
      <c r="B1043" s="35"/>
      <c r="C1043" s="84">
        <f>C1039-B1041-B1042</f>
        <v>448450</v>
      </c>
    </row>
    <row r="1044" spans="1:3" ht="15.75" x14ac:dyDescent="0.25">
      <c r="A1044" s="67" t="s">
        <v>73</v>
      </c>
      <c r="B1044" s="50"/>
      <c r="C1044" s="85">
        <f>C1043*6/100</f>
        <v>26907</v>
      </c>
    </row>
    <row r="1045" spans="1:3" ht="15.75" x14ac:dyDescent="0.25">
      <c r="A1045" s="67" t="s">
        <v>31</v>
      </c>
      <c r="B1045" s="47"/>
      <c r="C1045" s="77">
        <v>-15000</v>
      </c>
    </row>
    <row r="1046" spans="1:3" ht="16.5" thickBot="1" x14ac:dyDescent="0.3">
      <c r="A1046" s="43" t="s">
        <v>32</v>
      </c>
      <c r="B1046" s="57"/>
      <c r="C1046" s="126">
        <f>C1044+C1045</f>
        <v>11907</v>
      </c>
    </row>
    <row r="1047" spans="1:3" ht="16.5" thickTop="1" x14ac:dyDescent="0.25">
      <c r="A1047" s="21"/>
      <c r="B1047" s="37"/>
      <c r="C1047" s="120"/>
    </row>
    <row r="1048" spans="1:3" ht="15.75" x14ac:dyDescent="0.25">
      <c r="A1048" s="21"/>
      <c r="B1048" s="37"/>
      <c r="C1048" s="120"/>
    </row>
    <row r="1049" spans="1:3" ht="15.75" x14ac:dyDescent="0.25">
      <c r="A1049" s="21"/>
      <c r="B1049" s="37"/>
      <c r="C1049" s="120"/>
    </row>
    <row r="1050" spans="1:3" ht="15.75" x14ac:dyDescent="0.25">
      <c r="A1050" s="21"/>
      <c r="B1050" s="37"/>
      <c r="C1050" s="120"/>
    </row>
    <row r="1051" spans="1:3" ht="15.75" x14ac:dyDescent="0.25">
      <c r="A1051" s="21"/>
      <c r="B1051" s="37"/>
      <c r="C1051" s="120"/>
    </row>
    <row r="1052" spans="1:3" ht="15.75" x14ac:dyDescent="0.25">
      <c r="A1052" s="21"/>
      <c r="B1052" s="37"/>
      <c r="C1052" s="120"/>
    </row>
    <row r="1053" spans="1:3" ht="15.75" x14ac:dyDescent="0.25">
      <c r="A1053" s="21"/>
      <c r="B1053" s="37"/>
      <c r="C1053" s="120"/>
    </row>
    <row r="1054" spans="1:3" ht="15.75" x14ac:dyDescent="0.25">
      <c r="A1054" s="21"/>
      <c r="B1054" s="37"/>
      <c r="C1054" s="120"/>
    </row>
    <row r="1055" spans="1:3" ht="15.75" x14ac:dyDescent="0.25">
      <c r="A1055" s="21"/>
      <c r="B1055" s="37"/>
      <c r="C1055" s="120"/>
    </row>
    <row r="1057" spans="1:3" ht="15.75" x14ac:dyDescent="0.25">
      <c r="A1057" s="92"/>
      <c r="B1057" s="37"/>
      <c r="C1057" s="120"/>
    </row>
    <row r="1064" spans="1:3" ht="17.25" x14ac:dyDescent="0.3">
      <c r="A1064" s="1" t="s">
        <v>106</v>
      </c>
      <c r="B1064" s="3"/>
      <c r="C1064" s="3"/>
    </row>
    <row r="1065" spans="1:3" ht="17.25" x14ac:dyDescent="0.3">
      <c r="A1065" s="1" t="s">
        <v>89</v>
      </c>
      <c r="B1065" s="3"/>
      <c r="C1065" s="3"/>
    </row>
    <row r="1066" spans="1:3" ht="15.75" x14ac:dyDescent="0.25">
      <c r="A1066" s="73"/>
      <c r="B1066" s="3"/>
      <c r="C1066" s="3"/>
    </row>
    <row r="1067" spans="1:3" ht="15.75" x14ac:dyDescent="0.25">
      <c r="A1067" s="74" t="s">
        <v>2</v>
      </c>
      <c r="B1067" s="3"/>
      <c r="C1067" s="3"/>
    </row>
    <row r="1068" spans="1:3" ht="15.75" x14ac:dyDescent="0.25">
      <c r="A1068" s="75"/>
      <c r="B1068" s="166" t="s">
        <v>137</v>
      </c>
      <c r="C1068" s="166"/>
    </row>
    <row r="1069" spans="1:3" ht="15.75" x14ac:dyDescent="0.25">
      <c r="A1069" s="76" t="s">
        <v>6</v>
      </c>
      <c r="B1069" s="8"/>
      <c r="C1069" s="7">
        <v>75000</v>
      </c>
    </row>
    <row r="1070" spans="1:3" ht="15.75" x14ac:dyDescent="0.25">
      <c r="A1070" s="67" t="s">
        <v>9</v>
      </c>
      <c r="B1070" s="11"/>
      <c r="C1070" s="10">
        <v>7800</v>
      </c>
    </row>
    <row r="1071" spans="1:3" ht="15.75" x14ac:dyDescent="0.25">
      <c r="A1071" s="67" t="s">
        <v>11</v>
      </c>
      <c r="B1071" s="11"/>
      <c r="C1071" s="10">
        <v>94500</v>
      </c>
    </row>
    <row r="1072" spans="1:3" ht="15.75" x14ac:dyDescent="0.25">
      <c r="A1072" s="67" t="s">
        <v>13</v>
      </c>
      <c r="B1072" s="11"/>
      <c r="C1072" s="10">
        <v>37500</v>
      </c>
    </row>
    <row r="1073" spans="1:3" ht="17.25" x14ac:dyDescent="0.3">
      <c r="A1073" s="9" t="s">
        <v>15</v>
      </c>
      <c r="B1073" s="11"/>
      <c r="C1073" s="10">
        <v>100000</v>
      </c>
    </row>
    <row r="1074" spans="1:3" ht="15.75" x14ac:dyDescent="0.25">
      <c r="A1074" s="67" t="s">
        <v>16</v>
      </c>
      <c r="B1074" s="11"/>
      <c r="C1074" s="10">
        <v>25000</v>
      </c>
    </row>
    <row r="1075" spans="1:3" ht="15.75" x14ac:dyDescent="0.25">
      <c r="A1075" s="67" t="s">
        <v>17</v>
      </c>
      <c r="B1075" s="11"/>
      <c r="C1075" s="10">
        <v>55000</v>
      </c>
    </row>
    <row r="1076" spans="1:3" ht="15.75" x14ac:dyDescent="0.25">
      <c r="A1076" s="67" t="s">
        <v>18</v>
      </c>
      <c r="B1076" s="11"/>
      <c r="C1076" s="10">
        <v>11500</v>
      </c>
    </row>
    <row r="1077" spans="1:3" ht="15.75" x14ac:dyDescent="0.25">
      <c r="A1077" s="67" t="s">
        <v>19</v>
      </c>
      <c r="B1077" s="11"/>
      <c r="C1077" s="10">
        <v>20000</v>
      </c>
    </row>
    <row r="1078" spans="1:3" ht="15.75" x14ac:dyDescent="0.25">
      <c r="A1078" s="78" t="s">
        <v>20</v>
      </c>
      <c r="B1078" s="19"/>
      <c r="C1078" s="18">
        <f>SUM(C1069:C1077)</f>
        <v>426300</v>
      </c>
    </row>
    <row r="1079" spans="1:3" ht="15.75" x14ac:dyDescent="0.25">
      <c r="A1079" s="79"/>
      <c r="B1079" s="47"/>
      <c r="C1079" s="20"/>
    </row>
    <row r="1080" spans="1:3" ht="15.75" x14ac:dyDescent="0.25">
      <c r="A1080" s="80" t="s">
        <v>21</v>
      </c>
      <c r="B1080" s="47"/>
      <c r="C1080" s="20"/>
    </row>
    <row r="1081" spans="1:3" ht="15.75" x14ac:dyDescent="0.25">
      <c r="A1081" s="67" t="s">
        <v>23</v>
      </c>
      <c r="B1081" s="47"/>
      <c r="C1081" s="77"/>
    </row>
    <row r="1082" spans="1:3" ht="15.75" x14ac:dyDescent="0.25">
      <c r="A1082" s="67" t="s">
        <v>22</v>
      </c>
      <c r="B1082" s="47"/>
      <c r="C1082" s="81"/>
    </row>
    <row r="1083" spans="1:3" ht="15.75" x14ac:dyDescent="0.25">
      <c r="A1083" s="67" t="s">
        <v>24</v>
      </c>
      <c r="B1083" s="90"/>
      <c r="C1083" s="81"/>
    </row>
    <row r="1084" spans="1:3" ht="15.75" x14ac:dyDescent="0.25">
      <c r="A1084" s="67" t="s">
        <v>25</v>
      </c>
      <c r="B1084" s="47"/>
      <c r="C1084" s="81"/>
    </row>
    <row r="1085" spans="1:3" ht="15.75" x14ac:dyDescent="0.25">
      <c r="A1085" s="67"/>
      <c r="B1085" s="8"/>
      <c r="C1085" s="7">
        <f>C1078+B1083+C1081</f>
        <v>426300</v>
      </c>
    </row>
    <row r="1086" spans="1:3" ht="15.75" x14ac:dyDescent="0.25">
      <c r="A1086" s="80" t="s">
        <v>26</v>
      </c>
      <c r="B1086" s="47"/>
      <c r="C1086" s="81"/>
    </row>
    <row r="1087" spans="1:3" ht="15.75" x14ac:dyDescent="0.25">
      <c r="A1087" s="67" t="s">
        <v>27</v>
      </c>
      <c r="B1087" s="29">
        <v>350</v>
      </c>
      <c r="C1087" s="82"/>
    </row>
    <row r="1088" spans="1:3" ht="17.25" x14ac:dyDescent="0.3">
      <c r="A1088" s="83"/>
      <c r="B1088" s="49"/>
      <c r="C1088" s="137"/>
    </row>
    <row r="1089" spans="1:3" ht="16.5" thickBot="1" x14ac:dyDescent="0.3">
      <c r="A1089" s="67" t="s">
        <v>29</v>
      </c>
      <c r="B1089" s="35"/>
      <c r="C1089" s="84">
        <f>C1085-B1087</f>
        <v>425950</v>
      </c>
    </row>
    <row r="1090" spans="1:3" ht="15.75" x14ac:dyDescent="0.25">
      <c r="A1090" s="67" t="s">
        <v>30</v>
      </c>
      <c r="B1090" s="50"/>
      <c r="C1090" s="85">
        <f>C1089*6/100</f>
        <v>25557</v>
      </c>
    </row>
    <row r="1091" spans="1:3" ht="15.75" x14ac:dyDescent="0.25">
      <c r="A1091" s="67" t="s">
        <v>31</v>
      </c>
      <c r="B1091" s="47"/>
      <c r="C1091" s="77">
        <v>-15000</v>
      </c>
    </row>
    <row r="1092" spans="1:3" ht="16.5" thickBot="1" x14ac:dyDescent="0.3">
      <c r="A1092" s="43" t="s">
        <v>32</v>
      </c>
      <c r="B1092" s="57"/>
      <c r="C1092" s="126">
        <f>C1090+C1091</f>
        <v>10557</v>
      </c>
    </row>
    <row r="1093" spans="1:3" ht="16.5" thickTop="1" x14ac:dyDescent="0.25">
      <c r="A1093" s="21"/>
      <c r="B1093" s="37"/>
      <c r="C1093" s="120"/>
    </row>
    <row r="1094" spans="1:3" ht="15.75" x14ac:dyDescent="0.25">
      <c r="A1094" s="21"/>
      <c r="B1094" s="37"/>
      <c r="C1094" s="120"/>
    </row>
    <row r="1095" spans="1:3" ht="15.75" x14ac:dyDescent="0.25">
      <c r="A1095" s="21"/>
      <c r="B1095" s="37"/>
      <c r="C1095" s="120"/>
    </row>
    <row r="1096" spans="1:3" ht="15.75" x14ac:dyDescent="0.25">
      <c r="A1096" s="21"/>
      <c r="B1096" s="37"/>
      <c r="C1096" s="120"/>
    </row>
    <row r="1097" spans="1:3" ht="15.75" x14ac:dyDescent="0.25">
      <c r="A1097" s="21"/>
      <c r="B1097" s="37"/>
      <c r="C1097" s="120"/>
    </row>
    <row r="1098" spans="1:3" ht="15.75" x14ac:dyDescent="0.25">
      <c r="A1098" s="21"/>
      <c r="B1098" s="37"/>
      <c r="C1098" s="120"/>
    </row>
    <row r="1099" spans="1:3" ht="15.75" x14ac:dyDescent="0.25">
      <c r="A1099" s="21"/>
      <c r="B1099" s="37"/>
      <c r="C1099" s="120"/>
    </row>
    <row r="1100" spans="1:3" ht="15.75" x14ac:dyDescent="0.25">
      <c r="A1100" s="21"/>
      <c r="B1100" s="37"/>
      <c r="C1100" s="120"/>
    </row>
    <row r="1101" spans="1:3" ht="15.75" x14ac:dyDescent="0.25">
      <c r="A1101" s="21"/>
      <c r="B1101" s="37"/>
      <c r="C1101" s="120"/>
    </row>
    <row r="1103" spans="1:3" ht="15.75" x14ac:dyDescent="0.25">
      <c r="A1103" s="92"/>
      <c r="B1103" s="37"/>
      <c r="C1103" s="120"/>
    </row>
    <row r="1112" spans="1:3" ht="17.25" x14ac:dyDescent="0.3">
      <c r="A1112" s="1" t="s">
        <v>108</v>
      </c>
      <c r="B1112" s="3"/>
      <c r="C1112" s="3"/>
    </row>
    <row r="1113" spans="1:3" ht="17.25" x14ac:dyDescent="0.3">
      <c r="A1113" s="1" t="s">
        <v>89</v>
      </c>
      <c r="B1113" s="3"/>
      <c r="C1113" s="3"/>
    </row>
    <row r="1114" spans="1:3" ht="15.75" x14ac:dyDescent="0.25">
      <c r="A1114" s="73"/>
      <c r="B1114" s="3"/>
      <c r="C1114" s="3"/>
    </row>
    <row r="1115" spans="1:3" ht="15.75" x14ac:dyDescent="0.25">
      <c r="A1115" s="74" t="s">
        <v>2</v>
      </c>
      <c r="B1115" s="3"/>
      <c r="C1115" s="3"/>
    </row>
    <row r="1116" spans="1:3" ht="15.75" x14ac:dyDescent="0.25">
      <c r="A1116" s="75"/>
      <c r="B1116" s="166" t="s">
        <v>137</v>
      </c>
      <c r="C1116" s="166"/>
    </row>
    <row r="1117" spans="1:3" ht="15.75" x14ac:dyDescent="0.25">
      <c r="A1117" s="76" t="s">
        <v>6</v>
      </c>
      <c r="B1117" s="8"/>
      <c r="C1117" s="7">
        <v>75000</v>
      </c>
    </row>
    <row r="1118" spans="1:3" ht="15.75" x14ac:dyDescent="0.25">
      <c r="A1118" s="67" t="s">
        <v>9</v>
      </c>
      <c r="B1118" s="11"/>
      <c r="C1118" s="10">
        <v>7800</v>
      </c>
    </row>
    <row r="1119" spans="1:3" ht="15.75" x14ac:dyDescent="0.25">
      <c r="A1119" s="67" t="s">
        <v>11</v>
      </c>
      <c r="B1119" s="11"/>
      <c r="C1119" s="10">
        <v>94500</v>
      </c>
    </row>
    <row r="1120" spans="1:3" ht="15.75" x14ac:dyDescent="0.25">
      <c r="A1120" s="67" t="s">
        <v>13</v>
      </c>
      <c r="B1120" s="11"/>
      <c r="C1120" s="10">
        <v>37500</v>
      </c>
    </row>
    <row r="1121" spans="1:3" ht="15.75" x14ac:dyDescent="0.25">
      <c r="A1121" s="67" t="s">
        <v>16</v>
      </c>
      <c r="B1121" s="11"/>
      <c r="C1121" s="10">
        <v>25000</v>
      </c>
    </row>
    <row r="1122" spans="1:3" ht="15.75" x14ac:dyDescent="0.25">
      <c r="A1122" s="67" t="s">
        <v>53</v>
      </c>
      <c r="B1122" s="11"/>
      <c r="C1122" s="10" t="s">
        <v>38</v>
      </c>
    </row>
    <row r="1123" spans="1:3" ht="15.75" x14ac:dyDescent="0.25">
      <c r="A1123" s="67" t="s">
        <v>17</v>
      </c>
      <c r="B1123" s="11"/>
      <c r="C1123" s="10">
        <v>55000</v>
      </c>
    </row>
    <row r="1124" spans="1:3" ht="15.75" x14ac:dyDescent="0.25">
      <c r="A1124" s="67" t="s">
        <v>18</v>
      </c>
      <c r="B1124" s="11"/>
      <c r="C1124" s="10">
        <v>11500</v>
      </c>
    </row>
    <row r="1125" spans="1:3" ht="15.75" x14ac:dyDescent="0.25">
      <c r="A1125" s="67" t="s">
        <v>19</v>
      </c>
      <c r="B1125" s="11"/>
      <c r="C1125" s="10">
        <v>20000</v>
      </c>
    </row>
    <row r="1126" spans="1:3" ht="15.75" x14ac:dyDescent="0.25">
      <c r="A1126" s="78" t="s">
        <v>20</v>
      </c>
      <c r="B1126" s="19"/>
      <c r="C1126" s="18">
        <f>SUM(C1117:C1125)</f>
        <v>326300</v>
      </c>
    </row>
    <row r="1127" spans="1:3" ht="15.75" x14ac:dyDescent="0.25">
      <c r="A1127" s="79"/>
      <c r="B1127" s="47"/>
      <c r="C1127" s="20"/>
    </row>
    <row r="1128" spans="1:3" ht="15.75" x14ac:dyDescent="0.25">
      <c r="A1128" s="80" t="s">
        <v>21</v>
      </c>
      <c r="B1128" s="47"/>
      <c r="C1128" s="20"/>
    </row>
    <row r="1129" spans="1:3" ht="15.75" x14ac:dyDescent="0.25">
      <c r="A1129" s="67" t="s">
        <v>23</v>
      </c>
      <c r="B1129" s="47"/>
      <c r="C1129" s="77"/>
    </row>
    <row r="1130" spans="1:3" ht="15.75" x14ac:dyDescent="0.25">
      <c r="A1130" s="67" t="s">
        <v>22</v>
      </c>
      <c r="B1130" s="47"/>
      <c r="C1130" s="81"/>
    </row>
    <row r="1131" spans="1:3" ht="15.75" x14ac:dyDescent="0.25">
      <c r="A1131" s="67" t="s">
        <v>24</v>
      </c>
      <c r="B1131" s="90"/>
      <c r="C1131" s="81"/>
    </row>
    <row r="1132" spans="1:3" ht="15.75" x14ac:dyDescent="0.25">
      <c r="A1132" s="67" t="s">
        <v>25</v>
      </c>
      <c r="B1132" s="47"/>
      <c r="C1132" s="81"/>
    </row>
    <row r="1133" spans="1:3" ht="15.75" x14ac:dyDescent="0.25">
      <c r="A1133" s="67"/>
      <c r="B1133" s="8"/>
      <c r="C1133" s="7">
        <f>C1126+B1131+C1129</f>
        <v>326300</v>
      </c>
    </row>
    <row r="1134" spans="1:3" ht="15.75" x14ac:dyDescent="0.25">
      <c r="A1134" s="80" t="s">
        <v>26</v>
      </c>
      <c r="B1134" s="47"/>
      <c r="C1134" s="81"/>
    </row>
    <row r="1135" spans="1:3" ht="15.75" x14ac:dyDescent="0.25">
      <c r="A1135" s="67" t="s">
        <v>27</v>
      </c>
      <c r="B1135" s="29" t="s">
        <v>38</v>
      </c>
      <c r="C1135" s="82"/>
    </row>
    <row r="1136" spans="1:3" ht="17.25" x14ac:dyDescent="0.3">
      <c r="A1136" s="83" t="s">
        <v>28</v>
      </c>
      <c r="B1136" s="49" t="s">
        <v>38</v>
      </c>
      <c r="C1136" s="137"/>
    </row>
    <row r="1137" spans="1:3" ht="16.5" thickBot="1" x14ac:dyDescent="0.3">
      <c r="A1137" s="67" t="s">
        <v>29</v>
      </c>
      <c r="B1137" s="35"/>
      <c r="C1137" s="84">
        <f>C1133</f>
        <v>326300</v>
      </c>
    </row>
    <row r="1138" spans="1:3" ht="15.75" x14ac:dyDescent="0.25">
      <c r="A1138" s="67" t="s">
        <v>30</v>
      </c>
      <c r="B1138" s="50"/>
      <c r="C1138" s="85">
        <f>C1137*6/100</f>
        <v>19578</v>
      </c>
    </row>
    <row r="1139" spans="1:3" ht="15.75" x14ac:dyDescent="0.25">
      <c r="A1139" s="67" t="s">
        <v>31</v>
      </c>
      <c r="B1139" s="47"/>
      <c r="C1139" s="77">
        <v>-15000</v>
      </c>
    </row>
    <row r="1140" spans="1:3" ht="16.5" thickBot="1" x14ac:dyDescent="0.3">
      <c r="A1140" s="43" t="s">
        <v>32</v>
      </c>
      <c r="B1140" s="57"/>
      <c r="C1140" s="126">
        <f>C1138+C1139</f>
        <v>4578</v>
      </c>
    </row>
    <row r="1141" spans="1:3" ht="15.75" thickTop="1" x14ac:dyDescent="0.25"/>
    <row r="1142" spans="1:3" ht="15.75" x14ac:dyDescent="0.25">
      <c r="A1142" s="92"/>
      <c r="B1142" s="37"/>
      <c r="C1142" s="120"/>
    </row>
    <row r="1143" spans="1:3" ht="15.75" x14ac:dyDescent="0.25">
      <c r="A1143" s="92"/>
      <c r="B1143" s="37"/>
      <c r="C1143" s="120"/>
    </row>
    <row r="1144" spans="1:3" ht="15.75" x14ac:dyDescent="0.25">
      <c r="A1144" s="92"/>
      <c r="B1144" s="37"/>
      <c r="C1144" s="120"/>
    </row>
    <row r="1145" spans="1:3" ht="15.75" x14ac:dyDescent="0.25">
      <c r="A1145" s="92"/>
      <c r="B1145" s="37"/>
      <c r="C1145" s="120"/>
    </row>
    <row r="1146" spans="1:3" ht="15.75" x14ac:dyDescent="0.25">
      <c r="A1146" s="92"/>
      <c r="B1146" s="37"/>
      <c r="C1146" s="120"/>
    </row>
    <row r="1147" spans="1:3" ht="15.75" x14ac:dyDescent="0.25">
      <c r="A1147" s="92"/>
      <c r="B1147" s="37"/>
      <c r="C1147" s="120"/>
    </row>
    <row r="1148" spans="1:3" ht="15.75" x14ac:dyDescent="0.25">
      <c r="A1148" s="92"/>
      <c r="B1148" s="37"/>
      <c r="C1148" s="120"/>
    </row>
    <row r="1149" spans="1:3" ht="15.75" x14ac:dyDescent="0.25">
      <c r="A1149" s="92"/>
      <c r="B1149" s="37"/>
      <c r="C1149" s="120"/>
    </row>
  </sheetData>
  <mergeCells count="25">
    <mergeCell ref="B508:C508"/>
    <mergeCell ref="B8:C8"/>
    <mergeCell ref="B53:C53"/>
    <mergeCell ref="B98:C98"/>
    <mergeCell ref="B142:C142"/>
    <mergeCell ref="B186:C186"/>
    <mergeCell ref="B230:C230"/>
    <mergeCell ref="B274:C274"/>
    <mergeCell ref="B321:C321"/>
    <mergeCell ref="B368:C368"/>
    <mergeCell ref="B415:C415"/>
    <mergeCell ref="B462:C462"/>
    <mergeCell ref="B1068:C1068"/>
    <mergeCell ref="B1116:C1116"/>
    <mergeCell ref="B1021:C1021"/>
    <mergeCell ref="B555:C555"/>
    <mergeCell ref="B602:C602"/>
    <mergeCell ref="B697:C697"/>
    <mergeCell ref="B744:C744"/>
    <mergeCell ref="B791:C791"/>
    <mergeCell ref="B837:C837"/>
    <mergeCell ref="B880:C880"/>
    <mergeCell ref="B927:C927"/>
    <mergeCell ref="B974:C974"/>
    <mergeCell ref="B649:C649"/>
  </mergeCells>
  <pageMargins left="0.95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43"/>
  <sheetViews>
    <sheetView topLeftCell="A212" workbookViewId="0">
      <selection activeCell="A226" sqref="A226:C262"/>
    </sheetView>
  </sheetViews>
  <sheetFormatPr defaultRowHeight="15" x14ac:dyDescent="0.25"/>
  <cols>
    <col min="1" max="1" width="47.5703125" customWidth="1"/>
    <col min="2" max="2" width="11.42578125" customWidth="1"/>
    <col min="3" max="3" width="14" customWidth="1"/>
    <col min="6" max="6" width="32" customWidth="1"/>
    <col min="7" max="7" width="12.7109375" customWidth="1"/>
    <col min="8" max="8" width="15.28515625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146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>
        <v>2650</v>
      </c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105750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506450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67" t="s">
        <v>143</v>
      </c>
      <c r="B27" s="14">
        <v>7140</v>
      </c>
      <c r="C27" s="25"/>
    </row>
    <row r="28" spans="1:3" ht="17.25" x14ac:dyDescent="0.3">
      <c r="A28" s="9" t="s">
        <v>24</v>
      </c>
      <c r="B28" s="14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C23+B27+B28</f>
        <v>553590</v>
      </c>
    </row>
    <row r="32" spans="1:3" ht="17.25" x14ac:dyDescent="0.3">
      <c r="A32" s="23" t="s">
        <v>26</v>
      </c>
      <c r="B32" s="11"/>
      <c r="C32" s="10"/>
    </row>
    <row r="33" spans="1:3" ht="17.25" x14ac:dyDescent="0.3">
      <c r="A33" s="9" t="s">
        <v>27</v>
      </c>
      <c r="B33" s="29">
        <v>350</v>
      </c>
      <c r="C33" s="28"/>
    </row>
    <row r="34" spans="1:3" ht="17.25" x14ac:dyDescent="0.3">
      <c r="A34" s="9" t="s">
        <v>28</v>
      </c>
      <c r="B34" s="32">
        <f>C9*10/100</f>
        <v>11250</v>
      </c>
      <c r="C34" s="31"/>
    </row>
    <row r="35" spans="1:3" ht="15.75" x14ac:dyDescent="0.25">
      <c r="A35" s="12"/>
      <c r="B35" s="11"/>
      <c r="C35" s="33">
        <f t="shared" ref="C35" si="0">-B33-B34</f>
        <v>-11600</v>
      </c>
    </row>
    <row r="36" spans="1:3" ht="18" thickBot="1" x14ac:dyDescent="0.35">
      <c r="A36" s="9" t="s">
        <v>29</v>
      </c>
      <c r="B36" s="36"/>
      <c r="C36" s="34">
        <f>+C31+C35</f>
        <v>541990</v>
      </c>
    </row>
    <row r="37" spans="1:3" ht="17.25" x14ac:dyDescent="0.3">
      <c r="A37" s="9" t="s">
        <v>73</v>
      </c>
      <c r="B37" s="32"/>
      <c r="C37" s="13">
        <f>C36*12/100</f>
        <v>65038.8</v>
      </c>
    </row>
    <row r="38" spans="1:3" ht="17.25" x14ac:dyDescent="0.3">
      <c r="A38" s="9" t="s">
        <v>31</v>
      </c>
      <c r="B38" s="22"/>
      <c r="C38" s="13">
        <v>-45000</v>
      </c>
    </row>
    <row r="39" spans="1:3" ht="16.5" thickBot="1" x14ac:dyDescent="0.3">
      <c r="A39" s="43" t="s">
        <v>32</v>
      </c>
      <c r="B39" s="40"/>
      <c r="C39" s="158">
        <f>C37+C38</f>
        <v>20038.800000000003</v>
      </c>
    </row>
    <row r="40" spans="1:3" ht="16.5" thickTop="1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5.75" x14ac:dyDescent="0.25">
      <c r="A47" s="21"/>
      <c r="B47" s="30"/>
      <c r="C47" s="58"/>
    </row>
    <row r="48" spans="1:3" ht="15.75" x14ac:dyDescent="0.25">
      <c r="A48" s="21"/>
      <c r="B48" s="30"/>
      <c r="C48" s="58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6" t="s">
        <v>146</v>
      </c>
      <c r="C53" s="166"/>
    </row>
    <row r="54" spans="1:3" ht="17.25" x14ac:dyDescent="0.3">
      <c r="A54" s="6" t="s">
        <v>6</v>
      </c>
      <c r="B54" s="8"/>
      <c r="C54" s="7">
        <v>109400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105750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54700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489150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67" t="s">
        <v>143</v>
      </c>
      <c r="B72" s="14">
        <v>7140</v>
      </c>
      <c r="C72" s="25"/>
    </row>
    <row r="73" spans="1:3" ht="17.25" x14ac:dyDescent="0.3">
      <c r="A73" s="83" t="s">
        <v>24</v>
      </c>
      <c r="B73" s="14">
        <v>55000</v>
      </c>
      <c r="C73" s="152"/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C68+B72+B73</f>
        <v>551290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10940</v>
      </c>
      <c r="C79" s="31"/>
    </row>
    <row r="80" spans="1:3" ht="15.75" x14ac:dyDescent="0.25">
      <c r="A80" s="12"/>
      <c r="B80" s="11"/>
      <c r="C80" s="33">
        <f>-B78-B79</f>
        <v>-11290</v>
      </c>
    </row>
    <row r="81" spans="1:3" ht="18" thickBot="1" x14ac:dyDescent="0.35">
      <c r="A81" s="9" t="s">
        <v>29</v>
      </c>
      <c r="B81" s="36"/>
      <c r="C81" s="34">
        <f>+C76+C80</f>
        <v>540000</v>
      </c>
    </row>
    <row r="82" spans="1:3" ht="17.25" x14ac:dyDescent="0.3">
      <c r="A82" s="9" t="s">
        <v>73</v>
      </c>
      <c r="B82" s="32"/>
      <c r="C82" s="31">
        <f>C81*12/100</f>
        <v>64800</v>
      </c>
    </row>
    <row r="83" spans="1:3" ht="17.25" x14ac:dyDescent="0.3">
      <c r="A83" s="9" t="s">
        <v>31</v>
      </c>
      <c r="B83" s="22"/>
      <c r="C83" s="20">
        <v>-45000</v>
      </c>
    </row>
    <row r="84" spans="1:3" ht="16.5" thickBot="1" x14ac:dyDescent="0.3">
      <c r="A84" s="12" t="s">
        <v>32</v>
      </c>
      <c r="B84" s="32"/>
      <c r="C84" s="38">
        <f>C82+C83</f>
        <v>19800</v>
      </c>
    </row>
    <row r="85" spans="1:3" ht="16.5" thickTop="1" x14ac:dyDescent="0.25">
      <c r="A85" s="43"/>
      <c r="B85" s="40"/>
      <c r="C85" s="159"/>
    </row>
    <row r="86" spans="1:3" ht="15.75" x14ac:dyDescent="0.25">
      <c r="A86" s="21"/>
      <c r="B86" s="30"/>
      <c r="C86" s="58" t="s">
        <v>114</v>
      </c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6"/>
      <c r="B92" s="3"/>
      <c r="C92" s="3"/>
    </row>
    <row r="93" spans="1:3" ht="17.25" x14ac:dyDescent="0.3">
      <c r="A93" s="2"/>
      <c r="B93" s="3"/>
      <c r="C93" s="3"/>
    </row>
    <row r="94" spans="1:3" ht="17.25" x14ac:dyDescent="0.3">
      <c r="A94" s="1" t="s">
        <v>34</v>
      </c>
      <c r="B94" s="3"/>
      <c r="C94" s="3"/>
    </row>
    <row r="95" spans="1:3" ht="17.25" x14ac:dyDescent="0.3">
      <c r="A95" s="1" t="s">
        <v>1</v>
      </c>
      <c r="B95" s="3"/>
      <c r="C95" s="3"/>
    </row>
    <row r="96" spans="1:3" ht="17.25" x14ac:dyDescent="0.3">
      <c r="A96" s="2"/>
      <c r="B96" s="3"/>
      <c r="C96" s="3"/>
    </row>
    <row r="97" spans="1:3" ht="17.25" x14ac:dyDescent="0.3">
      <c r="A97" s="4" t="s">
        <v>2</v>
      </c>
      <c r="B97" s="3"/>
      <c r="C97" s="3"/>
    </row>
    <row r="98" spans="1:3" ht="17.25" x14ac:dyDescent="0.3">
      <c r="A98" s="5"/>
      <c r="B98" s="166" t="s">
        <v>146</v>
      </c>
      <c r="C98" s="166"/>
    </row>
    <row r="99" spans="1:3" ht="17.25" x14ac:dyDescent="0.3">
      <c r="A99" s="6" t="s">
        <v>6</v>
      </c>
      <c r="B99" s="8"/>
      <c r="C99" s="7">
        <v>107050</v>
      </c>
    </row>
    <row r="100" spans="1:3" ht="17.25" x14ac:dyDescent="0.3">
      <c r="A100" s="9" t="s">
        <v>7</v>
      </c>
      <c r="B100" s="11"/>
      <c r="C100" s="153" t="s">
        <v>38</v>
      </c>
    </row>
    <row r="101" spans="1:3" ht="15.75" x14ac:dyDescent="0.25">
      <c r="A101" s="12" t="s">
        <v>8</v>
      </c>
      <c r="B101" s="14"/>
      <c r="C101" s="13" t="s">
        <v>38</v>
      </c>
    </row>
    <row r="102" spans="1:3" ht="17.25" x14ac:dyDescent="0.3">
      <c r="A102" s="9" t="s">
        <v>9</v>
      </c>
      <c r="B102" s="11"/>
      <c r="C102" s="10">
        <v>7800</v>
      </c>
    </row>
    <row r="103" spans="1:3" ht="17.25" x14ac:dyDescent="0.3">
      <c r="A103" s="9" t="s">
        <v>10</v>
      </c>
      <c r="B103" s="11"/>
      <c r="C103" s="10" t="s">
        <v>38</v>
      </c>
    </row>
    <row r="104" spans="1:3" ht="17.25" x14ac:dyDescent="0.3">
      <c r="A104" s="9" t="s">
        <v>11</v>
      </c>
      <c r="B104" s="11"/>
      <c r="C104" s="10">
        <v>105750</v>
      </c>
    </row>
    <row r="105" spans="1:3" ht="17.25" x14ac:dyDescent="0.3">
      <c r="A105" s="9" t="s">
        <v>12</v>
      </c>
      <c r="B105" s="16"/>
      <c r="C105" s="13">
        <v>30000</v>
      </c>
    </row>
    <row r="106" spans="1:3" ht="17.25" x14ac:dyDescent="0.3">
      <c r="A106" s="9" t="s">
        <v>13</v>
      </c>
      <c r="B106" s="11"/>
      <c r="C106" s="10">
        <v>53525</v>
      </c>
    </row>
    <row r="107" spans="1:3" ht="17.25" x14ac:dyDescent="0.3">
      <c r="A107" s="9" t="s">
        <v>14</v>
      </c>
      <c r="B107" s="11"/>
      <c r="C107" s="10" t="s">
        <v>38</v>
      </c>
    </row>
    <row r="108" spans="1:3" ht="17.25" x14ac:dyDescent="0.3">
      <c r="A108" s="9" t="s">
        <v>15</v>
      </c>
      <c r="B108" s="14"/>
      <c r="C108" s="13">
        <v>100000</v>
      </c>
    </row>
    <row r="109" spans="1:3" ht="17.25" x14ac:dyDescent="0.3">
      <c r="A109" s="9" t="s">
        <v>16</v>
      </c>
      <c r="B109" s="11"/>
      <c r="C109" s="10">
        <v>25000</v>
      </c>
    </row>
    <row r="110" spans="1:3" ht="17.25" x14ac:dyDescent="0.3">
      <c r="A110" s="9" t="s">
        <v>17</v>
      </c>
      <c r="B110" s="11"/>
      <c r="C110" s="10">
        <v>55000</v>
      </c>
    </row>
    <row r="111" spans="1:3" ht="17.25" x14ac:dyDescent="0.3">
      <c r="A111" s="9" t="s">
        <v>18</v>
      </c>
      <c r="B111" s="14"/>
      <c r="C111" s="13">
        <v>11500</v>
      </c>
    </row>
    <row r="112" spans="1:3" ht="17.25" x14ac:dyDescent="0.3">
      <c r="A112" s="9" t="s">
        <v>19</v>
      </c>
      <c r="B112" s="11"/>
      <c r="C112" s="10">
        <v>20000</v>
      </c>
    </row>
    <row r="113" spans="1:3" ht="17.25" x14ac:dyDescent="0.3">
      <c r="A113" s="17" t="s">
        <v>20</v>
      </c>
      <c r="B113" s="19"/>
      <c r="C113" s="18">
        <f>SUM(C99:C112)</f>
        <v>515625</v>
      </c>
    </row>
    <row r="114" spans="1:3" ht="17.25" x14ac:dyDescent="0.3">
      <c r="A114" s="9"/>
      <c r="B114" s="22"/>
      <c r="C114" s="20"/>
    </row>
    <row r="115" spans="1:3" ht="17.25" x14ac:dyDescent="0.3">
      <c r="A115" s="23" t="s">
        <v>21</v>
      </c>
      <c r="B115" s="22"/>
      <c r="C115" s="20"/>
    </row>
    <row r="116" spans="1:3" ht="17.25" x14ac:dyDescent="0.3">
      <c r="A116" s="9" t="s">
        <v>22</v>
      </c>
      <c r="B116" s="22"/>
      <c r="C116" s="20"/>
    </row>
    <row r="117" spans="1:3" ht="15.75" x14ac:dyDescent="0.25">
      <c r="A117" s="67" t="s">
        <v>143</v>
      </c>
      <c r="B117" s="154">
        <v>10080</v>
      </c>
      <c r="C117" s="20"/>
    </row>
    <row r="118" spans="1:3" ht="17.25" x14ac:dyDescent="0.3">
      <c r="A118" s="9" t="s">
        <v>24</v>
      </c>
      <c r="B118" s="22"/>
      <c r="C118" s="20"/>
    </row>
    <row r="119" spans="1:3" ht="17.25" x14ac:dyDescent="0.3">
      <c r="A119" s="9" t="s">
        <v>25</v>
      </c>
      <c r="B119" s="157">
        <v>3473.63</v>
      </c>
      <c r="C119" s="152"/>
    </row>
    <row r="120" spans="1:3" ht="17.25" x14ac:dyDescent="0.3">
      <c r="A120" s="9"/>
      <c r="B120" s="22"/>
      <c r="C120" s="20"/>
    </row>
    <row r="121" spans="1:3" ht="15.75" x14ac:dyDescent="0.25">
      <c r="A121" s="12"/>
      <c r="B121" s="8"/>
      <c r="C121" s="7">
        <f>C113+B117+B119</f>
        <v>529178.63</v>
      </c>
    </row>
    <row r="122" spans="1:3" ht="17.25" x14ac:dyDescent="0.3">
      <c r="A122" s="23" t="s">
        <v>26</v>
      </c>
      <c r="B122" s="11"/>
      <c r="C122" s="10"/>
    </row>
    <row r="123" spans="1:3" ht="17.25" x14ac:dyDescent="0.3">
      <c r="A123" s="9" t="s">
        <v>27</v>
      </c>
      <c r="B123" s="29">
        <v>350</v>
      </c>
      <c r="C123" s="28"/>
    </row>
    <row r="124" spans="1:3" ht="17.25" x14ac:dyDescent="0.3">
      <c r="A124" s="9" t="s">
        <v>28</v>
      </c>
      <c r="B124" s="32">
        <v>10705</v>
      </c>
      <c r="C124" s="31"/>
    </row>
    <row r="125" spans="1:3" ht="15.75" x14ac:dyDescent="0.25">
      <c r="A125" s="12"/>
      <c r="B125" s="49"/>
      <c r="C125" s="10">
        <f t="shared" ref="C125" si="1">-B123-B124</f>
        <v>-11055</v>
      </c>
    </row>
    <row r="126" spans="1:3" ht="18" thickBot="1" x14ac:dyDescent="0.35">
      <c r="A126" s="9" t="s">
        <v>29</v>
      </c>
      <c r="B126" s="35"/>
      <c r="C126" s="34">
        <f>+C121+C125</f>
        <v>518123.63</v>
      </c>
    </row>
    <row r="127" spans="1:3" ht="17.25" x14ac:dyDescent="0.3">
      <c r="A127" s="9" t="s">
        <v>73</v>
      </c>
      <c r="B127" s="32"/>
      <c r="C127" s="31">
        <f>C126*12/100</f>
        <v>62174.835600000006</v>
      </c>
    </row>
    <row r="128" spans="1:3" ht="17.25" x14ac:dyDescent="0.3">
      <c r="A128" s="9" t="s">
        <v>31</v>
      </c>
      <c r="B128" s="22"/>
      <c r="C128" s="20">
        <v>-45000</v>
      </c>
    </row>
    <row r="129" spans="1:3" ht="15.75" x14ac:dyDescent="0.25">
      <c r="A129" s="12" t="s">
        <v>32</v>
      </c>
      <c r="B129" s="40"/>
      <c r="C129" s="41">
        <f t="shared" ref="C129" si="2">C127+C128</f>
        <v>17174.835600000006</v>
      </c>
    </row>
    <row r="130" spans="1:3" ht="16.5" thickBot="1" x14ac:dyDescent="0.3">
      <c r="A130" s="51"/>
      <c r="B130" s="52"/>
      <c r="C130" s="124">
        <v>17175</v>
      </c>
    </row>
    <row r="131" spans="1:3" ht="18" thickTop="1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1" t="s">
        <v>36</v>
      </c>
      <c r="B138" s="3"/>
      <c r="C138" s="3"/>
    </row>
    <row r="139" spans="1:3" ht="17.25" x14ac:dyDescent="0.3">
      <c r="A139" s="1" t="s">
        <v>1</v>
      </c>
      <c r="B139" s="3"/>
      <c r="C139" s="3"/>
    </row>
    <row r="140" spans="1:3" ht="17.25" x14ac:dyDescent="0.3">
      <c r="A140" s="2"/>
      <c r="B140" s="3"/>
      <c r="C140" s="3"/>
    </row>
    <row r="141" spans="1:3" ht="17.25" x14ac:dyDescent="0.3">
      <c r="A141" s="4" t="s">
        <v>2</v>
      </c>
      <c r="B141" s="3"/>
      <c r="C141" s="3"/>
    </row>
    <row r="142" spans="1:3" ht="17.25" x14ac:dyDescent="0.3">
      <c r="A142" s="5"/>
      <c r="B142" s="166" t="s">
        <v>146</v>
      </c>
      <c r="C142" s="166"/>
    </row>
    <row r="143" spans="1:3" ht="17.25" x14ac:dyDescent="0.3">
      <c r="A143" s="6" t="s">
        <v>6</v>
      </c>
      <c r="B143" s="8"/>
      <c r="C143" s="7">
        <v>84780</v>
      </c>
    </row>
    <row r="144" spans="1:3" ht="17.25" x14ac:dyDescent="0.3">
      <c r="A144" s="9" t="s">
        <v>7</v>
      </c>
      <c r="B144" s="11"/>
      <c r="C144" s="10"/>
    </row>
    <row r="145" spans="1:3" ht="15.75" x14ac:dyDescent="0.25">
      <c r="A145" s="12" t="s">
        <v>8</v>
      </c>
      <c r="B145" s="14"/>
      <c r="C145" s="13"/>
    </row>
    <row r="146" spans="1:3" ht="17.25" x14ac:dyDescent="0.3">
      <c r="A146" s="9" t="s">
        <v>9</v>
      </c>
      <c r="B146" s="11"/>
      <c r="C146" s="10">
        <v>7800</v>
      </c>
    </row>
    <row r="147" spans="1:3" ht="17.25" x14ac:dyDescent="0.3">
      <c r="A147" s="9" t="s">
        <v>10</v>
      </c>
      <c r="B147" s="11"/>
      <c r="C147" s="10"/>
    </row>
    <row r="148" spans="1:3" ht="17.25" x14ac:dyDescent="0.3">
      <c r="A148" s="9" t="s">
        <v>11</v>
      </c>
      <c r="B148" s="11"/>
      <c r="C148" s="10">
        <v>105750</v>
      </c>
    </row>
    <row r="149" spans="1:3" ht="17.25" x14ac:dyDescent="0.3">
      <c r="A149" s="9" t="s">
        <v>12</v>
      </c>
      <c r="B149" s="16"/>
      <c r="C149" s="13">
        <v>30000</v>
      </c>
    </row>
    <row r="150" spans="1:3" ht="17.25" x14ac:dyDescent="0.3">
      <c r="A150" s="9" t="s">
        <v>13</v>
      </c>
      <c r="B150" s="11"/>
      <c r="C150" s="10">
        <v>42390</v>
      </c>
    </row>
    <row r="151" spans="1:3" ht="17.25" x14ac:dyDescent="0.3">
      <c r="A151" s="9" t="s">
        <v>14</v>
      </c>
      <c r="B151" s="11"/>
      <c r="C151" s="10"/>
    </row>
    <row r="152" spans="1:3" ht="17.25" x14ac:dyDescent="0.3">
      <c r="A152" s="9" t="s">
        <v>15</v>
      </c>
      <c r="B152" s="14"/>
      <c r="C152" s="13">
        <v>100000</v>
      </c>
    </row>
    <row r="153" spans="1:3" ht="17.25" x14ac:dyDescent="0.3">
      <c r="A153" s="9" t="s">
        <v>16</v>
      </c>
      <c r="B153" s="11"/>
      <c r="C153" s="10">
        <v>25000</v>
      </c>
    </row>
    <row r="154" spans="1:3" ht="17.25" x14ac:dyDescent="0.3">
      <c r="A154" s="9" t="s">
        <v>17</v>
      </c>
      <c r="B154" s="11"/>
      <c r="C154" s="10">
        <v>55000</v>
      </c>
    </row>
    <row r="155" spans="1:3" ht="17.25" x14ac:dyDescent="0.3">
      <c r="A155" s="9" t="s">
        <v>18</v>
      </c>
      <c r="B155" s="14"/>
      <c r="C155" s="13">
        <v>11500</v>
      </c>
    </row>
    <row r="156" spans="1:3" ht="17.25" x14ac:dyDescent="0.3">
      <c r="A156" s="9" t="s">
        <v>19</v>
      </c>
      <c r="B156" s="11"/>
      <c r="C156" s="10">
        <v>20000</v>
      </c>
    </row>
    <row r="157" spans="1:3" ht="17.25" x14ac:dyDescent="0.3">
      <c r="A157" s="17" t="s">
        <v>20</v>
      </c>
      <c r="B157" s="19"/>
      <c r="C157" s="18">
        <f>SUM(C143:C156)</f>
        <v>482220</v>
      </c>
    </row>
    <row r="158" spans="1:3" ht="17.25" x14ac:dyDescent="0.3">
      <c r="A158" s="9"/>
      <c r="B158" s="22"/>
      <c r="C158" s="20"/>
    </row>
    <row r="159" spans="1:3" ht="17.25" x14ac:dyDescent="0.3">
      <c r="A159" s="23" t="s">
        <v>21</v>
      </c>
      <c r="B159" s="22"/>
      <c r="C159" s="20"/>
    </row>
    <row r="160" spans="1:3" ht="17.25" x14ac:dyDescent="0.3">
      <c r="A160" s="9" t="s">
        <v>22</v>
      </c>
      <c r="B160" s="22"/>
      <c r="C160" s="20"/>
    </row>
    <row r="161" spans="1:3" ht="15.75" x14ac:dyDescent="0.25">
      <c r="A161" s="67" t="s">
        <v>143</v>
      </c>
      <c r="B161" s="154">
        <v>7140</v>
      </c>
      <c r="C161" s="20"/>
    </row>
    <row r="162" spans="1:3" ht="17.25" x14ac:dyDescent="0.3">
      <c r="A162" s="9" t="s">
        <v>24</v>
      </c>
      <c r="B162" s="22"/>
      <c r="C162" s="20"/>
    </row>
    <row r="163" spans="1:3" ht="17.25" x14ac:dyDescent="0.3">
      <c r="A163" s="9" t="s">
        <v>25</v>
      </c>
      <c r="B163" s="22"/>
      <c r="C163" s="20"/>
    </row>
    <row r="164" spans="1:3" ht="17.25" x14ac:dyDescent="0.3">
      <c r="A164" s="9"/>
      <c r="B164" s="22"/>
      <c r="C164" s="20"/>
    </row>
    <row r="165" spans="1:3" ht="15.75" x14ac:dyDescent="0.25">
      <c r="A165" s="12"/>
      <c r="B165" s="8"/>
      <c r="C165" s="7">
        <f>C157+B161</f>
        <v>489360</v>
      </c>
    </row>
    <row r="166" spans="1:3" ht="17.25" x14ac:dyDescent="0.3">
      <c r="A166" s="23" t="s">
        <v>26</v>
      </c>
      <c r="B166" s="11"/>
      <c r="C166" s="10"/>
    </row>
    <row r="167" spans="1:3" ht="17.25" x14ac:dyDescent="0.3">
      <c r="A167" s="9" t="s">
        <v>27</v>
      </c>
      <c r="B167" s="29">
        <v>350</v>
      </c>
      <c r="C167" s="28"/>
    </row>
    <row r="168" spans="1:3" ht="17.25" x14ac:dyDescent="0.3">
      <c r="A168" s="9" t="s">
        <v>28</v>
      </c>
      <c r="B168" s="32">
        <v>8478</v>
      </c>
      <c r="C168" s="31"/>
    </row>
    <row r="169" spans="1:3" ht="15.75" x14ac:dyDescent="0.25">
      <c r="A169" s="12"/>
      <c r="B169" s="11"/>
      <c r="C169" s="33">
        <f t="shared" ref="C169" si="3">-B167-B168</f>
        <v>-8828</v>
      </c>
    </row>
    <row r="170" spans="1:3" ht="17.25" x14ac:dyDescent="0.3">
      <c r="A170" s="9" t="s">
        <v>29</v>
      </c>
      <c r="B170" s="11"/>
      <c r="C170" s="10">
        <f>+C165+C169</f>
        <v>480532</v>
      </c>
    </row>
    <row r="171" spans="1:3" ht="17.25" x14ac:dyDescent="0.3">
      <c r="A171" s="9" t="s">
        <v>37</v>
      </c>
      <c r="B171" s="32"/>
      <c r="C171" s="31">
        <f t="shared" ref="C171" si="4">C170*6/100</f>
        <v>28831.919999999998</v>
      </c>
    </row>
    <row r="172" spans="1:3" ht="17.25" x14ac:dyDescent="0.3">
      <c r="A172" s="9" t="s">
        <v>31</v>
      </c>
      <c r="B172" s="22"/>
      <c r="C172" s="20">
        <v>-15000</v>
      </c>
    </row>
    <row r="173" spans="1:3" ht="16.5" thickBot="1" x14ac:dyDescent="0.3">
      <c r="A173" s="43" t="s">
        <v>32</v>
      </c>
      <c r="B173" s="40"/>
      <c r="C173" s="124">
        <f>C171+C172</f>
        <v>13831.919999999998</v>
      </c>
    </row>
    <row r="174" spans="1:3" ht="17.25" thickTop="1" thickBot="1" x14ac:dyDescent="0.3">
      <c r="A174" s="51"/>
      <c r="B174" s="52"/>
      <c r="C174" s="124">
        <v>13832</v>
      </c>
    </row>
    <row r="175" spans="1:3" ht="16.5" thickTop="1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7.25" x14ac:dyDescent="0.3">
      <c r="A179" s="5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2"/>
      <c r="B181" s="3"/>
      <c r="C181" s="3"/>
    </row>
    <row r="182" spans="1:3" ht="17.25" x14ac:dyDescent="0.3">
      <c r="A182" s="1" t="s">
        <v>40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6" t="s">
        <v>146</v>
      </c>
      <c r="C186" s="166"/>
    </row>
    <row r="187" spans="1:3" ht="17.25" x14ac:dyDescent="0.3">
      <c r="A187" s="6" t="s">
        <v>6</v>
      </c>
      <c r="B187" s="8"/>
      <c r="C187" s="7">
        <v>107050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>
        <v>1200</v>
      </c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105750</v>
      </c>
    </row>
    <row r="193" spans="1:3" ht="17.25" x14ac:dyDescent="0.3">
      <c r="A193" s="9" t="s">
        <v>12</v>
      </c>
      <c r="B193" s="16"/>
      <c r="C193" s="13">
        <v>30000</v>
      </c>
    </row>
    <row r="194" spans="1:3" ht="17.25" x14ac:dyDescent="0.3">
      <c r="A194" s="9" t="s">
        <v>13</v>
      </c>
      <c r="B194" s="11"/>
      <c r="C194" s="10">
        <v>53525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516825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67" t="s">
        <v>143</v>
      </c>
      <c r="B205" s="154">
        <v>7140</v>
      </c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>C201+B205</f>
        <v>523965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f>C187*10/100</f>
        <v>10705</v>
      </c>
      <c r="C212" s="31"/>
    </row>
    <row r="213" spans="1:3" ht="15.75" x14ac:dyDescent="0.25">
      <c r="A213" s="12"/>
      <c r="B213" s="49"/>
      <c r="C213" s="33">
        <f t="shared" ref="C213" si="5">-B211-B212</f>
        <v>-11055</v>
      </c>
    </row>
    <row r="214" spans="1:3" ht="18" thickBot="1" x14ac:dyDescent="0.35">
      <c r="A214" s="9" t="s">
        <v>29</v>
      </c>
      <c r="B214" s="36"/>
      <c r="C214" s="59">
        <f>+C209+C213</f>
        <v>512910</v>
      </c>
    </row>
    <row r="215" spans="1:3" ht="17.25" x14ac:dyDescent="0.3">
      <c r="A215" s="9" t="s">
        <v>73</v>
      </c>
      <c r="B215" s="32"/>
      <c r="C215" s="85">
        <f>C214*12/100</f>
        <v>61549.2</v>
      </c>
    </row>
    <row r="216" spans="1:3" ht="17.25" x14ac:dyDescent="0.3">
      <c r="A216" s="9" t="s">
        <v>31</v>
      </c>
      <c r="B216" s="22"/>
      <c r="C216" s="77">
        <v>-45000</v>
      </c>
    </row>
    <row r="217" spans="1:3" ht="15.75" x14ac:dyDescent="0.25">
      <c r="A217" s="43" t="s">
        <v>32</v>
      </c>
      <c r="B217" s="40"/>
      <c r="C217" s="60">
        <f>C215+C216</f>
        <v>16549.199999999997</v>
      </c>
    </row>
    <row r="218" spans="1:3" ht="16.5" thickBot="1" x14ac:dyDescent="0.3">
      <c r="A218" s="12"/>
      <c r="B218" s="52"/>
      <c r="C218" s="124">
        <v>16549</v>
      </c>
    </row>
    <row r="219" spans="1:3" ht="15.75" thickTop="1" x14ac:dyDescent="0.25"/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7.25" x14ac:dyDescent="0.3">
      <c r="A225" s="55"/>
      <c r="B225" s="3"/>
      <c r="C225" s="3"/>
    </row>
    <row r="226" spans="1:3" ht="17.25" x14ac:dyDescent="0.3">
      <c r="A226" s="1" t="s">
        <v>44</v>
      </c>
      <c r="B226" s="3"/>
      <c r="C226" s="3"/>
    </row>
    <row r="227" spans="1:3" ht="17.25" x14ac:dyDescent="0.3">
      <c r="A227" s="1" t="s">
        <v>1</v>
      </c>
      <c r="B227" s="3"/>
      <c r="C227" s="3"/>
    </row>
    <row r="228" spans="1:3" ht="17.25" x14ac:dyDescent="0.3">
      <c r="A228" s="2"/>
      <c r="B228" s="3"/>
      <c r="C228" s="3"/>
    </row>
    <row r="229" spans="1:3" ht="17.25" x14ac:dyDescent="0.3">
      <c r="A229" s="4" t="s">
        <v>2</v>
      </c>
      <c r="B229" s="3"/>
      <c r="C229" s="3"/>
    </row>
    <row r="230" spans="1:3" ht="17.25" x14ac:dyDescent="0.3">
      <c r="A230" s="5"/>
      <c r="B230" s="166" t="s">
        <v>146</v>
      </c>
      <c r="C230" s="166"/>
    </row>
    <row r="231" spans="1:3" ht="17.25" x14ac:dyDescent="0.3">
      <c r="A231" s="6" t="s">
        <v>6</v>
      </c>
      <c r="B231" s="8"/>
      <c r="C231" s="7">
        <v>102350</v>
      </c>
    </row>
    <row r="232" spans="1:3" ht="17.25" x14ac:dyDescent="0.3">
      <c r="A232" s="9" t="s">
        <v>7</v>
      </c>
      <c r="B232" s="11"/>
      <c r="C232" s="10"/>
    </row>
    <row r="233" spans="1:3" ht="15.75" x14ac:dyDescent="0.25">
      <c r="A233" s="12" t="s">
        <v>8</v>
      </c>
      <c r="B233" s="14"/>
      <c r="C233" s="13"/>
    </row>
    <row r="234" spans="1:3" ht="17.25" x14ac:dyDescent="0.3">
      <c r="A234" s="9" t="s">
        <v>9</v>
      </c>
      <c r="B234" s="11"/>
      <c r="C234" s="10">
        <v>7800</v>
      </c>
    </row>
    <row r="235" spans="1:3" ht="17.25" x14ac:dyDescent="0.3">
      <c r="A235" s="9" t="s">
        <v>10</v>
      </c>
      <c r="B235" s="11"/>
      <c r="C235" s="10"/>
    </row>
    <row r="236" spans="1:3" ht="17.25" x14ac:dyDescent="0.3">
      <c r="A236" s="9" t="s">
        <v>11</v>
      </c>
      <c r="B236" s="11"/>
      <c r="C236" s="10">
        <v>105750</v>
      </c>
    </row>
    <row r="237" spans="1:3" ht="17.25" x14ac:dyDescent="0.3">
      <c r="A237" s="9" t="s">
        <v>12</v>
      </c>
      <c r="B237" s="16"/>
      <c r="C237" s="13">
        <v>30000</v>
      </c>
    </row>
    <row r="238" spans="1:3" ht="17.25" x14ac:dyDescent="0.3">
      <c r="A238" s="9" t="s">
        <v>13</v>
      </c>
      <c r="B238" s="11"/>
      <c r="C238" s="10">
        <v>51175</v>
      </c>
    </row>
    <row r="239" spans="1:3" ht="17.25" x14ac:dyDescent="0.3">
      <c r="A239" s="9" t="s">
        <v>14</v>
      </c>
      <c r="B239" s="11"/>
      <c r="C239" s="10"/>
    </row>
    <row r="240" spans="1:3" ht="17.25" x14ac:dyDescent="0.3">
      <c r="A240" s="9" t="s">
        <v>15</v>
      </c>
      <c r="B240" s="14"/>
      <c r="C240" s="13">
        <v>100000</v>
      </c>
    </row>
    <row r="241" spans="1:3" ht="17.25" x14ac:dyDescent="0.3">
      <c r="A241" s="9" t="s">
        <v>16</v>
      </c>
      <c r="B241" s="11"/>
      <c r="C241" s="10">
        <v>25000</v>
      </c>
    </row>
    <row r="242" spans="1:3" ht="17.25" x14ac:dyDescent="0.3">
      <c r="A242" s="9" t="s">
        <v>17</v>
      </c>
      <c r="B242" s="11"/>
      <c r="C242" s="10">
        <v>55000</v>
      </c>
    </row>
    <row r="243" spans="1:3" ht="17.25" x14ac:dyDescent="0.3">
      <c r="A243" s="9" t="s">
        <v>18</v>
      </c>
      <c r="B243" s="14"/>
      <c r="C243" s="13">
        <v>11500</v>
      </c>
    </row>
    <row r="244" spans="1:3" ht="17.25" x14ac:dyDescent="0.3">
      <c r="A244" s="9" t="s">
        <v>19</v>
      </c>
      <c r="B244" s="11"/>
      <c r="C244" s="10">
        <v>20000</v>
      </c>
    </row>
    <row r="245" spans="1:3" ht="17.25" x14ac:dyDescent="0.3">
      <c r="A245" s="17" t="s">
        <v>20</v>
      </c>
      <c r="B245" s="19"/>
      <c r="C245" s="18">
        <f>SUM(C231:C244)</f>
        <v>508575</v>
      </c>
    </row>
    <row r="246" spans="1:3" ht="17.25" x14ac:dyDescent="0.3">
      <c r="A246" s="9"/>
      <c r="B246" s="22"/>
      <c r="C246" s="20"/>
    </row>
    <row r="247" spans="1:3" ht="17.25" x14ac:dyDescent="0.3">
      <c r="A247" s="23" t="s">
        <v>21</v>
      </c>
      <c r="B247" s="22"/>
      <c r="C247" s="20"/>
    </row>
    <row r="248" spans="1:3" ht="17.25" x14ac:dyDescent="0.3">
      <c r="A248" s="9" t="s">
        <v>22</v>
      </c>
      <c r="B248" s="22"/>
      <c r="C248" s="20"/>
    </row>
    <row r="249" spans="1:3" ht="15.75" x14ac:dyDescent="0.25">
      <c r="A249" s="67" t="s">
        <v>143</v>
      </c>
      <c r="B249" s="154">
        <v>7140</v>
      </c>
      <c r="C249" s="15"/>
    </row>
    <row r="250" spans="1:3" ht="17.25" x14ac:dyDescent="0.3">
      <c r="A250" s="9" t="s">
        <v>24</v>
      </c>
      <c r="B250" s="22"/>
      <c r="C250" s="20"/>
    </row>
    <row r="251" spans="1:3" ht="17.25" x14ac:dyDescent="0.3">
      <c r="A251" s="9" t="s">
        <v>25</v>
      </c>
      <c r="B251" s="22">
        <v>6670.72</v>
      </c>
      <c r="C251" s="20"/>
    </row>
    <row r="252" spans="1:3" ht="17.25" x14ac:dyDescent="0.3">
      <c r="A252" s="9"/>
      <c r="B252" s="22"/>
      <c r="C252" s="20"/>
    </row>
    <row r="253" spans="1:3" ht="15.75" x14ac:dyDescent="0.25">
      <c r="A253" s="12"/>
      <c r="B253" s="8"/>
      <c r="C253" s="7">
        <f>C245+B249+B251</f>
        <v>522385.72</v>
      </c>
    </row>
    <row r="254" spans="1:3" ht="17.25" x14ac:dyDescent="0.3">
      <c r="A254" s="23" t="s">
        <v>26</v>
      </c>
      <c r="B254" s="11"/>
      <c r="C254" s="10"/>
    </row>
    <row r="255" spans="1:3" ht="17.25" x14ac:dyDescent="0.3">
      <c r="A255" s="9" t="s">
        <v>27</v>
      </c>
      <c r="B255" s="27">
        <v>350</v>
      </c>
      <c r="C255" s="28"/>
    </row>
    <row r="256" spans="1:3" ht="17.25" x14ac:dyDescent="0.3">
      <c r="A256" s="9" t="s">
        <v>28</v>
      </c>
      <c r="B256" s="30">
        <v>10235</v>
      </c>
      <c r="C256" s="31"/>
    </row>
    <row r="257" spans="1:3" ht="16.5" thickBot="1" x14ac:dyDescent="0.3">
      <c r="A257" s="12"/>
      <c r="B257" s="62"/>
      <c r="C257" s="59">
        <f t="shared" ref="C257" si="6">-B255-B256</f>
        <v>-10585</v>
      </c>
    </row>
    <row r="258" spans="1:3" ht="17.25" x14ac:dyDescent="0.3">
      <c r="A258" s="9" t="s">
        <v>29</v>
      </c>
      <c r="B258" s="11"/>
      <c r="C258" s="65">
        <f>+C253+C257</f>
        <v>511800.72</v>
      </c>
    </row>
    <row r="259" spans="1:3" ht="17.25" x14ac:dyDescent="0.3">
      <c r="A259" s="9" t="s">
        <v>73</v>
      </c>
      <c r="B259" s="30"/>
      <c r="C259" s="31">
        <f>C258*12/100</f>
        <v>61416.0864</v>
      </c>
    </row>
    <row r="260" spans="1:3" ht="17.25" x14ac:dyDescent="0.3">
      <c r="A260" s="9" t="s">
        <v>31</v>
      </c>
      <c r="B260" s="22"/>
      <c r="C260" s="66">
        <v>-45000</v>
      </c>
    </row>
    <row r="261" spans="1:3" ht="15.75" x14ac:dyDescent="0.25">
      <c r="A261" s="43" t="s">
        <v>32</v>
      </c>
      <c r="B261" s="40"/>
      <c r="C261" s="60">
        <f>C259+C260</f>
        <v>16416.0864</v>
      </c>
    </row>
    <row r="262" spans="1:3" ht="16.5" thickBot="1" x14ac:dyDescent="0.3">
      <c r="A262" s="12"/>
      <c r="B262" s="52"/>
      <c r="C262" s="124">
        <v>16312</v>
      </c>
    </row>
    <row r="263" spans="1:3" ht="16.5" thickTop="1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92"/>
      <c r="B267" s="30"/>
      <c r="C267" s="58"/>
    </row>
    <row r="268" spans="1:3" ht="15.75" x14ac:dyDescent="0.25">
      <c r="A268" s="92"/>
      <c r="B268" s="30"/>
      <c r="C268" s="58"/>
    </row>
    <row r="269" spans="1:3" ht="15.75" x14ac:dyDescent="0.25">
      <c r="A269" s="92"/>
      <c r="B269" s="30"/>
      <c r="C269" s="58"/>
    </row>
    <row r="270" spans="1:3" ht="17.25" x14ac:dyDescent="0.3">
      <c r="A270" s="1" t="s">
        <v>55</v>
      </c>
      <c r="B270" s="3"/>
      <c r="C270" s="3"/>
    </row>
    <row r="271" spans="1:3" ht="17.25" x14ac:dyDescent="0.3">
      <c r="A271" s="1" t="s">
        <v>56</v>
      </c>
      <c r="B271" s="3"/>
      <c r="C271" s="3"/>
    </row>
    <row r="272" spans="1:3" ht="15.75" x14ac:dyDescent="0.25">
      <c r="A272" s="73"/>
      <c r="B272" s="3"/>
      <c r="C272" s="3"/>
    </row>
    <row r="273" spans="1:3" ht="15.75" x14ac:dyDescent="0.25">
      <c r="A273" s="74" t="s">
        <v>2</v>
      </c>
      <c r="B273" s="3"/>
      <c r="C273" s="3"/>
    </row>
    <row r="274" spans="1:3" ht="15.75" x14ac:dyDescent="0.25">
      <c r="A274" s="75"/>
      <c r="B274" s="166" t="s">
        <v>146</v>
      </c>
      <c r="C274" s="166"/>
    </row>
    <row r="275" spans="1:3" ht="15.75" x14ac:dyDescent="0.25">
      <c r="A275" s="76" t="s">
        <v>6</v>
      </c>
      <c r="B275" s="8"/>
      <c r="C275" s="7">
        <v>93010</v>
      </c>
    </row>
    <row r="276" spans="1:3" ht="15.75" x14ac:dyDescent="0.25">
      <c r="A276" s="67" t="s">
        <v>7</v>
      </c>
      <c r="B276" s="47"/>
      <c r="C276" s="77" t="s">
        <v>38</v>
      </c>
    </row>
    <row r="277" spans="1:3" ht="15.75" x14ac:dyDescent="0.25">
      <c r="A277" s="67" t="s">
        <v>9</v>
      </c>
      <c r="B277" s="11"/>
      <c r="C277" s="10">
        <v>7800</v>
      </c>
    </row>
    <row r="278" spans="1:3" ht="16.5" x14ac:dyDescent="0.25">
      <c r="A278" s="12" t="s">
        <v>8</v>
      </c>
      <c r="B278" s="48"/>
      <c r="C278" s="10">
        <v>2320</v>
      </c>
    </row>
    <row r="279" spans="1:3" ht="15.75" x14ac:dyDescent="0.25">
      <c r="A279" s="67" t="s">
        <v>11</v>
      </c>
      <c r="B279" s="11"/>
      <c r="C279" s="10">
        <v>105750</v>
      </c>
    </row>
    <row r="280" spans="1:3" ht="15.75" x14ac:dyDescent="0.25">
      <c r="A280" s="67" t="s">
        <v>13</v>
      </c>
      <c r="B280" s="11"/>
      <c r="C280" s="10">
        <v>46505</v>
      </c>
    </row>
    <row r="281" spans="1:3" ht="15.75" x14ac:dyDescent="0.25">
      <c r="A281" s="67" t="s">
        <v>14</v>
      </c>
      <c r="B281" s="47"/>
      <c r="C281" s="13" t="s">
        <v>38</v>
      </c>
    </row>
    <row r="282" spans="1:3" ht="15.75" x14ac:dyDescent="0.25">
      <c r="A282" s="67" t="s">
        <v>16</v>
      </c>
      <c r="B282" s="11"/>
      <c r="C282" s="10">
        <v>25000</v>
      </c>
    </row>
    <row r="283" spans="1:3" ht="15.75" x14ac:dyDescent="0.25">
      <c r="A283" s="67" t="s">
        <v>17</v>
      </c>
      <c r="B283" s="11"/>
      <c r="C283" s="10">
        <v>55000</v>
      </c>
    </row>
    <row r="284" spans="1:3" ht="15.75" x14ac:dyDescent="0.25">
      <c r="A284" s="67" t="s">
        <v>15</v>
      </c>
      <c r="B284" s="47"/>
      <c r="C284" s="15">
        <v>100000</v>
      </c>
    </row>
    <row r="285" spans="1:3" ht="15.75" x14ac:dyDescent="0.25">
      <c r="A285" s="67" t="s">
        <v>18</v>
      </c>
      <c r="B285" s="11"/>
      <c r="C285" s="10">
        <v>11500</v>
      </c>
    </row>
    <row r="286" spans="1:3" ht="15.75" x14ac:dyDescent="0.25">
      <c r="A286" s="67" t="s">
        <v>19</v>
      </c>
      <c r="B286" s="11"/>
      <c r="C286" s="10">
        <v>20000</v>
      </c>
    </row>
    <row r="287" spans="1:3" ht="15.75" x14ac:dyDescent="0.25">
      <c r="A287" s="78" t="s">
        <v>20</v>
      </c>
      <c r="B287" s="19"/>
      <c r="C287" s="18">
        <f>SUM(C275:C286)</f>
        <v>466885</v>
      </c>
    </row>
    <row r="288" spans="1:3" ht="15.75" x14ac:dyDescent="0.25">
      <c r="A288" s="79"/>
      <c r="B288" s="47"/>
      <c r="C288" s="20"/>
    </row>
    <row r="289" spans="1:3" ht="15.75" x14ac:dyDescent="0.25">
      <c r="A289" s="80" t="s">
        <v>21</v>
      </c>
      <c r="B289" s="47"/>
      <c r="C289" s="20"/>
    </row>
    <row r="290" spans="1:3" ht="15.75" x14ac:dyDescent="0.25">
      <c r="A290" s="67" t="s">
        <v>143</v>
      </c>
      <c r="B290" s="154">
        <v>7140</v>
      </c>
      <c r="C290" s="77"/>
    </row>
    <row r="291" spans="1:3" ht="15.75" x14ac:dyDescent="0.25">
      <c r="A291" s="67" t="s">
        <v>22</v>
      </c>
      <c r="B291" s="47"/>
      <c r="C291" s="81"/>
    </row>
    <row r="292" spans="1:3" ht="15.75" x14ac:dyDescent="0.25">
      <c r="A292" s="67" t="s">
        <v>24</v>
      </c>
      <c r="B292" s="14">
        <v>70000</v>
      </c>
      <c r="C292" s="81"/>
    </row>
    <row r="293" spans="1:3" ht="15.75" x14ac:dyDescent="0.25">
      <c r="A293" s="67" t="s">
        <v>25</v>
      </c>
      <c r="B293" s="47"/>
      <c r="C293" s="81"/>
    </row>
    <row r="294" spans="1:3" ht="15.75" x14ac:dyDescent="0.25">
      <c r="A294" s="67"/>
      <c r="B294" s="8"/>
      <c r="C294" s="7">
        <f>C287+B290+B292</f>
        <v>544025</v>
      </c>
    </row>
    <row r="295" spans="1:3" ht="15.75" x14ac:dyDescent="0.25">
      <c r="A295" s="80" t="s">
        <v>26</v>
      </c>
      <c r="B295" s="47"/>
      <c r="C295" s="81"/>
    </row>
    <row r="296" spans="1:3" ht="15.75" x14ac:dyDescent="0.25">
      <c r="A296" s="67" t="s">
        <v>27</v>
      </c>
      <c r="B296" s="29">
        <v>350</v>
      </c>
      <c r="C296" s="82"/>
    </row>
    <row r="297" spans="1:3" ht="17.25" x14ac:dyDescent="0.3">
      <c r="A297" s="83" t="s">
        <v>28</v>
      </c>
      <c r="B297" s="29">
        <v>9301</v>
      </c>
      <c r="C297" s="82"/>
    </row>
    <row r="298" spans="1:3" ht="17.25" x14ac:dyDescent="0.3">
      <c r="A298" s="83"/>
      <c r="B298" s="49"/>
      <c r="C298" s="33">
        <f>-B296-B297-B298</f>
        <v>-9651</v>
      </c>
    </row>
    <row r="299" spans="1:3" ht="16.5" thickBot="1" x14ac:dyDescent="0.3">
      <c r="A299" s="67" t="s">
        <v>29</v>
      </c>
      <c r="B299" s="35"/>
      <c r="C299" s="84">
        <f>C294-B296-B297</f>
        <v>534374</v>
      </c>
    </row>
    <row r="300" spans="1:3" ht="15.75" x14ac:dyDescent="0.25">
      <c r="A300" s="67" t="s">
        <v>73</v>
      </c>
      <c r="B300" s="50"/>
      <c r="C300" s="85">
        <f>C299*12/100</f>
        <v>64124.88</v>
      </c>
    </row>
    <row r="301" spans="1:3" ht="15.75" x14ac:dyDescent="0.25">
      <c r="A301" s="67" t="s">
        <v>31</v>
      </c>
      <c r="B301" s="47"/>
      <c r="C301" s="77">
        <v>-45000</v>
      </c>
    </row>
    <row r="302" spans="1:3" ht="15.75" x14ac:dyDescent="0.25">
      <c r="A302" s="12" t="s">
        <v>32</v>
      </c>
      <c r="B302" s="47"/>
      <c r="C302" s="60">
        <f>C300+C301</f>
        <v>19124.879999999997</v>
      </c>
    </row>
    <row r="303" spans="1:3" ht="16.5" thickBot="1" x14ac:dyDescent="0.3">
      <c r="A303" s="43"/>
      <c r="B303" s="52"/>
      <c r="C303" s="124">
        <v>19125</v>
      </c>
    </row>
    <row r="304" spans="1:3" ht="16.5" thickTop="1" x14ac:dyDescent="0.25">
      <c r="A304" s="21"/>
      <c r="B304" s="30"/>
      <c r="C304" s="97"/>
    </row>
    <row r="305" spans="1:8" ht="15.75" x14ac:dyDescent="0.25">
      <c r="A305" s="21"/>
      <c r="B305" s="30"/>
      <c r="C305" s="97"/>
    </row>
    <row r="306" spans="1:8" ht="15.75" x14ac:dyDescent="0.25">
      <c r="A306" s="21"/>
      <c r="B306" s="30"/>
      <c r="C306" s="97"/>
    </row>
    <row r="307" spans="1:8" ht="15.75" x14ac:dyDescent="0.25">
      <c r="A307" s="21"/>
      <c r="B307" s="30"/>
      <c r="C307" s="97"/>
    </row>
    <row r="308" spans="1:8" ht="15.75" x14ac:dyDescent="0.25">
      <c r="A308" s="21"/>
      <c r="B308" s="30"/>
      <c r="C308" s="97"/>
    </row>
    <row r="309" spans="1:8" ht="15.75" x14ac:dyDescent="0.25">
      <c r="A309" s="21"/>
      <c r="B309" s="30"/>
      <c r="C309" s="97"/>
    </row>
    <row r="310" spans="1:8" ht="15.75" x14ac:dyDescent="0.25">
      <c r="A310" s="21"/>
      <c r="B310" s="30"/>
      <c r="C310" s="97"/>
    </row>
    <row r="311" spans="1:8" ht="15.75" x14ac:dyDescent="0.25">
      <c r="A311" s="21"/>
      <c r="B311" s="30"/>
      <c r="C311" s="97"/>
    </row>
    <row r="312" spans="1:8" ht="15.75" x14ac:dyDescent="0.25">
      <c r="A312" s="21"/>
      <c r="B312" s="30"/>
      <c r="C312" s="97"/>
    </row>
    <row r="313" spans="1:8" ht="15.75" x14ac:dyDescent="0.25">
      <c r="A313" s="21"/>
      <c r="B313" s="30"/>
      <c r="C313" s="97"/>
    </row>
    <row r="314" spans="1:8" ht="15.75" x14ac:dyDescent="0.25">
      <c r="A314" s="21"/>
      <c r="B314" s="30"/>
      <c r="C314" s="97"/>
    </row>
    <row r="315" spans="1:8" ht="15.75" x14ac:dyDescent="0.25">
      <c r="A315" s="21"/>
      <c r="B315" s="30"/>
      <c r="C315" s="97"/>
    </row>
    <row r="316" spans="1:8" ht="15.75" x14ac:dyDescent="0.25">
      <c r="A316" s="21"/>
      <c r="B316" s="30"/>
      <c r="C316" s="97"/>
    </row>
    <row r="317" spans="1:8" ht="17.25" x14ac:dyDescent="0.3">
      <c r="A317" s="1" t="s">
        <v>71</v>
      </c>
      <c r="B317" s="1"/>
      <c r="C317" s="2"/>
      <c r="F317" s="1" t="s">
        <v>71</v>
      </c>
      <c r="G317" s="1"/>
      <c r="H317" s="2"/>
    </row>
    <row r="318" spans="1:8" ht="17.25" x14ac:dyDescent="0.3">
      <c r="A318" s="1" t="s">
        <v>56</v>
      </c>
      <c r="B318" s="1"/>
      <c r="C318" s="2"/>
      <c r="F318" s="1" t="s">
        <v>56</v>
      </c>
      <c r="G318" s="1"/>
      <c r="H318" s="2"/>
    </row>
    <row r="319" spans="1:8" ht="15.75" x14ac:dyDescent="0.25">
      <c r="A319" s="73"/>
      <c r="B319" s="73"/>
      <c r="C319" s="72"/>
      <c r="F319" s="73"/>
      <c r="G319" s="73"/>
      <c r="H319" s="72"/>
    </row>
    <row r="320" spans="1:8" ht="15.75" x14ac:dyDescent="0.25">
      <c r="A320" s="74" t="s">
        <v>2</v>
      </c>
      <c r="B320" s="73"/>
      <c r="C320" s="72"/>
      <c r="F320" s="74" t="s">
        <v>2</v>
      </c>
      <c r="G320" s="73"/>
      <c r="H320" s="72"/>
    </row>
    <row r="321" spans="1:8" ht="15.75" x14ac:dyDescent="0.25">
      <c r="A321" s="75"/>
      <c r="B321" s="166" t="s">
        <v>146</v>
      </c>
      <c r="C321" s="166"/>
      <c r="F321" s="75"/>
      <c r="G321" s="166" t="s">
        <v>146</v>
      </c>
      <c r="H321" s="166"/>
    </row>
    <row r="322" spans="1:8" ht="15.75" x14ac:dyDescent="0.25">
      <c r="A322" s="76" t="s">
        <v>6</v>
      </c>
      <c r="B322" s="8"/>
      <c r="C322" s="7">
        <v>112500</v>
      </c>
      <c r="F322" s="76" t="s">
        <v>6</v>
      </c>
      <c r="G322" s="8"/>
      <c r="H322" s="7">
        <v>112500</v>
      </c>
    </row>
    <row r="323" spans="1:8" ht="15.75" x14ac:dyDescent="0.25">
      <c r="A323" s="67" t="s">
        <v>7</v>
      </c>
      <c r="B323" s="47"/>
      <c r="C323" s="77" t="s">
        <v>38</v>
      </c>
      <c r="F323" s="67" t="s">
        <v>7</v>
      </c>
      <c r="G323" s="47"/>
      <c r="H323" s="77" t="s">
        <v>38</v>
      </c>
    </row>
    <row r="324" spans="1:8" ht="15.75" x14ac:dyDescent="0.25">
      <c r="A324" s="67" t="s">
        <v>9</v>
      </c>
      <c r="B324" s="11"/>
      <c r="C324" s="10">
        <v>7800</v>
      </c>
      <c r="F324" s="67" t="s">
        <v>9</v>
      </c>
      <c r="G324" s="11"/>
      <c r="H324" s="10">
        <v>7800</v>
      </c>
    </row>
    <row r="325" spans="1:8" ht="16.5" x14ac:dyDescent="0.25">
      <c r="A325" s="12" t="s">
        <v>8</v>
      </c>
      <c r="B325" s="48"/>
      <c r="C325" s="10"/>
      <c r="F325" s="12" t="s">
        <v>8</v>
      </c>
      <c r="G325" s="48"/>
      <c r="H325" s="10"/>
    </row>
    <row r="326" spans="1:8" ht="15.75" x14ac:dyDescent="0.25">
      <c r="A326" s="67" t="s">
        <v>11</v>
      </c>
      <c r="B326" s="11"/>
      <c r="C326" s="10">
        <v>105750</v>
      </c>
      <c r="F326" s="67" t="s">
        <v>11</v>
      </c>
      <c r="G326" s="11"/>
      <c r="H326" s="10">
        <v>105750</v>
      </c>
    </row>
    <row r="327" spans="1:8" ht="15.75" x14ac:dyDescent="0.25">
      <c r="A327" s="67" t="s">
        <v>53</v>
      </c>
      <c r="B327" s="11"/>
      <c r="C327" s="10"/>
      <c r="F327" s="67" t="s">
        <v>53</v>
      </c>
      <c r="G327" s="11"/>
      <c r="H327" s="10"/>
    </row>
    <row r="328" spans="1:8" ht="15.75" x14ac:dyDescent="0.25">
      <c r="A328" s="67" t="s">
        <v>13</v>
      </c>
      <c r="B328" s="11"/>
      <c r="C328" s="10">
        <v>56250</v>
      </c>
      <c r="F328" s="67" t="s">
        <v>13</v>
      </c>
      <c r="G328" s="11"/>
      <c r="H328" s="10">
        <v>56250</v>
      </c>
    </row>
    <row r="329" spans="1:8" ht="15.75" x14ac:dyDescent="0.25">
      <c r="A329" s="67" t="s">
        <v>14</v>
      </c>
      <c r="B329" s="47"/>
      <c r="C329" s="13" t="s">
        <v>38</v>
      </c>
      <c r="F329" s="67" t="s">
        <v>14</v>
      </c>
      <c r="G329" s="47"/>
      <c r="H329" s="13" t="s">
        <v>38</v>
      </c>
    </row>
    <row r="330" spans="1:8" ht="15.75" x14ac:dyDescent="0.25">
      <c r="A330" s="67" t="s">
        <v>16</v>
      </c>
      <c r="B330" s="11"/>
      <c r="C330" s="10">
        <v>25000</v>
      </c>
      <c r="F330" s="67" t="s">
        <v>16</v>
      </c>
      <c r="G330" s="11"/>
      <c r="H330" s="10">
        <v>25000</v>
      </c>
    </row>
    <row r="331" spans="1:8" ht="15.75" x14ac:dyDescent="0.25">
      <c r="A331" s="67" t="s">
        <v>17</v>
      </c>
      <c r="B331" s="11"/>
      <c r="C331" s="10">
        <v>65000</v>
      </c>
      <c r="F331" s="67" t="s">
        <v>17</v>
      </c>
      <c r="G331" s="11"/>
      <c r="H331" s="10">
        <v>65000</v>
      </c>
    </row>
    <row r="332" spans="1:8" ht="15.75" x14ac:dyDescent="0.25">
      <c r="A332" s="67" t="s">
        <v>15</v>
      </c>
      <c r="B332" s="47"/>
      <c r="C332" s="25">
        <v>100000</v>
      </c>
      <c r="F332" s="67" t="s">
        <v>15</v>
      </c>
      <c r="G332" s="47"/>
      <c r="H332" s="25">
        <v>100000</v>
      </c>
    </row>
    <row r="333" spans="1:8" ht="15.75" x14ac:dyDescent="0.25">
      <c r="A333" s="67" t="s">
        <v>18</v>
      </c>
      <c r="B333" s="11"/>
      <c r="C333" s="10">
        <v>11500</v>
      </c>
      <c r="F333" s="67" t="s">
        <v>18</v>
      </c>
      <c r="G333" s="11"/>
      <c r="H333" s="10">
        <v>11500</v>
      </c>
    </row>
    <row r="334" spans="1:8" ht="15.75" x14ac:dyDescent="0.25">
      <c r="A334" s="67" t="s">
        <v>19</v>
      </c>
      <c r="B334" s="11"/>
      <c r="C334" s="10">
        <v>20000</v>
      </c>
      <c r="F334" s="67" t="s">
        <v>19</v>
      </c>
      <c r="G334" s="11"/>
      <c r="H334" s="10">
        <v>20000</v>
      </c>
    </row>
    <row r="335" spans="1:8" ht="15.75" x14ac:dyDescent="0.25">
      <c r="A335" s="78" t="s">
        <v>20</v>
      </c>
      <c r="B335" s="19"/>
      <c r="C335" s="18">
        <f>SUM(C322:C334)</f>
        <v>503800</v>
      </c>
      <c r="F335" s="78" t="s">
        <v>20</v>
      </c>
      <c r="G335" s="19"/>
      <c r="H335" s="18">
        <f>SUM(H322:H334)</f>
        <v>503800</v>
      </c>
    </row>
    <row r="336" spans="1:8" ht="15.75" x14ac:dyDescent="0.25">
      <c r="A336" s="79"/>
      <c r="B336" s="47"/>
      <c r="C336" s="20"/>
      <c r="F336" s="79"/>
      <c r="G336" s="47"/>
      <c r="H336" s="20"/>
    </row>
    <row r="337" spans="1:8" ht="15.75" x14ac:dyDescent="0.25">
      <c r="A337" s="80" t="s">
        <v>21</v>
      </c>
      <c r="B337" s="47"/>
      <c r="C337" s="20"/>
      <c r="F337" s="80" t="s">
        <v>21</v>
      </c>
      <c r="G337" s="47"/>
      <c r="H337" s="20"/>
    </row>
    <row r="338" spans="1:8" ht="15.75" x14ac:dyDescent="0.25">
      <c r="A338" s="67" t="s">
        <v>143</v>
      </c>
      <c r="B338" s="154">
        <v>7140</v>
      </c>
      <c r="C338" s="77"/>
      <c r="F338" s="67" t="s">
        <v>143</v>
      </c>
      <c r="G338" s="154">
        <v>7140</v>
      </c>
      <c r="H338" s="77"/>
    </row>
    <row r="339" spans="1:8" ht="15.75" x14ac:dyDescent="0.25">
      <c r="A339" s="67" t="s">
        <v>22</v>
      </c>
      <c r="B339" s="47"/>
      <c r="C339" s="81"/>
      <c r="F339" s="67" t="s">
        <v>22</v>
      </c>
      <c r="G339" s="47"/>
      <c r="H339" s="81"/>
    </row>
    <row r="340" spans="1:8" ht="15.75" x14ac:dyDescent="0.25">
      <c r="A340" s="67" t="s">
        <v>24</v>
      </c>
      <c r="B340" s="14">
        <v>11250</v>
      </c>
      <c r="C340" s="81"/>
      <c r="F340" s="67" t="s">
        <v>24</v>
      </c>
      <c r="G340" s="14">
        <v>40000</v>
      </c>
      <c r="H340" s="81"/>
    </row>
    <row r="341" spans="1:8" ht="15.75" x14ac:dyDescent="0.25">
      <c r="A341" s="67" t="s">
        <v>25</v>
      </c>
      <c r="B341" s="47"/>
      <c r="C341" s="81"/>
      <c r="F341" s="67" t="s">
        <v>25</v>
      </c>
      <c r="G341" s="47"/>
      <c r="H341" s="81"/>
    </row>
    <row r="342" spans="1:8" ht="15.75" x14ac:dyDescent="0.25">
      <c r="A342" s="67"/>
      <c r="B342" s="8"/>
      <c r="C342" s="7">
        <f>C335+B338+B340</f>
        <v>522190</v>
      </c>
      <c r="F342" s="67"/>
      <c r="G342" s="8"/>
      <c r="H342" s="7">
        <f>H335+G338+G340</f>
        <v>550940</v>
      </c>
    </row>
    <row r="343" spans="1:8" ht="15.75" x14ac:dyDescent="0.25">
      <c r="A343" s="80" t="s">
        <v>26</v>
      </c>
      <c r="B343" s="47"/>
      <c r="C343" s="81"/>
      <c r="F343" s="80" t="s">
        <v>26</v>
      </c>
      <c r="G343" s="47"/>
      <c r="H343" s="81"/>
    </row>
    <row r="344" spans="1:8" ht="15.75" x14ac:dyDescent="0.25">
      <c r="A344" s="67" t="s">
        <v>27</v>
      </c>
      <c r="B344" s="29">
        <v>350</v>
      </c>
      <c r="C344" s="82"/>
      <c r="F344" s="67" t="s">
        <v>27</v>
      </c>
      <c r="G344" s="29">
        <v>350</v>
      </c>
      <c r="H344" s="82"/>
    </row>
    <row r="345" spans="1:8" ht="17.25" x14ac:dyDescent="0.3">
      <c r="A345" s="83" t="s">
        <v>28</v>
      </c>
      <c r="B345" s="29">
        <v>11250</v>
      </c>
      <c r="C345" s="82"/>
      <c r="F345" s="83" t="s">
        <v>28</v>
      </c>
      <c r="G345" s="29">
        <v>11250</v>
      </c>
      <c r="H345" s="82"/>
    </row>
    <row r="346" spans="1:8" ht="17.25" x14ac:dyDescent="0.3">
      <c r="A346" s="83"/>
      <c r="B346" s="49"/>
      <c r="C346" s="33">
        <f>-B344-B345-B346</f>
        <v>-11600</v>
      </c>
      <c r="F346" s="83"/>
      <c r="G346" s="49"/>
      <c r="H346" s="33">
        <f>-G344-G345-G346</f>
        <v>-11600</v>
      </c>
    </row>
    <row r="347" spans="1:8" ht="16.5" thickBot="1" x14ac:dyDescent="0.3">
      <c r="A347" s="67" t="s">
        <v>29</v>
      </c>
      <c r="B347" s="35"/>
      <c r="C347" s="84">
        <f>C342-B344-B345</f>
        <v>510590</v>
      </c>
      <c r="F347" s="67" t="s">
        <v>29</v>
      </c>
      <c r="G347" s="35"/>
      <c r="H347" s="84">
        <f>H342-G344-G345</f>
        <v>539340</v>
      </c>
    </row>
    <row r="348" spans="1:8" ht="15.75" x14ac:dyDescent="0.25">
      <c r="A348" s="67" t="s">
        <v>73</v>
      </c>
      <c r="B348" s="50"/>
      <c r="C348" s="85">
        <f>C347*12/100</f>
        <v>61270.8</v>
      </c>
      <c r="F348" s="67" t="s">
        <v>73</v>
      </c>
      <c r="G348" s="50"/>
      <c r="H348" s="85">
        <f>H347*12/100</f>
        <v>64720.800000000003</v>
      </c>
    </row>
    <row r="349" spans="1:8" ht="15.75" x14ac:dyDescent="0.25">
      <c r="A349" s="67" t="s">
        <v>31</v>
      </c>
      <c r="B349" s="47"/>
      <c r="C349" s="77">
        <v>-45000</v>
      </c>
      <c r="F349" s="67" t="s">
        <v>31</v>
      </c>
      <c r="G349" s="47"/>
      <c r="H349" s="77">
        <v>-45000</v>
      </c>
    </row>
    <row r="350" spans="1:8" ht="16.5" thickBot="1" x14ac:dyDescent="0.3">
      <c r="A350" s="43" t="s">
        <v>32</v>
      </c>
      <c r="B350" s="40"/>
      <c r="C350" s="38">
        <f>C348+C349</f>
        <v>16270.800000000003</v>
      </c>
      <c r="F350" s="43" t="s">
        <v>32</v>
      </c>
      <c r="G350" s="40"/>
      <c r="H350" s="38">
        <f>H348+H349</f>
        <v>19720.800000000003</v>
      </c>
    </row>
    <row r="351" spans="1:8" ht="16.5" thickTop="1" x14ac:dyDescent="0.25">
      <c r="A351" s="21"/>
      <c r="B351" s="30"/>
      <c r="C351" s="97"/>
      <c r="F351" s="21"/>
      <c r="G351" s="30"/>
      <c r="H351" s="97"/>
    </row>
    <row r="352" spans="1:8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7.25" x14ac:dyDescent="0.3">
      <c r="A364" s="1" t="s">
        <v>130</v>
      </c>
      <c r="B364" s="1"/>
      <c r="C364" s="2"/>
    </row>
    <row r="365" spans="1:3" ht="17.25" x14ac:dyDescent="0.3">
      <c r="A365" s="1" t="s">
        <v>56</v>
      </c>
      <c r="B365" s="1"/>
      <c r="C365" s="2"/>
    </row>
    <row r="366" spans="1:3" ht="15.75" x14ac:dyDescent="0.25">
      <c r="A366" s="73"/>
      <c r="B366" s="73"/>
      <c r="C366" s="72"/>
    </row>
    <row r="367" spans="1:3" ht="15.75" x14ac:dyDescent="0.25">
      <c r="A367" s="74" t="s">
        <v>2</v>
      </c>
      <c r="B367" s="73"/>
      <c r="C367" s="72"/>
    </row>
    <row r="368" spans="1:3" ht="15.75" x14ac:dyDescent="0.25">
      <c r="A368" s="75"/>
      <c r="B368" s="166" t="s">
        <v>146</v>
      </c>
      <c r="C368" s="166"/>
    </row>
    <row r="369" spans="1:3" ht="15.75" x14ac:dyDescent="0.25">
      <c r="A369" s="76" t="s">
        <v>6</v>
      </c>
      <c r="B369" s="8"/>
      <c r="C369" s="7">
        <v>84780</v>
      </c>
    </row>
    <row r="370" spans="1:3" ht="15.75" x14ac:dyDescent="0.25">
      <c r="A370" s="67" t="s">
        <v>7</v>
      </c>
      <c r="B370" s="47"/>
      <c r="C370" s="147" t="s">
        <v>38</v>
      </c>
    </row>
    <row r="371" spans="1:3" ht="15.75" x14ac:dyDescent="0.25">
      <c r="A371" s="67" t="s">
        <v>9</v>
      </c>
      <c r="B371" s="11"/>
      <c r="C371" s="10">
        <v>7800</v>
      </c>
    </row>
    <row r="372" spans="1:3" ht="16.5" x14ac:dyDescent="0.25">
      <c r="A372" s="12" t="s">
        <v>8</v>
      </c>
      <c r="B372" s="48"/>
      <c r="C372" s="10"/>
    </row>
    <row r="373" spans="1:3" ht="15.75" x14ac:dyDescent="0.25">
      <c r="A373" s="67" t="s">
        <v>11</v>
      </c>
      <c r="B373" s="11"/>
      <c r="C373" s="10">
        <v>105750</v>
      </c>
    </row>
    <row r="374" spans="1:3" ht="15.75" x14ac:dyDescent="0.25">
      <c r="A374" s="67" t="s">
        <v>53</v>
      </c>
      <c r="B374" s="11"/>
      <c r="C374" s="148">
        <v>30000</v>
      </c>
    </row>
    <row r="375" spans="1:3" ht="15.75" x14ac:dyDescent="0.25">
      <c r="A375" s="67" t="s">
        <v>13</v>
      </c>
      <c r="B375" s="11"/>
      <c r="C375" s="10">
        <v>42390</v>
      </c>
    </row>
    <row r="376" spans="1:3" ht="15.75" x14ac:dyDescent="0.25">
      <c r="A376" s="67" t="s">
        <v>14</v>
      </c>
      <c r="B376" s="47"/>
      <c r="C376" s="149" t="s">
        <v>38</v>
      </c>
    </row>
    <row r="377" spans="1:3" ht="15.75" x14ac:dyDescent="0.25">
      <c r="A377" s="67" t="s">
        <v>16</v>
      </c>
      <c r="B377" s="11"/>
      <c r="C377" s="10">
        <v>25000</v>
      </c>
    </row>
    <row r="378" spans="1:3" ht="15.75" x14ac:dyDescent="0.25">
      <c r="A378" s="67" t="s">
        <v>17</v>
      </c>
      <c r="B378" s="11"/>
      <c r="C378" s="10">
        <v>55000</v>
      </c>
    </row>
    <row r="379" spans="1:3" ht="15.75" x14ac:dyDescent="0.25">
      <c r="A379" s="67" t="s">
        <v>15</v>
      </c>
      <c r="B379" s="47"/>
      <c r="C379" s="13">
        <v>100000</v>
      </c>
    </row>
    <row r="380" spans="1:3" ht="15.75" x14ac:dyDescent="0.25">
      <c r="A380" s="67" t="s">
        <v>18</v>
      </c>
      <c r="B380" s="11"/>
      <c r="C380" s="10">
        <v>11500</v>
      </c>
    </row>
    <row r="381" spans="1:3" ht="15.75" x14ac:dyDescent="0.25">
      <c r="A381" s="67" t="s">
        <v>19</v>
      </c>
      <c r="B381" s="11"/>
      <c r="C381" s="10">
        <v>20000</v>
      </c>
    </row>
    <row r="382" spans="1:3" ht="15.75" x14ac:dyDescent="0.25">
      <c r="A382" s="78" t="s">
        <v>20</v>
      </c>
      <c r="B382" s="19"/>
      <c r="C382" s="18">
        <f>SUM(C369:C381)</f>
        <v>482220</v>
      </c>
    </row>
    <row r="383" spans="1:3" ht="15.75" x14ac:dyDescent="0.25">
      <c r="A383" s="79"/>
      <c r="B383" s="47"/>
      <c r="C383" s="20"/>
    </row>
    <row r="384" spans="1:3" ht="15.75" x14ac:dyDescent="0.25">
      <c r="A384" s="80" t="s">
        <v>21</v>
      </c>
      <c r="B384" s="47"/>
      <c r="C384" s="20"/>
    </row>
    <row r="385" spans="1:3" ht="15.75" x14ac:dyDescent="0.25">
      <c r="A385" s="67" t="s">
        <v>143</v>
      </c>
      <c r="B385" s="154">
        <v>7140</v>
      </c>
      <c r="C385" s="77"/>
    </row>
    <row r="386" spans="1:3" ht="15.75" x14ac:dyDescent="0.25">
      <c r="A386" s="67" t="s">
        <v>22</v>
      </c>
      <c r="B386" s="47"/>
      <c r="C386" s="81"/>
    </row>
    <row r="387" spans="1:3" ht="15.75" x14ac:dyDescent="0.25">
      <c r="A387" s="67" t="s">
        <v>24</v>
      </c>
      <c r="B387" s="90"/>
      <c r="C387" s="81"/>
    </row>
    <row r="388" spans="1:3" ht="15.75" x14ac:dyDescent="0.25">
      <c r="A388" s="67" t="s">
        <v>25</v>
      </c>
      <c r="B388" s="47"/>
      <c r="C388" s="81"/>
    </row>
    <row r="389" spans="1:3" ht="15.75" x14ac:dyDescent="0.25">
      <c r="A389" s="67"/>
      <c r="B389" s="8"/>
      <c r="C389" s="7">
        <f>C382+B385</f>
        <v>489360</v>
      </c>
    </row>
    <row r="390" spans="1:3" ht="15.75" x14ac:dyDescent="0.25">
      <c r="A390" s="80" t="s">
        <v>26</v>
      </c>
      <c r="B390" s="47"/>
      <c r="C390" s="81"/>
    </row>
    <row r="391" spans="1:3" ht="15.75" x14ac:dyDescent="0.25">
      <c r="A391" s="67" t="s">
        <v>27</v>
      </c>
      <c r="B391" s="29">
        <v>350</v>
      </c>
      <c r="C391" s="82"/>
    </row>
    <row r="392" spans="1:3" ht="17.25" x14ac:dyDescent="0.3">
      <c r="A392" s="83" t="s">
        <v>28</v>
      </c>
      <c r="B392" s="150">
        <v>8478</v>
      </c>
      <c r="C392" s="82"/>
    </row>
    <row r="393" spans="1:3" ht="17.25" x14ac:dyDescent="0.3">
      <c r="A393" s="83"/>
      <c r="B393" s="49"/>
      <c r="C393" s="33">
        <f>-B391-B392</f>
        <v>-8828</v>
      </c>
    </row>
    <row r="394" spans="1:3" ht="16.5" thickBot="1" x14ac:dyDescent="0.3">
      <c r="A394" s="67" t="s">
        <v>29</v>
      </c>
      <c r="B394" s="35"/>
      <c r="C394" s="84">
        <f>C389+C393</f>
        <v>480532</v>
      </c>
    </row>
    <row r="395" spans="1:3" ht="15.75" x14ac:dyDescent="0.25">
      <c r="A395" s="67" t="s">
        <v>30</v>
      </c>
      <c r="B395" s="50"/>
      <c r="C395" s="85">
        <f>C394*6/100</f>
        <v>28831.919999999998</v>
      </c>
    </row>
    <row r="396" spans="1:3" ht="15.75" x14ac:dyDescent="0.25">
      <c r="A396" s="67" t="s">
        <v>31</v>
      </c>
      <c r="B396" s="47"/>
      <c r="C396" s="77">
        <v>-15000</v>
      </c>
    </row>
    <row r="397" spans="1:3" ht="15.75" x14ac:dyDescent="0.25">
      <c r="A397" s="43" t="s">
        <v>32</v>
      </c>
      <c r="B397" s="40"/>
      <c r="C397" s="60">
        <f>C395+C396</f>
        <v>13831.919999999998</v>
      </c>
    </row>
    <row r="398" spans="1:3" ht="16.5" thickBot="1" x14ac:dyDescent="0.3">
      <c r="A398" s="12"/>
      <c r="B398" s="52"/>
      <c r="C398" s="124">
        <v>13832</v>
      </c>
    </row>
    <row r="399" spans="1:3" ht="16.5" thickTop="1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7.25" x14ac:dyDescent="0.3">
      <c r="A411" s="1" t="s">
        <v>131</v>
      </c>
      <c r="B411" s="1"/>
      <c r="C411" s="2"/>
    </row>
    <row r="412" spans="1:3" ht="17.25" x14ac:dyDescent="0.3">
      <c r="A412" s="1" t="s">
        <v>56</v>
      </c>
      <c r="B412" s="1"/>
      <c r="C412" s="2"/>
    </row>
    <row r="413" spans="1:3" ht="15.75" x14ac:dyDescent="0.25">
      <c r="A413" s="73"/>
      <c r="B413" s="73"/>
      <c r="C413" s="72"/>
    </row>
    <row r="414" spans="1:3" ht="15.75" x14ac:dyDescent="0.25">
      <c r="A414" s="74" t="s">
        <v>2</v>
      </c>
      <c r="B414" s="73"/>
      <c r="C414" s="72"/>
    </row>
    <row r="415" spans="1:3" ht="15.75" x14ac:dyDescent="0.25">
      <c r="A415" s="75"/>
      <c r="B415" s="166" t="s">
        <v>146</v>
      </c>
      <c r="C415" s="166"/>
    </row>
    <row r="416" spans="1:3" ht="15.75" x14ac:dyDescent="0.25">
      <c r="A416" s="76" t="s">
        <v>6</v>
      </c>
      <c r="B416" s="8"/>
      <c r="C416" s="7">
        <v>97350</v>
      </c>
    </row>
    <row r="417" spans="1:3" ht="15.75" x14ac:dyDescent="0.25">
      <c r="A417" s="67" t="s">
        <v>7</v>
      </c>
      <c r="B417" s="47"/>
      <c r="C417" s="77"/>
    </row>
    <row r="418" spans="1:3" ht="15.75" x14ac:dyDescent="0.25">
      <c r="A418" s="67" t="s">
        <v>9</v>
      </c>
      <c r="B418" s="11"/>
      <c r="C418" s="10">
        <v>7800</v>
      </c>
    </row>
    <row r="419" spans="1:3" ht="16.5" x14ac:dyDescent="0.25">
      <c r="A419" s="12" t="s">
        <v>8</v>
      </c>
      <c r="B419" s="48"/>
      <c r="C419" s="10"/>
    </row>
    <row r="420" spans="1:3" ht="15.75" x14ac:dyDescent="0.25">
      <c r="A420" s="67" t="s">
        <v>11</v>
      </c>
      <c r="B420" s="11"/>
      <c r="C420" s="10">
        <v>105750</v>
      </c>
    </row>
    <row r="421" spans="1:3" ht="15.75" x14ac:dyDescent="0.25">
      <c r="A421" s="67" t="s">
        <v>53</v>
      </c>
      <c r="B421" s="11"/>
      <c r="C421" s="10">
        <v>30000</v>
      </c>
    </row>
    <row r="422" spans="1:3" ht="15.75" x14ac:dyDescent="0.25">
      <c r="A422" s="67" t="s">
        <v>13</v>
      </c>
      <c r="B422" s="11"/>
      <c r="C422" s="10">
        <f>C416/2</f>
        <v>48675</v>
      </c>
    </row>
    <row r="423" spans="1:3" ht="15.75" x14ac:dyDescent="0.25">
      <c r="A423" s="67" t="s">
        <v>14</v>
      </c>
      <c r="B423" s="47"/>
      <c r="C423" s="13"/>
    </row>
    <row r="424" spans="1:3" ht="15.75" x14ac:dyDescent="0.25">
      <c r="A424" s="67" t="s">
        <v>16</v>
      </c>
      <c r="B424" s="11"/>
      <c r="C424" s="10">
        <v>25000</v>
      </c>
    </row>
    <row r="425" spans="1:3" ht="15.75" x14ac:dyDescent="0.25">
      <c r="A425" s="67" t="s">
        <v>17</v>
      </c>
      <c r="B425" s="11"/>
      <c r="C425" s="10">
        <v>55000</v>
      </c>
    </row>
    <row r="426" spans="1:3" ht="15.75" x14ac:dyDescent="0.25">
      <c r="A426" s="67" t="s">
        <v>15</v>
      </c>
      <c r="B426" s="47"/>
      <c r="C426" s="15">
        <v>100000</v>
      </c>
    </row>
    <row r="427" spans="1:3" ht="15.75" x14ac:dyDescent="0.25">
      <c r="A427" s="67" t="s">
        <v>18</v>
      </c>
      <c r="B427" s="11"/>
      <c r="C427" s="10">
        <v>11500</v>
      </c>
    </row>
    <row r="428" spans="1:3" ht="15.75" x14ac:dyDescent="0.25">
      <c r="A428" s="67" t="s">
        <v>19</v>
      </c>
      <c r="B428" s="11"/>
      <c r="C428" s="10">
        <v>20000</v>
      </c>
    </row>
    <row r="429" spans="1:3" ht="15.75" x14ac:dyDescent="0.25">
      <c r="A429" s="78" t="s">
        <v>20</v>
      </c>
      <c r="B429" s="19"/>
      <c r="C429" s="18">
        <f>SUM(C416:C428)</f>
        <v>501075</v>
      </c>
    </row>
    <row r="430" spans="1:3" ht="15.75" x14ac:dyDescent="0.25">
      <c r="A430" s="79"/>
      <c r="B430" s="47"/>
      <c r="C430" s="20"/>
    </row>
    <row r="431" spans="1:3" ht="15.75" x14ac:dyDescent="0.25">
      <c r="A431" s="80" t="s">
        <v>21</v>
      </c>
      <c r="B431" s="47"/>
      <c r="C431" s="20"/>
    </row>
    <row r="432" spans="1:3" ht="15.75" x14ac:dyDescent="0.25">
      <c r="A432" s="67" t="s">
        <v>143</v>
      </c>
      <c r="B432" s="154">
        <v>7140</v>
      </c>
      <c r="C432" s="77"/>
    </row>
    <row r="433" spans="1:3" ht="15.75" x14ac:dyDescent="0.25">
      <c r="A433" s="67" t="s">
        <v>22</v>
      </c>
      <c r="B433" s="47"/>
      <c r="C433" s="81"/>
    </row>
    <row r="434" spans="1:3" ht="15.75" x14ac:dyDescent="0.25">
      <c r="A434" s="67" t="s">
        <v>24</v>
      </c>
      <c r="B434" s="90"/>
      <c r="C434" s="81"/>
    </row>
    <row r="435" spans="1:3" ht="15.75" x14ac:dyDescent="0.25">
      <c r="A435" s="67" t="s">
        <v>25</v>
      </c>
      <c r="B435" s="47"/>
      <c r="C435" s="81"/>
    </row>
    <row r="436" spans="1:3" ht="15.75" x14ac:dyDescent="0.25">
      <c r="A436" s="67"/>
      <c r="B436" s="8"/>
      <c r="C436" s="7">
        <f>C429+B432</f>
        <v>508215</v>
      </c>
    </row>
    <row r="437" spans="1:3" ht="15.75" x14ac:dyDescent="0.25">
      <c r="A437" s="80" t="s">
        <v>26</v>
      </c>
      <c r="B437" s="47"/>
      <c r="C437" s="81"/>
    </row>
    <row r="438" spans="1:3" ht="15.75" x14ac:dyDescent="0.25">
      <c r="A438" s="67" t="s">
        <v>27</v>
      </c>
      <c r="B438" s="29">
        <v>350</v>
      </c>
      <c r="C438" s="82"/>
    </row>
    <row r="439" spans="1:3" ht="17.25" x14ac:dyDescent="0.3">
      <c r="A439" s="83" t="s">
        <v>28</v>
      </c>
      <c r="B439" s="29">
        <v>9735</v>
      </c>
      <c r="C439" s="82"/>
    </row>
    <row r="440" spans="1:3" ht="17.25" x14ac:dyDescent="0.3">
      <c r="A440" s="83"/>
      <c r="B440" s="49"/>
      <c r="C440" s="33">
        <f>-B438-B439-B440</f>
        <v>-10085</v>
      </c>
    </row>
    <row r="441" spans="1:3" ht="16.5" thickBot="1" x14ac:dyDescent="0.3">
      <c r="A441" s="67" t="s">
        <v>29</v>
      </c>
      <c r="B441" s="35"/>
      <c r="C441" s="84">
        <f>C436-B438-B439</f>
        <v>498130</v>
      </c>
    </row>
    <row r="442" spans="1:3" ht="15.75" x14ac:dyDescent="0.25">
      <c r="A442" s="67" t="s">
        <v>30</v>
      </c>
      <c r="B442" s="50"/>
      <c r="C442" s="85">
        <f>C441*6/100</f>
        <v>29887.8</v>
      </c>
    </row>
    <row r="443" spans="1:3" ht="15.75" x14ac:dyDescent="0.25">
      <c r="A443" s="67" t="s">
        <v>31</v>
      </c>
      <c r="B443" s="47"/>
      <c r="C443" s="77">
        <v>-15000</v>
      </c>
    </row>
    <row r="444" spans="1:3" ht="15.75" x14ac:dyDescent="0.25">
      <c r="A444" s="43" t="s">
        <v>32</v>
      </c>
      <c r="B444" s="40"/>
      <c r="C444" s="60">
        <f>C442+C443</f>
        <v>14887.8</v>
      </c>
    </row>
    <row r="445" spans="1:3" ht="16.5" thickBot="1" x14ac:dyDescent="0.3">
      <c r="A445" s="12"/>
      <c r="B445" s="52"/>
      <c r="C445" s="124">
        <v>14888</v>
      </c>
    </row>
    <row r="446" spans="1:3" ht="16.5" thickTop="1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7.25" x14ac:dyDescent="0.3">
      <c r="A458" s="1" t="s">
        <v>133</v>
      </c>
      <c r="B458" s="1"/>
      <c r="C458" s="2"/>
    </row>
    <row r="459" spans="1:3" ht="17.25" x14ac:dyDescent="0.3">
      <c r="A459" s="1" t="s">
        <v>56</v>
      </c>
      <c r="B459" s="1"/>
      <c r="C459" s="2"/>
    </row>
    <row r="460" spans="1:3" ht="15.75" x14ac:dyDescent="0.25">
      <c r="A460" s="73"/>
      <c r="B460" s="73"/>
      <c r="C460" s="72"/>
    </row>
    <row r="461" spans="1:3" ht="15.75" x14ac:dyDescent="0.25">
      <c r="A461" s="74" t="s">
        <v>2</v>
      </c>
      <c r="B461" s="73"/>
      <c r="C461" s="72"/>
    </row>
    <row r="462" spans="1:3" ht="15.75" x14ac:dyDescent="0.25">
      <c r="A462" s="75"/>
      <c r="B462" s="166" t="s">
        <v>146</v>
      </c>
      <c r="C462" s="166"/>
    </row>
    <row r="463" spans="1:3" ht="15.75" x14ac:dyDescent="0.25">
      <c r="A463" s="76" t="s">
        <v>6</v>
      </c>
      <c r="B463" s="8"/>
      <c r="C463" s="7">
        <v>88670</v>
      </c>
    </row>
    <row r="464" spans="1:3" ht="15.75" x14ac:dyDescent="0.25">
      <c r="A464" s="67" t="s">
        <v>7</v>
      </c>
      <c r="B464" s="47"/>
      <c r="C464" s="77"/>
    </row>
    <row r="465" spans="1:3" ht="15.75" x14ac:dyDescent="0.25">
      <c r="A465" s="67" t="s">
        <v>9</v>
      </c>
      <c r="B465" s="11"/>
      <c r="C465" s="10">
        <v>7800</v>
      </c>
    </row>
    <row r="466" spans="1:3" ht="16.5" x14ac:dyDescent="0.25">
      <c r="A466" s="12" t="s">
        <v>8</v>
      </c>
      <c r="B466" s="48"/>
      <c r="C466" s="10"/>
    </row>
    <row r="467" spans="1:3" ht="15.75" x14ac:dyDescent="0.25">
      <c r="A467" s="67" t="s">
        <v>11</v>
      </c>
      <c r="B467" s="11"/>
      <c r="C467" s="10">
        <v>105750</v>
      </c>
    </row>
    <row r="468" spans="1:3" ht="15.75" x14ac:dyDescent="0.25">
      <c r="A468" s="67" t="s">
        <v>53</v>
      </c>
      <c r="B468" s="11"/>
      <c r="C468" s="10">
        <v>30000</v>
      </c>
    </row>
    <row r="469" spans="1:3" ht="15.75" x14ac:dyDescent="0.25">
      <c r="A469" s="67" t="s">
        <v>13</v>
      </c>
      <c r="B469" s="11"/>
      <c r="C469" s="10">
        <v>44335</v>
      </c>
    </row>
    <row r="470" spans="1:3" ht="15.75" x14ac:dyDescent="0.25">
      <c r="A470" s="67" t="s">
        <v>14</v>
      </c>
      <c r="B470" s="47"/>
      <c r="C470" s="13"/>
    </row>
    <row r="471" spans="1:3" ht="15.75" x14ac:dyDescent="0.25">
      <c r="A471" s="67" t="s">
        <v>16</v>
      </c>
      <c r="B471" s="11"/>
      <c r="C471" s="10">
        <v>25000</v>
      </c>
    </row>
    <row r="472" spans="1:3" ht="15.75" x14ac:dyDescent="0.25">
      <c r="A472" s="67" t="s">
        <v>17</v>
      </c>
      <c r="B472" s="11"/>
      <c r="C472" s="10">
        <v>55000</v>
      </c>
    </row>
    <row r="473" spans="1:3" ht="15.75" x14ac:dyDescent="0.25">
      <c r="A473" s="67" t="s">
        <v>15</v>
      </c>
      <c r="B473" s="47"/>
      <c r="C473" s="13">
        <v>100000</v>
      </c>
    </row>
    <row r="474" spans="1:3" ht="15.75" x14ac:dyDescent="0.25">
      <c r="A474" s="67" t="s">
        <v>18</v>
      </c>
      <c r="B474" s="11"/>
      <c r="C474" s="10">
        <v>11500</v>
      </c>
    </row>
    <row r="475" spans="1:3" ht="15.75" x14ac:dyDescent="0.25">
      <c r="A475" s="67" t="s">
        <v>19</v>
      </c>
      <c r="B475" s="11"/>
      <c r="C475" s="10">
        <v>20000</v>
      </c>
    </row>
    <row r="476" spans="1:3" ht="15.75" x14ac:dyDescent="0.25">
      <c r="A476" s="78" t="s">
        <v>20</v>
      </c>
      <c r="B476" s="19"/>
      <c r="C476" s="18">
        <f>SUM(C463:C475)</f>
        <v>488055</v>
      </c>
    </row>
    <row r="477" spans="1:3" ht="15.75" x14ac:dyDescent="0.25">
      <c r="A477" s="79"/>
      <c r="B477" s="47"/>
      <c r="C477" s="20"/>
    </row>
    <row r="478" spans="1:3" ht="15.75" x14ac:dyDescent="0.25">
      <c r="A478" s="80" t="s">
        <v>21</v>
      </c>
      <c r="B478" s="47"/>
      <c r="C478" s="20"/>
    </row>
    <row r="479" spans="1:3" ht="15.75" x14ac:dyDescent="0.25">
      <c r="A479" s="67" t="s">
        <v>23</v>
      </c>
      <c r="B479" s="47"/>
      <c r="C479" s="77"/>
    </row>
    <row r="480" spans="1:3" ht="15.75" x14ac:dyDescent="0.25">
      <c r="A480" s="67" t="s">
        <v>22</v>
      </c>
      <c r="B480" s="47"/>
      <c r="C480" s="81"/>
    </row>
    <row r="481" spans="1:3" ht="15.75" x14ac:dyDescent="0.25">
      <c r="A481" s="67" t="s">
        <v>24</v>
      </c>
      <c r="B481" s="90"/>
      <c r="C481" s="81"/>
    </row>
    <row r="482" spans="1:3" ht="15.75" x14ac:dyDescent="0.25">
      <c r="A482" s="67" t="s">
        <v>25</v>
      </c>
      <c r="B482" s="47"/>
      <c r="C482" s="81"/>
    </row>
    <row r="483" spans="1:3" ht="15.75" x14ac:dyDescent="0.25">
      <c r="A483" s="67"/>
      <c r="B483" s="8"/>
      <c r="C483" s="7">
        <f>C476+B481+C479</f>
        <v>488055</v>
      </c>
    </row>
    <row r="484" spans="1:3" ht="15.75" x14ac:dyDescent="0.25">
      <c r="A484" s="80" t="s">
        <v>26</v>
      </c>
      <c r="B484" s="47"/>
      <c r="C484" s="81"/>
    </row>
    <row r="485" spans="1:3" ht="15.75" x14ac:dyDescent="0.25">
      <c r="A485" s="67" t="s">
        <v>27</v>
      </c>
      <c r="B485" s="29">
        <v>350</v>
      </c>
      <c r="C485" s="82"/>
    </row>
    <row r="486" spans="1:3" ht="17.25" x14ac:dyDescent="0.3">
      <c r="A486" s="83" t="s">
        <v>28</v>
      </c>
      <c r="B486" s="29">
        <v>8867</v>
      </c>
      <c r="C486" s="82"/>
    </row>
    <row r="487" spans="1:3" ht="17.25" x14ac:dyDescent="0.3">
      <c r="A487" s="83"/>
      <c r="B487" s="49"/>
      <c r="C487" s="33">
        <f>-B485-B486-B487</f>
        <v>-9217</v>
      </c>
    </row>
    <row r="488" spans="1:3" ht="16.5" thickBot="1" x14ac:dyDescent="0.3">
      <c r="A488" s="67" t="s">
        <v>29</v>
      </c>
      <c r="B488" s="35"/>
      <c r="C488" s="84">
        <f>C483-B485-B486</f>
        <v>478838</v>
      </c>
    </row>
    <row r="489" spans="1:3" ht="15.75" x14ac:dyDescent="0.25">
      <c r="A489" s="67" t="s">
        <v>30</v>
      </c>
      <c r="B489" s="50"/>
      <c r="C489" s="85">
        <f>C488*6/100</f>
        <v>28730.28</v>
      </c>
    </row>
    <row r="490" spans="1:3" ht="15.75" x14ac:dyDescent="0.25">
      <c r="A490" s="67" t="s">
        <v>31</v>
      </c>
      <c r="B490" s="47"/>
      <c r="C490" s="77">
        <v>-15000</v>
      </c>
    </row>
    <row r="491" spans="1:3" ht="16.5" thickBot="1" x14ac:dyDescent="0.3">
      <c r="A491" s="43" t="s">
        <v>32</v>
      </c>
      <c r="B491" s="40"/>
      <c r="C491" s="38">
        <f>C489+C490</f>
        <v>13730.279999999999</v>
      </c>
    </row>
    <row r="492" spans="1:3" ht="16.5" thickTop="1" x14ac:dyDescent="0.25">
      <c r="A492" s="22"/>
      <c r="B492" s="30"/>
      <c r="C492" s="58"/>
    </row>
    <row r="493" spans="1:3" ht="15.75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1"/>
      <c r="B502" s="30"/>
      <c r="C502" s="58"/>
    </row>
    <row r="503" spans="1:3" ht="15.75" x14ac:dyDescent="0.25">
      <c r="A503" s="21"/>
      <c r="B503" s="30"/>
      <c r="C503" s="58"/>
    </row>
    <row r="504" spans="1:3" ht="15.75" x14ac:dyDescent="0.25">
      <c r="A504" s="21"/>
      <c r="B504" s="30"/>
      <c r="C504" s="58"/>
    </row>
    <row r="505" spans="1:3" ht="17.25" x14ac:dyDescent="0.3">
      <c r="A505" s="1" t="s">
        <v>134</v>
      </c>
      <c r="B505" s="1"/>
      <c r="C505" s="2"/>
    </row>
    <row r="506" spans="1:3" ht="17.25" x14ac:dyDescent="0.3">
      <c r="A506" s="1" t="s">
        <v>56</v>
      </c>
      <c r="B506" s="1"/>
      <c r="C506" s="2"/>
    </row>
    <row r="507" spans="1:3" ht="15.75" x14ac:dyDescent="0.25">
      <c r="A507" s="73"/>
      <c r="B507" s="73"/>
      <c r="C507" s="72"/>
    </row>
    <row r="508" spans="1:3" ht="15.75" x14ac:dyDescent="0.25">
      <c r="A508" s="74" t="s">
        <v>2</v>
      </c>
      <c r="B508" s="73"/>
      <c r="C508" s="72"/>
    </row>
    <row r="509" spans="1:3" ht="15.75" x14ac:dyDescent="0.25">
      <c r="A509" s="75"/>
      <c r="B509" s="166" t="s">
        <v>146</v>
      </c>
      <c r="C509" s="166"/>
    </row>
    <row r="510" spans="1:3" ht="15.75" x14ac:dyDescent="0.25">
      <c r="A510" s="76" t="s">
        <v>6</v>
      </c>
      <c r="B510" s="8"/>
      <c r="C510" s="7">
        <v>102350</v>
      </c>
    </row>
    <row r="511" spans="1:3" ht="15.75" x14ac:dyDescent="0.25">
      <c r="A511" s="67" t="s">
        <v>7</v>
      </c>
      <c r="B511" s="47"/>
      <c r="C511" s="77"/>
    </row>
    <row r="512" spans="1:3" ht="15.75" x14ac:dyDescent="0.25">
      <c r="A512" s="67" t="s">
        <v>9</v>
      </c>
      <c r="B512" s="11"/>
      <c r="C512" s="10">
        <v>7800</v>
      </c>
    </row>
    <row r="513" spans="1:3" ht="16.5" x14ac:dyDescent="0.25">
      <c r="A513" s="12" t="s">
        <v>8</v>
      </c>
      <c r="B513" s="48"/>
      <c r="C513" s="10"/>
    </row>
    <row r="514" spans="1:3" ht="15.75" x14ac:dyDescent="0.25">
      <c r="A514" s="67" t="s">
        <v>11</v>
      </c>
      <c r="B514" s="11"/>
      <c r="C514" s="10">
        <v>105750</v>
      </c>
    </row>
    <row r="515" spans="1:3" ht="15.75" x14ac:dyDescent="0.25">
      <c r="A515" s="67" t="s">
        <v>147</v>
      </c>
      <c r="B515" s="11"/>
      <c r="C515" s="10">
        <v>30000</v>
      </c>
    </row>
    <row r="516" spans="1:3" ht="15.75" x14ac:dyDescent="0.25">
      <c r="A516" s="67" t="s">
        <v>13</v>
      </c>
      <c r="B516" s="11"/>
      <c r="C516" s="10">
        <f>C510/2</f>
        <v>51175</v>
      </c>
    </row>
    <row r="517" spans="1:3" ht="15.75" x14ac:dyDescent="0.25">
      <c r="A517" s="67" t="s">
        <v>14</v>
      </c>
      <c r="B517" s="47"/>
      <c r="C517" s="13"/>
    </row>
    <row r="518" spans="1:3" ht="15.75" x14ac:dyDescent="0.25">
      <c r="A518" s="67" t="s">
        <v>16</v>
      </c>
      <c r="B518" s="11"/>
      <c r="C518" s="10">
        <v>25000</v>
      </c>
    </row>
    <row r="519" spans="1:3" ht="15.75" x14ac:dyDescent="0.25">
      <c r="A519" s="67" t="s">
        <v>17</v>
      </c>
      <c r="B519" s="11"/>
      <c r="C519" s="10">
        <v>55000</v>
      </c>
    </row>
    <row r="520" spans="1:3" ht="15.75" x14ac:dyDescent="0.25">
      <c r="A520" s="67" t="s">
        <v>15</v>
      </c>
      <c r="B520" s="47"/>
      <c r="C520" s="13">
        <v>100000</v>
      </c>
    </row>
    <row r="521" spans="1:3" ht="15.75" x14ac:dyDescent="0.25">
      <c r="A521" s="67" t="s">
        <v>18</v>
      </c>
      <c r="B521" s="11"/>
      <c r="C521" s="10">
        <v>11500</v>
      </c>
    </row>
    <row r="522" spans="1:3" ht="15.75" x14ac:dyDescent="0.25">
      <c r="A522" s="67" t="s">
        <v>19</v>
      </c>
      <c r="B522" s="11"/>
      <c r="C522" s="10">
        <v>20000</v>
      </c>
    </row>
    <row r="523" spans="1:3" ht="15.75" x14ac:dyDescent="0.25">
      <c r="A523" s="78" t="s">
        <v>20</v>
      </c>
      <c r="B523" s="19"/>
      <c r="C523" s="18">
        <f>SUM(C510:C522)</f>
        <v>508575</v>
      </c>
    </row>
    <row r="524" spans="1:3" ht="15.75" x14ac:dyDescent="0.25">
      <c r="A524" s="79"/>
      <c r="B524" s="47"/>
      <c r="C524" s="20"/>
    </row>
    <row r="525" spans="1:3" ht="15.75" x14ac:dyDescent="0.25">
      <c r="A525" s="80" t="s">
        <v>21</v>
      </c>
      <c r="B525" s="47"/>
      <c r="C525" s="20"/>
    </row>
    <row r="526" spans="1:3" ht="15.75" x14ac:dyDescent="0.25">
      <c r="A526" s="67" t="s">
        <v>143</v>
      </c>
      <c r="B526" s="154">
        <v>7140</v>
      </c>
      <c r="C526" s="77"/>
    </row>
    <row r="527" spans="1:3" ht="15.75" x14ac:dyDescent="0.25">
      <c r="A527" s="67" t="s">
        <v>22</v>
      </c>
      <c r="B527" s="47"/>
      <c r="C527" s="81"/>
    </row>
    <row r="528" spans="1:3" ht="15.75" x14ac:dyDescent="0.25">
      <c r="A528" s="67" t="s">
        <v>24</v>
      </c>
      <c r="B528" s="90"/>
      <c r="C528" s="81"/>
    </row>
    <row r="529" spans="1:3" ht="15.75" x14ac:dyDescent="0.25">
      <c r="A529" s="67" t="s">
        <v>25</v>
      </c>
      <c r="B529" s="151">
        <v>4836.95</v>
      </c>
      <c r="C529" s="81"/>
    </row>
    <row r="530" spans="1:3" ht="15.75" x14ac:dyDescent="0.25">
      <c r="A530" s="67"/>
      <c r="B530" s="8"/>
      <c r="C530" s="7">
        <f>C523+B526+B529</f>
        <v>520551.95</v>
      </c>
    </row>
    <row r="531" spans="1:3" ht="15.75" x14ac:dyDescent="0.25">
      <c r="A531" s="80" t="s">
        <v>26</v>
      </c>
      <c r="B531" s="47"/>
      <c r="C531" s="81"/>
    </row>
    <row r="532" spans="1:3" ht="15.75" x14ac:dyDescent="0.25">
      <c r="A532" s="67" t="s">
        <v>27</v>
      </c>
      <c r="B532" s="29">
        <v>350</v>
      </c>
      <c r="C532" s="82"/>
    </row>
    <row r="533" spans="1:3" ht="17.25" x14ac:dyDescent="0.3">
      <c r="A533" s="83" t="s">
        <v>28</v>
      </c>
      <c r="B533" s="29">
        <v>10235</v>
      </c>
      <c r="C533" s="82"/>
    </row>
    <row r="534" spans="1:3" ht="17.25" x14ac:dyDescent="0.3">
      <c r="A534" s="83"/>
      <c r="B534" s="49"/>
      <c r="C534" s="33">
        <f>-B532-B533-B534</f>
        <v>-10585</v>
      </c>
    </row>
    <row r="535" spans="1:3" ht="16.5" thickBot="1" x14ac:dyDescent="0.3">
      <c r="A535" s="67" t="s">
        <v>29</v>
      </c>
      <c r="B535" s="35"/>
      <c r="C535" s="34">
        <f>C530-B532-B533</f>
        <v>509966.95</v>
      </c>
    </row>
    <row r="536" spans="1:3" ht="15.75" x14ac:dyDescent="0.25">
      <c r="A536" s="67" t="s">
        <v>73</v>
      </c>
      <c r="B536" s="50"/>
      <c r="C536" s="85">
        <f>C535*12/100</f>
        <v>61196.034000000007</v>
      </c>
    </row>
    <row r="537" spans="1:3" ht="15.75" x14ac:dyDescent="0.25">
      <c r="A537" s="67" t="s">
        <v>31</v>
      </c>
      <c r="B537" s="47"/>
      <c r="C537" s="13">
        <v>-45000</v>
      </c>
    </row>
    <row r="538" spans="1:3" ht="16.5" thickBot="1" x14ac:dyDescent="0.3">
      <c r="A538" s="43" t="s">
        <v>32</v>
      </c>
      <c r="B538" s="40"/>
      <c r="C538" s="38">
        <f>C536+C537</f>
        <v>16196.034000000007</v>
      </c>
    </row>
    <row r="539" spans="1:3" ht="16.5" thickTop="1" x14ac:dyDescent="0.25">
      <c r="A539" s="21"/>
      <c r="B539" s="30"/>
      <c r="C539" s="58"/>
    </row>
    <row r="540" spans="1:3" ht="15.75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1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2"/>
      <c r="B549" s="30"/>
      <c r="C549" s="58"/>
    </row>
    <row r="550" spans="1:3" ht="15.75" x14ac:dyDescent="0.25">
      <c r="A550" s="21"/>
      <c r="B550" s="30"/>
      <c r="C550" s="58"/>
    </row>
    <row r="551" spans="1:3" ht="15.75" x14ac:dyDescent="0.25">
      <c r="A551" s="21"/>
      <c r="B551" s="30"/>
      <c r="C551" s="58"/>
    </row>
    <row r="552" spans="1:3" ht="17.25" x14ac:dyDescent="0.3">
      <c r="A552" s="1" t="s">
        <v>135</v>
      </c>
      <c r="B552" s="1"/>
      <c r="C552" s="2"/>
    </row>
    <row r="553" spans="1:3" ht="17.25" x14ac:dyDescent="0.3">
      <c r="A553" s="1" t="s">
        <v>56</v>
      </c>
      <c r="B553" s="1"/>
      <c r="C553" s="2"/>
    </row>
    <row r="554" spans="1:3" ht="15.75" x14ac:dyDescent="0.25">
      <c r="A554" s="73"/>
      <c r="B554" s="73"/>
      <c r="C554" s="72"/>
    </row>
    <row r="555" spans="1:3" ht="15.75" x14ac:dyDescent="0.25">
      <c r="A555" s="74" t="s">
        <v>2</v>
      </c>
      <c r="B555" s="73"/>
      <c r="C555" s="72"/>
    </row>
    <row r="556" spans="1:3" ht="15.75" x14ac:dyDescent="0.25">
      <c r="A556" s="75"/>
      <c r="B556" s="166" t="s">
        <v>146</v>
      </c>
      <c r="C556" s="166"/>
    </row>
    <row r="557" spans="1:3" ht="15.75" x14ac:dyDescent="0.25">
      <c r="A557" s="76" t="s">
        <v>6</v>
      </c>
      <c r="B557" s="8"/>
      <c r="C557" s="7">
        <v>86410</v>
      </c>
    </row>
    <row r="558" spans="1:3" ht="15.75" x14ac:dyDescent="0.25">
      <c r="A558" s="67" t="s">
        <v>7</v>
      </c>
      <c r="B558" s="47"/>
      <c r="C558" s="77"/>
    </row>
    <row r="559" spans="1:3" ht="15.75" x14ac:dyDescent="0.25">
      <c r="A559" s="67" t="s">
        <v>9</v>
      </c>
      <c r="B559" s="11"/>
      <c r="C559" s="10">
        <v>7800</v>
      </c>
    </row>
    <row r="560" spans="1:3" ht="16.5" x14ac:dyDescent="0.25">
      <c r="A560" s="12" t="s">
        <v>8</v>
      </c>
      <c r="B560" s="48"/>
      <c r="C560" s="10"/>
    </row>
    <row r="561" spans="1:3" ht="15.75" x14ac:dyDescent="0.25">
      <c r="A561" s="67" t="s">
        <v>11</v>
      </c>
      <c r="B561" s="11"/>
      <c r="C561" s="10">
        <v>105750</v>
      </c>
    </row>
    <row r="562" spans="1:3" ht="15.75" x14ac:dyDescent="0.25">
      <c r="A562" s="67" t="s">
        <v>53</v>
      </c>
      <c r="B562" s="11"/>
      <c r="C562" s="10">
        <v>30000</v>
      </c>
    </row>
    <row r="563" spans="1:3" ht="15.75" x14ac:dyDescent="0.25">
      <c r="A563" s="67" t="s">
        <v>13</v>
      </c>
      <c r="B563" s="11"/>
      <c r="C563" s="10">
        <v>43205</v>
      </c>
    </row>
    <row r="564" spans="1:3" ht="15.75" x14ac:dyDescent="0.25">
      <c r="A564" s="67" t="s">
        <v>14</v>
      </c>
      <c r="B564" s="47"/>
      <c r="C564" s="13" t="s">
        <v>38</v>
      </c>
    </row>
    <row r="565" spans="1:3" ht="15.75" x14ac:dyDescent="0.25">
      <c r="A565" s="67" t="s">
        <v>16</v>
      </c>
      <c r="B565" s="11"/>
      <c r="C565" s="10">
        <v>25000</v>
      </c>
    </row>
    <row r="566" spans="1:3" ht="15.75" x14ac:dyDescent="0.25">
      <c r="A566" s="67" t="s">
        <v>17</v>
      </c>
      <c r="B566" s="11"/>
      <c r="C566" s="10">
        <v>55000</v>
      </c>
    </row>
    <row r="567" spans="1:3" ht="15.75" x14ac:dyDescent="0.25">
      <c r="A567" s="67" t="s">
        <v>15</v>
      </c>
      <c r="B567" s="47"/>
      <c r="C567" s="13">
        <v>100000</v>
      </c>
    </row>
    <row r="568" spans="1:3" ht="15.75" x14ac:dyDescent="0.25">
      <c r="A568" s="67" t="s">
        <v>18</v>
      </c>
      <c r="B568" s="11"/>
      <c r="C568" s="10">
        <v>11500</v>
      </c>
    </row>
    <row r="569" spans="1:3" ht="15.75" x14ac:dyDescent="0.25">
      <c r="A569" s="67" t="s">
        <v>19</v>
      </c>
      <c r="B569" s="11"/>
      <c r="C569" s="10">
        <v>20000</v>
      </c>
    </row>
    <row r="570" spans="1:3" ht="15.75" x14ac:dyDescent="0.25">
      <c r="A570" s="78" t="s">
        <v>20</v>
      </c>
      <c r="B570" s="19"/>
      <c r="C570" s="18">
        <f>SUM(C557:C569)</f>
        <v>484665</v>
      </c>
    </row>
    <row r="571" spans="1:3" ht="15.75" x14ac:dyDescent="0.25">
      <c r="A571" s="79"/>
      <c r="B571" s="47"/>
      <c r="C571" s="20"/>
    </row>
    <row r="572" spans="1:3" ht="15.75" x14ac:dyDescent="0.25">
      <c r="A572" s="80" t="s">
        <v>21</v>
      </c>
      <c r="B572" s="47"/>
      <c r="C572" s="20"/>
    </row>
    <row r="573" spans="1:3" ht="15.75" x14ac:dyDescent="0.25">
      <c r="A573" s="67" t="s">
        <v>143</v>
      </c>
      <c r="B573" s="154">
        <v>7140</v>
      </c>
      <c r="C573" s="77"/>
    </row>
    <row r="574" spans="1:3" ht="15.75" x14ac:dyDescent="0.25">
      <c r="A574" s="67" t="s">
        <v>22</v>
      </c>
      <c r="B574" s="47"/>
      <c r="C574" s="81"/>
    </row>
    <row r="575" spans="1:3" ht="15.75" x14ac:dyDescent="0.25">
      <c r="A575" s="67" t="s">
        <v>24</v>
      </c>
      <c r="B575" s="90"/>
      <c r="C575" s="81"/>
    </row>
    <row r="576" spans="1:3" ht="15.75" x14ac:dyDescent="0.25">
      <c r="A576" s="67" t="s">
        <v>25</v>
      </c>
      <c r="B576" s="151"/>
      <c r="C576" s="81"/>
    </row>
    <row r="577" spans="1:3" ht="15.75" x14ac:dyDescent="0.25">
      <c r="A577" s="67"/>
      <c r="B577" s="8"/>
      <c r="C577" s="7">
        <f>C570+B573</f>
        <v>491805</v>
      </c>
    </row>
    <row r="578" spans="1:3" ht="15.75" x14ac:dyDescent="0.25">
      <c r="A578" s="80" t="s">
        <v>26</v>
      </c>
      <c r="B578" s="47"/>
      <c r="C578" s="81"/>
    </row>
    <row r="579" spans="1:3" ht="15.75" x14ac:dyDescent="0.25">
      <c r="A579" s="67" t="s">
        <v>27</v>
      </c>
      <c r="B579" s="29">
        <v>350</v>
      </c>
      <c r="C579" s="82"/>
    </row>
    <row r="580" spans="1:3" ht="17.25" x14ac:dyDescent="0.3">
      <c r="A580" s="83" t="s">
        <v>28</v>
      </c>
      <c r="B580" s="29">
        <v>8641</v>
      </c>
      <c r="C580" s="82"/>
    </row>
    <row r="581" spans="1:3" ht="17.25" x14ac:dyDescent="0.3">
      <c r="A581" s="83"/>
      <c r="B581" s="49"/>
      <c r="C581" s="33">
        <f>-B579-B580-B581</f>
        <v>-8991</v>
      </c>
    </row>
    <row r="582" spans="1:3" ht="16.5" thickBot="1" x14ac:dyDescent="0.3">
      <c r="A582" s="67" t="s">
        <v>29</v>
      </c>
      <c r="B582" s="35"/>
      <c r="C582" s="34">
        <f>C577-B579-B580</f>
        <v>482814</v>
      </c>
    </row>
    <row r="583" spans="1:3" ht="15.75" x14ac:dyDescent="0.25">
      <c r="A583" s="67" t="s">
        <v>30</v>
      </c>
      <c r="B583" s="50"/>
      <c r="C583" s="85">
        <f>C582*6/100</f>
        <v>28968.84</v>
      </c>
    </row>
    <row r="584" spans="1:3" ht="15.75" x14ac:dyDescent="0.25">
      <c r="A584" s="67" t="s">
        <v>31</v>
      </c>
      <c r="B584" s="47"/>
      <c r="C584" s="13">
        <v>-15000</v>
      </c>
    </row>
    <row r="585" spans="1:3" ht="16.5" thickBot="1" x14ac:dyDescent="0.3">
      <c r="A585" s="43" t="s">
        <v>32</v>
      </c>
      <c r="B585" s="40"/>
      <c r="C585" s="38">
        <f>C583+C584</f>
        <v>13968.84</v>
      </c>
    </row>
    <row r="586" spans="1:3" ht="16.5" thickTop="1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8" ht="15.75" x14ac:dyDescent="0.25">
      <c r="A593" s="21"/>
      <c r="B593" s="30"/>
      <c r="C593" s="58"/>
    </row>
    <row r="594" spans="1:8" ht="15.75" x14ac:dyDescent="0.25">
      <c r="A594" s="21"/>
      <c r="B594" s="30"/>
      <c r="C594" s="58"/>
    </row>
    <row r="595" spans="1:8" ht="15.75" x14ac:dyDescent="0.25">
      <c r="A595" s="21"/>
      <c r="B595" s="30"/>
      <c r="C595" s="58"/>
    </row>
    <row r="596" spans="1:8" ht="15.75" x14ac:dyDescent="0.25">
      <c r="A596" s="21"/>
      <c r="B596" s="30"/>
      <c r="C596" s="58"/>
    </row>
    <row r="597" spans="1:8" ht="15.75" x14ac:dyDescent="0.25">
      <c r="A597" s="21"/>
      <c r="B597" s="30"/>
      <c r="C597" s="58"/>
      <c r="F597" s="21"/>
      <c r="G597" s="30"/>
      <c r="H597" s="58"/>
    </row>
    <row r="598" spans="1:8" ht="17.25" x14ac:dyDescent="0.3">
      <c r="A598" s="21"/>
      <c r="B598" s="30"/>
      <c r="C598" s="58"/>
      <c r="F598" s="1" t="s">
        <v>136</v>
      </c>
      <c r="G598" s="1"/>
      <c r="H598" s="2"/>
    </row>
    <row r="599" spans="1:8" ht="17.25" x14ac:dyDescent="0.3">
      <c r="A599" s="1" t="s">
        <v>136</v>
      </c>
      <c r="B599" s="1"/>
      <c r="C599" s="2"/>
      <c r="F599" s="1" t="s">
        <v>56</v>
      </c>
      <c r="G599" s="1"/>
      <c r="H599" s="2"/>
    </row>
    <row r="600" spans="1:8" ht="17.25" x14ac:dyDescent="0.3">
      <c r="A600" s="1" t="s">
        <v>56</v>
      </c>
      <c r="B600" s="1"/>
      <c r="C600" s="2"/>
      <c r="F600" s="73"/>
      <c r="G600" s="73"/>
      <c r="H600" s="72"/>
    </row>
    <row r="601" spans="1:8" ht="15.75" x14ac:dyDescent="0.25">
      <c r="A601" s="73"/>
      <c r="B601" s="73"/>
      <c r="C601" s="72"/>
      <c r="F601" s="74" t="s">
        <v>2</v>
      </c>
      <c r="G601" s="73"/>
      <c r="H601" s="72"/>
    </row>
    <row r="602" spans="1:8" ht="15.75" x14ac:dyDescent="0.25">
      <c r="A602" s="74" t="s">
        <v>2</v>
      </c>
      <c r="B602" s="73"/>
      <c r="C602" s="72"/>
      <c r="F602" s="75"/>
      <c r="G602" s="166" t="s">
        <v>146</v>
      </c>
      <c r="H602" s="166"/>
    </row>
    <row r="603" spans="1:8" ht="15.75" x14ac:dyDescent="0.25">
      <c r="A603" s="75"/>
      <c r="B603" s="166" t="s">
        <v>146</v>
      </c>
      <c r="C603" s="166"/>
      <c r="F603" s="76" t="s">
        <v>6</v>
      </c>
      <c r="G603" s="8"/>
      <c r="H603" s="7">
        <v>89670</v>
      </c>
    </row>
    <row r="604" spans="1:8" ht="15.75" x14ac:dyDescent="0.25">
      <c r="A604" s="76" t="s">
        <v>6</v>
      </c>
      <c r="B604" s="8"/>
      <c r="C604" s="7">
        <v>89670</v>
      </c>
      <c r="F604" s="67" t="s">
        <v>7</v>
      </c>
      <c r="G604" s="47"/>
      <c r="H604" s="77"/>
    </row>
    <row r="605" spans="1:8" ht="15.75" x14ac:dyDescent="0.25">
      <c r="A605" s="67" t="s">
        <v>7</v>
      </c>
      <c r="B605" s="47"/>
      <c r="C605" s="77"/>
      <c r="F605" s="67" t="s">
        <v>9</v>
      </c>
      <c r="G605" s="11"/>
      <c r="H605" s="10">
        <v>7800</v>
      </c>
    </row>
    <row r="606" spans="1:8" ht="16.5" x14ac:dyDescent="0.25">
      <c r="A606" s="67" t="s">
        <v>9</v>
      </c>
      <c r="B606" s="11"/>
      <c r="C606" s="10">
        <v>7800</v>
      </c>
      <c r="F606" s="12" t="s">
        <v>8</v>
      </c>
      <c r="G606" s="48"/>
      <c r="H606" s="10"/>
    </row>
    <row r="607" spans="1:8" ht="16.5" x14ac:dyDescent="0.25">
      <c r="A607" s="12" t="s">
        <v>8</v>
      </c>
      <c r="B607" s="48"/>
      <c r="C607" s="10"/>
      <c r="F607" s="67" t="s">
        <v>11</v>
      </c>
      <c r="G607" s="11"/>
      <c r="H607" s="10">
        <v>105750</v>
      </c>
    </row>
    <row r="608" spans="1:8" ht="15.75" x14ac:dyDescent="0.25">
      <c r="A608" s="67" t="s">
        <v>11</v>
      </c>
      <c r="B608" s="11"/>
      <c r="C608" s="10">
        <v>105750</v>
      </c>
      <c r="F608" s="67" t="s">
        <v>53</v>
      </c>
      <c r="G608" s="11"/>
      <c r="H608" s="10">
        <v>30000</v>
      </c>
    </row>
    <row r="609" spans="1:8" ht="15.75" x14ac:dyDescent="0.25">
      <c r="A609" s="67" t="s">
        <v>53</v>
      </c>
      <c r="B609" s="11"/>
      <c r="C609" s="10">
        <v>30000</v>
      </c>
      <c r="F609" s="67" t="s">
        <v>13</v>
      </c>
      <c r="G609" s="11"/>
      <c r="H609" s="10">
        <v>44835</v>
      </c>
    </row>
    <row r="610" spans="1:8" ht="15.75" x14ac:dyDescent="0.25">
      <c r="A610" s="67" t="s">
        <v>13</v>
      </c>
      <c r="B610" s="11"/>
      <c r="C610" s="10">
        <v>44835</v>
      </c>
      <c r="F610" s="67" t="s">
        <v>14</v>
      </c>
      <c r="G610" s="47"/>
      <c r="H610" s="13"/>
    </row>
    <row r="611" spans="1:8" ht="15.75" x14ac:dyDescent="0.25">
      <c r="A611" s="67" t="s">
        <v>14</v>
      </c>
      <c r="B611" s="47"/>
      <c r="C611" s="13"/>
      <c r="F611" s="67" t="s">
        <v>16</v>
      </c>
      <c r="G611" s="11"/>
      <c r="H611" s="10">
        <v>25000</v>
      </c>
    </row>
    <row r="612" spans="1:8" ht="15.75" x14ac:dyDescent="0.25">
      <c r="A612" s="67" t="s">
        <v>16</v>
      </c>
      <c r="B612" s="11"/>
      <c r="C612" s="10">
        <v>25000</v>
      </c>
      <c r="F612" s="67" t="s">
        <v>17</v>
      </c>
      <c r="G612" s="11"/>
      <c r="H612" s="10">
        <v>55000</v>
      </c>
    </row>
    <row r="613" spans="1:8" ht="15.75" x14ac:dyDescent="0.25">
      <c r="A613" s="67" t="s">
        <v>17</v>
      </c>
      <c r="B613" s="11"/>
      <c r="C613" s="10">
        <v>55000</v>
      </c>
      <c r="F613" s="67" t="s">
        <v>15</v>
      </c>
      <c r="G613" s="47"/>
      <c r="H613" s="13">
        <v>100000</v>
      </c>
    </row>
    <row r="614" spans="1:8" ht="15.75" x14ac:dyDescent="0.25">
      <c r="A614" s="67" t="s">
        <v>15</v>
      </c>
      <c r="B614" s="47"/>
      <c r="C614" s="13">
        <v>100000</v>
      </c>
      <c r="F614" s="67" t="s">
        <v>18</v>
      </c>
      <c r="G614" s="11"/>
      <c r="H614" s="10">
        <v>11500</v>
      </c>
    </row>
    <row r="615" spans="1:8" ht="15.75" x14ac:dyDescent="0.25">
      <c r="A615" s="67" t="s">
        <v>18</v>
      </c>
      <c r="B615" s="11"/>
      <c r="C615" s="10">
        <v>11500</v>
      </c>
      <c r="F615" s="67" t="s">
        <v>19</v>
      </c>
      <c r="G615" s="11"/>
      <c r="H615" s="10">
        <v>20000</v>
      </c>
    </row>
    <row r="616" spans="1:8" ht="15.75" x14ac:dyDescent="0.25">
      <c r="A616" s="67" t="s">
        <v>19</v>
      </c>
      <c r="B616" s="11"/>
      <c r="C616" s="10">
        <v>20000</v>
      </c>
      <c r="F616" s="78" t="s">
        <v>20</v>
      </c>
      <c r="G616" s="19"/>
      <c r="H616" s="18">
        <f>SUM(H603:H615)</f>
        <v>489555</v>
      </c>
    </row>
    <row r="617" spans="1:8" ht="15.75" x14ac:dyDescent="0.25">
      <c r="A617" s="78" t="s">
        <v>20</v>
      </c>
      <c r="B617" s="19"/>
      <c r="C617" s="18">
        <f>SUM(C604:C616)</f>
        <v>489555</v>
      </c>
      <c r="F617" s="79"/>
      <c r="G617" s="47"/>
      <c r="H617" s="20"/>
    </row>
    <row r="618" spans="1:8" ht="15.75" x14ac:dyDescent="0.25">
      <c r="A618" s="79"/>
      <c r="B618" s="47"/>
      <c r="C618" s="20"/>
      <c r="F618" s="80" t="s">
        <v>21</v>
      </c>
      <c r="G618" s="47"/>
      <c r="H618" s="20"/>
    </row>
    <row r="619" spans="1:8" ht="15.75" x14ac:dyDescent="0.25">
      <c r="A619" s="80" t="s">
        <v>21</v>
      </c>
      <c r="B619" s="47"/>
      <c r="C619" s="20"/>
      <c r="F619" s="67" t="s">
        <v>143</v>
      </c>
      <c r="G619" s="154">
        <v>7140</v>
      </c>
      <c r="H619" s="77"/>
    </row>
    <row r="620" spans="1:8" ht="15.75" x14ac:dyDescent="0.25">
      <c r="A620" s="67" t="s">
        <v>143</v>
      </c>
      <c r="B620" s="154">
        <v>7140</v>
      </c>
      <c r="C620" s="77"/>
      <c r="F620" s="67" t="s">
        <v>22</v>
      </c>
      <c r="G620" s="47"/>
      <c r="H620" s="81"/>
    </row>
    <row r="621" spans="1:8" ht="15.75" x14ac:dyDescent="0.25">
      <c r="A621" s="67" t="s">
        <v>22</v>
      </c>
      <c r="B621" s="47"/>
      <c r="C621" s="81"/>
      <c r="F621" s="67" t="s">
        <v>24</v>
      </c>
      <c r="G621" s="90"/>
      <c r="H621" s="81"/>
    </row>
    <row r="622" spans="1:8" ht="15.75" x14ac:dyDescent="0.25">
      <c r="A622" s="67" t="s">
        <v>24</v>
      </c>
      <c r="B622" s="90"/>
      <c r="C622" s="81"/>
      <c r="F622" s="67" t="s">
        <v>25</v>
      </c>
      <c r="G622" s="151"/>
      <c r="H622" s="81"/>
    </row>
    <row r="623" spans="1:8" ht="15.75" x14ac:dyDescent="0.25">
      <c r="A623" s="67" t="s">
        <v>25</v>
      </c>
      <c r="B623" s="151"/>
      <c r="C623" s="81"/>
      <c r="F623" s="67"/>
      <c r="G623" s="8"/>
      <c r="H623" s="7">
        <f>H616+G619</f>
        <v>496695</v>
      </c>
    </row>
    <row r="624" spans="1:8" ht="15.75" x14ac:dyDescent="0.25">
      <c r="A624" s="67"/>
      <c r="B624" s="8"/>
      <c r="C624" s="7">
        <f>C617+B620</f>
        <v>496695</v>
      </c>
      <c r="F624" s="80" t="s">
        <v>26</v>
      </c>
      <c r="G624" s="47"/>
      <c r="H624" s="81"/>
    </row>
    <row r="625" spans="1:10" ht="15.75" x14ac:dyDescent="0.25">
      <c r="A625" s="80" t="s">
        <v>26</v>
      </c>
      <c r="B625" s="47"/>
      <c r="C625" s="81"/>
      <c r="F625" s="67" t="s">
        <v>27</v>
      </c>
      <c r="G625" s="29">
        <v>350</v>
      </c>
      <c r="H625" s="82"/>
    </row>
    <row r="626" spans="1:10" ht="17.25" x14ac:dyDescent="0.3">
      <c r="A626" s="67" t="s">
        <v>27</v>
      </c>
      <c r="B626" s="29">
        <v>350</v>
      </c>
      <c r="C626" s="82"/>
      <c r="F626" s="83" t="s">
        <v>28</v>
      </c>
      <c r="G626" s="29">
        <v>8967</v>
      </c>
      <c r="H626" s="82"/>
    </row>
    <row r="627" spans="1:10" ht="17.25" x14ac:dyDescent="0.3">
      <c r="A627" s="83" t="s">
        <v>28</v>
      </c>
      <c r="B627" s="29">
        <v>89670</v>
      </c>
      <c r="C627" s="82"/>
      <c r="F627" s="83"/>
      <c r="G627" s="49"/>
      <c r="H627" s="33">
        <f>-G625-G626-G627</f>
        <v>-9317</v>
      </c>
    </row>
    <row r="628" spans="1:10" ht="18" thickBot="1" x14ac:dyDescent="0.35">
      <c r="A628" s="83"/>
      <c r="B628" s="49"/>
      <c r="C628" s="33">
        <f>-B626-B627-B628</f>
        <v>-90020</v>
      </c>
      <c r="F628" s="67" t="s">
        <v>29</v>
      </c>
      <c r="G628" s="35"/>
      <c r="H628" s="34">
        <f>H623-G625-G626</f>
        <v>487378</v>
      </c>
    </row>
    <row r="629" spans="1:10" ht="16.5" thickBot="1" x14ac:dyDescent="0.3">
      <c r="A629" s="67" t="s">
        <v>29</v>
      </c>
      <c r="B629" s="35"/>
      <c r="C629" s="34">
        <f>C624-B626-B627</f>
        <v>406675</v>
      </c>
      <c r="F629" s="67" t="s">
        <v>30</v>
      </c>
      <c r="G629" s="50"/>
      <c r="H629" s="85">
        <f>H628*6/100</f>
        <v>29242.68</v>
      </c>
    </row>
    <row r="630" spans="1:10" ht="15.75" x14ac:dyDescent="0.25">
      <c r="A630" s="67" t="s">
        <v>30</v>
      </c>
      <c r="B630" s="50"/>
      <c r="C630" s="85">
        <f>C629*6/100</f>
        <v>24400.5</v>
      </c>
      <c r="F630" s="67" t="s">
        <v>31</v>
      </c>
      <c r="G630" s="47"/>
      <c r="H630" s="13">
        <v>-15000</v>
      </c>
    </row>
    <row r="631" spans="1:10" ht="16.5" thickBot="1" x14ac:dyDescent="0.3">
      <c r="A631" s="67" t="s">
        <v>31</v>
      </c>
      <c r="B631" s="47"/>
      <c r="C631" s="13">
        <v>-15000</v>
      </c>
      <c r="F631" s="43" t="s">
        <v>32</v>
      </c>
      <c r="G631" s="40"/>
      <c r="H631" s="38">
        <f>H629+H630</f>
        <v>14242.68</v>
      </c>
      <c r="J631">
        <f>14243-9400.5</f>
        <v>4842.5</v>
      </c>
    </row>
    <row r="632" spans="1:10" ht="17.25" thickTop="1" thickBot="1" x14ac:dyDescent="0.3">
      <c r="A632" s="43" t="s">
        <v>32</v>
      </c>
      <c r="B632" s="40"/>
      <c r="C632" s="38">
        <f>C630+C631</f>
        <v>9400.5</v>
      </c>
      <c r="F632" s="21"/>
      <c r="G632" s="30"/>
      <c r="H632" s="58"/>
    </row>
    <row r="633" spans="1:10" ht="16.5" thickTop="1" x14ac:dyDescent="0.25">
      <c r="A633" s="21"/>
      <c r="B633" s="30"/>
      <c r="C633" s="58"/>
      <c r="F633" s="21"/>
      <c r="G633" s="30"/>
      <c r="H633" s="58"/>
    </row>
    <row r="634" spans="1:10" ht="15.75" x14ac:dyDescent="0.25">
      <c r="A634" s="21"/>
      <c r="B634" s="30"/>
      <c r="C634" s="58"/>
    </row>
    <row r="635" spans="1:10" ht="15.75" x14ac:dyDescent="0.25">
      <c r="A635" s="21"/>
      <c r="B635" s="30"/>
      <c r="C635" s="58"/>
    </row>
    <row r="636" spans="1:10" ht="15.75" x14ac:dyDescent="0.25">
      <c r="A636" s="21"/>
      <c r="B636" s="30"/>
      <c r="C636" s="58"/>
    </row>
    <row r="637" spans="1:10" ht="15.75" x14ac:dyDescent="0.25">
      <c r="A637" s="21"/>
      <c r="B637" s="30"/>
      <c r="C637" s="58"/>
    </row>
    <row r="638" spans="1:10" ht="15.75" x14ac:dyDescent="0.25">
      <c r="A638" s="21"/>
      <c r="B638" s="30"/>
      <c r="C638" s="58"/>
    </row>
    <row r="639" spans="1:10" ht="15.75" x14ac:dyDescent="0.25">
      <c r="A639" s="21"/>
      <c r="B639" s="30"/>
      <c r="C639" s="58"/>
    </row>
    <row r="640" spans="1:10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58"/>
    </row>
    <row r="645" spans="1:3" ht="15.75" x14ac:dyDescent="0.25">
      <c r="A645" s="21"/>
      <c r="B645" s="30"/>
      <c r="C645" s="58"/>
    </row>
    <row r="646" spans="1:3" ht="17.25" x14ac:dyDescent="0.3">
      <c r="A646" s="1" t="s">
        <v>140</v>
      </c>
      <c r="B646" s="1"/>
      <c r="C646" s="2"/>
    </row>
    <row r="647" spans="1:3" ht="17.25" x14ac:dyDescent="0.3">
      <c r="A647" s="1" t="s">
        <v>141</v>
      </c>
      <c r="B647" s="1"/>
      <c r="C647" s="2"/>
    </row>
    <row r="648" spans="1:3" ht="15.75" x14ac:dyDescent="0.25">
      <c r="A648" s="73"/>
      <c r="B648" s="73"/>
      <c r="C648" s="72"/>
    </row>
    <row r="649" spans="1:3" ht="15.75" x14ac:dyDescent="0.25">
      <c r="A649" s="74" t="s">
        <v>2</v>
      </c>
      <c r="B649" s="73"/>
      <c r="C649" s="72"/>
    </row>
    <row r="650" spans="1:3" ht="15.75" x14ac:dyDescent="0.25">
      <c r="A650" s="75"/>
      <c r="B650" s="166" t="s">
        <v>146</v>
      </c>
      <c r="C650" s="166"/>
    </row>
    <row r="651" spans="1:3" ht="15.75" x14ac:dyDescent="0.25">
      <c r="A651" s="76" t="s">
        <v>6</v>
      </c>
      <c r="B651" s="8"/>
      <c r="C651" s="7">
        <v>79890</v>
      </c>
    </row>
    <row r="652" spans="1:3" ht="15.75" x14ac:dyDescent="0.25">
      <c r="A652" s="67" t="s">
        <v>7</v>
      </c>
      <c r="B652" s="47"/>
      <c r="C652" s="77"/>
    </row>
    <row r="653" spans="1:3" ht="15.75" x14ac:dyDescent="0.25">
      <c r="A653" s="67" t="s">
        <v>9</v>
      </c>
      <c r="B653" s="11"/>
      <c r="C653" s="10">
        <v>7800</v>
      </c>
    </row>
    <row r="654" spans="1:3" ht="16.5" x14ac:dyDescent="0.25">
      <c r="A654" s="12" t="s">
        <v>8</v>
      </c>
      <c r="B654" s="48"/>
      <c r="C654" s="10"/>
    </row>
    <row r="655" spans="1:3" ht="15.75" x14ac:dyDescent="0.25">
      <c r="A655" s="67" t="s">
        <v>11</v>
      </c>
      <c r="B655" s="11"/>
      <c r="C655" s="10">
        <v>105750</v>
      </c>
    </row>
    <row r="656" spans="1:3" ht="15.75" x14ac:dyDescent="0.25">
      <c r="A656" s="67" t="s">
        <v>53</v>
      </c>
      <c r="B656" s="11"/>
      <c r="C656" s="10"/>
    </row>
    <row r="657" spans="1:3" ht="15.75" x14ac:dyDescent="0.25">
      <c r="A657" s="67" t="s">
        <v>13</v>
      </c>
      <c r="B657" s="11"/>
      <c r="C657" s="10">
        <f>C651/2</f>
        <v>39945</v>
      </c>
    </row>
    <row r="658" spans="1:3" ht="15.75" x14ac:dyDescent="0.25">
      <c r="A658" s="67" t="s">
        <v>14</v>
      </c>
      <c r="B658" s="47"/>
      <c r="C658" s="13"/>
    </row>
    <row r="659" spans="1:3" ht="15.75" x14ac:dyDescent="0.25">
      <c r="A659" s="67" t="s">
        <v>16</v>
      </c>
      <c r="B659" s="11"/>
      <c r="C659" s="10">
        <v>25000</v>
      </c>
    </row>
    <row r="660" spans="1:3" ht="15.75" x14ac:dyDescent="0.25">
      <c r="A660" s="67" t="s">
        <v>17</v>
      </c>
      <c r="B660" s="11"/>
      <c r="C660" s="10">
        <v>55000</v>
      </c>
    </row>
    <row r="661" spans="1:3" ht="15.75" x14ac:dyDescent="0.25">
      <c r="A661" s="67" t="s">
        <v>15</v>
      </c>
      <c r="B661" s="47"/>
      <c r="C661" s="13">
        <v>100000</v>
      </c>
    </row>
    <row r="662" spans="1:3" ht="15.75" x14ac:dyDescent="0.25">
      <c r="A662" s="67" t="s">
        <v>18</v>
      </c>
      <c r="B662" s="11"/>
      <c r="C662" s="10">
        <v>11500</v>
      </c>
    </row>
    <row r="663" spans="1:3" ht="15.75" x14ac:dyDescent="0.25">
      <c r="A663" s="67" t="s">
        <v>19</v>
      </c>
      <c r="B663" s="11"/>
      <c r="C663" s="10">
        <v>20000</v>
      </c>
    </row>
    <row r="664" spans="1:3" ht="15.75" x14ac:dyDescent="0.25">
      <c r="A664" s="78" t="s">
        <v>20</v>
      </c>
      <c r="B664" s="19"/>
      <c r="C664" s="18">
        <f>SUM(C651:C663)</f>
        <v>444885</v>
      </c>
    </row>
    <row r="665" spans="1:3" ht="15.75" x14ac:dyDescent="0.25">
      <c r="A665" s="79"/>
      <c r="B665" s="47"/>
      <c r="C665" s="20"/>
    </row>
    <row r="666" spans="1:3" ht="15.75" x14ac:dyDescent="0.25">
      <c r="A666" s="80" t="s">
        <v>21</v>
      </c>
      <c r="B666" s="47"/>
      <c r="C666" s="20"/>
    </row>
    <row r="667" spans="1:3" ht="15.75" x14ac:dyDescent="0.25">
      <c r="A667" s="67" t="s">
        <v>143</v>
      </c>
      <c r="B667" s="154">
        <v>10080</v>
      </c>
      <c r="C667" s="77"/>
    </row>
    <row r="668" spans="1:3" ht="15.75" x14ac:dyDescent="0.25">
      <c r="A668" s="67" t="s">
        <v>22</v>
      </c>
      <c r="B668" s="47"/>
      <c r="C668" s="81"/>
    </row>
    <row r="669" spans="1:3" ht="15.75" x14ac:dyDescent="0.25">
      <c r="A669" s="67" t="s">
        <v>24</v>
      </c>
      <c r="B669" s="90"/>
      <c r="C669" s="81"/>
    </row>
    <row r="670" spans="1:3" ht="15.75" x14ac:dyDescent="0.25">
      <c r="A670" s="67" t="s">
        <v>25</v>
      </c>
      <c r="B670" s="151"/>
      <c r="C670" s="81"/>
    </row>
    <row r="671" spans="1:3" ht="15.75" x14ac:dyDescent="0.25">
      <c r="A671" s="67"/>
      <c r="B671" s="8"/>
      <c r="C671" s="7">
        <f>C664+B667</f>
        <v>454965</v>
      </c>
    </row>
    <row r="672" spans="1:3" ht="15.75" x14ac:dyDescent="0.25">
      <c r="A672" s="80" t="s">
        <v>26</v>
      </c>
      <c r="B672" s="47"/>
      <c r="C672" s="81"/>
    </row>
    <row r="673" spans="1:3" ht="15.75" x14ac:dyDescent="0.25">
      <c r="A673" s="67" t="s">
        <v>27</v>
      </c>
      <c r="B673" s="29">
        <v>350</v>
      </c>
      <c r="C673" s="82"/>
    </row>
    <row r="674" spans="1:3" ht="17.25" x14ac:dyDescent="0.3">
      <c r="A674" s="83" t="s">
        <v>28</v>
      </c>
      <c r="B674" s="29"/>
      <c r="C674" s="82"/>
    </row>
    <row r="675" spans="1:3" ht="17.25" x14ac:dyDescent="0.3">
      <c r="A675" s="83"/>
      <c r="B675" s="49"/>
      <c r="C675" s="33">
        <f>-B673-B674-B675</f>
        <v>-350</v>
      </c>
    </row>
    <row r="676" spans="1:3" ht="16.5" thickBot="1" x14ac:dyDescent="0.3">
      <c r="A676" s="67" t="s">
        <v>29</v>
      </c>
      <c r="B676" s="35"/>
      <c r="C676" s="34">
        <f>C671-B673-B674</f>
        <v>454615</v>
      </c>
    </row>
    <row r="677" spans="1:3" ht="15.75" x14ac:dyDescent="0.25">
      <c r="A677" s="67" t="s">
        <v>30</v>
      </c>
      <c r="B677" s="50"/>
      <c r="C677" s="85">
        <f>C676*6/100</f>
        <v>27276.9</v>
      </c>
    </row>
    <row r="678" spans="1:3" ht="15.75" x14ac:dyDescent="0.25">
      <c r="A678" s="67" t="s">
        <v>31</v>
      </c>
      <c r="B678" s="47"/>
      <c r="C678" s="13">
        <v>-15000</v>
      </c>
    </row>
    <row r="679" spans="1:3" ht="16.5" thickBot="1" x14ac:dyDescent="0.3">
      <c r="A679" s="43" t="s">
        <v>32</v>
      </c>
      <c r="B679" s="40"/>
      <c r="C679" s="38">
        <f>C677+C678</f>
        <v>12276.900000000001</v>
      </c>
    </row>
    <row r="680" spans="1:3" ht="16.5" thickTop="1" x14ac:dyDescent="0.25">
      <c r="A680" s="21"/>
      <c r="B680" s="30"/>
      <c r="C680" s="58"/>
    </row>
    <row r="681" spans="1:3" ht="15.75" x14ac:dyDescent="0.25">
      <c r="A681" s="21"/>
      <c r="B681" s="30"/>
      <c r="C681" s="58"/>
    </row>
    <row r="682" spans="1:3" ht="15.75" x14ac:dyDescent="0.25">
      <c r="A682" s="21"/>
      <c r="B682" s="30"/>
      <c r="C682" s="58"/>
    </row>
    <row r="683" spans="1:3" ht="15.75" x14ac:dyDescent="0.25">
      <c r="A683" s="21"/>
      <c r="B683" s="30"/>
      <c r="C683" s="58"/>
    </row>
    <row r="684" spans="1:3" ht="15.75" x14ac:dyDescent="0.25">
      <c r="A684" s="21"/>
      <c r="B684" s="30"/>
      <c r="C684" s="58"/>
    </row>
    <row r="685" spans="1:3" ht="15.75" x14ac:dyDescent="0.25">
      <c r="A685" s="21"/>
      <c r="B685" s="30"/>
      <c r="C685" s="58"/>
    </row>
    <row r="686" spans="1:3" ht="15.75" x14ac:dyDescent="0.25">
      <c r="A686" s="21"/>
      <c r="B686" s="30"/>
      <c r="C686" s="58"/>
    </row>
    <row r="687" spans="1:3" ht="15.75" x14ac:dyDescent="0.25">
      <c r="A687" s="21"/>
      <c r="B687" s="30"/>
      <c r="C687" s="58"/>
    </row>
    <row r="688" spans="1:3" ht="15.75" x14ac:dyDescent="0.25">
      <c r="A688" s="21"/>
      <c r="B688" s="30"/>
      <c r="C688" s="58"/>
    </row>
    <row r="689" spans="1:3" ht="15.75" x14ac:dyDescent="0.25">
      <c r="A689" s="21"/>
      <c r="B689" s="30"/>
      <c r="C689" s="58"/>
    </row>
    <row r="690" spans="1:3" ht="15.75" x14ac:dyDescent="0.25">
      <c r="A690" s="21"/>
      <c r="B690" s="30"/>
      <c r="C690" s="58"/>
    </row>
    <row r="691" spans="1:3" ht="15.75" x14ac:dyDescent="0.25">
      <c r="A691" s="21"/>
      <c r="B691" s="30"/>
      <c r="C691" s="58"/>
    </row>
    <row r="692" spans="1:3" ht="15.75" x14ac:dyDescent="0.25">
      <c r="A692" s="21"/>
      <c r="B692" s="30"/>
      <c r="C692" s="97"/>
    </row>
    <row r="693" spans="1:3" ht="15.75" x14ac:dyDescent="0.25">
      <c r="A693" s="21"/>
      <c r="B693" s="30"/>
      <c r="C693" s="97"/>
    </row>
    <row r="694" spans="1:3" ht="15.75" x14ac:dyDescent="0.25">
      <c r="A694" s="71" t="s">
        <v>127</v>
      </c>
      <c r="C694" s="101"/>
    </row>
    <row r="695" spans="1:3" ht="15.75" x14ac:dyDescent="0.25">
      <c r="A695" s="71" t="s">
        <v>63</v>
      </c>
      <c r="B695" s="71"/>
      <c r="C695" s="72"/>
    </row>
    <row r="696" spans="1:3" ht="15.75" x14ac:dyDescent="0.25">
      <c r="A696" s="73"/>
      <c r="B696" s="73"/>
      <c r="C696" s="72"/>
    </row>
    <row r="697" spans="1:3" ht="15.75" x14ac:dyDescent="0.25">
      <c r="A697" s="74" t="s">
        <v>2</v>
      </c>
      <c r="B697" s="73"/>
      <c r="C697" s="72"/>
    </row>
    <row r="698" spans="1:3" ht="15.75" x14ac:dyDescent="0.25">
      <c r="A698" s="75"/>
      <c r="B698" s="166" t="s">
        <v>146</v>
      </c>
      <c r="C698" s="166"/>
    </row>
    <row r="699" spans="1:3" ht="15.75" x14ac:dyDescent="0.25">
      <c r="A699" s="76" t="s">
        <v>6</v>
      </c>
      <c r="B699" s="8"/>
      <c r="C699" s="7">
        <v>136500</v>
      </c>
    </row>
    <row r="700" spans="1:3" ht="15.75" x14ac:dyDescent="0.25">
      <c r="A700" s="67" t="s">
        <v>7</v>
      </c>
      <c r="B700" s="47"/>
      <c r="C700" s="77" t="s">
        <v>38</v>
      </c>
    </row>
    <row r="701" spans="1:3" ht="15.75" x14ac:dyDescent="0.25">
      <c r="A701" s="67" t="s">
        <v>9</v>
      </c>
      <c r="B701" s="11"/>
      <c r="C701" s="10">
        <v>7800</v>
      </c>
    </row>
    <row r="702" spans="1:3" ht="16.5" x14ac:dyDescent="0.25">
      <c r="A702" s="12" t="s">
        <v>8</v>
      </c>
      <c r="B702" s="48"/>
      <c r="C702" s="10">
        <v>2900</v>
      </c>
    </row>
    <row r="703" spans="1:3" ht="15.75" x14ac:dyDescent="0.25">
      <c r="A703" s="67" t="s">
        <v>64</v>
      </c>
      <c r="B703" s="11"/>
      <c r="C703" s="10">
        <v>7500</v>
      </c>
    </row>
    <row r="704" spans="1:3" ht="15.75" x14ac:dyDescent="0.25">
      <c r="A704" s="67" t="s">
        <v>11</v>
      </c>
      <c r="B704" s="11"/>
      <c r="C704" s="10">
        <v>105750</v>
      </c>
    </row>
    <row r="705" spans="1:3" ht="15.75" x14ac:dyDescent="0.25">
      <c r="A705" s="67" t="s">
        <v>53</v>
      </c>
      <c r="B705" s="11"/>
      <c r="C705" s="10">
        <v>50000</v>
      </c>
    </row>
    <row r="706" spans="1:3" ht="15.75" x14ac:dyDescent="0.25">
      <c r="A706" s="67" t="s">
        <v>13</v>
      </c>
      <c r="B706" s="11"/>
      <c r="C706" s="10">
        <v>68250</v>
      </c>
    </row>
    <row r="707" spans="1:3" ht="15.75" x14ac:dyDescent="0.25">
      <c r="A707" s="67" t="s">
        <v>14</v>
      </c>
      <c r="B707" s="47"/>
      <c r="C707" s="13" t="s">
        <v>38</v>
      </c>
    </row>
    <row r="708" spans="1:3" ht="15.75" x14ac:dyDescent="0.25">
      <c r="A708" s="67" t="s">
        <v>16</v>
      </c>
      <c r="B708" s="11"/>
      <c r="C708" s="10">
        <v>25000</v>
      </c>
    </row>
    <row r="709" spans="1:3" ht="15.75" x14ac:dyDescent="0.25">
      <c r="A709" s="67" t="s">
        <v>17</v>
      </c>
      <c r="B709" s="11"/>
      <c r="C709" s="10">
        <v>75000</v>
      </c>
    </row>
    <row r="710" spans="1:3" ht="15.75" x14ac:dyDescent="0.25">
      <c r="A710" s="67" t="s">
        <v>15</v>
      </c>
      <c r="B710" s="47"/>
      <c r="C710" s="15" t="s">
        <v>38</v>
      </c>
    </row>
    <row r="711" spans="1:3" ht="15.75" x14ac:dyDescent="0.25">
      <c r="A711" s="67" t="s">
        <v>18</v>
      </c>
      <c r="B711" s="11"/>
      <c r="C711" s="10">
        <v>13900</v>
      </c>
    </row>
    <row r="712" spans="1:3" ht="15.75" x14ac:dyDescent="0.25">
      <c r="A712" s="67" t="s">
        <v>19</v>
      </c>
      <c r="B712" s="11"/>
      <c r="C712" s="10">
        <v>20000</v>
      </c>
    </row>
    <row r="713" spans="1:3" ht="15.75" x14ac:dyDescent="0.25">
      <c r="A713" s="78" t="s">
        <v>20</v>
      </c>
      <c r="B713" s="19"/>
      <c r="C713" s="18">
        <f>SUM(C699:C712)</f>
        <v>512600</v>
      </c>
    </row>
    <row r="714" spans="1:3" ht="15.75" x14ac:dyDescent="0.25">
      <c r="A714" s="79"/>
      <c r="B714" s="47"/>
      <c r="C714" s="20"/>
    </row>
    <row r="715" spans="1:3" ht="15.75" x14ac:dyDescent="0.25">
      <c r="A715" s="80" t="s">
        <v>21</v>
      </c>
      <c r="B715" s="47"/>
      <c r="C715" s="20"/>
    </row>
    <row r="716" spans="1:3" ht="15.75" x14ac:dyDescent="0.25">
      <c r="A716" s="67" t="s">
        <v>143</v>
      </c>
      <c r="B716" s="154">
        <v>7140</v>
      </c>
      <c r="C716" s="77"/>
    </row>
    <row r="717" spans="1:3" ht="15.75" x14ac:dyDescent="0.25">
      <c r="A717" s="67" t="s">
        <v>22</v>
      </c>
      <c r="B717" s="14">
        <v>20000</v>
      </c>
      <c r="C717" s="81"/>
    </row>
    <row r="718" spans="1:3" ht="15.75" x14ac:dyDescent="0.25">
      <c r="A718" s="67" t="s">
        <v>24</v>
      </c>
      <c r="B718" s="47"/>
      <c r="C718" s="81"/>
    </row>
    <row r="719" spans="1:3" ht="15.75" x14ac:dyDescent="0.25">
      <c r="A719" s="67" t="s">
        <v>25</v>
      </c>
      <c r="B719" s="47"/>
      <c r="C719" s="81"/>
    </row>
    <row r="720" spans="1:3" ht="15.75" x14ac:dyDescent="0.25">
      <c r="A720" s="67"/>
      <c r="B720" s="8"/>
      <c r="C720" s="7">
        <f>C713+B716+B717</f>
        <v>539740</v>
      </c>
    </row>
    <row r="721" spans="1:3" ht="15.75" x14ac:dyDescent="0.25">
      <c r="A721" s="80" t="s">
        <v>26</v>
      </c>
      <c r="B721" s="47"/>
      <c r="C721" s="81"/>
    </row>
    <row r="722" spans="1:3" ht="15.75" x14ac:dyDescent="0.25">
      <c r="A722" s="67" t="s">
        <v>27</v>
      </c>
      <c r="B722" s="29">
        <v>350</v>
      </c>
      <c r="C722" s="82"/>
    </row>
    <row r="723" spans="1:3" ht="17.25" x14ac:dyDescent="0.3">
      <c r="A723" s="83" t="s">
        <v>28</v>
      </c>
      <c r="B723" s="29">
        <v>13650</v>
      </c>
      <c r="C723" s="82"/>
    </row>
    <row r="724" spans="1:3" ht="17.25" x14ac:dyDescent="0.3">
      <c r="A724" s="83"/>
      <c r="B724" s="49"/>
      <c r="C724" s="33">
        <f>-B722-B723-B724</f>
        <v>-14000</v>
      </c>
    </row>
    <row r="725" spans="1:3" ht="16.5" thickBot="1" x14ac:dyDescent="0.3">
      <c r="A725" s="67" t="s">
        <v>29</v>
      </c>
      <c r="B725" s="35"/>
      <c r="C725" s="84">
        <f>+C720+C724</f>
        <v>525740</v>
      </c>
    </row>
    <row r="726" spans="1:3" ht="15.75" x14ac:dyDescent="0.25">
      <c r="A726" s="67" t="s">
        <v>73</v>
      </c>
      <c r="B726" s="50"/>
      <c r="C726" s="85">
        <f>C725*12/100</f>
        <v>63088.800000000003</v>
      </c>
    </row>
    <row r="727" spans="1:3" ht="15.75" x14ac:dyDescent="0.25">
      <c r="A727" s="67" t="s">
        <v>31</v>
      </c>
      <c r="B727" s="47"/>
      <c r="C727" s="77">
        <v>-45000</v>
      </c>
    </row>
    <row r="728" spans="1:3" ht="16.5" thickBot="1" x14ac:dyDescent="0.3">
      <c r="A728" s="88" t="s">
        <v>54</v>
      </c>
      <c r="B728" s="89"/>
      <c r="C728" s="126">
        <f>C726+C727</f>
        <v>18088.800000000003</v>
      </c>
    </row>
    <row r="729" spans="1:3" ht="16.5" thickTop="1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92"/>
      <c r="B738" s="146"/>
      <c r="C738" s="120"/>
    </row>
    <row r="739" spans="1:3" ht="15.75" x14ac:dyDescent="0.25">
      <c r="A739" s="21"/>
      <c r="B739" s="30"/>
      <c r="C739" s="97"/>
    </row>
    <row r="741" spans="1:3" ht="15.75" x14ac:dyDescent="0.25">
      <c r="A741" s="71" t="s">
        <v>62</v>
      </c>
      <c r="C741" s="101"/>
    </row>
    <row r="742" spans="1:3" ht="15.75" x14ac:dyDescent="0.25">
      <c r="A742" s="71" t="s">
        <v>63</v>
      </c>
      <c r="B742" s="71"/>
      <c r="C742" s="72"/>
    </row>
    <row r="743" spans="1:3" ht="15.75" x14ac:dyDescent="0.25">
      <c r="A743" s="73"/>
      <c r="B743" s="73"/>
      <c r="C743" s="72"/>
    </row>
    <row r="744" spans="1:3" ht="15.75" x14ac:dyDescent="0.25">
      <c r="A744" s="74" t="s">
        <v>2</v>
      </c>
      <c r="B744" s="73"/>
      <c r="C744" s="72"/>
    </row>
    <row r="745" spans="1:3" ht="15.75" x14ac:dyDescent="0.25">
      <c r="A745" s="75"/>
      <c r="B745" s="166" t="s">
        <v>146</v>
      </c>
      <c r="C745" s="166"/>
    </row>
    <row r="746" spans="1:3" ht="15.75" x14ac:dyDescent="0.25">
      <c r="A746" s="76" t="s">
        <v>6</v>
      </c>
      <c r="B746" s="8"/>
      <c r="C746" s="7">
        <v>136500</v>
      </c>
    </row>
    <row r="747" spans="1:3" ht="15.75" x14ac:dyDescent="0.25">
      <c r="A747" s="67" t="s">
        <v>7</v>
      </c>
      <c r="B747" s="47"/>
      <c r="C747" s="77" t="s">
        <v>38</v>
      </c>
    </row>
    <row r="748" spans="1:3" ht="15.75" x14ac:dyDescent="0.25">
      <c r="A748" s="67" t="s">
        <v>9</v>
      </c>
      <c r="B748" s="11"/>
      <c r="C748" s="10">
        <v>7800</v>
      </c>
    </row>
    <row r="749" spans="1:3" ht="17.25" x14ac:dyDescent="0.3">
      <c r="A749" s="83" t="s">
        <v>10</v>
      </c>
      <c r="B749" s="48"/>
      <c r="C749" s="10" t="s">
        <v>38</v>
      </c>
    </row>
    <row r="750" spans="1:3" ht="15.75" x14ac:dyDescent="0.25">
      <c r="A750" s="67" t="s">
        <v>64</v>
      </c>
      <c r="B750" s="11"/>
      <c r="C750" s="10">
        <v>7500</v>
      </c>
    </row>
    <row r="751" spans="1:3" ht="15.75" x14ac:dyDescent="0.25">
      <c r="A751" s="67" t="s">
        <v>11</v>
      </c>
      <c r="B751" s="11"/>
      <c r="C751" s="10">
        <v>105750</v>
      </c>
    </row>
    <row r="752" spans="1:3" ht="15.75" x14ac:dyDescent="0.25">
      <c r="A752" s="67" t="s">
        <v>53</v>
      </c>
      <c r="B752" s="11"/>
      <c r="C752" s="10">
        <v>50000</v>
      </c>
    </row>
    <row r="753" spans="1:3" ht="15.75" x14ac:dyDescent="0.25">
      <c r="A753" s="67" t="s">
        <v>13</v>
      </c>
      <c r="B753" s="11"/>
      <c r="C753" s="10">
        <v>68250</v>
      </c>
    </row>
    <row r="754" spans="1:3" ht="15.75" x14ac:dyDescent="0.25">
      <c r="A754" s="67" t="s">
        <v>14</v>
      </c>
      <c r="B754" s="47"/>
      <c r="C754" s="13" t="s">
        <v>38</v>
      </c>
    </row>
    <row r="755" spans="1:3" ht="15.75" x14ac:dyDescent="0.25">
      <c r="A755" s="67" t="s">
        <v>16</v>
      </c>
      <c r="B755" s="11"/>
      <c r="C755" s="10">
        <v>25000</v>
      </c>
    </row>
    <row r="756" spans="1:3" ht="15.75" x14ac:dyDescent="0.25">
      <c r="A756" s="67" t="s">
        <v>17</v>
      </c>
      <c r="B756" s="11"/>
      <c r="C756" s="10">
        <v>75000</v>
      </c>
    </row>
    <row r="757" spans="1:3" ht="15.75" x14ac:dyDescent="0.25">
      <c r="A757" s="67" t="s">
        <v>15</v>
      </c>
      <c r="B757" s="47"/>
      <c r="C757" s="15">
        <v>125000</v>
      </c>
    </row>
    <row r="758" spans="1:3" ht="15.75" x14ac:dyDescent="0.25">
      <c r="A758" s="67" t="s">
        <v>18</v>
      </c>
      <c r="B758" s="11"/>
      <c r="C758" s="10">
        <v>13900</v>
      </c>
    </row>
    <row r="759" spans="1:3" ht="15.75" x14ac:dyDescent="0.25">
      <c r="A759" s="67" t="s">
        <v>19</v>
      </c>
      <c r="B759" s="11"/>
      <c r="C759" s="10">
        <v>20000</v>
      </c>
    </row>
    <row r="760" spans="1:3" ht="15.75" x14ac:dyDescent="0.25">
      <c r="A760" s="78" t="s">
        <v>20</v>
      </c>
      <c r="B760" s="19"/>
      <c r="C760" s="18">
        <f>SUM(C746:C759)</f>
        <v>634700</v>
      </c>
    </row>
    <row r="761" spans="1:3" ht="15.75" x14ac:dyDescent="0.25">
      <c r="A761" s="79"/>
      <c r="B761" s="47"/>
      <c r="C761" s="20"/>
    </row>
    <row r="762" spans="1:3" ht="15.75" x14ac:dyDescent="0.25">
      <c r="A762" s="80" t="s">
        <v>21</v>
      </c>
      <c r="B762" s="47"/>
      <c r="C762" s="20"/>
    </row>
    <row r="763" spans="1:3" ht="15.75" x14ac:dyDescent="0.25">
      <c r="A763" s="67" t="s">
        <v>143</v>
      </c>
      <c r="B763" s="154">
        <v>7140</v>
      </c>
      <c r="C763" s="77"/>
    </row>
    <row r="764" spans="1:3" ht="15.75" x14ac:dyDescent="0.25">
      <c r="A764" s="67" t="s">
        <v>22</v>
      </c>
      <c r="B764" s="47"/>
      <c r="C764" s="81"/>
    </row>
    <row r="765" spans="1:3" ht="15.75" x14ac:dyDescent="0.25">
      <c r="A765" s="67" t="s">
        <v>24</v>
      </c>
      <c r="B765" s="47"/>
      <c r="C765" s="81"/>
    </row>
    <row r="766" spans="1:3" ht="15.75" x14ac:dyDescent="0.25">
      <c r="A766" s="67" t="s">
        <v>25</v>
      </c>
      <c r="B766" s="47"/>
      <c r="C766" s="81"/>
    </row>
    <row r="767" spans="1:3" ht="15.75" x14ac:dyDescent="0.25">
      <c r="A767" s="67"/>
      <c r="B767" s="8"/>
      <c r="C767" s="7">
        <f>C760+B763</f>
        <v>641840</v>
      </c>
    </row>
    <row r="768" spans="1:3" ht="15.75" x14ac:dyDescent="0.25">
      <c r="A768" s="80" t="s">
        <v>26</v>
      </c>
      <c r="B768" s="47"/>
      <c r="C768" s="81"/>
    </row>
    <row r="769" spans="1:3" ht="15.75" x14ac:dyDescent="0.25">
      <c r="A769" s="67" t="s">
        <v>27</v>
      </c>
      <c r="B769" s="29">
        <v>350</v>
      </c>
      <c r="C769" s="82"/>
    </row>
    <row r="770" spans="1:3" ht="17.25" x14ac:dyDescent="0.3">
      <c r="A770" s="83" t="s">
        <v>28</v>
      </c>
      <c r="B770" s="29">
        <v>13650</v>
      </c>
      <c r="C770" s="82"/>
    </row>
    <row r="771" spans="1:3" ht="17.25" x14ac:dyDescent="0.3">
      <c r="A771" s="83"/>
      <c r="B771" s="49"/>
      <c r="C771" s="33">
        <f>-B769-B770-B771</f>
        <v>-14000</v>
      </c>
    </row>
    <row r="772" spans="1:3" ht="16.5" thickBot="1" x14ac:dyDescent="0.3">
      <c r="A772" s="67" t="s">
        <v>29</v>
      </c>
      <c r="B772" s="35"/>
      <c r="C772" s="84">
        <f>+C767+C771</f>
        <v>627840</v>
      </c>
    </row>
    <row r="773" spans="1:3" ht="15.75" x14ac:dyDescent="0.25">
      <c r="A773" s="67" t="s">
        <v>73</v>
      </c>
      <c r="B773" s="50"/>
      <c r="C773" s="85">
        <f>C772*12/100</f>
        <v>75340.800000000003</v>
      </c>
    </row>
    <row r="774" spans="1:3" ht="15.75" x14ac:dyDescent="0.25">
      <c r="A774" s="67" t="s">
        <v>31</v>
      </c>
      <c r="B774" s="47"/>
      <c r="C774" s="77">
        <v>-45000</v>
      </c>
    </row>
    <row r="775" spans="1:3" ht="16.5" thickBot="1" x14ac:dyDescent="0.3">
      <c r="A775" s="88" t="s">
        <v>54</v>
      </c>
      <c r="B775" s="89"/>
      <c r="C775" s="126">
        <f>C773+C774</f>
        <v>30340.800000000003</v>
      </c>
    </row>
    <row r="776" spans="1:3" ht="16.5" thickTop="1" x14ac:dyDescent="0.25">
      <c r="A776" s="92"/>
      <c r="B776" s="146"/>
      <c r="C776" s="120"/>
    </row>
    <row r="777" spans="1:3" ht="15.75" x14ac:dyDescent="0.25">
      <c r="A777" s="92"/>
      <c r="B777" s="146"/>
      <c r="C777" s="120"/>
    </row>
    <row r="778" spans="1:3" ht="15.75" x14ac:dyDescent="0.25">
      <c r="A778" s="92"/>
      <c r="B778" s="146"/>
      <c r="C778" s="120"/>
    </row>
    <row r="779" spans="1:3" ht="15.75" x14ac:dyDescent="0.25">
      <c r="A779" s="92"/>
      <c r="B779" s="146"/>
      <c r="C779" s="120"/>
    </row>
    <row r="780" spans="1:3" ht="15.75" x14ac:dyDescent="0.25">
      <c r="A780" s="92"/>
      <c r="B780" s="146"/>
      <c r="C780" s="120"/>
    </row>
    <row r="781" spans="1:3" ht="15.75" x14ac:dyDescent="0.25">
      <c r="A781" s="92"/>
      <c r="B781" s="146"/>
      <c r="C781" s="120"/>
    </row>
    <row r="782" spans="1:3" ht="15.75" x14ac:dyDescent="0.25">
      <c r="A782" s="92"/>
      <c r="B782" s="146"/>
      <c r="C782" s="120"/>
    </row>
    <row r="783" spans="1:3" ht="15.75" x14ac:dyDescent="0.25">
      <c r="A783" s="92"/>
      <c r="B783" s="146"/>
      <c r="C783" s="120"/>
    </row>
    <row r="784" spans="1:3" ht="15.75" x14ac:dyDescent="0.25">
      <c r="A784" s="92"/>
      <c r="B784" s="146"/>
      <c r="C784" s="120"/>
    </row>
    <row r="785" spans="1:3" ht="15.75" x14ac:dyDescent="0.25">
      <c r="A785" s="92"/>
      <c r="B785" s="146"/>
      <c r="C785" s="120"/>
    </row>
    <row r="786" spans="1:3" ht="15.75" x14ac:dyDescent="0.25">
      <c r="A786" s="92"/>
      <c r="B786" s="146"/>
      <c r="C786" s="120"/>
    </row>
    <row r="788" spans="1:3" ht="17.25" x14ac:dyDescent="0.3">
      <c r="A788" s="1" t="s">
        <v>42</v>
      </c>
      <c r="B788" s="3"/>
      <c r="C788" s="3"/>
    </row>
    <row r="789" spans="1:3" ht="17.25" x14ac:dyDescent="0.3">
      <c r="A789" s="1" t="s">
        <v>126</v>
      </c>
      <c r="B789" s="3"/>
      <c r="C789" s="3"/>
    </row>
    <row r="790" spans="1:3" ht="17.25" x14ac:dyDescent="0.3">
      <c r="A790" s="2"/>
      <c r="B790" s="3"/>
      <c r="C790" s="3"/>
    </row>
    <row r="791" spans="1:3" ht="17.25" x14ac:dyDescent="0.3">
      <c r="A791" s="4" t="s">
        <v>2</v>
      </c>
      <c r="B791" s="3"/>
      <c r="C791" s="3"/>
    </row>
    <row r="792" spans="1:3" ht="17.25" x14ac:dyDescent="0.3">
      <c r="A792" s="5"/>
      <c r="B792" s="166" t="s">
        <v>146</v>
      </c>
      <c r="C792" s="166"/>
    </row>
    <row r="793" spans="1:3" ht="17.25" x14ac:dyDescent="0.3">
      <c r="A793" s="6" t="s">
        <v>6</v>
      </c>
      <c r="B793" s="8"/>
      <c r="C793" s="7">
        <v>88670</v>
      </c>
    </row>
    <row r="794" spans="1:3" ht="17.25" x14ac:dyDescent="0.3">
      <c r="A794" s="9" t="s">
        <v>7</v>
      </c>
      <c r="B794" s="11"/>
      <c r="C794" s="10"/>
    </row>
    <row r="795" spans="1:3" ht="15.75" x14ac:dyDescent="0.25">
      <c r="A795" s="12" t="s">
        <v>8</v>
      </c>
      <c r="B795" s="14"/>
      <c r="C795" s="13"/>
    </row>
    <row r="796" spans="1:3" ht="17.25" x14ac:dyDescent="0.3">
      <c r="A796" s="9" t="s">
        <v>9</v>
      </c>
      <c r="B796" s="11"/>
      <c r="C796" s="10">
        <v>7800</v>
      </c>
    </row>
    <row r="797" spans="1:3" ht="17.25" x14ac:dyDescent="0.3">
      <c r="A797" s="9" t="s">
        <v>10</v>
      </c>
      <c r="B797" s="11"/>
      <c r="C797" s="10"/>
    </row>
    <row r="798" spans="1:3" ht="17.25" x14ac:dyDescent="0.3">
      <c r="A798" s="9" t="s">
        <v>11</v>
      </c>
      <c r="B798" s="11"/>
      <c r="C798" s="10">
        <v>105750</v>
      </c>
    </row>
    <row r="799" spans="1:3" ht="17.25" x14ac:dyDescent="0.3">
      <c r="A799" s="9" t="s">
        <v>12</v>
      </c>
      <c r="B799" s="16"/>
      <c r="C799" s="15"/>
    </row>
    <row r="800" spans="1:3" ht="17.25" x14ac:dyDescent="0.3">
      <c r="A800" s="9" t="s">
        <v>13</v>
      </c>
      <c r="B800" s="11"/>
      <c r="C800" s="10">
        <v>44335</v>
      </c>
    </row>
    <row r="801" spans="1:3" ht="17.25" x14ac:dyDescent="0.3">
      <c r="A801" s="9" t="s">
        <v>14</v>
      </c>
      <c r="B801" s="11"/>
      <c r="C801" s="10"/>
    </row>
    <row r="802" spans="1:3" ht="17.25" x14ac:dyDescent="0.3">
      <c r="A802" s="9" t="s">
        <v>15</v>
      </c>
      <c r="B802" s="14"/>
      <c r="C802" s="13">
        <v>100000</v>
      </c>
    </row>
    <row r="803" spans="1:3" ht="17.25" x14ac:dyDescent="0.3">
      <c r="A803" s="9" t="s">
        <v>16</v>
      </c>
      <c r="B803" s="11"/>
      <c r="C803" s="10">
        <v>25000</v>
      </c>
    </row>
    <row r="804" spans="1:3" ht="17.25" x14ac:dyDescent="0.3">
      <c r="A804" s="9" t="s">
        <v>17</v>
      </c>
      <c r="B804" s="11"/>
      <c r="C804" s="10">
        <v>55000</v>
      </c>
    </row>
    <row r="805" spans="1:3" ht="17.25" x14ac:dyDescent="0.3">
      <c r="A805" s="9" t="s">
        <v>18</v>
      </c>
      <c r="B805" s="14"/>
      <c r="C805" s="13">
        <v>11500</v>
      </c>
    </row>
    <row r="806" spans="1:3" ht="17.25" x14ac:dyDescent="0.3">
      <c r="A806" s="9" t="s">
        <v>19</v>
      </c>
      <c r="B806" s="11"/>
      <c r="C806" s="10">
        <v>20000</v>
      </c>
    </row>
    <row r="807" spans="1:3" ht="17.25" x14ac:dyDescent="0.3">
      <c r="A807" s="17" t="s">
        <v>20</v>
      </c>
      <c r="B807" s="19"/>
      <c r="C807" s="18">
        <f>SUM(C793:C806)</f>
        <v>458055</v>
      </c>
    </row>
    <row r="808" spans="1:3" ht="17.25" x14ac:dyDescent="0.3">
      <c r="A808" s="9"/>
      <c r="B808" s="22"/>
      <c r="C808" s="20"/>
    </row>
    <row r="809" spans="1:3" ht="17.25" x14ac:dyDescent="0.3">
      <c r="A809" s="23" t="s">
        <v>21</v>
      </c>
      <c r="B809" s="22"/>
      <c r="C809" s="20"/>
    </row>
    <row r="810" spans="1:3" ht="17.25" x14ac:dyDescent="0.3">
      <c r="A810" s="9" t="s">
        <v>22</v>
      </c>
      <c r="B810" s="22"/>
      <c r="C810" s="20"/>
    </row>
    <row r="811" spans="1:3" ht="15.75" x14ac:dyDescent="0.25">
      <c r="A811" s="67" t="s">
        <v>143</v>
      </c>
      <c r="B811" s="154"/>
      <c r="C811" s="15">
        <v>7140</v>
      </c>
    </row>
    <row r="812" spans="1:3" ht="17.25" x14ac:dyDescent="0.3">
      <c r="A812" s="9" t="s">
        <v>24</v>
      </c>
      <c r="B812" s="22"/>
      <c r="C812" s="134">
        <v>65000</v>
      </c>
    </row>
    <row r="813" spans="1:3" ht="17.25" x14ac:dyDescent="0.3">
      <c r="A813" s="9" t="s">
        <v>25</v>
      </c>
      <c r="B813" s="22"/>
      <c r="C813" s="135">
        <v>6094.25</v>
      </c>
    </row>
    <row r="814" spans="1:3" ht="17.25" x14ac:dyDescent="0.3">
      <c r="A814" s="9"/>
      <c r="B814" s="22"/>
      <c r="C814" s="20"/>
    </row>
    <row r="815" spans="1:3" ht="15.75" x14ac:dyDescent="0.25">
      <c r="A815" s="12"/>
      <c r="B815" s="8"/>
      <c r="C815" s="7">
        <f>C807+C811+C812+C813</f>
        <v>536289.25</v>
      </c>
    </row>
    <row r="816" spans="1:3" ht="17.25" x14ac:dyDescent="0.3">
      <c r="A816" s="23" t="s">
        <v>26</v>
      </c>
      <c r="B816" s="11"/>
      <c r="C816" s="10"/>
    </row>
    <row r="817" spans="1:3" ht="17.25" x14ac:dyDescent="0.3">
      <c r="A817" s="9" t="s">
        <v>27</v>
      </c>
      <c r="B817" s="27">
        <v>350</v>
      </c>
      <c r="C817" s="28"/>
    </row>
    <row r="818" spans="1:3" ht="17.25" x14ac:dyDescent="0.3">
      <c r="A818" s="9" t="s">
        <v>28</v>
      </c>
      <c r="B818" s="136">
        <v>8867</v>
      </c>
      <c r="C818" s="31"/>
    </row>
    <row r="819" spans="1:3" ht="16.5" thickBot="1" x14ac:dyDescent="0.3">
      <c r="A819" s="12"/>
      <c r="B819" s="62"/>
      <c r="C819" s="59">
        <f t="shared" ref="C819" si="7">-B817-B818</f>
        <v>-9217</v>
      </c>
    </row>
    <row r="820" spans="1:3" ht="17.25" x14ac:dyDescent="0.3">
      <c r="A820" s="9" t="s">
        <v>29</v>
      </c>
      <c r="B820" s="11"/>
      <c r="C820" s="65">
        <f>+C815+C819</f>
        <v>527072.25</v>
      </c>
    </row>
    <row r="821" spans="1:3" ht="17.25" x14ac:dyDescent="0.3">
      <c r="A821" s="9" t="s">
        <v>73</v>
      </c>
      <c r="B821" s="30"/>
      <c r="C821" s="85">
        <f>C820*12/100</f>
        <v>63248.67</v>
      </c>
    </row>
    <row r="822" spans="1:3" ht="17.25" x14ac:dyDescent="0.3">
      <c r="A822" s="9" t="s">
        <v>31</v>
      </c>
      <c r="B822" s="22"/>
      <c r="C822" s="13">
        <v>-45000</v>
      </c>
    </row>
    <row r="823" spans="1:3" ht="15.75" x14ac:dyDescent="0.25">
      <c r="A823" s="43" t="s">
        <v>32</v>
      </c>
      <c r="B823" s="40"/>
      <c r="C823" s="60">
        <f>C821+C822</f>
        <v>18248.669999999998</v>
      </c>
    </row>
    <row r="824" spans="1:3" ht="16.5" thickBot="1" x14ac:dyDescent="0.3">
      <c r="A824" s="12"/>
      <c r="B824" s="52"/>
      <c r="C824" s="124">
        <v>18249</v>
      </c>
    </row>
    <row r="825" spans="1:3" ht="16.5" thickTop="1" x14ac:dyDescent="0.25">
      <c r="A825" s="21"/>
      <c r="B825" s="30"/>
      <c r="C825" s="97"/>
    </row>
    <row r="826" spans="1:3" ht="15.75" x14ac:dyDescent="0.25">
      <c r="A826" s="21"/>
      <c r="B826" s="30"/>
      <c r="C826" s="97"/>
    </row>
    <row r="827" spans="1:3" ht="15.75" x14ac:dyDescent="0.25">
      <c r="A827" s="21"/>
      <c r="B827" s="30"/>
      <c r="C827" s="97"/>
    </row>
    <row r="828" spans="1:3" ht="15.75" x14ac:dyDescent="0.25">
      <c r="A828" s="21"/>
      <c r="B828" s="30"/>
      <c r="C828" s="97"/>
    </row>
    <row r="829" spans="1:3" ht="15.75" x14ac:dyDescent="0.25">
      <c r="A829" s="21"/>
      <c r="B829" s="30"/>
      <c r="C829" s="97"/>
    </row>
    <row r="830" spans="1:3" ht="15.75" x14ac:dyDescent="0.25">
      <c r="A830" s="21"/>
      <c r="B830" s="30"/>
      <c r="C830" s="97"/>
    </row>
    <row r="831" spans="1:3" ht="15.75" x14ac:dyDescent="0.25">
      <c r="A831" s="21"/>
      <c r="B831" s="30"/>
      <c r="C831" s="97"/>
    </row>
    <row r="832" spans="1:3" ht="17.25" x14ac:dyDescent="0.3">
      <c r="A832" s="1" t="s">
        <v>138</v>
      </c>
      <c r="B832" s="1"/>
      <c r="C832" s="2"/>
    </row>
    <row r="833" spans="1:3" ht="15.75" x14ac:dyDescent="0.25">
      <c r="A833" s="113" t="s">
        <v>125</v>
      </c>
      <c r="B833" s="113"/>
      <c r="C833" s="114"/>
    </row>
    <row r="834" spans="1:3" ht="17.25" x14ac:dyDescent="0.3">
      <c r="A834" s="2"/>
      <c r="B834" s="2"/>
      <c r="C834" s="2"/>
    </row>
    <row r="835" spans="1:3" ht="17.25" x14ac:dyDescent="0.3">
      <c r="A835" s="4" t="s">
        <v>2</v>
      </c>
      <c r="B835" s="2"/>
      <c r="C835" s="2"/>
    </row>
    <row r="836" spans="1:3" ht="17.25" x14ac:dyDescent="0.3">
      <c r="A836" s="115"/>
      <c r="B836" s="116"/>
      <c r="C836" s="115"/>
    </row>
    <row r="837" spans="1:3" ht="17.25" x14ac:dyDescent="0.3">
      <c r="A837" s="5"/>
      <c r="B837" s="166" t="s">
        <v>146</v>
      </c>
      <c r="C837" s="166"/>
    </row>
    <row r="838" spans="1:3" ht="17.25" x14ac:dyDescent="0.3">
      <c r="A838" s="117" t="s">
        <v>6</v>
      </c>
      <c r="B838" s="8"/>
      <c r="C838" s="7">
        <v>112500</v>
      </c>
    </row>
    <row r="839" spans="1:3" ht="17.25" x14ac:dyDescent="0.3">
      <c r="A839" s="17" t="s">
        <v>7</v>
      </c>
      <c r="B839" s="11"/>
      <c r="C839" s="10" t="s">
        <v>38</v>
      </c>
    </row>
    <row r="840" spans="1:3" ht="17.25" x14ac:dyDescent="0.3">
      <c r="A840" s="9" t="s">
        <v>9</v>
      </c>
      <c r="B840" s="11"/>
      <c r="C840" s="10">
        <v>7800</v>
      </c>
    </row>
    <row r="841" spans="1:3" ht="17.25" x14ac:dyDescent="0.3">
      <c r="A841" s="9" t="s">
        <v>11</v>
      </c>
      <c r="B841" s="11"/>
      <c r="C841" s="10">
        <v>105750</v>
      </c>
    </row>
    <row r="842" spans="1:3" ht="17.25" x14ac:dyDescent="0.3">
      <c r="A842" s="9" t="s">
        <v>13</v>
      </c>
      <c r="B842" s="32"/>
      <c r="C842" s="31">
        <v>56250</v>
      </c>
    </row>
    <row r="843" spans="1:3" ht="17.25" x14ac:dyDescent="0.3">
      <c r="A843" s="9" t="s">
        <v>14</v>
      </c>
      <c r="B843" s="16"/>
      <c r="C843" s="15" t="s">
        <v>38</v>
      </c>
    </row>
    <row r="844" spans="1:3" ht="17.25" x14ac:dyDescent="0.3">
      <c r="A844" s="9" t="s">
        <v>16</v>
      </c>
      <c r="B844" s="11"/>
      <c r="C844" s="10">
        <v>25000</v>
      </c>
    </row>
    <row r="845" spans="1:3" ht="17.25" x14ac:dyDescent="0.3">
      <c r="A845" s="9" t="s">
        <v>17</v>
      </c>
      <c r="B845" s="11"/>
      <c r="C845" s="10">
        <v>65000</v>
      </c>
    </row>
    <row r="846" spans="1:3" ht="17.25" x14ac:dyDescent="0.3">
      <c r="A846" s="9" t="s">
        <v>18</v>
      </c>
      <c r="B846" s="14"/>
      <c r="C846" s="13">
        <v>11500</v>
      </c>
    </row>
    <row r="847" spans="1:3" ht="17.25" x14ac:dyDescent="0.3">
      <c r="A847" s="9" t="s">
        <v>19</v>
      </c>
      <c r="B847" s="11"/>
      <c r="C847" s="10">
        <v>20000</v>
      </c>
    </row>
    <row r="848" spans="1:3" ht="17.25" x14ac:dyDescent="0.3">
      <c r="A848" s="17" t="s">
        <v>20</v>
      </c>
      <c r="B848" s="19"/>
      <c r="C848" s="18">
        <f>SUM(C838:C847)</f>
        <v>403800</v>
      </c>
    </row>
    <row r="849" spans="1:3" ht="17.25" x14ac:dyDescent="0.3">
      <c r="A849" s="9"/>
      <c r="B849" s="3"/>
      <c r="C849" s="20"/>
    </row>
    <row r="850" spans="1:3" ht="17.25" x14ac:dyDescent="0.3">
      <c r="A850" s="23" t="s">
        <v>21</v>
      </c>
      <c r="B850" s="3"/>
      <c r="C850" s="20"/>
    </row>
    <row r="851" spans="1:3" ht="15.75" x14ac:dyDescent="0.25">
      <c r="A851" s="24" t="s">
        <v>23</v>
      </c>
      <c r="B851" s="21"/>
      <c r="C851" s="15"/>
    </row>
    <row r="852" spans="1:3" ht="17.25" x14ac:dyDescent="0.3">
      <c r="A852" s="9" t="s">
        <v>22</v>
      </c>
      <c r="B852" s="21"/>
      <c r="C852" s="15">
        <v>20000</v>
      </c>
    </row>
    <row r="853" spans="1:3" ht="17.25" x14ac:dyDescent="0.3">
      <c r="A853" s="9" t="s">
        <v>24</v>
      </c>
      <c r="B853" s="21"/>
      <c r="C853" s="15"/>
    </row>
    <row r="854" spans="1:3" ht="17.25" x14ac:dyDescent="0.3">
      <c r="A854" s="9" t="s">
        <v>25</v>
      </c>
      <c r="B854" s="21"/>
      <c r="C854" s="20"/>
    </row>
    <row r="855" spans="1:3" ht="17.25" x14ac:dyDescent="0.3">
      <c r="A855" s="12"/>
      <c r="B855" s="44"/>
      <c r="C855" s="118"/>
    </row>
    <row r="856" spans="1:3" ht="17.25" x14ac:dyDescent="0.3">
      <c r="A856" s="9"/>
      <c r="B856" s="8"/>
      <c r="C856" s="7">
        <f>+C848+C851+C852+C853+C854</f>
        <v>423800</v>
      </c>
    </row>
    <row r="857" spans="1:3" ht="17.25" x14ac:dyDescent="0.3">
      <c r="A857" s="23" t="s">
        <v>26</v>
      </c>
      <c r="B857" s="11"/>
      <c r="C857" s="10"/>
    </row>
    <row r="858" spans="1:3" ht="17.25" x14ac:dyDescent="0.3">
      <c r="A858" s="9" t="s">
        <v>27</v>
      </c>
      <c r="B858" s="29">
        <v>350</v>
      </c>
      <c r="C858" s="28"/>
    </row>
    <row r="859" spans="1:3" ht="17.25" x14ac:dyDescent="0.3">
      <c r="A859" s="9" t="s">
        <v>28</v>
      </c>
      <c r="B859" s="30"/>
      <c r="C859" s="31"/>
    </row>
    <row r="860" spans="1:3" ht="16.5" thickBot="1" x14ac:dyDescent="0.3">
      <c r="A860" s="12"/>
      <c r="B860" s="36"/>
      <c r="C860" s="59">
        <f>-B858-B859</f>
        <v>-350</v>
      </c>
    </row>
    <row r="861" spans="1:3" ht="17.25" x14ac:dyDescent="0.3">
      <c r="A861" s="9" t="s">
        <v>29</v>
      </c>
      <c r="B861" s="11"/>
      <c r="C861" s="10">
        <f>+C856+C860</f>
        <v>423450</v>
      </c>
    </row>
    <row r="862" spans="1:3" ht="17.25" x14ac:dyDescent="0.3">
      <c r="A862" s="9" t="s">
        <v>30</v>
      </c>
      <c r="B862" s="30"/>
      <c r="C862" s="31">
        <f>C861*6/100</f>
        <v>25407</v>
      </c>
    </row>
    <row r="863" spans="1:3" ht="17.25" x14ac:dyDescent="0.3">
      <c r="A863" s="9" t="s">
        <v>31</v>
      </c>
      <c r="B863" s="22"/>
      <c r="C863" s="20">
        <v>-15000</v>
      </c>
    </row>
    <row r="864" spans="1:3" ht="16.5" thickBot="1" x14ac:dyDescent="0.3">
      <c r="A864" s="43" t="s">
        <v>32</v>
      </c>
      <c r="B864" s="52"/>
      <c r="C864" s="124">
        <f>C862+C863</f>
        <v>10407</v>
      </c>
    </row>
    <row r="865" spans="1:4" ht="16.5" thickTop="1" x14ac:dyDescent="0.25">
      <c r="A865" s="141"/>
      <c r="B865" s="30"/>
      <c r="C865" s="97"/>
    </row>
    <row r="866" spans="1:4" ht="15.75" x14ac:dyDescent="0.25">
      <c r="A866" s="141"/>
      <c r="B866" s="30"/>
      <c r="C866" s="97"/>
    </row>
    <row r="867" spans="1:4" ht="15.75" x14ac:dyDescent="0.25">
      <c r="A867" s="141"/>
      <c r="B867" s="30"/>
      <c r="C867" s="97"/>
    </row>
    <row r="868" spans="1:4" ht="15.75" x14ac:dyDescent="0.25">
      <c r="A868" s="141"/>
      <c r="B868" s="30"/>
      <c r="C868" s="97"/>
    </row>
    <row r="870" spans="1:4" x14ac:dyDescent="0.25">
      <c r="A870" s="142"/>
      <c r="B870" s="142"/>
      <c r="C870" s="142"/>
      <c r="D870" s="142"/>
    </row>
    <row r="877" spans="1:4" ht="17.25" x14ac:dyDescent="0.3">
      <c r="A877" s="1" t="s">
        <v>88</v>
      </c>
      <c r="B877" s="3"/>
      <c r="C877" s="3"/>
    </row>
    <row r="878" spans="1:4" ht="17.25" x14ac:dyDescent="0.3">
      <c r="A878" s="1" t="s">
        <v>89</v>
      </c>
      <c r="B878" s="3"/>
      <c r="C878" s="3"/>
    </row>
    <row r="879" spans="1:4" ht="15.75" x14ac:dyDescent="0.25">
      <c r="A879" s="73"/>
      <c r="B879" s="3"/>
      <c r="C879" s="3"/>
    </row>
    <row r="880" spans="1:4" ht="15.75" x14ac:dyDescent="0.25">
      <c r="A880" s="74" t="s">
        <v>2</v>
      </c>
      <c r="B880" s="3"/>
      <c r="C880" s="3"/>
    </row>
    <row r="881" spans="1:3" ht="15.75" x14ac:dyDescent="0.25">
      <c r="A881" s="75"/>
      <c r="B881" s="166" t="s">
        <v>146</v>
      </c>
      <c r="C881" s="166"/>
    </row>
    <row r="882" spans="1:3" ht="15.75" x14ac:dyDescent="0.25">
      <c r="A882" s="76" t="s">
        <v>6</v>
      </c>
      <c r="B882" s="8"/>
      <c r="C882" s="7">
        <v>75000</v>
      </c>
    </row>
    <row r="883" spans="1:3" ht="15.75" x14ac:dyDescent="0.25">
      <c r="A883" s="67" t="s">
        <v>9</v>
      </c>
      <c r="B883" s="11"/>
      <c r="C883" s="10">
        <v>7800</v>
      </c>
    </row>
    <row r="884" spans="1:3" ht="15.75" x14ac:dyDescent="0.25">
      <c r="A884" s="67" t="s">
        <v>11</v>
      </c>
      <c r="B884" s="11"/>
      <c r="C884" s="10">
        <v>105750</v>
      </c>
    </row>
    <row r="885" spans="1:3" ht="15.75" x14ac:dyDescent="0.25">
      <c r="A885" s="67" t="s">
        <v>13</v>
      </c>
      <c r="B885" s="11"/>
      <c r="C885" s="10">
        <v>37500</v>
      </c>
    </row>
    <row r="886" spans="1:3" ht="15.75" x14ac:dyDescent="0.25">
      <c r="A886" s="67" t="s">
        <v>16</v>
      </c>
      <c r="B886" s="11"/>
      <c r="C886" s="10">
        <v>25000</v>
      </c>
    </row>
    <row r="887" spans="1:3" ht="15.75" x14ac:dyDescent="0.25">
      <c r="A887" s="110" t="s">
        <v>15</v>
      </c>
      <c r="B887" s="106"/>
      <c r="C887" s="107">
        <v>100000</v>
      </c>
    </row>
    <row r="888" spans="1:3" ht="15.75" x14ac:dyDescent="0.25">
      <c r="A888" s="110" t="s">
        <v>12</v>
      </c>
      <c r="B888" s="16"/>
      <c r="C888" s="15">
        <v>30000</v>
      </c>
    </row>
    <row r="889" spans="1:3" ht="15.75" x14ac:dyDescent="0.25">
      <c r="A889" s="67" t="s">
        <v>17</v>
      </c>
      <c r="B889" s="11"/>
      <c r="C889" s="10">
        <v>55000</v>
      </c>
    </row>
    <row r="890" spans="1:3" ht="15.75" x14ac:dyDescent="0.25">
      <c r="A890" s="67" t="s">
        <v>18</v>
      </c>
      <c r="B890" s="11"/>
      <c r="C890" s="10">
        <v>11500</v>
      </c>
    </row>
    <row r="891" spans="1:3" ht="15.75" x14ac:dyDescent="0.25">
      <c r="A891" s="67" t="s">
        <v>19</v>
      </c>
      <c r="B891" s="11"/>
      <c r="C891" s="10">
        <v>20000</v>
      </c>
    </row>
    <row r="892" spans="1:3" ht="15.75" x14ac:dyDescent="0.25">
      <c r="A892" s="78" t="s">
        <v>20</v>
      </c>
      <c r="B892" s="19"/>
      <c r="C892" s="18">
        <f>SUM(C882:C891)</f>
        <v>467550</v>
      </c>
    </row>
    <row r="893" spans="1:3" ht="15.75" x14ac:dyDescent="0.25">
      <c r="A893" s="79"/>
      <c r="B893" s="47"/>
      <c r="C893" s="20"/>
    </row>
    <row r="894" spans="1:3" ht="15.75" x14ac:dyDescent="0.25">
      <c r="A894" s="80" t="s">
        <v>21</v>
      </c>
      <c r="B894" s="47"/>
      <c r="C894" s="20"/>
    </row>
    <row r="895" spans="1:3" ht="15.75" x14ac:dyDescent="0.25">
      <c r="A895" s="67" t="s">
        <v>23</v>
      </c>
      <c r="B895" s="47"/>
      <c r="C895" s="77"/>
    </row>
    <row r="896" spans="1:3" ht="15.75" x14ac:dyDescent="0.25">
      <c r="A896" s="67" t="s">
        <v>22</v>
      </c>
      <c r="B896" s="47"/>
      <c r="C896" s="81"/>
    </row>
    <row r="897" spans="1:3" ht="15.75" x14ac:dyDescent="0.25">
      <c r="A897" s="67" t="s">
        <v>24</v>
      </c>
      <c r="B897" s="90"/>
      <c r="C897" s="81"/>
    </row>
    <row r="898" spans="1:3" ht="15.75" x14ac:dyDescent="0.25">
      <c r="A898" s="67" t="s">
        <v>25</v>
      </c>
      <c r="B898" s="47"/>
      <c r="C898" s="81"/>
    </row>
    <row r="899" spans="1:3" ht="15.75" x14ac:dyDescent="0.25">
      <c r="A899" s="67"/>
      <c r="B899" s="8"/>
      <c r="C899" s="7">
        <f>C892+B897+C895</f>
        <v>467550</v>
      </c>
    </row>
    <row r="900" spans="1:3" ht="15.75" x14ac:dyDescent="0.25">
      <c r="A900" s="80" t="s">
        <v>26</v>
      </c>
      <c r="B900" s="47"/>
      <c r="C900" s="81"/>
    </row>
    <row r="901" spans="1:3" ht="15.75" x14ac:dyDescent="0.25">
      <c r="A901" s="67" t="s">
        <v>27</v>
      </c>
      <c r="B901" s="29">
        <v>350</v>
      </c>
      <c r="C901" s="82"/>
    </row>
    <row r="902" spans="1:3" ht="17.25" x14ac:dyDescent="0.3">
      <c r="A902" s="9" t="s">
        <v>117</v>
      </c>
      <c r="B902" s="49">
        <v>3750</v>
      </c>
      <c r="C902" s="137"/>
    </row>
    <row r="903" spans="1:3" ht="16.5" thickBot="1" x14ac:dyDescent="0.3">
      <c r="A903" s="67" t="s">
        <v>29</v>
      </c>
      <c r="B903" s="35"/>
      <c r="C903" s="84">
        <f>C899-B901-B902</f>
        <v>463450</v>
      </c>
    </row>
    <row r="904" spans="1:3" ht="15.75" x14ac:dyDescent="0.25">
      <c r="A904" s="67" t="s">
        <v>30</v>
      </c>
      <c r="B904" s="50"/>
      <c r="C904" s="85">
        <f>C903*6/100</f>
        <v>27807</v>
      </c>
    </row>
    <row r="905" spans="1:3" ht="15.75" x14ac:dyDescent="0.25">
      <c r="A905" s="67" t="s">
        <v>31</v>
      </c>
      <c r="B905" s="47"/>
      <c r="C905" s="77">
        <v>-15000</v>
      </c>
    </row>
    <row r="906" spans="1:3" ht="16.5" thickBot="1" x14ac:dyDescent="0.3">
      <c r="A906" s="43" t="s">
        <v>32</v>
      </c>
      <c r="B906" s="57"/>
      <c r="C906" s="126">
        <f>C904+C905</f>
        <v>12807</v>
      </c>
    </row>
    <row r="907" spans="1:3" ht="16.5" thickTop="1" x14ac:dyDescent="0.25">
      <c r="A907" s="92"/>
      <c r="B907" s="37"/>
      <c r="C907" s="120"/>
    </row>
    <row r="908" spans="1:3" ht="15.75" x14ac:dyDescent="0.25">
      <c r="A908" s="92"/>
      <c r="B908" s="37"/>
      <c r="C908" s="120"/>
    </row>
    <row r="909" spans="1:3" ht="15.75" x14ac:dyDescent="0.25">
      <c r="A909" s="92"/>
      <c r="B909" s="37"/>
      <c r="C909" s="120"/>
    </row>
    <row r="910" spans="1:3" ht="15.75" x14ac:dyDescent="0.25">
      <c r="A910" s="92"/>
      <c r="B910" s="37"/>
      <c r="C910" s="120"/>
    </row>
    <row r="911" spans="1:3" ht="15.75" x14ac:dyDescent="0.25">
      <c r="A911" s="92"/>
      <c r="B911" s="37"/>
      <c r="C911" s="120"/>
    </row>
    <row r="912" spans="1:3" ht="15.75" x14ac:dyDescent="0.25">
      <c r="A912" s="92"/>
      <c r="B912" s="37"/>
      <c r="C912" s="120"/>
    </row>
    <row r="913" spans="1:3" ht="15.75" x14ac:dyDescent="0.25">
      <c r="A913" s="92"/>
      <c r="B913" s="37"/>
      <c r="C913" s="120"/>
    </row>
    <row r="914" spans="1:3" ht="15.75" x14ac:dyDescent="0.25">
      <c r="A914" s="92"/>
      <c r="B914" s="37"/>
      <c r="C914" s="120"/>
    </row>
    <row r="915" spans="1:3" ht="15.75" x14ac:dyDescent="0.25">
      <c r="A915" s="92"/>
      <c r="B915" s="37"/>
      <c r="C915" s="120"/>
    </row>
    <row r="916" spans="1:3" ht="15.75" x14ac:dyDescent="0.25">
      <c r="A916" s="92"/>
      <c r="B916" s="37"/>
      <c r="C916" s="120"/>
    </row>
    <row r="917" spans="1:3" ht="15.75" x14ac:dyDescent="0.25">
      <c r="A917" s="92"/>
      <c r="B917" s="37"/>
      <c r="C917" s="120"/>
    </row>
    <row r="918" spans="1:3" ht="15.75" x14ac:dyDescent="0.25">
      <c r="A918" s="92"/>
      <c r="B918" s="37"/>
      <c r="C918" s="120"/>
    </row>
    <row r="919" spans="1:3" ht="15.75" x14ac:dyDescent="0.25">
      <c r="A919" s="92"/>
      <c r="B919" s="37"/>
      <c r="C919" s="120"/>
    </row>
    <row r="920" spans="1:3" ht="15.75" x14ac:dyDescent="0.25">
      <c r="A920" s="92"/>
      <c r="B920" s="37"/>
      <c r="C920" s="120"/>
    </row>
    <row r="921" spans="1:3" ht="15.75" x14ac:dyDescent="0.25">
      <c r="A921" s="92"/>
      <c r="B921" s="37"/>
      <c r="C921" s="120"/>
    </row>
    <row r="924" spans="1:3" ht="17.25" x14ac:dyDescent="0.3">
      <c r="A924" s="1" t="s">
        <v>91</v>
      </c>
      <c r="B924" s="3"/>
      <c r="C924" s="3"/>
    </row>
    <row r="925" spans="1:3" ht="17.25" x14ac:dyDescent="0.3">
      <c r="A925" s="1" t="s">
        <v>89</v>
      </c>
      <c r="B925" s="3"/>
      <c r="C925" s="3"/>
    </row>
    <row r="926" spans="1:3" ht="15.75" x14ac:dyDescent="0.25">
      <c r="A926" s="73"/>
      <c r="B926" s="3"/>
      <c r="C926" s="3"/>
    </row>
    <row r="927" spans="1:3" ht="15.75" x14ac:dyDescent="0.25">
      <c r="A927" s="74" t="s">
        <v>2</v>
      </c>
      <c r="B927" s="3"/>
      <c r="C927" s="3"/>
    </row>
    <row r="928" spans="1:3" ht="15.75" x14ac:dyDescent="0.25">
      <c r="A928" s="75"/>
      <c r="B928" s="166" t="s">
        <v>146</v>
      </c>
      <c r="C928" s="166"/>
    </row>
    <row r="929" spans="1:3" ht="15.75" x14ac:dyDescent="0.25">
      <c r="A929" s="76" t="s">
        <v>6</v>
      </c>
      <c r="B929" s="8"/>
      <c r="C929" s="7">
        <v>75000</v>
      </c>
    </row>
    <row r="930" spans="1:3" ht="15.75" x14ac:dyDescent="0.25">
      <c r="A930" s="67" t="s">
        <v>9</v>
      </c>
      <c r="B930" s="11"/>
      <c r="C930" s="10">
        <v>7800</v>
      </c>
    </row>
    <row r="931" spans="1:3" ht="15.75" x14ac:dyDescent="0.25">
      <c r="A931" s="67" t="s">
        <v>11</v>
      </c>
      <c r="B931" s="11"/>
      <c r="C931" s="10">
        <v>105750</v>
      </c>
    </row>
    <row r="932" spans="1:3" ht="15.75" x14ac:dyDescent="0.25">
      <c r="A932" s="67" t="s">
        <v>13</v>
      </c>
      <c r="B932" s="11"/>
      <c r="C932" s="10">
        <v>37500</v>
      </c>
    </row>
    <row r="933" spans="1:3" ht="17.25" x14ac:dyDescent="0.3">
      <c r="A933" s="9" t="s">
        <v>15</v>
      </c>
      <c r="B933" s="11"/>
      <c r="C933" s="10">
        <v>100000</v>
      </c>
    </row>
    <row r="934" spans="1:3" ht="15.75" x14ac:dyDescent="0.25">
      <c r="A934" s="110" t="s">
        <v>12</v>
      </c>
      <c r="B934" s="16"/>
      <c r="C934" s="15">
        <v>30000</v>
      </c>
    </row>
    <row r="935" spans="1:3" ht="15.75" x14ac:dyDescent="0.25">
      <c r="A935" s="67" t="s">
        <v>16</v>
      </c>
      <c r="B935" s="11"/>
      <c r="C935" s="10">
        <v>25000</v>
      </c>
    </row>
    <row r="936" spans="1:3" ht="15.75" x14ac:dyDescent="0.25">
      <c r="A936" s="67" t="s">
        <v>17</v>
      </c>
      <c r="B936" s="11"/>
      <c r="C936" s="10">
        <v>55000</v>
      </c>
    </row>
    <row r="937" spans="1:3" ht="15.75" x14ac:dyDescent="0.25">
      <c r="A937" s="67" t="s">
        <v>18</v>
      </c>
      <c r="B937" s="11"/>
      <c r="C937" s="10">
        <v>11500</v>
      </c>
    </row>
    <row r="938" spans="1:3" ht="15.75" x14ac:dyDescent="0.25">
      <c r="A938" s="67" t="s">
        <v>19</v>
      </c>
      <c r="B938" s="11"/>
      <c r="C938" s="10">
        <v>20000</v>
      </c>
    </row>
    <row r="939" spans="1:3" ht="15.75" x14ac:dyDescent="0.25">
      <c r="A939" s="78" t="s">
        <v>20</v>
      </c>
      <c r="B939" s="19"/>
      <c r="C939" s="18">
        <f>SUM(C929:C938)</f>
        <v>467550</v>
      </c>
    </row>
    <row r="940" spans="1:3" ht="15.75" x14ac:dyDescent="0.25">
      <c r="A940" s="79"/>
      <c r="B940" s="47"/>
      <c r="C940" s="20"/>
    </row>
    <row r="941" spans="1:3" ht="15.75" x14ac:dyDescent="0.25">
      <c r="A941" s="80" t="s">
        <v>21</v>
      </c>
      <c r="B941" s="47"/>
      <c r="C941" s="20"/>
    </row>
    <row r="942" spans="1:3" ht="15.75" x14ac:dyDescent="0.25">
      <c r="A942" s="67" t="s">
        <v>23</v>
      </c>
      <c r="B942" s="47"/>
      <c r="C942" s="77"/>
    </row>
    <row r="943" spans="1:3" ht="15.75" x14ac:dyDescent="0.25">
      <c r="A943" s="67" t="s">
        <v>22</v>
      </c>
      <c r="B943" s="47"/>
      <c r="C943" s="81"/>
    </row>
    <row r="944" spans="1:3" ht="15.75" x14ac:dyDescent="0.25">
      <c r="A944" s="67" t="s">
        <v>24</v>
      </c>
      <c r="B944" s="90"/>
      <c r="C944" s="81"/>
    </row>
    <row r="945" spans="1:3" ht="15.75" x14ac:dyDescent="0.25">
      <c r="A945" s="67" t="s">
        <v>25</v>
      </c>
      <c r="B945" s="47"/>
      <c r="C945" s="81"/>
    </row>
    <row r="946" spans="1:3" ht="15.75" x14ac:dyDescent="0.25">
      <c r="A946" s="67"/>
      <c r="B946" s="8"/>
      <c r="C946" s="7">
        <f>C939+B944+C942</f>
        <v>467550</v>
      </c>
    </row>
    <row r="947" spans="1:3" ht="15.75" x14ac:dyDescent="0.25">
      <c r="A947" s="80" t="s">
        <v>26</v>
      </c>
      <c r="B947" s="47"/>
      <c r="C947" s="81"/>
    </row>
    <row r="948" spans="1:3" ht="15.75" x14ac:dyDescent="0.25">
      <c r="A948" s="67" t="s">
        <v>27</v>
      </c>
      <c r="B948" s="29">
        <v>350</v>
      </c>
      <c r="C948" s="82"/>
    </row>
    <row r="949" spans="1:3" ht="17.25" x14ac:dyDescent="0.3">
      <c r="A949" s="9" t="s">
        <v>28</v>
      </c>
      <c r="B949" s="49">
        <v>7500</v>
      </c>
      <c r="C949" s="137"/>
    </row>
    <row r="950" spans="1:3" ht="16.5" thickBot="1" x14ac:dyDescent="0.3">
      <c r="A950" s="67" t="s">
        <v>29</v>
      </c>
      <c r="B950" s="35"/>
      <c r="C950" s="84">
        <f>C946-B948-B949</f>
        <v>459700</v>
      </c>
    </row>
    <row r="951" spans="1:3" ht="15.75" x14ac:dyDescent="0.25">
      <c r="A951" s="67" t="s">
        <v>30</v>
      </c>
      <c r="B951" s="50"/>
      <c r="C951" s="85">
        <f>C950*6/100</f>
        <v>27582</v>
      </c>
    </row>
    <row r="952" spans="1:3" ht="15.75" x14ac:dyDescent="0.25">
      <c r="A952" s="67" t="s">
        <v>31</v>
      </c>
      <c r="B952" s="47"/>
      <c r="C952" s="77">
        <v>-15000</v>
      </c>
    </row>
    <row r="953" spans="1:3" ht="16.5" thickBot="1" x14ac:dyDescent="0.3">
      <c r="A953" s="43" t="s">
        <v>32</v>
      </c>
      <c r="B953" s="57"/>
      <c r="C953" s="126">
        <f>C951+C952</f>
        <v>12582</v>
      </c>
    </row>
    <row r="954" spans="1:3" ht="16.5" thickTop="1" x14ac:dyDescent="0.25">
      <c r="A954" s="21"/>
      <c r="B954" s="37"/>
      <c r="C954" s="120"/>
    </row>
    <row r="955" spans="1:3" ht="15.75" x14ac:dyDescent="0.25">
      <c r="A955" s="21"/>
      <c r="B955" s="37"/>
      <c r="C955" s="120"/>
    </row>
    <row r="956" spans="1:3" ht="15.75" x14ac:dyDescent="0.25">
      <c r="A956" s="21"/>
      <c r="B956" s="37"/>
      <c r="C956" s="120"/>
    </row>
    <row r="957" spans="1:3" ht="15.75" x14ac:dyDescent="0.25">
      <c r="A957" s="21"/>
      <c r="B957" s="37"/>
      <c r="C957" s="120"/>
    </row>
    <row r="958" spans="1:3" ht="15.75" x14ac:dyDescent="0.25">
      <c r="A958" s="21"/>
      <c r="B958" s="37"/>
      <c r="C958" s="120"/>
    </row>
    <row r="959" spans="1:3" ht="15.75" x14ac:dyDescent="0.25">
      <c r="A959" s="21"/>
      <c r="B959" s="37"/>
      <c r="C959" s="120"/>
    </row>
    <row r="960" spans="1:3" ht="15.75" x14ac:dyDescent="0.25">
      <c r="A960" s="21"/>
      <c r="B960" s="37"/>
      <c r="C960" s="120"/>
    </row>
    <row r="961" spans="1:3" ht="15.75" x14ac:dyDescent="0.25">
      <c r="A961" s="21"/>
      <c r="B961" s="37"/>
      <c r="C961" s="120"/>
    </row>
    <row r="962" spans="1:3" ht="15.75" x14ac:dyDescent="0.25">
      <c r="A962" s="21"/>
      <c r="B962" s="37"/>
      <c r="C962" s="120"/>
    </row>
    <row r="963" spans="1:3" ht="15.75" x14ac:dyDescent="0.25">
      <c r="A963" s="21"/>
      <c r="B963" s="37"/>
      <c r="C963" s="120"/>
    </row>
    <row r="964" spans="1:3" ht="15.75" x14ac:dyDescent="0.25">
      <c r="A964" s="21"/>
      <c r="B964" s="37"/>
      <c r="C964" s="120"/>
    </row>
    <row r="965" spans="1:3" ht="15.75" x14ac:dyDescent="0.25">
      <c r="A965" s="21"/>
      <c r="B965" s="37"/>
      <c r="C965" s="120"/>
    </row>
    <row r="966" spans="1:3" ht="15.75" x14ac:dyDescent="0.25">
      <c r="A966" s="21"/>
      <c r="B966" s="37"/>
      <c r="C966" s="120"/>
    </row>
    <row r="967" spans="1:3" ht="15.75" x14ac:dyDescent="0.25">
      <c r="A967" s="92"/>
      <c r="B967" s="37"/>
      <c r="C967" s="120"/>
    </row>
    <row r="968" spans="1:3" ht="15.75" x14ac:dyDescent="0.25">
      <c r="A968" s="92"/>
      <c r="B968" s="37"/>
      <c r="C968" s="120"/>
    </row>
    <row r="969" spans="1:3" ht="15.75" x14ac:dyDescent="0.25">
      <c r="A969" s="92"/>
      <c r="B969" s="37"/>
      <c r="C969" s="120"/>
    </row>
    <row r="970" spans="1:3" ht="15.75" x14ac:dyDescent="0.25">
      <c r="A970" s="92"/>
      <c r="B970" s="37"/>
      <c r="C970" s="120"/>
    </row>
    <row r="971" spans="1:3" ht="17.25" x14ac:dyDescent="0.3">
      <c r="A971" s="1" t="s">
        <v>100</v>
      </c>
      <c r="B971" s="3"/>
      <c r="C971" s="3"/>
    </row>
    <row r="972" spans="1:3" ht="17.25" x14ac:dyDescent="0.3">
      <c r="A972" s="1" t="s">
        <v>89</v>
      </c>
      <c r="B972" s="3"/>
      <c r="C972" s="3"/>
    </row>
    <row r="973" spans="1:3" ht="15.75" x14ac:dyDescent="0.25">
      <c r="A973" s="73"/>
      <c r="B973" s="3"/>
      <c r="C973" s="3"/>
    </row>
    <row r="974" spans="1:3" ht="15.75" x14ac:dyDescent="0.25">
      <c r="A974" s="74" t="s">
        <v>2</v>
      </c>
      <c r="B974" s="3"/>
      <c r="C974" s="3"/>
    </row>
    <row r="975" spans="1:3" ht="15.75" x14ac:dyDescent="0.25">
      <c r="A975" s="75"/>
      <c r="B975" s="166" t="s">
        <v>146</v>
      </c>
      <c r="C975" s="166"/>
    </row>
    <row r="976" spans="1:3" ht="15.75" x14ac:dyDescent="0.25">
      <c r="A976" s="76" t="s">
        <v>6</v>
      </c>
      <c r="B976" s="8"/>
      <c r="C976" s="7">
        <v>75000</v>
      </c>
    </row>
    <row r="977" spans="1:3" ht="15.75" x14ac:dyDescent="0.25">
      <c r="A977" s="67" t="s">
        <v>9</v>
      </c>
      <c r="B977" s="11"/>
      <c r="C977" s="10">
        <v>7800</v>
      </c>
    </row>
    <row r="978" spans="1:3" ht="15.75" x14ac:dyDescent="0.25">
      <c r="A978" s="67" t="s">
        <v>11</v>
      </c>
      <c r="B978" s="11"/>
      <c r="C978" s="10">
        <v>105750</v>
      </c>
    </row>
    <row r="979" spans="1:3" ht="15.75" x14ac:dyDescent="0.25">
      <c r="A979" s="67" t="s">
        <v>13</v>
      </c>
      <c r="B979" s="11"/>
      <c r="C979" s="10">
        <v>37500</v>
      </c>
    </row>
    <row r="980" spans="1:3" ht="15.75" x14ac:dyDescent="0.25">
      <c r="A980" s="67" t="s">
        <v>16</v>
      </c>
      <c r="B980" s="11"/>
      <c r="C980" s="10">
        <v>25000</v>
      </c>
    </row>
    <row r="981" spans="1:3" ht="15.75" x14ac:dyDescent="0.25">
      <c r="A981" s="110" t="s">
        <v>15</v>
      </c>
      <c r="B981" s="11"/>
      <c r="C981" s="10">
        <v>100000</v>
      </c>
    </row>
    <row r="982" spans="1:3" ht="15.75" x14ac:dyDescent="0.25">
      <c r="A982" s="110" t="s">
        <v>12</v>
      </c>
      <c r="B982" s="11"/>
      <c r="C982" s="10">
        <v>30000</v>
      </c>
    </row>
    <row r="983" spans="1:3" ht="15.75" x14ac:dyDescent="0.25">
      <c r="A983" s="67" t="s">
        <v>17</v>
      </c>
      <c r="B983" s="11"/>
      <c r="C983" s="10">
        <v>55000</v>
      </c>
    </row>
    <row r="984" spans="1:3" ht="15.75" x14ac:dyDescent="0.25">
      <c r="A984" s="67" t="s">
        <v>18</v>
      </c>
      <c r="B984" s="11"/>
      <c r="C984" s="10">
        <v>11500</v>
      </c>
    </row>
    <row r="985" spans="1:3" ht="15.75" x14ac:dyDescent="0.25">
      <c r="A985" s="67" t="s">
        <v>19</v>
      </c>
      <c r="B985" s="11"/>
      <c r="C985" s="10">
        <v>20000</v>
      </c>
    </row>
    <row r="986" spans="1:3" ht="15.75" x14ac:dyDescent="0.25">
      <c r="A986" s="78" t="s">
        <v>20</v>
      </c>
      <c r="B986" s="19"/>
      <c r="C986" s="18">
        <f>SUM(C976:C985)</f>
        <v>467550</v>
      </c>
    </row>
    <row r="987" spans="1:3" ht="15.75" x14ac:dyDescent="0.25">
      <c r="A987" s="79"/>
      <c r="B987" s="47"/>
      <c r="C987" s="20"/>
    </row>
    <row r="988" spans="1:3" ht="15.75" x14ac:dyDescent="0.25">
      <c r="A988" s="80" t="s">
        <v>21</v>
      </c>
      <c r="B988" s="47"/>
      <c r="C988" s="20"/>
    </row>
    <row r="989" spans="1:3" ht="15.75" x14ac:dyDescent="0.25">
      <c r="A989" s="67" t="s">
        <v>23</v>
      </c>
      <c r="B989" s="47"/>
      <c r="C989" s="77"/>
    </row>
    <row r="990" spans="1:3" ht="15.75" x14ac:dyDescent="0.25">
      <c r="A990" s="67" t="s">
        <v>22</v>
      </c>
      <c r="B990" s="47"/>
      <c r="C990" s="81"/>
    </row>
    <row r="991" spans="1:3" ht="15.75" x14ac:dyDescent="0.25">
      <c r="A991" s="67" t="s">
        <v>24</v>
      </c>
      <c r="B991" s="90"/>
      <c r="C991" s="81"/>
    </row>
    <row r="992" spans="1:3" ht="15.75" x14ac:dyDescent="0.25">
      <c r="A992" s="67" t="s">
        <v>25</v>
      </c>
      <c r="B992" s="47"/>
      <c r="C992" s="81"/>
    </row>
    <row r="993" spans="1:3" ht="15.75" x14ac:dyDescent="0.25">
      <c r="A993" s="67"/>
      <c r="B993" s="8"/>
      <c r="C993" s="7">
        <f>C986+B991+C989</f>
        <v>467550</v>
      </c>
    </row>
    <row r="994" spans="1:3" ht="15.75" x14ac:dyDescent="0.25">
      <c r="A994" s="80" t="s">
        <v>26</v>
      </c>
      <c r="B994" s="47"/>
      <c r="C994" s="81"/>
    </row>
    <row r="995" spans="1:3" ht="15.75" x14ac:dyDescent="0.25">
      <c r="A995" s="67" t="s">
        <v>27</v>
      </c>
      <c r="B995" s="29">
        <v>350</v>
      </c>
      <c r="C995" s="82"/>
    </row>
    <row r="996" spans="1:3" ht="17.25" x14ac:dyDescent="0.3">
      <c r="A996" s="9" t="s">
        <v>28</v>
      </c>
      <c r="B996" s="49">
        <v>7500</v>
      </c>
      <c r="C996" s="137"/>
    </row>
    <row r="997" spans="1:3" ht="16.5" thickBot="1" x14ac:dyDescent="0.3">
      <c r="A997" s="67" t="s">
        <v>29</v>
      </c>
      <c r="B997" s="35"/>
      <c r="C997" s="84">
        <f>C993-B995-B996</f>
        <v>459700</v>
      </c>
    </row>
    <row r="998" spans="1:3" ht="15.75" x14ac:dyDescent="0.25">
      <c r="A998" s="67" t="s">
        <v>30</v>
      </c>
      <c r="B998" s="50"/>
      <c r="C998" s="85">
        <f>C997*6/100</f>
        <v>27582</v>
      </c>
    </row>
    <row r="999" spans="1:3" ht="15.75" x14ac:dyDescent="0.25">
      <c r="A999" s="67" t="s">
        <v>31</v>
      </c>
      <c r="B999" s="47"/>
      <c r="C999" s="77">
        <v>-15000</v>
      </c>
    </row>
    <row r="1000" spans="1:3" ht="16.5" thickBot="1" x14ac:dyDescent="0.3">
      <c r="A1000" s="12" t="s">
        <v>32</v>
      </c>
      <c r="B1000" s="32"/>
      <c r="C1000" s="38">
        <f t="shared" ref="C1000" si="8">C998+C999</f>
        <v>12582</v>
      </c>
    </row>
    <row r="1001" spans="1:3" ht="16.5" thickTop="1" x14ac:dyDescent="0.25">
      <c r="A1001" s="43"/>
      <c r="B1001" s="40"/>
      <c r="C1001" s="41"/>
    </row>
    <row r="1002" spans="1:3" ht="15.75" x14ac:dyDescent="0.25">
      <c r="A1002" s="21"/>
      <c r="B1002" s="37"/>
      <c r="C1002" s="120" t="s">
        <v>116</v>
      </c>
    </row>
    <row r="1003" spans="1:3" ht="15.75" x14ac:dyDescent="0.25">
      <c r="A1003" s="21"/>
      <c r="B1003" s="37"/>
      <c r="C1003" s="120"/>
    </row>
    <row r="1004" spans="1:3" ht="15.75" x14ac:dyDescent="0.25">
      <c r="A1004" s="21"/>
      <c r="B1004" s="37"/>
      <c r="C1004" s="120"/>
    </row>
    <row r="1005" spans="1:3" ht="15.75" x14ac:dyDescent="0.25">
      <c r="A1005" s="21"/>
      <c r="B1005" s="37"/>
      <c r="C1005" s="120"/>
    </row>
    <row r="1006" spans="1:3" ht="15.75" x14ac:dyDescent="0.25">
      <c r="A1006" s="21"/>
      <c r="B1006" s="37"/>
      <c r="C1006" s="120"/>
    </row>
    <row r="1007" spans="1:3" ht="15.75" x14ac:dyDescent="0.25">
      <c r="A1007" s="21"/>
      <c r="B1007" s="37"/>
      <c r="C1007" s="120"/>
    </row>
    <row r="1008" spans="1:3" ht="15.75" x14ac:dyDescent="0.25">
      <c r="A1008" s="21"/>
      <c r="B1008" s="37"/>
      <c r="C1008" s="120"/>
    </row>
    <row r="1009" spans="1:3" ht="15.75" x14ac:dyDescent="0.25">
      <c r="A1009" s="21"/>
      <c r="B1009" s="37"/>
      <c r="C1009" s="120"/>
    </row>
    <row r="1010" spans="1:3" ht="15.75" x14ac:dyDescent="0.25">
      <c r="A1010" s="21"/>
      <c r="B1010" s="37"/>
      <c r="C1010" s="120"/>
    </row>
    <row r="1011" spans="1:3" ht="15.75" x14ac:dyDescent="0.25">
      <c r="A1011" s="21"/>
      <c r="B1011" s="37"/>
      <c r="C1011" s="120"/>
    </row>
    <row r="1012" spans="1:3" ht="15.75" x14ac:dyDescent="0.25">
      <c r="A1012" s="21"/>
      <c r="B1012" s="37"/>
      <c r="C1012" s="120"/>
    </row>
    <row r="1018" spans="1:3" ht="17.25" x14ac:dyDescent="0.3">
      <c r="A1018" s="1" t="s">
        <v>102</v>
      </c>
      <c r="B1018" s="3"/>
      <c r="C1018" s="3"/>
    </row>
    <row r="1019" spans="1:3" ht="17.25" x14ac:dyDescent="0.3">
      <c r="A1019" s="1" t="s">
        <v>89</v>
      </c>
      <c r="B1019" s="3"/>
      <c r="C1019" s="3"/>
    </row>
    <row r="1020" spans="1:3" ht="15.75" x14ac:dyDescent="0.25">
      <c r="A1020" s="73"/>
      <c r="B1020" s="3"/>
      <c r="C1020" s="3"/>
    </row>
    <row r="1021" spans="1:3" ht="15.75" x14ac:dyDescent="0.25">
      <c r="A1021" s="74" t="s">
        <v>2</v>
      </c>
      <c r="B1021" s="3"/>
      <c r="C1021" s="3"/>
    </row>
    <row r="1022" spans="1:3" ht="15.75" x14ac:dyDescent="0.25">
      <c r="A1022" s="75"/>
      <c r="B1022" s="166" t="s">
        <v>146</v>
      </c>
      <c r="C1022" s="166"/>
    </row>
    <row r="1023" spans="1:3" ht="15.75" x14ac:dyDescent="0.25">
      <c r="A1023" s="76" t="s">
        <v>6</v>
      </c>
      <c r="B1023" s="8"/>
      <c r="C1023" s="7">
        <v>75000</v>
      </c>
    </row>
    <row r="1024" spans="1:3" ht="15.75" x14ac:dyDescent="0.25">
      <c r="A1024" s="67" t="s">
        <v>9</v>
      </c>
      <c r="B1024" s="11"/>
      <c r="C1024" s="10">
        <v>7800</v>
      </c>
    </row>
    <row r="1025" spans="1:3" ht="15.75" x14ac:dyDescent="0.25">
      <c r="A1025" s="67" t="s">
        <v>11</v>
      </c>
      <c r="B1025" s="11"/>
      <c r="C1025" s="10">
        <v>105750</v>
      </c>
    </row>
    <row r="1026" spans="1:3" ht="15.75" x14ac:dyDescent="0.25">
      <c r="A1026" s="67" t="s">
        <v>13</v>
      </c>
      <c r="B1026" s="11"/>
      <c r="C1026" s="10">
        <v>37500</v>
      </c>
    </row>
    <row r="1027" spans="1:3" ht="15.75" x14ac:dyDescent="0.25">
      <c r="A1027" s="67" t="s">
        <v>16</v>
      </c>
      <c r="B1027" s="11"/>
      <c r="C1027" s="10">
        <v>25000</v>
      </c>
    </row>
    <row r="1028" spans="1:3" ht="17.25" x14ac:dyDescent="0.3">
      <c r="A1028" s="9" t="s">
        <v>15</v>
      </c>
      <c r="B1028" s="11"/>
      <c r="C1028" s="10">
        <v>100000</v>
      </c>
    </row>
    <row r="1029" spans="1:3" ht="15.75" x14ac:dyDescent="0.25">
      <c r="A1029" s="110" t="s">
        <v>12</v>
      </c>
      <c r="B1029" s="11"/>
      <c r="C1029" s="10">
        <v>30000</v>
      </c>
    </row>
    <row r="1030" spans="1:3" ht="15.75" x14ac:dyDescent="0.25">
      <c r="A1030" s="67" t="s">
        <v>17</v>
      </c>
      <c r="B1030" s="11"/>
      <c r="C1030" s="10">
        <v>55000</v>
      </c>
    </row>
    <row r="1031" spans="1:3" ht="15.75" x14ac:dyDescent="0.25">
      <c r="A1031" s="67" t="s">
        <v>18</v>
      </c>
      <c r="B1031" s="11"/>
      <c r="C1031" s="10">
        <v>11500</v>
      </c>
    </row>
    <row r="1032" spans="1:3" ht="15.75" x14ac:dyDescent="0.25">
      <c r="A1032" s="67" t="s">
        <v>19</v>
      </c>
      <c r="B1032" s="11"/>
      <c r="C1032" s="10">
        <v>20000</v>
      </c>
    </row>
    <row r="1033" spans="1:3" ht="15.75" x14ac:dyDescent="0.25">
      <c r="A1033" s="78" t="s">
        <v>20</v>
      </c>
      <c r="B1033" s="19"/>
      <c r="C1033" s="18">
        <f>SUM(C1023:C1032)</f>
        <v>467550</v>
      </c>
    </row>
    <row r="1034" spans="1:3" ht="15.75" x14ac:dyDescent="0.25">
      <c r="A1034" s="79"/>
      <c r="B1034" s="47"/>
      <c r="C1034" s="20"/>
    </row>
    <row r="1035" spans="1:3" ht="15.75" x14ac:dyDescent="0.25">
      <c r="A1035" s="80" t="s">
        <v>21</v>
      </c>
      <c r="B1035" s="47"/>
      <c r="C1035" s="20"/>
    </row>
    <row r="1036" spans="1:3" ht="15.75" x14ac:dyDescent="0.25">
      <c r="A1036" s="67" t="s">
        <v>23</v>
      </c>
      <c r="B1036" s="47"/>
      <c r="C1036" s="77"/>
    </row>
    <row r="1037" spans="1:3" ht="15.75" x14ac:dyDescent="0.25">
      <c r="A1037" s="67" t="s">
        <v>22</v>
      </c>
      <c r="B1037" s="47"/>
      <c r="C1037" s="81"/>
    </row>
    <row r="1038" spans="1:3" ht="15.75" x14ac:dyDescent="0.25">
      <c r="A1038" s="67" t="s">
        <v>24</v>
      </c>
      <c r="B1038" s="90"/>
      <c r="C1038" s="81"/>
    </row>
    <row r="1039" spans="1:3" ht="15.75" x14ac:dyDescent="0.25">
      <c r="A1039" s="67" t="s">
        <v>25</v>
      </c>
      <c r="B1039" s="47"/>
      <c r="C1039" s="81"/>
    </row>
    <row r="1040" spans="1:3" ht="15.75" x14ac:dyDescent="0.25">
      <c r="A1040" s="67"/>
      <c r="B1040" s="8"/>
      <c r="C1040" s="7">
        <f>C1033+B1038+C1036</f>
        <v>467550</v>
      </c>
    </row>
    <row r="1041" spans="1:3" ht="15.75" x14ac:dyDescent="0.25">
      <c r="A1041" s="80" t="s">
        <v>26</v>
      </c>
      <c r="B1041" s="47"/>
      <c r="C1041" s="81"/>
    </row>
    <row r="1042" spans="1:3" ht="15.75" x14ac:dyDescent="0.25">
      <c r="A1042" s="67" t="s">
        <v>27</v>
      </c>
      <c r="B1042" s="29">
        <v>350</v>
      </c>
      <c r="C1042" s="82"/>
    </row>
    <row r="1043" spans="1:3" ht="17.25" x14ac:dyDescent="0.3">
      <c r="A1043" s="9" t="s">
        <v>28</v>
      </c>
      <c r="B1043" s="49">
        <v>7500</v>
      </c>
      <c r="C1043" s="137"/>
    </row>
    <row r="1044" spans="1:3" ht="16.5" thickBot="1" x14ac:dyDescent="0.3">
      <c r="A1044" s="67" t="s">
        <v>29</v>
      </c>
      <c r="B1044" s="35"/>
      <c r="C1044" s="84">
        <f>C1040-B1042-B1043</f>
        <v>459700</v>
      </c>
    </row>
    <row r="1045" spans="1:3" ht="15.75" x14ac:dyDescent="0.25">
      <c r="A1045" s="67" t="s">
        <v>73</v>
      </c>
      <c r="B1045" s="50"/>
      <c r="C1045" s="85">
        <f>C1044*6/100</f>
        <v>27582</v>
      </c>
    </row>
    <row r="1046" spans="1:3" ht="15.75" x14ac:dyDescent="0.25">
      <c r="A1046" s="67" t="s">
        <v>31</v>
      </c>
      <c r="B1046" s="47"/>
      <c r="C1046" s="77">
        <v>-15000</v>
      </c>
    </row>
    <row r="1047" spans="1:3" ht="16.5" thickBot="1" x14ac:dyDescent="0.3">
      <c r="A1047" s="43" t="s">
        <v>32</v>
      </c>
      <c r="B1047" s="57"/>
      <c r="C1047" s="126">
        <f>C1045+C1046</f>
        <v>12582</v>
      </c>
    </row>
    <row r="1048" spans="1:3" ht="16.5" thickTop="1" x14ac:dyDescent="0.25">
      <c r="A1048" s="21"/>
      <c r="B1048" s="37"/>
      <c r="C1048" s="120"/>
    </row>
    <row r="1049" spans="1:3" ht="15.75" x14ac:dyDescent="0.25">
      <c r="A1049" s="21"/>
      <c r="B1049" s="37"/>
      <c r="C1049" s="120"/>
    </row>
    <row r="1050" spans="1:3" ht="15.75" x14ac:dyDescent="0.25">
      <c r="A1050" s="21"/>
      <c r="B1050" s="37"/>
      <c r="C1050" s="120"/>
    </row>
    <row r="1051" spans="1:3" ht="15.75" x14ac:dyDescent="0.25">
      <c r="A1051" s="21"/>
      <c r="B1051" s="37"/>
      <c r="C1051" s="120"/>
    </row>
    <row r="1052" spans="1:3" ht="15.75" x14ac:dyDescent="0.25">
      <c r="A1052" s="21"/>
      <c r="B1052" s="37"/>
      <c r="C1052" s="120"/>
    </row>
    <row r="1053" spans="1:3" ht="15.75" x14ac:dyDescent="0.25">
      <c r="A1053" s="21"/>
      <c r="B1053" s="37"/>
      <c r="C1053" s="120"/>
    </row>
    <row r="1054" spans="1:3" ht="15.75" x14ac:dyDescent="0.25">
      <c r="A1054" s="21"/>
      <c r="B1054" s="37"/>
      <c r="C1054" s="120"/>
    </row>
    <row r="1055" spans="1:3" ht="15.75" x14ac:dyDescent="0.25">
      <c r="A1055" s="21"/>
      <c r="B1055" s="37"/>
      <c r="C1055" s="120"/>
    </row>
    <row r="1056" spans="1:3" ht="15.75" x14ac:dyDescent="0.25">
      <c r="A1056" s="21"/>
      <c r="B1056" s="37"/>
      <c r="C1056" s="120"/>
    </row>
    <row r="1058" spans="1:3" ht="15.75" x14ac:dyDescent="0.25">
      <c r="A1058" s="92"/>
      <c r="B1058" s="37"/>
      <c r="C1058" s="120"/>
    </row>
    <row r="1065" spans="1:3" ht="17.25" x14ac:dyDescent="0.3">
      <c r="A1065" s="1" t="s">
        <v>106</v>
      </c>
      <c r="B1065" s="3"/>
      <c r="C1065" s="3"/>
    </row>
    <row r="1066" spans="1:3" ht="17.25" x14ac:dyDescent="0.3">
      <c r="A1066" s="1" t="s">
        <v>89</v>
      </c>
      <c r="B1066" s="3"/>
      <c r="C1066" s="3"/>
    </row>
    <row r="1067" spans="1:3" ht="15.75" x14ac:dyDescent="0.25">
      <c r="A1067" s="73"/>
      <c r="B1067" s="3"/>
      <c r="C1067" s="3"/>
    </row>
    <row r="1068" spans="1:3" ht="15.75" x14ac:dyDescent="0.25">
      <c r="A1068" s="74" t="s">
        <v>2</v>
      </c>
      <c r="B1068" s="3"/>
      <c r="C1068" s="3"/>
    </row>
    <row r="1069" spans="1:3" ht="15.75" x14ac:dyDescent="0.25">
      <c r="A1069" s="75"/>
      <c r="B1069" s="166" t="s">
        <v>146</v>
      </c>
      <c r="C1069" s="166"/>
    </row>
    <row r="1070" spans="1:3" ht="15.75" x14ac:dyDescent="0.25">
      <c r="A1070" s="76" t="s">
        <v>6</v>
      </c>
      <c r="B1070" s="8"/>
      <c r="C1070" s="7">
        <v>75000</v>
      </c>
    </row>
    <row r="1071" spans="1:3" ht="15.75" x14ac:dyDescent="0.25">
      <c r="A1071" s="67" t="s">
        <v>9</v>
      </c>
      <c r="B1071" s="11"/>
      <c r="C1071" s="10">
        <v>7800</v>
      </c>
    </row>
    <row r="1072" spans="1:3" ht="15.75" x14ac:dyDescent="0.25">
      <c r="A1072" s="67" t="s">
        <v>11</v>
      </c>
      <c r="B1072" s="11"/>
      <c r="C1072" s="10">
        <v>105750</v>
      </c>
    </row>
    <row r="1073" spans="1:3" ht="15.75" x14ac:dyDescent="0.25">
      <c r="A1073" s="67" t="s">
        <v>13</v>
      </c>
      <c r="B1073" s="11"/>
      <c r="C1073" s="10">
        <v>37500</v>
      </c>
    </row>
    <row r="1074" spans="1:3" ht="17.25" x14ac:dyDescent="0.3">
      <c r="A1074" s="9" t="s">
        <v>15</v>
      </c>
      <c r="B1074" s="11"/>
      <c r="C1074" s="10">
        <v>100000</v>
      </c>
    </row>
    <row r="1075" spans="1:3" ht="15.75" x14ac:dyDescent="0.25">
      <c r="A1075" s="67" t="s">
        <v>16</v>
      </c>
      <c r="B1075" s="11"/>
      <c r="C1075" s="10">
        <v>25000</v>
      </c>
    </row>
    <row r="1076" spans="1:3" ht="15.75" x14ac:dyDescent="0.25">
      <c r="A1076" s="67" t="s">
        <v>17</v>
      </c>
      <c r="B1076" s="11"/>
      <c r="C1076" s="10">
        <v>55000</v>
      </c>
    </row>
    <row r="1077" spans="1:3" ht="15.75" x14ac:dyDescent="0.25">
      <c r="A1077" s="67" t="s">
        <v>18</v>
      </c>
      <c r="B1077" s="11"/>
      <c r="C1077" s="10">
        <v>11500</v>
      </c>
    </row>
    <row r="1078" spans="1:3" ht="15.75" x14ac:dyDescent="0.25">
      <c r="A1078" s="67" t="s">
        <v>19</v>
      </c>
      <c r="B1078" s="11"/>
      <c r="C1078" s="10">
        <v>20000</v>
      </c>
    </row>
    <row r="1079" spans="1:3" ht="15.75" x14ac:dyDescent="0.25">
      <c r="A1079" s="78" t="s">
        <v>20</v>
      </c>
      <c r="B1079" s="19"/>
      <c r="C1079" s="18">
        <f>SUM(C1070:C1078)</f>
        <v>437550</v>
      </c>
    </row>
    <row r="1080" spans="1:3" ht="15.75" x14ac:dyDescent="0.25">
      <c r="A1080" s="79"/>
      <c r="B1080" s="47"/>
      <c r="C1080" s="20"/>
    </row>
    <row r="1081" spans="1:3" ht="15.75" x14ac:dyDescent="0.25">
      <c r="A1081" s="80" t="s">
        <v>21</v>
      </c>
      <c r="B1081" s="47"/>
      <c r="C1081" s="20"/>
    </row>
    <row r="1082" spans="1:3" ht="15.75" x14ac:dyDescent="0.25">
      <c r="A1082" s="67" t="s">
        <v>23</v>
      </c>
      <c r="B1082" s="47"/>
      <c r="C1082" s="77"/>
    </row>
    <row r="1083" spans="1:3" ht="15.75" x14ac:dyDescent="0.25">
      <c r="A1083" s="67" t="s">
        <v>22</v>
      </c>
      <c r="B1083" s="47"/>
      <c r="C1083" s="81"/>
    </row>
    <row r="1084" spans="1:3" ht="15.75" x14ac:dyDescent="0.25">
      <c r="A1084" s="67" t="s">
        <v>24</v>
      </c>
      <c r="B1084" s="90"/>
      <c r="C1084" s="81"/>
    </row>
    <row r="1085" spans="1:3" ht="15.75" x14ac:dyDescent="0.25">
      <c r="A1085" s="67" t="s">
        <v>25</v>
      </c>
      <c r="B1085" s="47"/>
      <c r="C1085" s="81"/>
    </row>
    <row r="1086" spans="1:3" ht="15.75" x14ac:dyDescent="0.25">
      <c r="A1086" s="67"/>
      <c r="B1086" s="8"/>
      <c r="C1086" s="7">
        <f>C1079+B1084+C1082</f>
        <v>437550</v>
      </c>
    </row>
    <row r="1087" spans="1:3" ht="15.75" x14ac:dyDescent="0.25">
      <c r="A1087" s="80" t="s">
        <v>26</v>
      </c>
      <c r="B1087" s="47"/>
      <c r="C1087" s="81"/>
    </row>
    <row r="1088" spans="1:3" ht="15.75" x14ac:dyDescent="0.25">
      <c r="A1088" s="67" t="s">
        <v>27</v>
      </c>
      <c r="B1088" s="29">
        <v>350</v>
      </c>
      <c r="C1088" s="82"/>
    </row>
    <row r="1089" spans="1:3" ht="17.25" x14ac:dyDescent="0.3">
      <c r="A1089" s="83"/>
      <c r="B1089" s="49"/>
      <c r="C1089" s="137"/>
    </row>
    <row r="1090" spans="1:3" ht="16.5" thickBot="1" x14ac:dyDescent="0.3">
      <c r="A1090" s="67" t="s">
        <v>29</v>
      </c>
      <c r="B1090" s="35"/>
      <c r="C1090" s="84">
        <f>C1086-B1088</f>
        <v>437200</v>
      </c>
    </row>
    <row r="1091" spans="1:3" ht="15.75" x14ac:dyDescent="0.25">
      <c r="A1091" s="67" t="s">
        <v>30</v>
      </c>
      <c r="B1091" s="50"/>
      <c r="C1091" s="85">
        <f>C1090*6/100</f>
        <v>26232</v>
      </c>
    </row>
    <row r="1092" spans="1:3" ht="15.75" x14ac:dyDescent="0.25">
      <c r="A1092" s="67" t="s">
        <v>31</v>
      </c>
      <c r="B1092" s="47"/>
      <c r="C1092" s="77">
        <v>-15000</v>
      </c>
    </row>
    <row r="1093" spans="1:3" ht="16.5" thickBot="1" x14ac:dyDescent="0.3">
      <c r="A1093" s="43" t="s">
        <v>32</v>
      </c>
      <c r="B1093" s="57"/>
      <c r="C1093" s="126">
        <f>C1091+C1092</f>
        <v>11232</v>
      </c>
    </row>
    <row r="1094" spans="1:3" ht="16.5" thickTop="1" x14ac:dyDescent="0.25">
      <c r="A1094" s="21"/>
      <c r="B1094" s="37"/>
      <c r="C1094" s="120"/>
    </row>
    <row r="1095" spans="1:3" ht="15.75" x14ac:dyDescent="0.25">
      <c r="A1095" s="21"/>
      <c r="B1095" s="37"/>
      <c r="C1095" s="120"/>
    </row>
    <row r="1096" spans="1:3" ht="15.75" x14ac:dyDescent="0.25">
      <c r="A1096" s="21"/>
      <c r="B1096" s="37"/>
      <c r="C1096" s="120"/>
    </row>
    <row r="1097" spans="1:3" ht="15.75" x14ac:dyDescent="0.25">
      <c r="A1097" s="21"/>
      <c r="B1097" s="37"/>
      <c r="C1097" s="120"/>
    </row>
    <row r="1098" spans="1:3" ht="15.75" x14ac:dyDescent="0.25">
      <c r="A1098" s="21"/>
      <c r="B1098" s="37"/>
      <c r="C1098" s="120"/>
    </row>
    <row r="1099" spans="1:3" ht="15.75" x14ac:dyDescent="0.25">
      <c r="A1099" s="21"/>
      <c r="B1099" s="37"/>
      <c r="C1099" s="120"/>
    </row>
    <row r="1100" spans="1:3" ht="15.75" x14ac:dyDescent="0.25">
      <c r="A1100" s="21"/>
      <c r="B1100" s="37"/>
      <c r="C1100" s="120"/>
    </row>
    <row r="1101" spans="1:3" ht="15.75" x14ac:dyDescent="0.25">
      <c r="A1101" s="21"/>
      <c r="B1101" s="37"/>
      <c r="C1101" s="120"/>
    </row>
    <row r="1102" spans="1:3" ht="15.75" x14ac:dyDescent="0.25">
      <c r="A1102" s="21"/>
      <c r="B1102" s="37"/>
      <c r="C1102" s="120"/>
    </row>
    <row r="1104" spans="1:3" ht="15.75" x14ac:dyDescent="0.25">
      <c r="A1104" s="92"/>
      <c r="B1104" s="37"/>
      <c r="C1104" s="120"/>
    </row>
    <row r="1113" spans="1:3" ht="17.25" x14ac:dyDescent="0.3">
      <c r="A1113" s="1" t="s">
        <v>108</v>
      </c>
      <c r="B1113" s="3"/>
      <c r="C1113" s="3"/>
    </row>
    <row r="1114" spans="1:3" ht="17.25" x14ac:dyDescent="0.3">
      <c r="A1114" s="1" t="s">
        <v>89</v>
      </c>
      <c r="B1114" s="3"/>
      <c r="C1114" s="3"/>
    </row>
    <row r="1115" spans="1:3" ht="15.75" x14ac:dyDescent="0.25">
      <c r="A1115" s="73"/>
      <c r="B1115" s="3"/>
      <c r="C1115" s="3"/>
    </row>
    <row r="1116" spans="1:3" ht="15.75" x14ac:dyDescent="0.25">
      <c r="A1116" s="74" t="s">
        <v>2</v>
      </c>
      <c r="B1116" s="3"/>
      <c r="C1116" s="3"/>
    </row>
    <row r="1117" spans="1:3" ht="15.75" x14ac:dyDescent="0.25">
      <c r="A1117" s="75"/>
      <c r="B1117" s="166" t="s">
        <v>146</v>
      </c>
      <c r="C1117" s="166"/>
    </row>
    <row r="1118" spans="1:3" ht="15.75" x14ac:dyDescent="0.25">
      <c r="A1118" s="76" t="s">
        <v>6</v>
      </c>
      <c r="B1118" s="8"/>
      <c r="C1118" s="7">
        <v>75000</v>
      </c>
    </row>
    <row r="1119" spans="1:3" ht="15.75" x14ac:dyDescent="0.25">
      <c r="A1119" s="67" t="s">
        <v>9</v>
      </c>
      <c r="B1119" s="11"/>
      <c r="C1119" s="10">
        <v>7800</v>
      </c>
    </row>
    <row r="1120" spans="1:3" ht="15.75" x14ac:dyDescent="0.25">
      <c r="A1120" s="67" t="s">
        <v>11</v>
      </c>
      <c r="B1120" s="11"/>
      <c r="C1120" s="10">
        <v>105750</v>
      </c>
    </row>
    <row r="1121" spans="1:3" ht="15.75" x14ac:dyDescent="0.25">
      <c r="A1121" s="67" t="s">
        <v>13</v>
      </c>
      <c r="B1121" s="11"/>
      <c r="C1121" s="10">
        <v>37500</v>
      </c>
    </row>
    <row r="1122" spans="1:3" ht="15.75" x14ac:dyDescent="0.25">
      <c r="A1122" s="67" t="s">
        <v>16</v>
      </c>
      <c r="B1122" s="11"/>
      <c r="C1122" s="10">
        <v>25000</v>
      </c>
    </row>
    <row r="1123" spans="1:3" ht="15.75" x14ac:dyDescent="0.25">
      <c r="A1123" s="67" t="s">
        <v>53</v>
      </c>
      <c r="B1123" s="11"/>
      <c r="C1123" s="10" t="s">
        <v>38</v>
      </c>
    </row>
    <row r="1124" spans="1:3" ht="15.75" x14ac:dyDescent="0.25">
      <c r="A1124" s="67" t="s">
        <v>17</v>
      </c>
      <c r="B1124" s="11"/>
      <c r="C1124" s="10">
        <v>55000</v>
      </c>
    </row>
    <row r="1125" spans="1:3" ht="15.75" x14ac:dyDescent="0.25">
      <c r="A1125" s="67" t="s">
        <v>18</v>
      </c>
      <c r="B1125" s="11"/>
      <c r="C1125" s="10">
        <v>11500</v>
      </c>
    </row>
    <row r="1126" spans="1:3" ht="15.75" x14ac:dyDescent="0.25">
      <c r="A1126" s="67" t="s">
        <v>19</v>
      </c>
      <c r="B1126" s="11"/>
      <c r="C1126" s="10">
        <v>20000</v>
      </c>
    </row>
    <row r="1127" spans="1:3" ht="15.75" x14ac:dyDescent="0.25">
      <c r="A1127" s="78" t="s">
        <v>20</v>
      </c>
      <c r="B1127" s="19"/>
      <c r="C1127" s="18">
        <f>SUM(C1118:C1126)</f>
        <v>337550</v>
      </c>
    </row>
    <row r="1128" spans="1:3" ht="15.75" x14ac:dyDescent="0.25">
      <c r="A1128" s="79"/>
      <c r="B1128" s="47"/>
      <c r="C1128" s="20"/>
    </row>
    <row r="1129" spans="1:3" ht="15.75" x14ac:dyDescent="0.25">
      <c r="A1129" s="80" t="s">
        <v>21</v>
      </c>
      <c r="B1129" s="47"/>
      <c r="C1129" s="20"/>
    </row>
    <row r="1130" spans="1:3" ht="15.75" x14ac:dyDescent="0.25">
      <c r="A1130" s="67" t="s">
        <v>23</v>
      </c>
      <c r="B1130" s="47"/>
      <c r="C1130" s="77"/>
    </row>
    <row r="1131" spans="1:3" ht="15.75" x14ac:dyDescent="0.25">
      <c r="A1131" s="67" t="s">
        <v>22</v>
      </c>
      <c r="B1131" s="47"/>
      <c r="C1131" s="81"/>
    </row>
    <row r="1132" spans="1:3" ht="15.75" x14ac:dyDescent="0.25">
      <c r="A1132" s="67" t="s">
        <v>24</v>
      </c>
      <c r="B1132" s="90"/>
      <c r="C1132" s="81"/>
    </row>
    <row r="1133" spans="1:3" ht="15.75" x14ac:dyDescent="0.25">
      <c r="A1133" s="67" t="s">
        <v>25</v>
      </c>
      <c r="B1133" s="47"/>
      <c r="C1133" s="81"/>
    </row>
    <row r="1134" spans="1:3" ht="15.75" x14ac:dyDescent="0.25">
      <c r="A1134" s="67"/>
      <c r="B1134" s="8"/>
      <c r="C1134" s="7">
        <f>C1127+B1132+C1130</f>
        <v>337550</v>
      </c>
    </row>
    <row r="1135" spans="1:3" ht="15.75" x14ac:dyDescent="0.25">
      <c r="A1135" s="80" t="s">
        <v>26</v>
      </c>
      <c r="B1135" s="47"/>
      <c r="C1135" s="81"/>
    </row>
    <row r="1136" spans="1:3" ht="15.75" x14ac:dyDescent="0.25">
      <c r="A1136" s="67" t="s">
        <v>27</v>
      </c>
      <c r="B1136" s="29" t="s">
        <v>38</v>
      </c>
      <c r="C1136" s="82"/>
    </row>
    <row r="1137" spans="1:3" ht="17.25" x14ac:dyDescent="0.3">
      <c r="A1137" s="83" t="s">
        <v>28</v>
      </c>
      <c r="B1137" s="49" t="s">
        <v>38</v>
      </c>
      <c r="C1137" s="137"/>
    </row>
    <row r="1138" spans="1:3" ht="16.5" thickBot="1" x14ac:dyDescent="0.3">
      <c r="A1138" s="67" t="s">
        <v>29</v>
      </c>
      <c r="B1138" s="35"/>
      <c r="C1138" s="84">
        <f>C1134</f>
        <v>337550</v>
      </c>
    </row>
    <row r="1139" spans="1:3" ht="15.75" x14ac:dyDescent="0.25">
      <c r="A1139" s="67" t="s">
        <v>30</v>
      </c>
      <c r="B1139" s="50"/>
      <c r="C1139" s="85">
        <f>C1138*6/100</f>
        <v>20253</v>
      </c>
    </row>
    <row r="1140" spans="1:3" ht="15.75" x14ac:dyDescent="0.25">
      <c r="A1140" s="67" t="s">
        <v>31</v>
      </c>
      <c r="B1140" s="47"/>
      <c r="C1140" s="77">
        <v>-15000</v>
      </c>
    </row>
    <row r="1141" spans="1:3" ht="16.5" thickBot="1" x14ac:dyDescent="0.3">
      <c r="A1141" s="43" t="s">
        <v>32</v>
      </c>
      <c r="B1141" s="57"/>
      <c r="C1141" s="126">
        <f>C1139+C1140</f>
        <v>5253</v>
      </c>
    </row>
    <row r="1142" spans="1:3" ht="15.75" thickTop="1" x14ac:dyDescent="0.25"/>
    <row r="1143" spans="1:3" ht="15.75" x14ac:dyDescent="0.25">
      <c r="A1143" s="92"/>
      <c r="B1143" s="37"/>
      <c r="C1143" s="120"/>
    </row>
  </sheetData>
  <mergeCells count="27">
    <mergeCell ref="G321:H321"/>
    <mergeCell ref="B1117:C1117"/>
    <mergeCell ref="B837:C837"/>
    <mergeCell ref="B881:C881"/>
    <mergeCell ref="B928:C928"/>
    <mergeCell ref="B975:C975"/>
    <mergeCell ref="B1022:C1022"/>
    <mergeCell ref="B1069:C1069"/>
    <mergeCell ref="B792:C792"/>
    <mergeCell ref="B509:C509"/>
    <mergeCell ref="B556:C556"/>
    <mergeCell ref="B603:C603"/>
    <mergeCell ref="B650:C650"/>
    <mergeCell ref="B698:C698"/>
    <mergeCell ref="B745:C745"/>
    <mergeCell ref="G602:H602"/>
    <mergeCell ref="B274:C274"/>
    <mergeCell ref="B321:C321"/>
    <mergeCell ref="B368:C368"/>
    <mergeCell ref="B415:C415"/>
    <mergeCell ref="B462:C462"/>
    <mergeCell ref="B230:C230"/>
    <mergeCell ref="B8:C8"/>
    <mergeCell ref="B53:C53"/>
    <mergeCell ref="B98:C98"/>
    <mergeCell ref="B142:C142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4:J952"/>
  <sheetViews>
    <sheetView topLeftCell="A212" workbookViewId="0">
      <selection activeCell="A226" sqref="A226:C262"/>
    </sheetView>
  </sheetViews>
  <sheetFormatPr defaultRowHeight="15" x14ac:dyDescent="0.25"/>
  <cols>
    <col min="1" max="1" width="46.140625" customWidth="1"/>
    <col min="2" max="2" width="14.85546875" customWidth="1"/>
    <col min="3" max="3" width="14.5703125" customWidth="1"/>
    <col min="4" max="4" width="1.7109375" customWidth="1"/>
    <col min="6" max="6" width="48.42578125" customWidth="1"/>
    <col min="7" max="7" width="12.28515625" customWidth="1"/>
    <col min="8" max="8" width="13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148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>
        <v>2650</v>
      </c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101250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501950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67" t="s">
        <v>143</v>
      </c>
      <c r="B27" s="14">
        <v>7140</v>
      </c>
      <c r="C27" s="25"/>
    </row>
    <row r="28" spans="1:3" ht="17.25" x14ac:dyDescent="0.3">
      <c r="A28" s="9" t="s">
        <v>24</v>
      </c>
      <c r="B28" s="14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C23+B27+B28</f>
        <v>549090</v>
      </c>
    </row>
    <row r="32" spans="1:3" ht="17.25" x14ac:dyDescent="0.3">
      <c r="A32" s="23" t="s">
        <v>26</v>
      </c>
      <c r="B32" s="11"/>
      <c r="C32" s="10"/>
    </row>
    <row r="33" spans="1:8" ht="17.25" x14ac:dyDescent="0.3">
      <c r="A33" s="9" t="s">
        <v>27</v>
      </c>
      <c r="B33" s="29">
        <v>350</v>
      </c>
      <c r="C33" s="28"/>
    </row>
    <row r="34" spans="1:8" ht="17.25" x14ac:dyDescent="0.3">
      <c r="A34" s="9" t="s">
        <v>28</v>
      </c>
      <c r="B34" s="32">
        <f>C9*10/100</f>
        <v>11250</v>
      </c>
      <c r="C34" s="31"/>
    </row>
    <row r="35" spans="1:8" ht="15.75" x14ac:dyDescent="0.25">
      <c r="A35" s="12"/>
      <c r="B35" s="11"/>
      <c r="C35" s="33">
        <f t="shared" ref="C35" si="0">-B33-B34</f>
        <v>-11600</v>
      </c>
    </row>
    <row r="36" spans="1:8" ht="18" thickBot="1" x14ac:dyDescent="0.35">
      <c r="A36" s="9" t="s">
        <v>29</v>
      </c>
      <c r="B36" s="36"/>
      <c r="C36" s="34">
        <f>+C31+C35</f>
        <v>537490</v>
      </c>
    </row>
    <row r="37" spans="1:8" ht="17.25" x14ac:dyDescent="0.3">
      <c r="A37" s="9" t="s">
        <v>73</v>
      </c>
      <c r="B37" s="32"/>
      <c r="C37" s="13">
        <f>C36*12/100</f>
        <v>64498.8</v>
      </c>
    </row>
    <row r="38" spans="1:8" ht="17.25" x14ac:dyDescent="0.3">
      <c r="A38" s="9" t="s">
        <v>31</v>
      </c>
      <c r="B38" s="22"/>
      <c r="C38" s="13">
        <v>-45000</v>
      </c>
    </row>
    <row r="39" spans="1:8" ht="16.5" thickBot="1" x14ac:dyDescent="0.3">
      <c r="A39" s="43" t="s">
        <v>32</v>
      </c>
      <c r="B39" s="40"/>
      <c r="C39" s="158">
        <f>C37+C38</f>
        <v>19498.800000000003</v>
      </c>
    </row>
    <row r="40" spans="1:8" ht="16.5" thickTop="1" x14ac:dyDescent="0.25">
      <c r="A40" s="21"/>
      <c r="B40" s="30"/>
      <c r="C40" s="58"/>
    </row>
    <row r="41" spans="1:8" ht="15.75" x14ac:dyDescent="0.25">
      <c r="A41" s="21"/>
      <c r="B41" s="30"/>
      <c r="C41" s="58"/>
    </row>
    <row r="42" spans="1:8" ht="15.75" x14ac:dyDescent="0.25">
      <c r="A42" s="21"/>
      <c r="B42" s="30"/>
      <c r="C42" s="58"/>
    </row>
    <row r="43" spans="1:8" ht="15.75" x14ac:dyDescent="0.25">
      <c r="A43" s="21"/>
      <c r="B43" s="30"/>
      <c r="C43" s="58"/>
    </row>
    <row r="44" spans="1:8" ht="15.75" x14ac:dyDescent="0.25">
      <c r="A44" s="21"/>
      <c r="B44" s="30"/>
      <c r="C44" s="58"/>
    </row>
    <row r="45" spans="1:8" ht="15.75" x14ac:dyDescent="0.25">
      <c r="A45" s="21"/>
      <c r="B45" s="30"/>
      <c r="C45" s="58"/>
    </row>
    <row r="46" spans="1:8" ht="15.75" x14ac:dyDescent="0.25">
      <c r="A46" s="21"/>
      <c r="B46" s="30"/>
      <c r="C46" s="58"/>
    </row>
    <row r="47" spans="1:8" ht="15.75" x14ac:dyDescent="0.25">
      <c r="A47" s="21"/>
      <c r="B47" s="30"/>
      <c r="C47" s="58"/>
      <c r="F47" s="21"/>
      <c r="G47" s="30"/>
      <c r="H47" s="58"/>
    </row>
    <row r="48" spans="1:8" ht="15.75" x14ac:dyDescent="0.25">
      <c r="A48" s="21"/>
      <c r="B48" s="30"/>
      <c r="C48" s="58"/>
      <c r="F48" s="21"/>
      <c r="G48" s="30"/>
      <c r="H48" s="58"/>
    </row>
    <row r="49" spans="1:8" ht="17.25" x14ac:dyDescent="0.3">
      <c r="A49" s="1" t="s">
        <v>0</v>
      </c>
      <c r="B49" s="3"/>
      <c r="C49" s="3"/>
      <c r="F49" s="1" t="s">
        <v>0</v>
      </c>
      <c r="G49" s="3"/>
      <c r="H49" s="3"/>
    </row>
    <row r="50" spans="1:8" ht="17.25" x14ac:dyDescent="0.3">
      <c r="A50" s="1" t="s">
        <v>1</v>
      </c>
      <c r="B50" s="3"/>
      <c r="C50" s="3"/>
      <c r="F50" s="1" t="s">
        <v>1</v>
      </c>
      <c r="G50" s="3"/>
      <c r="H50" s="3"/>
    </row>
    <row r="51" spans="1:8" ht="17.25" x14ac:dyDescent="0.3">
      <c r="A51" s="2"/>
      <c r="B51" s="3"/>
      <c r="C51" s="3"/>
      <c r="F51" s="2"/>
      <c r="G51" s="3"/>
      <c r="H51" s="3"/>
    </row>
    <row r="52" spans="1:8" ht="17.25" x14ac:dyDescent="0.3">
      <c r="A52" s="4" t="s">
        <v>2</v>
      </c>
      <c r="B52" s="3"/>
      <c r="C52" s="3"/>
      <c r="F52" s="4" t="s">
        <v>2</v>
      </c>
      <c r="G52" s="3"/>
      <c r="H52" s="3"/>
    </row>
    <row r="53" spans="1:8" ht="17.25" x14ac:dyDescent="0.3">
      <c r="A53" s="5"/>
      <c r="B53" s="166" t="s">
        <v>148</v>
      </c>
      <c r="C53" s="166"/>
      <c r="F53" s="5"/>
      <c r="G53" s="166" t="s">
        <v>148</v>
      </c>
      <c r="H53" s="166"/>
    </row>
    <row r="54" spans="1:8" ht="17.25" x14ac:dyDescent="0.3">
      <c r="A54" s="6" t="s">
        <v>6</v>
      </c>
      <c r="B54" s="8"/>
      <c r="C54" s="7">
        <v>109400</v>
      </c>
      <c r="F54" s="6" t="s">
        <v>6</v>
      </c>
      <c r="G54" s="8"/>
      <c r="H54" s="7">
        <v>109400</v>
      </c>
    </row>
    <row r="55" spans="1:8" ht="17.25" x14ac:dyDescent="0.3">
      <c r="A55" s="9" t="s">
        <v>7</v>
      </c>
      <c r="B55" s="11"/>
      <c r="C55" s="10"/>
      <c r="F55" s="9" t="s">
        <v>7</v>
      </c>
      <c r="G55" s="11"/>
      <c r="H55" s="10"/>
    </row>
    <row r="56" spans="1:8" ht="15.75" x14ac:dyDescent="0.25">
      <c r="A56" s="12" t="s">
        <v>8</v>
      </c>
      <c r="B56" s="14"/>
      <c r="C56" s="13"/>
      <c r="F56" s="12" t="s">
        <v>8</v>
      </c>
      <c r="G56" s="14"/>
      <c r="H56" s="13"/>
    </row>
    <row r="57" spans="1:8" ht="17.25" x14ac:dyDescent="0.3">
      <c r="A57" s="9" t="s">
        <v>9</v>
      </c>
      <c r="B57" s="11"/>
      <c r="C57" s="10">
        <v>7800</v>
      </c>
      <c r="F57" s="9" t="s">
        <v>9</v>
      </c>
      <c r="G57" s="11"/>
      <c r="H57" s="10">
        <v>7800</v>
      </c>
    </row>
    <row r="58" spans="1:8" ht="17.25" x14ac:dyDescent="0.3">
      <c r="A58" s="9" t="s">
        <v>10</v>
      </c>
      <c r="B58" s="11"/>
      <c r="C58" s="10"/>
      <c r="F58" s="9" t="s">
        <v>10</v>
      </c>
      <c r="G58" s="11"/>
      <c r="H58" s="10"/>
    </row>
    <row r="59" spans="1:8" ht="17.25" x14ac:dyDescent="0.3">
      <c r="A59" s="9" t="s">
        <v>11</v>
      </c>
      <c r="B59" s="11"/>
      <c r="C59" s="10">
        <v>101250</v>
      </c>
      <c r="F59" s="9" t="s">
        <v>11</v>
      </c>
      <c r="G59" s="11"/>
      <c r="H59" s="10">
        <v>101250</v>
      </c>
    </row>
    <row r="60" spans="1:8" ht="17.25" x14ac:dyDescent="0.3">
      <c r="A60" s="9" t="s">
        <v>12</v>
      </c>
      <c r="B60" s="16"/>
      <c r="C60" s="15"/>
      <c r="F60" s="9" t="s">
        <v>12</v>
      </c>
      <c r="G60" s="16"/>
      <c r="H60" s="15"/>
    </row>
    <row r="61" spans="1:8" ht="17.25" x14ac:dyDescent="0.3">
      <c r="A61" s="9" t="s">
        <v>13</v>
      </c>
      <c r="B61" s="11"/>
      <c r="C61" s="10">
        <v>54700</v>
      </c>
      <c r="F61" s="9" t="s">
        <v>13</v>
      </c>
      <c r="G61" s="11"/>
      <c r="H61" s="10">
        <v>54700</v>
      </c>
    </row>
    <row r="62" spans="1:8" ht="17.25" x14ac:dyDescent="0.3">
      <c r="A62" s="9" t="s">
        <v>14</v>
      </c>
      <c r="B62" s="11"/>
      <c r="C62" s="10"/>
      <c r="F62" s="9" t="s">
        <v>14</v>
      </c>
      <c r="G62" s="11"/>
      <c r="H62" s="10"/>
    </row>
    <row r="63" spans="1:8" ht="17.25" x14ac:dyDescent="0.3">
      <c r="A63" s="9" t="s">
        <v>15</v>
      </c>
      <c r="B63" s="14"/>
      <c r="C63" s="13">
        <v>100000</v>
      </c>
      <c r="F63" s="9" t="s">
        <v>15</v>
      </c>
      <c r="G63" s="14"/>
      <c r="H63" s="13">
        <v>29032.26</v>
      </c>
    </row>
    <row r="64" spans="1:8" ht="17.25" x14ac:dyDescent="0.3">
      <c r="A64" s="9" t="s">
        <v>16</v>
      </c>
      <c r="B64" s="11"/>
      <c r="C64" s="10">
        <v>25000</v>
      </c>
      <c r="F64" s="9" t="s">
        <v>16</v>
      </c>
      <c r="G64" s="11"/>
      <c r="H64" s="10">
        <v>25000</v>
      </c>
    </row>
    <row r="65" spans="1:8" ht="17.25" x14ac:dyDescent="0.3">
      <c r="A65" s="9" t="s">
        <v>17</v>
      </c>
      <c r="B65" s="11"/>
      <c r="C65" s="10">
        <v>55000</v>
      </c>
      <c r="F65" s="9" t="s">
        <v>17</v>
      </c>
      <c r="G65" s="11"/>
      <c r="H65" s="10">
        <v>55000</v>
      </c>
    </row>
    <row r="66" spans="1:8" ht="17.25" x14ac:dyDescent="0.3">
      <c r="A66" s="9" t="s">
        <v>18</v>
      </c>
      <c r="B66" s="14"/>
      <c r="C66" s="13">
        <v>11500</v>
      </c>
      <c r="F66" s="9" t="s">
        <v>18</v>
      </c>
      <c r="G66" s="14"/>
      <c r="H66" s="13">
        <v>11500</v>
      </c>
    </row>
    <row r="67" spans="1:8" ht="17.25" x14ac:dyDescent="0.3">
      <c r="A67" s="9" t="s">
        <v>19</v>
      </c>
      <c r="B67" s="11"/>
      <c r="C67" s="10">
        <v>20000</v>
      </c>
      <c r="F67" s="9" t="s">
        <v>19</v>
      </c>
      <c r="G67" s="11"/>
      <c r="H67" s="10">
        <v>20000</v>
      </c>
    </row>
    <row r="68" spans="1:8" ht="17.25" x14ac:dyDescent="0.3">
      <c r="A68" s="17" t="s">
        <v>20</v>
      </c>
      <c r="B68" s="19"/>
      <c r="C68" s="18">
        <f>SUM(C54:C67)</f>
        <v>484650</v>
      </c>
      <c r="F68" s="17" t="s">
        <v>20</v>
      </c>
      <c r="G68" s="19"/>
      <c r="H68" s="18">
        <f>SUM(H54:H67)</f>
        <v>413682.26</v>
      </c>
    </row>
    <row r="69" spans="1:8" ht="17.25" x14ac:dyDescent="0.3">
      <c r="A69" s="9"/>
      <c r="B69" s="22"/>
      <c r="C69" s="20"/>
      <c r="F69" s="9"/>
      <c r="G69" s="22"/>
      <c r="H69" s="20"/>
    </row>
    <row r="70" spans="1:8" ht="17.25" x14ac:dyDescent="0.3">
      <c r="A70" s="23" t="s">
        <v>21</v>
      </c>
      <c r="B70" s="22"/>
      <c r="C70" s="20"/>
      <c r="F70" s="23" t="s">
        <v>21</v>
      </c>
      <c r="G70" s="22"/>
      <c r="H70" s="20"/>
    </row>
    <row r="71" spans="1:8" ht="17.25" x14ac:dyDescent="0.3">
      <c r="A71" s="9" t="s">
        <v>22</v>
      </c>
      <c r="B71" s="22"/>
      <c r="C71" s="20"/>
      <c r="F71" s="9" t="s">
        <v>22</v>
      </c>
      <c r="G71" s="22">
        <v>14193.55</v>
      </c>
      <c r="H71" s="20"/>
    </row>
    <row r="72" spans="1:8" ht="15.75" x14ac:dyDescent="0.25">
      <c r="A72" s="67" t="s">
        <v>143</v>
      </c>
      <c r="B72" s="14">
        <v>7140</v>
      </c>
      <c r="C72" s="25"/>
      <c r="F72" s="67" t="s">
        <v>143</v>
      </c>
      <c r="G72" s="14">
        <v>7140</v>
      </c>
      <c r="H72" s="25"/>
    </row>
    <row r="73" spans="1:8" ht="17.25" x14ac:dyDescent="0.3">
      <c r="A73" s="83" t="s">
        <v>24</v>
      </c>
      <c r="B73" s="14">
        <v>55000</v>
      </c>
      <c r="C73" s="152"/>
      <c r="F73" s="83" t="s">
        <v>24</v>
      </c>
      <c r="G73" s="14">
        <v>55000</v>
      </c>
      <c r="H73" s="152"/>
    </row>
    <row r="74" spans="1:8" ht="17.25" x14ac:dyDescent="0.3">
      <c r="A74" s="9" t="s">
        <v>25</v>
      </c>
      <c r="B74" s="22"/>
      <c r="C74" s="20"/>
      <c r="F74" s="9" t="s">
        <v>25</v>
      </c>
      <c r="G74" s="22"/>
      <c r="H74" s="20"/>
    </row>
    <row r="75" spans="1:8" ht="17.25" x14ac:dyDescent="0.3">
      <c r="A75" s="9"/>
      <c r="B75" s="22"/>
      <c r="C75" s="20"/>
      <c r="F75" s="9"/>
      <c r="G75" s="22"/>
      <c r="H75" s="20"/>
    </row>
    <row r="76" spans="1:8" ht="15.75" x14ac:dyDescent="0.25">
      <c r="A76" s="12"/>
      <c r="B76" s="8"/>
      <c r="C76" s="7">
        <f>C68+B72+B73</f>
        <v>546790</v>
      </c>
      <c r="F76" s="12"/>
      <c r="G76" s="8"/>
      <c r="H76" s="7">
        <f>H68+G71+G72+G73</f>
        <v>490015.81</v>
      </c>
    </row>
    <row r="77" spans="1:8" ht="17.25" x14ac:dyDescent="0.3">
      <c r="A77" s="23" t="s">
        <v>26</v>
      </c>
      <c r="B77" s="11"/>
      <c r="C77" s="10"/>
      <c r="F77" s="23" t="s">
        <v>26</v>
      </c>
      <c r="G77" s="11"/>
      <c r="H77" s="10"/>
    </row>
    <row r="78" spans="1:8" ht="17.25" x14ac:dyDescent="0.3">
      <c r="A78" s="9" t="s">
        <v>27</v>
      </c>
      <c r="B78" s="29">
        <v>350</v>
      </c>
      <c r="C78" s="28"/>
      <c r="F78" s="9" t="s">
        <v>27</v>
      </c>
      <c r="G78" s="29">
        <v>350</v>
      </c>
      <c r="H78" s="28"/>
    </row>
    <row r="79" spans="1:8" ht="17.25" x14ac:dyDescent="0.3">
      <c r="A79" s="9" t="s">
        <v>28</v>
      </c>
      <c r="B79" s="32">
        <v>10940</v>
      </c>
      <c r="C79" s="31"/>
      <c r="F79" s="9" t="s">
        <v>28</v>
      </c>
      <c r="G79" s="32">
        <v>10940</v>
      </c>
      <c r="H79" s="31"/>
    </row>
    <row r="80" spans="1:8" ht="15.75" x14ac:dyDescent="0.25">
      <c r="A80" s="12"/>
      <c r="B80" s="11"/>
      <c r="C80" s="33">
        <f>-B78-B79</f>
        <v>-11290</v>
      </c>
      <c r="F80" s="12"/>
      <c r="G80" s="11"/>
      <c r="H80" s="33">
        <f>-G78-G79</f>
        <v>-11290</v>
      </c>
    </row>
    <row r="81" spans="1:8" ht="18" thickBot="1" x14ac:dyDescent="0.35">
      <c r="A81" s="9" t="s">
        <v>29</v>
      </c>
      <c r="B81" s="36"/>
      <c r="C81" s="34">
        <f>+C76+C80</f>
        <v>535500</v>
      </c>
      <c r="F81" s="9" t="s">
        <v>29</v>
      </c>
      <c r="G81" s="36"/>
      <c r="H81" s="34">
        <f>+H76+H80</f>
        <v>478725.81</v>
      </c>
    </row>
    <row r="82" spans="1:8" ht="17.25" x14ac:dyDescent="0.3">
      <c r="A82" s="9" t="s">
        <v>73</v>
      </c>
      <c r="B82" s="32"/>
      <c r="C82" s="31">
        <f>C81*12/100</f>
        <v>64260</v>
      </c>
      <c r="F82" s="9" t="s">
        <v>30</v>
      </c>
      <c r="G82" s="32"/>
      <c r="H82" s="31">
        <f>H81*6/100</f>
        <v>28723.548599999998</v>
      </c>
    </row>
    <row r="83" spans="1:8" ht="17.25" x14ac:dyDescent="0.3">
      <c r="A83" s="9" t="s">
        <v>31</v>
      </c>
      <c r="B83" s="22"/>
      <c r="C83" s="20">
        <v>-45000</v>
      </c>
      <c r="F83" s="9" t="s">
        <v>31</v>
      </c>
      <c r="G83" s="22"/>
      <c r="H83" s="20">
        <v>-15000</v>
      </c>
    </row>
    <row r="84" spans="1:8" ht="16.5" thickBot="1" x14ac:dyDescent="0.3">
      <c r="A84" s="12" t="s">
        <v>32</v>
      </c>
      <c r="B84" s="32"/>
      <c r="C84" s="38">
        <f>C82+C83</f>
        <v>19260</v>
      </c>
      <c r="F84" s="12" t="s">
        <v>32</v>
      </c>
      <c r="G84" s="32"/>
      <c r="H84" s="38">
        <f>H82+H83</f>
        <v>13723.548599999998</v>
      </c>
    </row>
    <row r="85" spans="1:8" ht="16.5" thickTop="1" x14ac:dyDescent="0.25">
      <c r="A85" s="43"/>
      <c r="B85" s="40"/>
      <c r="C85" s="159"/>
      <c r="F85" s="43"/>
      <c r="G85" s="40"/>
      <c r="H85" s="159"/>
    </row>
    <row r="86" spans="1:8" ht="15.75" x14ac:dyDescent="0.25">
      <c r="A86" s="21"/>
      <c r="B86" s="30"/>
      <c r="C86" s="58" t="s">
        <v>114</v>
      </c>
      <c r="F86" s="21"/>
      <c r="G86" s="30"/>
      <c r="H86" s="58" t="s">
        <v>114</v>
      </c>
    </row>
    <row r="87" spans="1:8" ht="15.75" x14ac:dyDescent="0.25">
      <c r="A87" s="21"/>
      <c r="B87" s="30"/>
      <c r="C87" s="58"/>
    </row>
    <row r="88" spans="1:8" ht="15.75" x14ac:dyDescent="0.25">
      <c r="A88" s="21"/>
      <c r="B88" s="30"/>
      <c r="C88" s="58"/>
    </row>
    <row r="89" spans="1:8" ht="15.75" x14ac:dyDescent="0.25">
      <c r="A89" s="21"/>
      <c r="B89" s="30"/>
      <c r="C89" s="58"/>
    </row>
    <row r="90" spans="1:8" ht="15.75" x14ac:dyDescent="0.25">
      <c r="A90" s="45"/>
      <c r="B90" s="3"/>
      <c r="C90" s="3"/>
    </row>
    <row r="91" spans="1:8" ht="15.75" x14ac:dyDescent="0.25">
      <c r="A91" s="45"/>
      <c r="B91" s="3"/>
      <c r="C91" s="3"/>
    </row>
    <row r="92" spans="1:8" ht="15.75" x14ac:dyDescent="0.25">
      <c r="A92" s="46"/>
      <c r="B92" s="3"/>
      <c r="C92" s="3"/>
    </row>
    <row r="93" spans="1:8" ht="17.25" x14ac:dyDescent="0.3">
      <c r="A93" s="2"/>
      <c r="B93" s="3"/>
      <c r="C93" s="3"/>
    </row>
    <row r="94" spans="1:8" ht="17.25" x14ac:dyDescent="0.3">
      <c r="A94" s="1" t="s">
        <v>34</v>
      </c>
      <c r="B94" s="3"/>
      <c r="C94" s="3"/>
    </row>
    <row r="95" spans="1:8" ht="17.25" x14ac:dyDescent="0.3">
      <c r="A95" s="1" t="s">
        <v>1</v>
      </c>
      <c r="B95" s="3"/>
      <c r="C95" s="3"/>
    </row>
    <row r="96" spans="1:8" ht="17.25" x14ac:dyDescent="0.3">
      <c r="A96" s="2"/>
      <c r="B96" s="3"/>
      <c r="C96" s="3"/>
    </row>
    <row r="97" spans="1:3" ht="17.25" x14ac:dyDescent="0.3">
      <c r="A97" s="4" t="s">
        <v>2</v>
      </c>
      <c r="B97" s="3"/>
      <c r="C97" s="3"/>
    </row>
    <row r="98" spans="1:3" ht="17.25" x14ac:dyDescent="0.3">
      <c r="A98" s="5"/>
      <c r="B98" s="166" t="s">
        <v>148</v>
      </c>
      <c r="C98" s="166"/>
    </row>
    <row r="99" spans="1:3" ht="17.25" x14ac:dyDescent="0.3">
      <c r="A99" s="6" t="s">
        <v>6</v>
      </c>
      <c r="B99" s="8"/>
      <c r="C99" s="7">
        <v>107050</v>
      </c>
    </row>
    <row r="100" spans="1:3" ht="17.25" x14ac:dyDescent="0.3">
      <c r="A100" s="9" t="s">
        <v>7</v>
      </c>
      <c r="B100" s="11"/>
      <c r="C100" s="153" t="s">
        <v>38</v>
      </c>
    </row>
    <row r="101" spans="1:3" ht="15.75" x14ac:dyDescent="0.25">
      <c r="A101" s="12" t="s">
        <v>8</v>
      </c>
      <c r="B101" s="14"/>
      <c r="C101" s="13">
        <v>2500</v>
      </c>
    </row>
    <row r="102" spans="1:3" ht="17.25" x14ac:dyDescent="0.3">
      <c r="A102" s="9" t="s">
        <v>9</v>
      </c>
      <c r="B102" s="11"/>
      <c r="C102" s="10">
        <v>7800</v>
      </c>
    </row>
    <row r="103" spans="1:3" ht="17.25" x14ac:dyDescent="0.3">
      <c r="A103" s="9" t="s">
        <v>10</v>
      </c>
      <c r="B103" s="11"/>
      <c r="C103" s="10" t="s">
        <v>38</v>
      </c>
    </row>
    <row r="104" spans="1:3" ht="17.25" x14ac:dyDescent="0.3">
      <c r="A104" s="9" t="s">
        <v>11</v>
      </c>
      <c r="B104" s="11"/>
      <c r="C104" s="10">
        <v>101250</v>
      </c>
    </row>
    <row r="105" spans="1:3" ht="17.25" x14ac:dyDescent="0.3">
      <c r="A105" s="9" t="s">
        <v>12</v>
      </c>
      <c r="B105" s="16"/>
      <c r="C105" s="13">
        <v>30000</v>
      </c>
    </row>
    <row r="106" spans="1:3" ht="17.25" x14ac:dyDescent="0.3">
      <c r="A106" s="9" t="s">
        <v>13</v>
      </c>
      <c r="B106" s="11"/>
      <c r="C106" s="10">
        <v>53525</v>
      </c>
    </row>
    <row r="107" spans="1:3" ht="17.25" x14ac:dyDescent="0.3">
      <c r="A107" s="9" t="s">
        <v>14</v>
      </c>
      <c r="B107" s="11"/>
      <c r="C107" s="10" t="s">
        <v>38</v>
      </c>
    </row>
    <row r="108" spans="1:3" ht="17.25" x14ac:dyDescent="0.3">
      <c r="A108" s="9" t="s">
        <v>15</v>
      </c>
      <c r="B108" s="14"/>
      <c r="C108" s="13">
        <v>100000</v>
      </c>
    </row>
    <row r="109" spans="1:3" ht="17.25" x14ac:dyDescent="0.3">
      <c r="A109" s="9" t="s">
        <v>16</v>
      </c>
      <c r="B109" s="11"/>
      <c r="C109" s="10">
        <v>25000</v>
      </c>
    </row>
    <row r="110" spans="1:3" ht="17.25" x14ac:dyDescent="0.3">
      <c r="A110" s="9" t="s">
        <v>17</v>
      </c>
      <c r="B110" s="11"/>
      <c r="C110" s="10">
        <v>55000</v>
      </c>
    </row>
    <row r="111" spans="1:3" ht="17.25" x14ac:dyDescent="0.3">
      <c r="A111" s="9" t="s">
        <v>18</v>
      </c>
      <c r="B111" s="14"/>
      <c r="C111" s="13">
        <v>11500</v>
      </c>
    </row>
    <row r="112" spans="1:3" ht="17.25" x14ac:dyDescent="0.3">
      <c r="A112" s="9" t="s">
        <v>19</v>
      </c>
      <c r="B112" s="11"/>
      <c r="C112" s="10">
        <v>20000</v>
      </c>
    </row>
    <row r="113" spans="1:3" ht="17.25" x14ac:dyDescent="0.3">
      <c r="A113" s="17" t="s">
        <v>20</v>
      </c>
      <c r="B113" s="19"/>
      <c r="C113" s="18">
        <f>SUM(C99:C112)</f>
        <v>513625</v>
      </c>
    </row>
    <row r="114" spans="1:3" ht="17.25" x14ac:dyDescent="0.3">
      <c r="A114" s="9"/>
      <c r="B114" s="22"/>
      <c r="C114" s="20"/>
    </row>
    <row r="115" spans="1:3" ht="17.25" x14ac:dyDescent="0.3">
      <c r="A115" s="23" t="s">
        <v>21</v>
      </c>
      <c r="B115" s="22"/>
      <c r="C115" s="20"/>
    </row>
    <row r="116" spans="1:3" ht="17.25" x14ac:dyDescent="0.3">
      <c r="A116" s="9" t="s">
        <v>22</v>
      </c>
      <c r="B116" s="22"/>
      <c r="C116" s="20"/>
    </row>
    <row r="117" spans="1:3" ht="15.75" x14ac:dyDescent="0.25">
      <c r="A117" s="67" t="s">
        <v>143</v>
      </c>
      <c r="B117" s="154">
        <v>10080</v>
      </c>
      <c r="C117" s="20"/>
    </row>
    <row r="118" spans="1:3" ht="17.25" x14ac:dyDescent="0.3">
      <c r="A118" s="9" t="s">
        <v>24</v>
      </c>
      <c r="B118" s="22"/>
      <c r="C118" s="20"/>
    </row>
    <row r="119" spans="1:3" ht="17.25" x14ac:dyDescent="0.3">
      <c r="A119" s="9" t="s">
        <v>25</v>
      </c>
      <c r="B119" s="157">
        <v>3276.43</v>
      </c>
      <c r="C119" s="152"/>
    </row>
    <row r="120" spans="1:3" ht="17.25" x14ac:dyDescent="0.3">
      <c r="A120" s="9"/>
      <c r="B120" s="22"/>
      <c r="C120" s="20"/>
    </row>
    <row r="121" spans="1:3" ht="15.75" x14ac:dyDescent="0.25">
      <c r="A121" s="12"/>
      <c r="B121" s="8"/>
      <c r="C121" s="7">
        <f>C113+B117+B119</f>
        <v>526981.43000000005</v>
      </c>
    </row>
    <row r="122" spans="1:3" ht="17.25" x14ac:dyDescent="0.3">
      <c r="A122" s="23" t="s">
        <v>26</v>
      </c>
      <c r="B122" s="11"/>
      <c r="C122" s="10"/>
    </row>
    <row r="123" spans="1:3" ht="17.25" x14ac:dyDescent="0.3">
      <c r="A123" s="9" t="s">
        <v>27</v>
      </c>
      <c r="B123" s="29">
        <v>350</v>
      </c>
      <c r="C123" s="28"/>
    </row>
    <row r="124" spans="1:3" ht="17.25" x14ac:dyDescent="0.3">
      <c r="A124" s="9" t="s">
        <v>28</v>
      </c>
      <c r="B124" s="32">
        <v>10705</v>
      </c>
      <c r="C124" s="31"/>
    </row>
    <row r="125" spans="1:3" ht="15.75" x14ac:dyDescent="0.25">
      <c r="A125" s="12"/>
      <c r="B125" s="49"/>
      <c r="C125" s="10">
        <f t="shared" ref="C125" si="1">-B123-B124</f>
        <v>-11055</v>
      </c>
    </row>
    <row r="126" spans="1:3" ht="18" thickBot="1" x14ac:dyDescent="0.35">
      <c r="A126" s="9" t="s">
        <v>29</v>
      </c>
      <c r="B126" s="35"/>
      <c r="C126" s="34">
        <f>+C121+C125</f>
        <v>515926.43000000005</v>
      </c>
    </row>
    <row r="127" spans="1:3" ht="17.25" x14ac:dyDescent="0.3">
      <c r="A127" s="9" t="s">
        <v>73</v>
      </c>
      <c r="B127" s="32"/>
      <c r="C127" s="31">
        <f>C126*12/100</f>
        <v>61911.171600000001</v>
      </c>
    </row>
    <row r="128" spans="1:3" ht="17.25" x14ac:dyDescent="0.3">
      <c r="A128" s="9" t="s">
        <v>31</v>
      </c>
      <c r="B128" s="22"/>
      <c r="C128" s="20">
        <v>-45000</v>
      </c>
    </row>
    <row r="129" spans="1:3" ht="15.75" x14ac:dyDescent="0.25">
      <c r="A129" s="12" t="s">
        <v>32</v>
      </c>
      <c r="B129" s="40"/>
      <c r="C129" s="41">
        <f t="shared" ref="C129" si="2">C127+C128</f>
        <v>16911.171600000001</v>
      </c>
    </row>
    <row r="130" spans="1:3" ht="16.5" thickBot="1" x14ac:dyDescent="0.3">
      <c r="A130" s="51"/>
      <c r="B130" s="52"/>
      <c r="C130" s="124">
        <v>16911</v>
      </c>
    </row>
    <row r="131" spans="1:3" ht="18" thickTop="1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1" t="s">
        <v>36</v>
      </c>
      <c r="B138" s="3"/>
      <c r="C138" s="3"/>
    </row>
    <row r="139" spans="1:3" ht="17.25" x14ac:dyDescent="0.3">
      <c r="A139" s="1" t="s">
        <v>1</v>
      </c>
      <c r="B139" s="3"/>
      <c r="C139" s="3"/>
    </row>
    <row r="140" spans="1:3" ht="17.25" x14ac:dyDescent="0.3">
      <c r="A140" s="2"/>
      <c r="B140" s="3"/>
      <c r="C140" s="3"/>
    </row>
    <row r="141" spans="1:3" ht="17.25" x14ac:dyDescent="0.3">
      <c r="A141" s="4" t="s">
        <v>2</v>
      </c>
      <c r="B141" s="3"/>
      <c r="C141" s="3"/>
    </row>
    <row r="142" spans="1:3" ht="17.25" x14ac:dyDescent="0.3">
      <c r="A142" s="5"/>
      <c r="B142" s="166" t="s">
        <v>148</v>
      </c>
      <c r="C142" s="166"/>
    </row>
    <row r="143" spans="1:3" ht="17.25" x14ac:dyDescent="0.3">
      <c r="A143" s="6" t="s">
        <v>6</v>
      </c>
      <c r="B143" s="8"/>
      <c r="C143" s="7">
        <v>84780</v>
      </c>
    </row>
    <row r="144" spans="1:3" ht="17.25" x14ac:dyDescent="0.3">
      <c r="A144" s="9" t="s">
        <v>7</v>
      </c>
      <c r="B144" s="11"/>
      <c r="C144" s="10"/>
    </row>
    <row r="145" spans="1:3" ht="15.75" x14ac:dyDescent="0.25">
      <c r="A145" s="12" t="s">
        <v>8</v>
      </c>
      <c r="B145" s="14"/>
      <c r="C145" s="13"/>
    </row>
    <row r="146" spans="1:3" ht="17.25" x14ac:dyDescent="0.3">
      <c r="A146" s="9" t="s">
        <v>9</v>
      </c>
      <c r="B146" s="11"/>
      <c r="C146" s="10">
        <v>7800</v>
      </c>
    </row>
    <row r="147" spans="1:3" ht="17.25" x14ac:dyDescent="0.3">
      <c r="A147" s="9" t="s">
        <v>10</v>
      </c>
      <c r="B147" s="11"/>
      <c r="C147" s="10"/>
    </row>
    <row r="148" spans="1:3" ht="17.25" x14ac:dyDescent="0.3">
      <c r="A148" s="9" t="s">
        <v>11</v>
      </c>
      <c r="B148" s="11"/>
      <c r="C148" s="10">
        <v>101250</v>
      </c>
    </row>
    <row r="149" spans="1:3" ht="17.25" x14ac:dyDescent="0.3">
      <c r="A149" s="9" t="s">
        <v>12</v>
      </c>
      <c r="B149" s="16"/>
      <c r="C149" s="13">
        <v>30000</v>
      </c>
    </row>
    <row r="150" spans="1:3" ht="17.25" x14ac:dyDescent="0.3">
      <c r="A150" s="9" t="s">
        <v>13</v>
      </c>
      <c r="B150" s="11"/>
      <c r="C150" s="10">
        <v>42390</v>
      </c>
    </row>
    <row r="151" spans="1:3" ht="17.25" x14ac:dyDescent="0.3">
      <c r="A151" s="9" t="s">
        <v>14</v>
      </c>
      <c r="B151" s="11"/>
      <c r="C151" s="10"/>
    </row>
    <row r="152" spans="1:3" ht="17.25" x14ac:dyDescent="0.3">
      <c r="A152" s="9" t="s">
        <v>15</v>
      </c>
      <c r="B152" s="14"/>
      <c r="C152" s="13">
        <v>100000</v>
      </c>
    </row>
    <row r="153" spans="1:3" ht="17.25" x14ac:dyDescent="0.3">
      <c r="A153" s="9" t="s">
        <v>16</v>
      </c>
      <c r="B153" s="11"/>
      <c r="C153" s="10">
        <v>25000</v>
      </c>
    </row>
    <row r="154" spans="1:3" ht="17.25" x14ac:dyDescent="0.3">
      <c r="A154" s="9" t="s">
        <v>17</v>
      </c>
      <c r="B154" s="11"/>
      <c r="C154" s="10">
        <v>55000</v>
      </c>
    </row>
    <row r="155" spans="1:3" ht="17.25" x14ac:dyDescent="0.3">
      <c r="A155" s="9" t="s">
        <v>18</v>
      </c>
      <c r="B155" s="14"/>
      <c r="C155" s="13">
        <v>11500</v>
      </c>
    </row>
    <row r="156" spans="1:3" ht="17.25" x14ac:dyDescent="0.3">
      <c r="A156" s="9" t="s">
        <v>19</v>
      </c>
      <c r="B156" s="11"/>
      <c r="C156" s="10">
        <v>20000</v>
      </c>
    </row>
    <row r="157" spans="1:3" ht="17.25" x14ac:dyDescent="0.3">
      <c r="A157" s="17" t="s">
        <v>20</v>
      </c>
      <c r="B157" s="19"/>
      <c r="C157" s="18">
        <f>SUM(C143:C156)</f>
        <v>477720</v>
      </c>
    </row>
    <row r="158" spans="1:3" ht="17.25" x14ac:dyDescent="0.3">
      <c r="A158" s="9"/>
      <c r="B158" s="22"/>
      <c r="C158" s="20"/>
    </row>
    <row r="159" spans="1:3" ht="17.25" x14ac:dyDescent="0.3">
      <c r="A159" s="23" t="s">
        <v>21</v>
      </c>
      <c r="B159" s="22"/>
      <c r="C159" s="20"/>
    </row>
    <row r="160" spans="1:3" ht="17.25" x14ac:dyDescent="0.3">
      <c r="A160" s="9" t="s">
        <v>22</v>
      </c>
      <c r="B160" s="22"/>
      <c r="C160" s="20"/>
    </row>
    <row r="161" spans="1:3" ht="15.75" x14ac:dyDescent="0.25">
      <c r="A161" s="67" t="s">
        <v>143</v>
      </c>
      <c r="B161" s="154">
        <v>7140</v>
      </c>
      <c r="C161" s="20"/>
    </row>
    <row r="162" spans="1:3" ht="17.25" x14ac:dyDescent="0.3">
      <c r="A162" s="9" t="s">
        <v>24</v>
      </c>
      <c r="B162" s="22"/>
      <c r="C162" s="20"/>
    </row>
    <row r="163" spans="1:3" ht="17.25" x14ac:dyDescent="0.3">
      <c r="A163" s="9" t="s">
        <v>25</v>
      </c>
      <c r="B163" s="22"/>
      <c r="C163" s="20"/>
    </row>
    <row r="164" spans="1:3" ht="17.25" x14ac:dyDescent="0.3">
      <c r="A164" s="9"/>
      <c r="B164" s="22"/>
      <c r="C164" s="20"/>
    </row>
    <row r="165" spans="1:3" ht="15.75" x14ac:dyDescent="0.25">
      <c r="A165" s="12"/>
      <c r="B165" s="8"/>
      <c r="C165" s="7">
        <f>C157+B161</f>
        <v>484860</v>
      </c>
    </row>
    <row r="166" spans="1:3" ht="17.25" x14ac:dyDescent="0.3">
      <c r="A166" s="23" t="s">
        <v>26</v>
      </c>
      <c r="B166" s="11"/>
      <c r="C166" s="10"/>
    </row>
    <row r="167" spans="1:3" ht="17.25" x14ac:dyDescent="0.3">
      <c r="A167" s="9" t="s">
        <v>27</v>
      </c>
      <c r="B167" s="29">
        <v>350</v>
      </c>
      <c r="C167" s="28"/>
    </row>
    <row r="168" spans="1:3" ht="17.25" x14ac:dyDescent="0.3">
      <c r="A168" s="9" t="s">
        <v>28</v>
      </c>
      <c r="B168" s="32">
        <v>8478</v>
      </c>
      <c r="C168" s="31"/>
    </row>
    <row r="169" spans="1:3" ht="15.75" x14ac:dyDescent="0.25">
      <c r="A169" s="12"/>
      <c r="B169" s="11"/>
      <c r="C169" s="33">
        <f t="shared" ref="C169" si="3">-B167-B168</f>
        <v>-8828</v>
      </c>
    </row>
    <row r="170" spans="1:3" ht="17.25" x14ac:dyDescent="0.3">
      <c r="A170" s="9" t="s">
        <v>29</v>
      </c>
      <c r="B170" s="11"/>
      <c r="C170" s="10">
        <f>+C165+C169</f>
        <v>476032</v>
      </c>
    </row>
    <row r="171" spans="1:3" ht="17.25" x14ac:dyDescent="0.3">
      <c r="A171" s="9" t="s">
        <v>37</v>
      </c>
      <c r="B171" s="32"/>
      <c r="C171" s="31">
        <f t="shared" ref="C171" si="4">C170*6/100</f>
        <v>28561.919999999998</v>
      </c>
    </row>
    <row r="172" spans="1:3" ht="17.25" x14ac:dyDescent="0.3">
      <c r="A172" s="9" t="s">
        <v>31</v>
      </c>
      <c r="B172" s="22"/>
      <c r="C172" s="20">
        <v>-15000</v>
      </c>
    </row>
    <row r="173" spans="1:3" ht="16.5" thickBot="1" x14ac:dyDescent="0.3">
      <c r="A173" s="43" t="s">
        <v>32</v>
      </c>
      <c r="B173" s="40"/>
      <c r="C173" s="124">
        <f>C171+C172</f>
        <v>13561.919999999998</v>
      </c>
    </row>
    <row r="174" spans="1:3" ht="17.25" thickTop="1" thickBot="1" x14ac:dyDescent="0.3">
      <c r="A174" s="51"/>
      <c r="B174" s="52"/>
      <c r="C174" s="124">
        <v>13562</v>
      </c>
    </row>
    <row r="175" spans="1:3" ht="16.5" thickTop="1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7.25" x14ac:dyDescent="0.3">
      <c r="A179" s="5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2"/>
      <c r="B181" s="3"/>
      <c r="C181" s="3"/>
    </row>
    <row r="182" spans="1:3" ht="17.25" x14ac:dyDescent="0.3">
      <c r="A182" s="1" t="s">
        <v>40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6" t="s">
        <v>148</v>
      </c>
      <c r="C186" s="166"/>
    </row>
    <row r="187" spans="1:3" ht="17.25" x14ac:dyDescent="0.3">
      <c r="A187" s="6" t="s">
        <v>6</v>
      </c>
      <c r="B187" s="8"/>
      <c r="C187" s="7">
        <v>107050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>
        <v>1200</v>
      </c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101250</v>
      </c>
    </row>
    <row r="193" spans="1:3" ht="17.25" x14ac:dyDescent="0.3">
      <c r="A193" s="9" t="s">
        <v>12</v>
      </c>
      <c r="B193" s="16"/>
      <c r="C193" s="13">
        <v>30000</v>
      </c>
    </row>
    <row r="194" spans="1:3" ht="17.25" x14ac:dyDescent="0.3">
      <c r="A194" s="9" t="s">
        <v>13</v>
      </c>
      <c r="B194" s="11"/>
      <c r="C194" s="10">
        <v>53525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512325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67" t="s">
        <v>143</v>
      </c>
      <c r="B205" s="154">
        <v>7140</v>
      </c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>C201+B205</f>
        <v>519465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f>C187*10/100</f>
        <v>10705</v>
      </c>
      <c r="C212" s="31"/>
    </row>
    <row r="213" spans="1:3" ht="15.75" x14ac:dyDescent="0.25">
      <c r="A213" s="12"/>
      <c r="B213" s="49"/>
      <c r="C213" s="33">
        <f t="shared" ref="C213" si="5">-B211-B212</f>
        <v>-11055</v>
      </c>
    </row>
    <row r="214" spans="1:3" ht="18" thickBot="1" x14ac:dyDescent="0.35">
      <c r="A214" s="9" t="s">
        <v>29</v>
      </c>
      <c r="B214" s="36"/>
      <c r="C214" s="59">
        <f>+C209+C213</f>
        <v>508410</v>
      </c>
    </row>
    <row r="215" spans="1:3" ht="17.25" x14ac:dyDescent="0.3">
      <c r="A215" s="9" t="s">
        <v>73</v>
      </c>
      <c r="B215" s="32"/>
      <c r="C215" s="85">
        <f>C214*12/100</f>
        <v>61009.2</v>
      </c>
    </row>
    <row r="216" spans="1:3" ht="17.25" x14ac:dyDescent="0.3">
      <c r="A216" s="9" t="s">
        <v>31</v>
      </c>
      <c r="B216" s="22"/>
      <c r="C216" s="77">
        <v>-45000</v>
      </c>
    </row>
    <row r="217" spans="1:3" ht="15.75" x14ac:dyDescent="0.25">
      <c r="A217" s="43" t="s">
        <v>32</v>
      </c>
      <c r="B217" s="40"/>
      <c r="C217" s="60">
        <f>C215+C216</f>
        <v>16009.199999999997</v>
      </c>
    </row>
    <row r="218" spans="1:3" ht="16.5" thickBot="1" x14ac:dyDescent="0.3">
      <c r="A218" s="12"/>
      <c r="B218" s="52"/>
      <c r="C218" s="124">
        <v>16009</v>
      </c>
    </row>
    <row r="219" spans="1:3" ht="15.75" thickTop="1" x14ac:dyDescent="0.25"/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7.25" x14ac:dyDescent="0.3">
      <c r="A225" s="55"/>
      <c r="B225" s="3"/>
      <c r="C225" s="3"/>
    </row>
    <row r="226" spans="1:3" ht="17.25" x14ac:dyDescent="0.3">
      <c r="A226" s="1" t="s">
        <v>44</v>
      </c>
      <c r="B226" s="3"/>
      <c r="C226" s="3"/>
    </row>
    <row r="227" spans="1:3" ht="17.25" x14ac:dyDescent="0.3">
      <c r="A227" s="1" t="s">
        <v>1</v>
      </c>
      <c r="B227" s="3"/>
      <c r="C227" s="3"/>
    </row>
    <row r="228" spans="1:3" ht="17.25" x14ac:dyDescent="0.3">
      <c r="A228" s="2"/>
      <c r="B228" s="3"/>
      <c r="C228" s="3"/>
    </row>
    <row r="229" spans="1:3" ht="17.25" x14ac:dyDescent="0.3">
      <c r="A229" s="4" t="s">
        <v>2</v>
      </c>
      <c r="B229" s="3"/>
      <c r="C229" s="3"/>
    </row>
    <row r="230" spans="1:3" ht="17.25" x14ac:dyDescent="0.3">
      <c r="A230" s="5"/>
      <c r="B230" s="166" t="s">
        <v>148</v>
      </c>
      <c r="C230" s="166"/>
    </row>
    <row r="231" spans="1:3" ht="17.25" x14ac:dyDescent="0.3">
      <c r="A231" s="6" t="s">
        <v>6</v>
      </c>
      <c r="B231" s="8"/>
      <c r="C231" s="7">
        <v>102350</v>
      </c>
    </row>
    <row r="232" spans="1:3" ht="17.25" x14ac:dyDescent="0.3">
      <c r="A232" s="9" t="s">
        <v>7</v>
      </c>
      <c r="B232" s="11"/>
      <c r="C232" s="10"/>
    </row>
    <row r="233" spans="1:3" ht="15.75" x14ac:dyDescent="0.25">
      <c r="A233" s="12" t="s">
        <v>8</v>
      </c>
      <c r="B233" s="14"/>
      <c r="C233" s="13"/>
    </row>
    <row r="234" spans="1:3" ht="17.25" x14ac:dyDescent="0.3">
      <c r="A234" s="9" t="s">
        <v>9</v>
      </c>
      <c r="B234" s="11"/>
      <c r="C234" s="10">
        <v>7800</v>
      </c>
    </row>
    <row r="235" spans="1:3" ht="17.25" x14ac:dyDescent="0.3">
      <c r="A235" s="9" t="s">
        <v>10</v>
      </c>
      <c r="B235" s="11"/>
      <c r="C235" s="10"/>
    </row>
    <row r="236" spans="1:3" ht="17.25" x14ac:dyDescent="0.3">
      <c r="A236" s="9" t="s">
        <v>11</v>
      </c>
      <c r="B236" s="11"/>
      <c r="C236" s="10">
        <v>101250</v>
      </c>
    </row>
    <row r="237" spans="1:3" ht="17.25" x14ac:dyDescent="0.3">
      <c r="A237" s="9" t="s">
        <v>12</v>
      </c>
      <c r="B237" s="16"/>
      <c r="C237" s="13">
        <v>30000</v>
      </c>
    </row>
    <row r="238" spans="1:3" ht="17.25" x14ac:dyDescent="0.3">
      <c r="A238" s="9" t="s">
        <v>13</v>
      </c>
      <c r="B238" s="11"/>
      <c r="C238" s="10">
        <v>51175</v>
      </c>
    </row>
    <row r="239" spans="1:3" ht="17.25" x14ac:dyDescent="0.3">
      <c r="A239" s="9" t="s">
        <v>14</v>
      </c>
      <c r="B239" s="11"/>
      <c r="C239" s="10"/>
    </row>
    <row r="240" spans="1:3" ht="17.25" x14ac:dyDescent="0.3">
      <c r="A240" s="9" t="s">
        <v>15</v>
      </c>
      <c r="B240" s="14"/>
      <c r="C240" s="13">
        <v>100000</v>
      </c>
    </row>
    <row r="241" spans="1:3" ht="17.25" x14ac:dyDescent="0.3">
      <c r="A241" s="9" t="s">
        <v>16</v>
      </c>
      <c r="B241" s="11"/>
      <c r="C241" s="10">
        <v>25000</v>
      </c>
    </row>
    <row r="242" spans="1:3" ht="17.25" x14ac:dyDescent="0.3">
      <c r="A242" s="9" t="s">
        <v>17</v>
      </c>
      <c r="B242" s="11"/>
      <c r="C242" s="10">
        <v>55000</v>
      </c>
    </row>
    <row r="243" spans="1:3" ht="17.25" x14ac:dyDescent="0.3">
      <c r="A243" s="9" t="s">
        <v>18</v>
      </c>
      <c r="B243" s="14"/>
      <c r="C243" s="13">
        <v>11500</v>
      </c>
    </row>
    <row r="244" spans="1:3" ht="17.25" x14ac:dyDescent="0.3">
      <c r="A244" s="9" t="s">
        <v>19</v>
      </c>
      <c r="B244" s="11"/>
      <c r="C244" s="10">
        <v>20000</v>
      </c>
    </row>
    <row r="245" spans="1:3" ht="17.25" x14ac:dyDescent="0.3">
      <c r="A245" s="17" t="s">
        <v>20</v>
      </c>
      <c r="B245" s="19"/>
      <c r="C245" s="18">
        <f>SUM(C231:C244)</f>
        <v>504075</v>
      </c>
    </row>
    <row r="246" spans="1:3" ht="17.25" x14ac:dyDescent="0.3">
      <c r="A246" s="9"/>
      <c r="B246" s="22"/>
      <c r="C246" s="20"/>
    </row>
    <row r="247" spans="1:3" ht="17.25" x14ac:dyDescent="0.3">
      <c r="A247" s="23" t="s">
        <v>21</v>
      </c>
      <c r="B247" s="22"/>
      <c r="C247" s="20"/>
    </row>
    <row r="248" spans="1:3" ht="17.25" x14ac:dyDescent="0.3">
      <c r="A248" s="9" t="s">
        <v>22</v>
      </c>
      <c r="B248" s="22"/>
      <c r="C248" s="20"/>
    </row>
    <row r="249" spans="1:3" ht="15.75" x14ac:dyDescent="0.25">
      <c r="A249" s="67" t="s">
        <v>143</v>
      </c>
      <c r="B249" s="154">
        <v>7140</v>
      </c>
      <c r="C249" s="15"/>
    </row>
    <row r="250" spans="1:3" ht="17.25" x14ac:dyDescent="0.3">
      <c r="A250" s="9" t="s">
        <v>24</v>
      </c>
      <c r="B250" s="22"/>
      <c r="C250" s="20"/>
    </row>
    <row r="251" spans="1:3" ht="17.25" x14ac:dyDescent="0.3">
      <c r="A251" s="9" t="s">
        <v>25</v>
      </c>
      <c r="B251" s="22">
        <v>6642.71</v>
      </c>
      <c r="C251" s="20"/>
    </row>
    <row r="252" spans="1:3" ht="17.25" x14ac:dyDescent="0.3">
      <c r="A252" s="9"/>
      <c r="B252" s="22"/>
      <c r="C252" s="20"/>
    </row>
    <row r="253" spans="1:3" ht="15.75" x14ac:dyDescent="0.25">
      <c r="A253" s="12"/>
      <c r="B253" s="8"/>
      <c r="C253" s="7">
        <f>C245+B249+B251</f>
        <v>517857.71</v>
      </c>
    </row>
    <row r="254" spans="1:3" ht="17.25" x14ac:dyDescent="0.3">
      <c r="A254" s="23" t="s">
        <v>26</v>
      </c>
      <c r="B254" s="11"/>
      <c r="C254" s="10"/>
    </row>
    <row r="255" spans="1:3" ht="17.25" x14ac:dyDescent="0.3">
      <c r="A255" s="9" t="s">
        <v>27</v>
      </c>
      <c r="B255" s="27">
        <v>350</v>
      </c>
      <c r="C255" s="28"/>
    </row>
    <row r="256" spans="1:3" ht="17.25" x14ac:dyDescent="0.3">
      <c r="A256" s="9" t="s">
        <v>28</v>
      </c>
      <c r="B256" s="30">
        <v>10235</v>
      </c>
      <c r="C256" s="31"/>
    </row>
    <row r="257" spans="1:3" ht="16.5" thickBot="1" x14ac:dyDescent="0.3">
      <c r="A257" s="12"/>
      <c r="B257" s="62"/>
      <c r="C257" s="59">
        <f t="shared" ref="C257" si="6">-B255-B256</f>
        <v>-10585</v>
      </c>
    </row>
    <row r="258" spans="1:3" ht="17.25" x14ac:dyDescent="0.3">
      <c r="A258" s="9" t="s">
        <v>29</v>
      </c>
      <c r="B258" s="11"/>
      <c r="C258" s="65">
        <f>+C253+C257</f>
        <v>507272.71</v>
      </c>
    </row>
    <row r="259" spans="1:3" ht="17.25" x14ac:dyDescent="0.3">
      <c r="A259" s="9" t="s">
        <v>73</v>
      </c>
      <c r="B259" s="30"/>
      <c r="C259" s="31">
        <f>C258*12/100</f>
        <v>60872.725200000008</v>
      </c>
    </row>
    <row r="260" spans="1:3" ht="17.25" x14ac:dyDescent="0.3">
      <c r="A260" s="9" t="s">
        <v>31</v>
      </c>
      <c r="B260" s="22"/>
      <c r="C260" s="66">
        <v>-45000</v>
      </c>
    </row>
    <row r="261" spans="1:3" ht="15.75" x14ac:dyDescent="0.25">
      <c r="A261" s="43" t="s">
        <v>32</v>
      </c>
      <c r="B261" s="40"/>
      <c r="C261" s="60">
        <f>C259+C260</f>
        <v>15872.725200000008</v>
      </c>
    </row>
    <row r="262" spans="1:3" ht="16.5" thickBot="1" x14ac:dyDescent="0.3">
      <c r="A262" s="12"/>
      <c r="B262" s="52"/>
      <c r="C262" s="124">
        <v>15873</v>
      </c>
    </row>
    <row r="263" spans="1:3" ht="16.5" thickTop="1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92"/>
      <c r="B267" s="30"/>
      <c r="C267" s="58"/>
    </row>
    <row r="268" spans="1:3" ht="15.75" x14ac:dyDescent="0.25">
      <c r="A268" s="92"/>
      <c r="B268" s="30"/>
      <c r="C268" s="58"/>
    </row>
    <row r="269" spans="1:3" ht="15.75" x14ac:dyDescent="0.25">
      <c r="A269" s="92"/>
      <c r="B269" s="30"/>
      <c r="C269" s="58"/>
    </row>
    <row r="270" spans="1:3" ht="17.25" x14ac:dyDescent="0.3">
      <c r="A270" s="1" t="s">
        <v>55</v>
      </c>
      <c r="B270" s="3"/>
      <c r="C270" s="3"/>
    </row>
    <row r="271" spans="1:3" ht="17.25" x14ac:dyDescent="0.3">
      <c r="A271" s="1" t="s">
        <v>56</v>
      </c>
      <c r="B271" s="3"/>
      <c r="C271" s="3"/>
    </row>
    <row r="272" spans="1:3" ht="15.75" x14ac:dyDescent="0.25">
      <c r="A272" s="73"/>
      <c r="B272" s="3"/>
      <c r="C272" s="3"/>
    </row>
    <row r="273" spans="1:3" ht="15.75" x14ac:dyDescent="0.25">
      <c r="A273" s="74" t="s">
        <v>2</v>
      </c>
      <c r="B273" s="3"/>
      <c r="C273" s="3"/>
    </row>
    <row r="274" spans="1:3" ht="15.75" x14ac:dyDescent="0.25">
      <c r="A274" s="75"/>
      <c r="B274" s="166" t="s">
        <v>148</v>
      </c>
      <c r="C274" s="166"/>
    </row>
    <row r="275" spans="1:3" ht="15.75" x14ac:dyDescent="0.25">
      <c r="A275" s="76" t="s">
        <v>6</v>
      </c>
      <c r="B275" s="8"/>
      <c r="C275" s="7">
        <v>93010</v>
      </c>
    </row>
    <row r="276" spans="1:3" ht="15.75" x14ac:dyDescent="0.25">
      <c r="A276" s="67" t="s">
        <v>7</v>
      </c>
      <c r="B276" s="47"/>
      <c r="C276" s="77" t="s">
        <v>38</v>
      </c>
    </row>
    <row r="277" spans="1:3" ht="15.75" x14ac:dyDescent="0.25">
      <c r="A277" s="67" t="s">
        <v>9</v>
      </c>
      <c r="B277" s="11"/>
      <c r="C277" s="10">
        <v>7800</v>
      </c>
    </row>
    <row r="278" spans="1:3" ht="16.5" x14ac:dyDescent="0.25">
      <c r="A278" s="12" t="s">
        <v>8</v>
      </c>
      <c r="B278" s="48"/>
      <c r="C278" s="10">
        <v>2320</v>
      </c>
    </row>
    <row r="279" spans="1:3" ht="15.75" x14ac:dyDescent="0.25">
      <c r="A279" s="67" t="s">
        <v>11</v>
      </c>
      <c r="B279" s="11"/>
      <c r="C279" s="10">
        <v>101250</v>
      </c>
    </row>
    <row r="280" spans="1:3" ht="15.75" x14ac:dyDescent="0.25">
      <c r="A280" s="67" t="s">
        <v>13</v>
      </c>
      <c r="B280" s="11"/>
      <c r="C280" s="10">
        <v>46505</v>
      </c>
    </row>
    <row r="281" spans="1:3" ht="15.75" x14ac:dyDescent="0.25">
      <c r="A281" s="67" t="s">
        <v>14</v>
      </c>
      <c r="B281" s="47"/>
      <c r="C281" s="13" t="s">
        <v>38</v>
      </c>
    </row>
    <row r="282" spans="1:3" ht="15.75" x14ac:dyDescent="0.25">
      <c r="A282" s="67" t="s">
        <v>16</v>
      </c>
      <c r="B282" s="11"/>
      <c r="C282" s="10">
        <v>25000</v>
      </c>
    </row>
    <row r="283" spans="1:3" ht="15.75" x14ac:dyDescent="0.25">
      <c r="A283" s="67" t="s">
        <v>17</v>
      </c>
      <c r="B283" s="11"/>
      <c r="C283" s="10">
        <v>55000</v>
      </c>
    </row>
    <row r="284" spans="1:3" ht="15.75" x14ac:dyDescent="0.25">
      <c r="A284" s="67" t="s">
        <v>15</v>
      </c>
      <c r="B284" s="47"/>
      <c r="C284" s="15">
        <v>100000</v>
      </c>
    </row>
    <row r="285" spans="1:3" ht="15.75" x14ac:dyDescent="0.25">
      <c r="A285" s="67" t="s">
        <v>18</v>
      </c>
      <c r="B285" s="11"/>
      <c r="C285" s="10">
        <v>11500</v>
      </c>
    </row>
    <row r="286" spans="1:3" ht="15.75" x14ac:dyDescent="0.25">
      <c r="A286" s="67" t="s">
        <v>19</v>
      </c>
      <c r="B286" s="11"/>
      <c r="C286" s="10">
        <v>20000</v>
      </c>
    </row>
    <row r="287" spans="1:3" ht="15.75" x14ac:dyDescent="0.25">
      <c r="A287" s="78" t="s">
        <v>20</v>
      </c>
      <c r="B287" s="19"/>
      <c r="C287" s="18">
        <f>SUM(C275:C286)</f>
        <v>462385</v>
      </c>
    </row>
    <row r="288" spans="1:3" ht="15.75" x14ac:dyDescent="0.25">
      <c r="A288" s="79"/>
      <c r="B288" s="47"/>
      <c r="C288" s="20"/>
    </row>
    <row r="289" spans="1:3" ht="15.75" x14ac:dyDescent="0.25">
      <c r="A289" s="80" t="s">
        <v>21</v>
      </c>
      <c r="B289" s="47"/>
      <c r="C289" s="20"/>
    </row>
    <row r="290" spans="1:3" ht="15.75" x14ac:dyDescent="0.25">
      <c r="A290" s="67" t="s">
        <v>143</v>
      </c>
      <c r="B290" s="154">
        <v>7140</v>
      </c>
      <c r="C290" s="77"/>
    </row>
    <row r="291" spans="1:3" ht="15.75" x14ac:dyDescent="0.25">
      <c r="A291" s="67" t="s">
        <v>22</v>
      </c>
      <c r="B291" s="47"/>
      <c r="C291" s="81"/>
    </row>
    <row r="292" spans="1:3" ht="15.75" x14ac:dyDescent="0.25">
      <c r="A292" s="67" t="s">
        <v>24</v>
      </c>
      <c r="B292" s="14">
        <v>70000</v>
      </c>
      <c r="C292" s="81"/>
    </row>
    <row r="293" spans="1:3" ht="15.75" x14ac:dyDescent="0.25">
      <c r="A293" s="67" t="s">
        <v>25</v>
      </c>
      <c r="B293" s="47"/>
      <c r="C293" s="81"/>
    </row>
    <row r="294" spans="1:3" ht="15.75" x14ac:dyDescent="0.25">
      <c r="A294" s="67"/>
      <c r="B294" s="8"/>
      <c r="C294" s="7">
        <f>C287+B290+B292</f>
        <v>539525</v>
      </c>
    </row>
    <row r="295" spans="1:3" ht="15.75" x14ac:dyDescent="0.25">
      <c r="A295" s="80" t="s">
        <v>26</v>
      </c>
      <c r="B295" s="47"/>
      <c r="C295" s="81"/>
    </row>
    <row r="296" spans="1:3" ht="15.75" x14ac:dyDescent="0.25">
      <c r="A296" s="67" t="s">
        <v>27</v>
      </c>
      <c r="B296" s="29">
        <v>350</v>
      </c>
      <c r="C296" s="82"/>
    </row>
    <row r="297" spans="1:3" ht="17.25" x14ac:dyDescent="0.3">
      <c r="A297" s="83" t="s">
        <v>28</v>
      </c>
      <c r="B297" s="29">
        <v>9301</v>
      </c>
      <c r="C297" s="82"/>
    </row>
    <row r="298" spans="1:3" ht="17.25" x14ac:dyDescent="0.3">
      <c r="A298" s="83"/>
      <c r="B298" s="49"/>
      <c r="C298" s="33">
        <f>-B296-B297-B298</f>
        <v>-9651</v>
      </c>
    </row>
    <row r="299" spans="1:3" ht="16.5" thickBot="1" x14ac:dyDescent="0.3">
      <c r="A299" s="67" t="s">
        <v>29</v>
      </c>
      <c r="B299" s="35"/>
      <c r="C299" s="84">
        <f>C294-B296-B297</f>
        <v>529874</v>
      </c>
    </row>
    <row r="300" spans="1:3" ht="15.75" x14ac:dyDescent="0.25">
      <c r="A300" s="67" t="s">
        <v>73</v>
      </c>
      <c r="B300" s="50"/>
      <c r="C300" s="85">
        <f>C299*12/100</f>
        <v>63584.88</v>
      </c>
    </row>
    <row r="301" spans="1:3" ht="15.75" x14ac:dyDescent="0.25">
      <c r="A301" s="67" t="s">
        <v>31</v>
      </c>
      <c r="B301" s="47"/>
      <c r="C301" s="77">
        <v>-45000</v>
      </c>
    </row>
    <row r="302" spans="1:3" ht="15.75" x14ac:dyDescent="0.25">
      <c r="A302" s="12" t="s">
        <v>32</v>
      </c>
      <c r="B302" s="47"/>
      <c r="C302" s="60">
        <f>C300+C301</f>
        <v>18584.879999999997</v>
      </c>
    </row>
    <row r="303" spans="1:3" ht="16.5" thickBot="1" x14ac:dyDescent="0.3">
      <c r="A303" s="43"/>
      <c r="B303" s="52"/>
      <c r="C303" s="124">
        <v>18585</v>
      </c>
    </row>
    <row r="304" spans="1:3" ht="16.5" thickTop="1" x14ac:dyDescent="0.25">
      <c r="A304" s="21"/>
      <c r="B304" s="30"/>
      <c r="C304" s="97"/>
    </row>
    <row r="305" spans="1:3" ht="15.75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5.75" x14ac:dyDescent="0.25">
      <c r="A315" s="21"/>
      <c r="B315" s="30"/>
      <c r="C315" s="97"/>
    </row>
    <row r="316" spans="1:3" ht="15.75" x14ac:dyDescent="0.25">
      <c r="A316" s="21"/>
      <c r="B316" s="30"/>
      <c r="C316" s="97"/>
    </row>
    <row r="317" spans="1:3" ht="17.25" x14ac:dyDescent="0.3">
      <c r="A317" s="1" t="s">
        <v>71</v>
      </c>
      <c r="B317" s="1"/>
      <c r="C317" s="2"/>
    </row>
    <row r="318" spans="1:3" ht="17.25" x14ac:dyDescent="0.3">
      <c r="A318" s="1" t="s">
        <v>56</v>
      </c>
      <c r="B318" s="1"/>
      <c r="C318" s="2"/>
    </row>
    <row r="319" spans="1:3" ht="15.75" x14ac:dyDescent="0.25">
      <c r="A319" s="73"/>
      <c r="B319" s="73"/>
      <c r="C319" s="72"/>
    </row>
    <row r="320" spans="1:3" ht="15.75" x14ac:dyDescent="0.25">
      <c r="A320" s="74" t="s">
        <v>2</v>
      </c>
      <c r="B320" s="73"/>
      <c r="C320" s="72"/>
    </row>
    <row r="321" spans="1:3" ht="15.75" x14ac:dyDescent="0.25">
      <c r="A321" s="75"/>
      <c r="B321" s="166" t="s">
        <v>148</v>
      </c>
      <c r="C321" s="166"/>
    </row>
    <row r="322" spans="1:3" ht="15.75" x14ac:dyDescent="0.25">
      <c r="A322" s="76" t="s">
        <v>6</v>
      </c>
      <c r="B322" s="8"/>
      <c r="C322" s="7">
        <v>112500</v>
      </c>
    </row>
    <row r="323" spans="1:3" ht="15.75" x14ac:dyDescent="0.25">
      <c r="A323" s="67" t="s">
        <v>7</v>
      </c>
      <c r="B323" s="47"/>
      <c r="C323" s="77" t="s">
        <v>38</v>
      </c>
    </row>
    <row r="324" spans="1:3" ht="15.75" x14ac:dyDescent="0.25">
      <c r="A324" s="67" t="s">
        <v>9</v>
      </c>
      <c r="B324" s="11"/>
      <c r="C324" s="10">
        <v>7800</v>
      </c>
    </row>
    <row r="325" spans="1:3" ht="16.5" x14ac:dyDescent="0.25">
      <c r="A325" s="12" t="s">
        <v>8</v>
      </c>
      <c r="B325" s="48"/>
      <c r="C325" s="10"/>
    </row>
    <row r="326" spans="1:3" ht="15.75" x14ac:dyDescent="0.25">
      <c r="A326" s="67" t="s">
        <v>11</v>
      </c>
      <c r="B326" s="11"/>
      <c r="C326" s="10">
        <v>101250</v>
      </c>
    </row>
    <row r="327" spans="1:3" ht="15.75" x14ac:dyDescent="0.25">
      <c r="A327" s="67" t="s">
        <v>53</v>
      </c>
      <c r="B327" s="11"/>
      <c r="C327" s="10"/>
    </row>
    <row r="328" spans="1:3" ht="15.75" x14ac:dyDescent="0.25">
      <c r="A328" s="67" t="s">
        <v>13</v>
      </c>
      <c r="B328" s="11"/>
      <c r="C328" s="10">
        <v>56250</v>
      </c>
    </row>
    <row r="329" spans="1:3" ht="15.75" x14ac:dyDescent="0.25">
      <c r="A329" s="67" t="s">
        <v>14</v>
      </c>
      <c r="B329" s="47"/>
      <c r="C329" s="13" t="s">
        <v>38</v>
      </c>
    </row>
    <row r="330" spans="1:3" ht="15.75" x14ac:dyDescent="0.25">
      <c r="A330" s="67" t="s">
        <v>16</v>
      </c>
      <c r="B330" s="11"/>
      <c r="C330" s="10">
        <v>25000</v>
      </c>
    </row>
    <row r="331" spans="1:3" ht="15.75" x14ac:dyDescent="0.25">
      <c r="A331" s="67" t="s">
        <v>17</v>
      </c>
      <c r="B331" s="11"/>
      <c r="C331" s="10">
        <v>65000</v>
      </c>
    </row>
    <row r="332" spans="1:3" ht="15.75" x14ac:dyDescent="0.25">
      <c r="A332" s="67" t="s">
        <v>15</v>
      </c>
      <c r="B332" s="47"/>
      <c r="C332" s="25">
        <v>100000</v>
      </c>
    </row>
    <row r="333" spans="1:3" ht="15.75" x14ac:dyDescent="0.25">
      <c r="A333" s="67" t="s">
        <v>18</v>
      </c>
      <c r="B333" s="11"/>
      <c r="C333" s="10">
        <v>11500</v>
      </c>
    </row>
    <row r="334" spans="1:3" ht="15.75" x14ac:dyDescent="0.25">
      <c r="A334" s="67" t="s">
        <v>19</v>
      </c>
      <c r="B334" s="11"/>
      <c r="C334" s="10">
        <v>20000</v>
      </c>
    </row>
    <row r="335" spans="1:3" ht="15.75" x14ac:dyDescent="0.25">
      <c r="A335" s="78" t="s">
        <v>20</v>
      </c>
      <c r="B335" s="19"/>
      <c r="C335" s="18">
        <f>SUM(C322:C334)</f>
        <v>499300</v>
      </c>
    </row>
    <row r="336" spans="1:3" ht="15.75" x14ac:dyDescent="0.25">
      <c r="A336" s="79"/>
      <c r="B336" s="47"/>
      <c r="C336" s="20"/>
    </row>
    <row r="337" spans="1:3" ht="15.75" x14ac:dyDescent="0.25">
      <c r="A337" s="80" t="s">
        <v>21</v>
      </c>
      <c r="B337" s="47"/>
      <c r="C337" s="20"/>
    </row>
    <row r="338" spans="1:3" ht="15.75" x14ac:dyDescent="0.25">
      <c r="A338" s="67" t="s">
        <v>143</v>
      </c>
      <c r="B338" s="154">
        <v>7140</v>
      </c>
      <c r="C338" s="77"/>
    </row>
    <row r="339" spans="1:3" ht="15.75" x14ac:dyDescent="0.25">
      <c r="A339" s="67" t="s">
        <v>22</v>
      </c>
      <c r="B339" s="47"/>
      <c r="C339" s="81"/>
    </row>
    <row r="340" spans="1:3" ht="15.75" x14ac:dyDescent="0.25">
      <c r="A340" s="67" t="s">
        <v>24</v>
      </c>
      <c r="B340" s="14">
        <v>40000</v>
      </c>
      <c r="C340" s="81"/>
    </row>
    <row r="341" spans="1:3" ht="15.75" x14ac:dyDescent="0.25">
      <c r="A341" s="67" t="s">
        <v>25</v>
      </c>
      <c r="B341" s="47"/>
      <c r="C341" s="81"/>
    </row>
    <row r="342" spans="1:3" ht="15.75" x14ac:dyDescent="0.25">
      <c r="A342" s="67"/>
      <c r="B342" s="8"/>
      <c r="C342" s="7">
        <f>C335+B338+B340</f>
        <v>546440</v>
      </c>
    </row>
    <row r="343" spans="1:3" ht="15.75" x14ac:dyDescent="0.25">
      <c r="A343" s="80" t="s">
        <v>26</v>
      </c>
      <c r="B343" s="47"/>
      <c r="C343" s="81"/>
    </row>
    <row r="344" spans="1:3" ht="15.75" x14ac:dyDescent="0.25">
      <c r="A344" s="67" t="s">
        <v>27</v>
      </c>
      <c r="B344" s="29">
        <v>350</v>
      </c>
      <c r="C344" s="82"/>
    </row>
    <row r="345" spans="1:3" ht="17.25" x14ac:dyDescent="0.3">
      <c r="A345" s="83" t="s">
        <v>28</v>
      </c>
      <c r="B345" s="29">
        <v>11250</v>
      </c>
      <c r="C345" s="82"/>
    </row>
    <row r="346" spans="1:3" ht="17.25" x14ac:dyDescent="0.3">
      <c r="A346" s="83"/>
      <c r="B346" s="49"/>
      <c r="C346" s="33">
        <f>-B344-B345-B346</f>
        <v>-11600</v>
      </c>
    </row>
    <row r="347" spans="1:3" ht="16.5" thickBot="1" x14ac:dyDescent="0.3">
      <c r="A347" s="67" t="s">
        <v>29</v>
      </c>
      <c r="B347" s="35"/>
      <c r="C347" s="84">
        <f>C342-B344-B345</f>
        <v>534840</v>
      </c>
    </row>
    <row r="348" spans="1:3" ht="15.75" x14ac:dyDescent="0.25">
      <c r="A348" s="67" t="s">
        <v>73</v>
      </c>
      <c r="B348" s="50"/>
      <c r="C348" s="85">
        <f>C347*12/100</f>
        <v>64180.800000000003</v>
      </c>
    </row>
    <row r="349" spans="1:3" ht="15.75" x14ac:dyDescent="0.25">
      <c r="A349" s="67" t="s">
        <v>31</v>
      </c>
      <c r="B349" s="47"/>
      <c r="C349" s="77">
        <v>-45000</v>
      </c>
    </row>
    <row r="350" spans="1:3" ht="16.5" thickBot="1" x14ac:dyDescent="0.3">
      <c r="A350" s="43" t="s">
        <v>150</v>
      </c>
      <c r="B350" s="40"/>
      <c r="C350" s="38">
        <f>C348+C349+3450</f>
        <v>22630.800000000003</v>
      </c>
    </row>
    <row r="351" spans="1:3" ht="16.5" thickTop="1" x14ac:dyDescent="0.25">
      <c r="A351" s="21" t="s">
        <v>149</v>
      </c>
      <c r="B351" s="30"/>
      <c r="C351" s="97"/>
    </row>
    <row r="352" spans="1:3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7.25" x14ac:dyDescent="0.3">
      <c r="A364" s="1" t="s">
        <v>130</v>
      </c>
      <c r="B364" s="1"/>
      <c r="C364" s="2"/>
    </row>
    <row r="365" spans="1:3" ht="17.25" x14ac:dyDescent="0.3">
      <c r="A365" s="1" t="s">
        <v>56</v>
      </c>
      <c r="B365" s="1"/>
      <c r="C365" s="2"/>
    </row>
    <row r="366" spans="1:3" ht="15.75" x14ac:dyDescent="0.25">
      <c r="A366" s="73"/>
      <c r="B366" s="73"/>
      <c r="C366" s="72"/>
    </row>
    <row r="367" spans="1:3" ht="15.75" x14ac:dyDescent="0.25">
      <c r="A367" s="74" t="s">
        <v>2</v>
      </c>
      <c r="B367" s="73"/>
      <c r="C367" s="72"/>
    </row>
    <row r="368" spans="1:3" ht="15.75" x14ac:dyDescent="0.25">
      <c r="A368" s="75"/>
      <c r="B368" s="166" t="s">
        <v>148</v>
      </c>
      <c r="C368" s="166"/>
    </row>
    <row r="369" spans="1:3" ht="15.75" x14ac:dyDescent="0.25">
      <c r="A369" s="76" t="s">
        <v>6</v>
      </c>
      <c r="B369" s="8"/>
      <c r="C369" s="7">
        <v>84780</v>
      </c>
    </row>
    <row r="370" spans="1:3" ht="15.75" x14ac:dyDescent="0.25">
      <c r="A370" s="67" t="s">
        <v>7</v>
      </c>
      <c r="B370" s="47"/>
      <c r="C370" s="147" t="s">
        <v>38</v>
      </c>
    </row>
    <row r="371" spans="1:3" ht="15.75" x14ac:dyDescent="0.25">
      <c r="A371" s="67" t="s">
        <v>9</v>
      </c>
      <c r="B371" s="11"/>
      <c r="C371" s="10">
        <v>7800</v>
      </c>
    </row>
    <row r="372" spans="1:3" ht="16.5" x14ac:dyDescent="0.25">
      <c r="A372" s="12" t="s">
        <v>8</v>
      </c>
      <c r="B372" s="48"/>
      <c r="C372" s="10"/>
    </row>
    <row r="373" spans="1:3" ht="15.75" x14ac:dyDescent="0.25">
      <c r="A373" s="67" t="s">
        <v>11</v>
      </c>
      <c r="B373" s="11"/>
      <c r="C373" s="10">
        <v>101250</v>
      </c>
    </row>
    <row r="374" spans="1:3" ht="15.75" x14ac:dyDescent="0.25">
      <c r="A374" s="67" t="s">
        <v>53</v>
      </c>
      <c r="B374" s="11"/>
      <c r="C374" s="148">
        <v>30000</v>
      </c>
    </row>
    <row r="375" spans="1:3" ht="15.75" x14ac:dyDescent="0.25">
      <c r="A375" s="67" t="s">
        <v>13</v>
      </c>
      <c r="B375" s="11"/>
      <c r="C375" s="10">
        <v>42390</v>
      </c>
    </row>
    <row r="376" spans="1:3" ht="15.75" x14ac:dyDescent="0.25">
      <c r="A376" s="67" t="s">
        <v>14</v>
      </c>
      <c r="B376" s="47"/>
      <c r="C376" s="149" t="s">
        <v>38</v>
      </c>
    </row>
    <row r="377" spans="1:3" ht="15.75" x14ac:dyDescent="0.25">
      <c r="A377" s="67" t="s">
        <v>16</v>
      </c>
      <c r="B377" s="11"/>
      <c r="C377" s="10">
        <v>25000</v>
      </c>
    </row>
    <row r="378" spans="1:3" ht="15.75" x14ac:dyDescent="0.25">
      <c r="A378" s="67" t="s">
        <v>17</v>
      </c>
      <c r="B378" s="11"/>
      <c r="C378" s="10">
        <v>55000</v>
      </c>
    </row>
    <row r="379" spans="1:3" ht="15.75" x14ac:dyDescent="0.25">
      <c r="A379" s="67" t="s">
        <v>15</v>
      </c>
      <c r="B379" s="47"/>
      <c r="C379" s="13">
        <v>100000</v>
      </c>
    </row>
    <row r="380" spans="1:3" ht="15.75" x14ac:dyDescent="0.25">
      <c r="A380" s="67" t="s">
        <v>18</v>
      </c>
      <c r="B380" s="11"/>
      <c r="C380" s="10">
        <v>11500</v>
      </c>
    </row>
    <row r="381" spans="1:3" ht="15.75" x14ac:dyDescent="0.25">
      <c r="A381" s="67" t="s">
        <v>19</v>
      </c>
      <c r="B381" s="11"/>
      <c r="C381" s="10">
        <v>20000</v>
      </c>
    </row>
    <row r="382" spans="1:3" ht="15.75" x14ac:dyDescent="0.25">
      <c r="A382" s="78" t="s">
        <v>20</v>
      </c>
      <c r="B382" s="19"/>
      <c r="C382" s="18">
        <f>SUM(C369:C381)</f>
        <v>477720</v>
      </c>
    </row>
    <row r="383" spans="1:3" ht="15.75" x14ac:dyDescent="0.25">
      <c r="A383" s="79"/>
      <c r="B383" s="47"/>
      <c r="C383" s="20"/>
    </row>
    <row r="384" spans="1:3" ht="15.75" x14ac:dyDescent="0.25">
      <c r="A384" s="80" t="s">
        <v>21</v>
      </c>
      <c r="B384" s="47"/>
      <c r="C384" s="20"/>
    </row>
    <row r="385" spans="1:3" ht="15.75" x14ac:dyDescent="0.25">
      <c r="A385" s="67" t="s">
        <v>143</v>
      </c>
      <c r="B385" s="154">
        <v>7140</v>
      </c>
      <c r="C385" s="77"/>
    </row>
    <row r="386" spans="1:3" ht="15.75" x14ac:dyDescent="0.25">
      <c r="A386" s="67" t="s">
        <v>22</v>
      </c>
      <c r="B386" s="47"/>
      <c r="C386" s="81"/>
    </row>
    <row r="387" spans="1:3" ht="15.75" x14ac:dyDescent="0.25">
      <c r="A387" s="67" t="s">
        <v>24</v>
      </c>
      <c r="B387" s="90"/>
      <c r="C387" s="81"/>
    </row>
    <row r="388" spans="1:3" ht="15.75" x14ac:dyDescent="0.25">
      <c r="A388" s="67" t="s">
        <v>25</v>
      </c>
      <c r="B388" s="47"/>
      <c r="C388" s="81"/>
    </row>
    <row r="389" spans="1:3" ht="15.75" x14ac:dyDescent="0.25">
      <c r="A389" s="67"/>
      <c r="B389" s="8"/>
      <c r="C389" s="7">
        <f>C382+B385</f>
        <v>484860</v>
      </c>
    </row>
    <row r="390" spans="1:3" ht="15.75" x14ac:dyDescent="0.25">
      <c r="A390" s="80" t="s">
        <v>26</v>
      </c>
      <c r="B390" s="47"/>
      <c r="C390" s="81"/>
    </row>
    <row r="391" spans="1:3" ht="15.75" x14ac:dyDescent="0.25">
      <c r="A391" s="67" t="s">
        <v>27</v>
      </c>
      <c r="B391" s="29">
        <v>350</v>
      </c>
      <c r="C391" s="82"/>
    </row>
    <row r="392" spans="1:3" ht="17.25" x14ac:dyDescent="0.3">
      <c r="A392" s="83" t="s">
        <v>28</v>
      </c>
      <c r="B392" s="150">
        <v>8478</v>
      </c>
      <c r="C392" s="82"/>
    </row>
    <row r="393" spans="1:3" ht="17.25" x14ac:dyDescent="0.3">
      <c r="A393" s="83"/>
      <c r="B393" s="49"/>
      <c r="C393" s="33">
        <f>-B391-B392</f>
        <v>-8828</v>
      </c>
    </row>
    <row r="394" spans="1:3" ht="16.5" thickBot="1" x14ac:dyDescent="0.3">
      <c r="A394" s="67" t="s">
        <v>29</v>
      </c>
      <c r="B394" s="35"/>
      <c r="C394" s="84">
        <f>C389+C393</f>
        <v>476032</v>
      </c>
    </row>
    <row r="395" spans="1:3" ht="15.75" x14ac:dyDescent="0.25">
      <c r="A395" s="67" t="s">
        <v>30</v>
      </c>
      <c r="B395" s="50"/>
      <c r="C395" s="85">
        <f>C394*6/100</f>
        <v>28561.919999999998</v>
      </c>
    </row>
    <row r="396" spans="1:3" ht="15.75" x14ac:dyDescent="0.25">
      <c r="A396" s="67" t="s">
        <v>31</v>
      </c>
      <c r="B396" s="47"/>
      <c r="C396" s="77">
        <v>-15000</v>
      </c>
    </row>
    <row r="397" spans="1:3" ht="15.75" x14ac:dyDescent="0.25">
      <c r="A397" s="43" t="s">
        <v>32</v>
      </c>
      <c r="B397" s="40"/>
      <c r="C397" s="60">
        <f>C395+C396</f>
        <v>13561.919999999998</v>
      </c>
    </row>
    <row r="398" spans="1:3" ht="16.5" thickBot="1" x14ac:dyDescent="0.3">
      <c r="A398" s="12"/>
      <c r="B398" s="52"/>
      <c r="C398" s="124">
        <v>13562</v>
      </c>
    </row>
    <row r="399" spans="1:3" ht="16.5" thickTop="1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7.25" x14ac:dyDescent="0.3">
      <c r="A411" s="1" t="s">
        <v>131</v>
      </c>
      <c r="B411" s="1"/>
      <c r="C411" s="2"/>
    </row>
    <row r="412" spans="1:3" ht="17.25" x14ac:dyDescent="0.3">
      <c r="A412" s="1" t="s">
        <v>56</v>
      </c>
      <c r="B412" s="1"/>
      <c r="C412" s="2"/>
    </row>
    <row r="413" spans="1:3" ht="15.75" x14ac:dyDescent="0.25">
      <c r="A413" s="73"/>
      <c r="B413" s="73"/>
      <c r="C413" s="72"/>
    </row>
    <row r="414" spans="1:3" ht="15.75" x14ac:dyDescent="0.25">
      <c r="A414" s="74" t="s">
        <v>2</v>
      </c>
      <c r="B414" s="73"/>
      <c r="C414" s="72"/>
    </row>
    <row r="415" spans="1:3" ht="15.75" x14ac:dyDescent="0.25">
      <c r="A415" s="75"/>
      <c r="B415" s="166" t="s">
        <v>148</v>
      </c>
      <c r="C415" s="166"/>
    </row>
    <row r="416" spans="1:3" ht="15.75" x14ac:dyDescent="0.25">
      <c r="A416" s="76" t="s">
        <v>6</v>
      </c>
      <c r="B416" s="8"/>
      <c r="C416" s="7">
        <v>97350</v>
      </c>
    </row>
    <row r="417" spans="1:3" ht="15.75" x14ac:dyDescent="0.25">
      <c r="A417" s="67" t="s">
        <v>7</v>
      </c>
      <c r="B417" s="47"/>
      <c r="C417" s="77"/>
    </row>
    <row r="418" spans="1:3" ht="15.75" x14ac:dyDescent="0.25">
      <c r="A418" s="67" t="s">
        <v>9</v>
      </c>
      <c r="B418" s="11"/>
      <c r="C418" s="10">
        <v>7800</v>
      </c>
    </row>
    <row r="419" spans="1:3" ht="16.5" x14ac:dyDescent="0.25">
      <c r="A419" s="12" t="s">
        <v>8</v>
      </c>
      <c r="B419" s="48"/>
      <c r="C419" s="10"/>
    </row>
    <row r="420" spans="1:3" ht="15.75" x14ac:dyDescent="0.25">
      <c r="A420" s="67" t="s">
        <v>11</v>
      </c>
      <c r="B420" s="11"/>
      <c r="C420" s="10">
        <v>101250</v>
      </c>
    </row>
    <row r="421" spans="1:3" ht="15.75" x14ac:dyDescent="0.25">
      <c r="A421" s="67" t="s">
        <v>53</v>
      </c>
      <c r="B421" s="11"/>
      <c r="C421" s="10">
        <v>30000</v>
      </c>
    </row>
    <row r="422" spans="1:3" ht="15.75" x14ac:dyDescent="0.25">
      <c r="A422" s="67" t="s">
        <v>13</v>
      </c>
      <c r="B422" s="11"/>
      <c r="C422" s="10">
        <f>C416/2</f>
        <v>48675</v>
      </c>
    </row>
    <row r="423" spans="1:3" ht="15.75" x14ac:dyDescent="0.25">
      <c r="A423" s="67" t="s">
        <v>14</v>
      </c>
      <c r="B423" s="47"/>
      <c r="C423" s="13"/>
    </row>
    <row r="424" spans="1:3" ht="15.75" x14ac:dyDescent="0.25">
      <c r="A424" s="67" t="s">
        <v>16</v>
      </c>
      <c r="B424" s="11"/>
      <c r="C424" s="10">
        <v>25000</v>
      </c>
    </row>
    <row r="425" spans="1:3" ht="15.75" x14ac:dyDescent="0.25">
      <c r="A425" s="67" t="s">
        <v>17</v>
      </c>
      <c r="B425" s="11"/>
      <c r="C425" s="10">
        <v>55000</v>
      </c>
    </row>
    <row r="426" spans="1:3" ht="15.75" x14ac:dyDescent="0.25">
      <c r="A426" s="67" t="s">
        <v>15</v>
      </c>
      <c r="B426" s="47"/>
      <c r="C426" s="15">
        <v>100000</v>
      </c>
    </row>
    <row r="427" spans="1:3" ht="15.75" x14ac:dyDescent="0.25">
      <c r="A427" s="67" t="s">
        <v>18</v>
      </c>
      <c r="B427" s="11"/>
      <c r="C427" s="10">
        <v>11500</v>
      </c>
    </row>
    <row r="428" spans="1:3" ht="15.75" x14ac:dyDescent="0.25">
      <c r="A428" s="67" t="s">
        <v>19</v>
      </c>
      <c r="B428" s="11"/>
      <c r="C428" s="10">
        <v>20000</v>
      </c>
    </row>
    <row r="429" spans="1:3" ht="15.75" x14ac:dyDescent="0.25">
      <c r="A429" s="78" t="s">
        <v>20</v>
      </c>
      <c r="B429" s="19"/>
      <c r="C429" s="18">
        <f>SUM(C416:C428)</f>
        <v>496575</v>
      </c>
    </row>
    <row r="430" spans="1:3" ht="15.75" x14ac:dyDescent="0.25">
      <c r="A430" s="79"/>
      <c r="B430" s="47"/>
      <c r="C430" s="20"/>
    </row>
    <row r="431" spans="1:3" ht="15.75" x14ac:dyDescent="0.25">
      <c r="A431" s="80" t="s">
        <v>21</v>
      </c>
      <c r="B431" s="47"/>
      <c r="C431" s="20"/>
    </row>
    <row r="432" spans="1:3" ht="15.75" x14ac:dyDescent="0.25">
      <c r="A432" s="67" t="s">
        <v>143</v>
      </c>
      <c r="B432" s="154">
        <v>7140</v>
      </c>
      <c r="C432" s="77"/>
    </row>
    <row r="433" spans="1:3" ht="15.75" x14ac:dyDescent="0.25">
      <c r="A433" s="67" t="s">
        <v>22</v>
      </c>
      <c r="B433" s="47"/>
      <c r="C433" s="81"/>
    </row>
    <row r="434" spans="1:3" ht="15.75" x14ac:dyDescent="0.25">
      <c r="A434" s="67" t="s">
        <v>24</v>
      </c>
      <c r="B434" s="90"/>
      <c r="C434" s="81"/>
    </row>
    <row r="435" spans="1:3" ht="15.75" x14ac:dyDescent="0.25">
      <c r="A435" s="67" t="s">
        <v>25</v>
      </c>
      <c r="B435" s="47"/>
      <c r="C435" s="81"/>
    </row>
    <row r="436" spans="1:3" ht="15.75" x14ac:dyDescent="0.25">
      <c r="A436" s="67"/>
      <c r="B436" s="8"/>
      <c r="C436" s="7">
        <f>C429+B432</f>
        <v>503715</v>
      </c>
    </row>
    <row r="437" spans="1:3" ht="15.75" x14ac:dyDescent="0.25">
      <c r="A437" s="80" t="s">
        <v>26</v>
      </c>
      <c r="B437" s="47"/>
      <c r="C437" s="81"/>
    </row>
    <row r="438" spans="1:3" ht="15.75" x14ac:dyDescent="0.25">
      <c r="A438" s="67" t="s">
        <v>27</v>
      </c>
      <c r="B438" s="29">
        <v>350</v>
      </c>
      <c r="C438" s="82"/>
    </row>
    <row r="439" spans="1:3" ht="17.25" x14ac:dyDescent="0.3">
      <c r="A439" s="83" t="s">
        <v>28</v>
      </c>
      <c r="B439" s="29">
        <v>9735</v>
      </c>
      <c r="C439" s="82"/>
    </row>
    <row r="440" spans="1:3" ht="17.25" x14ac:dyDescent="0.3">
      <c r="A440" s="83"/>
      <c r="B440" s="49"/>
      <c r="C440" s="33">
        <f>-B438-B439-B440</f>
        <v>-10085</v>
      </c>
    </row>
    <row r="441" spans="1:3" ht="16.5" thickBot="1" x14ac:dyDescent="0.3">
      <c r="A441" s="67" t="s">
        <v>29</v>
      </c>
      <c r="B441" s="35"/>
      <c r="C441" s="84">
        <f>C436-B438-B439</f>
        <v>493630</v>
      </c>
    </row>
    <row r="442" spans="1:3" ht="15.75" x14ac:dyDescent="0.25">
      <c r="A442" s="67" t="s">
        <v>30</v>
      </c>
      <c r="B442" s="50"/>
      <c r="C442" s="85">
        <f>C441*6/100</f>
        <v>29617.8</v>
      </c>
    </row>
    <row r="443" spans="1:3" ht="15.75" x14ac:dyDescent="0.25">
      <c r="A443" s="67" t="s">
        <v>31</v>
      </c>
      <c r="B443" s="47"/>
      <c r="C443" s="77">
        <v>-15000</v>
      </c>
    </row>
    <row r="444" spans="1:3" ht="15.75" x14ac:dyDescent="0.25">
      <c r="A444" s="43" t="s">
        <v>32</v>
      </c>
      <c r="B444" s="40"/>
      <c r="C444" s="60">
        <f>C442+C443</f>
        <v>14617.8</v>
      </c>
    </row>
    <row r="445" spans="1:3" ht="16.5" thickBot="1" x14ac:dyDescent="0.3">
      <c r="A445" s="12"/>
      <c r="B445" s="52"/>
      <c r="C445" s="124">
        <v>14618</v>
      </c>
    </row>
    <row r="446" spans="1:3" ht="16.5" thickTop="1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7.25" x14ac:dyDescent="0.3">
      <c r="A458" s="1" t="s">
        <v>133</v>
      </c>
      <c r="B458" s="1"/>
      <c r="C458" s="2"/>
    </row>
    <row r="459" spans="1:3" ht="17.25" x14ac:dyDescent="0.3">
      <c r="A459" s="1" t="s">
        <v>56</v>
      </c>
      <c r="B459" s="1"/>
      <c r="C459" s="2"/>
    </row>
    <row r="460" spans="1:3" ht="15.75" x14ac:dyDescent="0.25">
      <c r="A460" s="73"/>
      <c r="B460" s="73"/>
      <c r="C460" s="72"/>
    </row>
    <row r="461" spans="1:3" ht="15.75" x14ac:dyDescent="0.25">
      <c r="A461" s="74" t="s">
        <v>2</v>
      </c>
      <c r="B461" s="73"/>
      <c r="C461" s="72"/>
    </row>
    <row r="462" spans="1:3" ht="15.75" x14ac:dyDescent="0.25">
      <c r="A462" s="75"/>
      <c r="B462" s="166" t="s">
        <v>148</v>
      </c>
      <c r="C462" s="166"/>
    </row>
    <row r="463" spans="1:3" ht="15.75" x14ac:dyDescent="0.25">
      <c r="A463" s="76" t="s">
        <v>6</v>
      </c>
      <c r="B463" s="8"/>
      <c r="C463" s="7">
        <v>88670</v>
      </c>
    </row>
    <row r="464" spans="1:3" ht="15.75" x14ac:dyDescent="0.25">
      <c r="A464" s="67" t="s">
        <v>7</v>
      </c>
      <c r="B464" s="47"/>
      <c r="C464" s="77"/>
    </row>
    <row r="465" spans="1:3" ht="15.75" x14ac:dyDescent="0.25">
      <c r="A465" s="67" t="s">
        <v>9</v>
      </c>
      <c r="B465" s="11"/>
      <c r="C465" s="10">
        <v>7800</v>
      </c>
    </row>
    <row r="466" spans="1:3" ht="16.5" x14ac:dyDescent="0.25">
      <c r="A466" s="12" t="s">
        <v>8</v>
      </c>
      <c r="B466" s="48"/>
      <c r="C466" s="10"/>
    </row>
    <row r="467" spans="1:3" ht="15.75" x14ac:dyDescent="0.25">
      <c r="A467" s="67" t="s">
        <v>11</v>
      </c>
      <c r="B467" s="11"/>
      <c r="C467" s="10">
        <v>101250</v>
      </c>
    </row>
    <row r="468" spans="1:3" ht="15.75" x14ac:dyDescent="0.25">
      <c r="A468" s="67" t="s">
        <v>53</v>
      </c>
      <c r="B468" s="11"/>
      <c r="C468" s="10">
        <v>30000</v>
      </c>
    </row>
    <row r="469" spans="1:3" ht="15.75" x14ac:dyDescent="0.25">
      <c r="A469" s="67" t="s">
        <v>13</v>
      </c>
      <c r="B469" s="11"/>
      <c r="C469" s="10">
        <v>44335</v>
      </c>
    </row>
    <row r="470" spans="1:3" ht="15.75" x14ac:dyDescent="0.25">
      <c r="A470" s="67" t="s">
        <v>14</v>
      </c>
      <c r="B470" s="47"/>
      <c r="C470" s="13"/>
    </row>
    <row r="471" spans="1:3" ht="15.75" x14ac:dyDescent="0.25">
      <c r="A471" s="67" t="s">
        <v>16</v>
      </c>
      <c r="B471" s="11"/>
      <c r="C471" s="10">
        <v>25000</v>
      </c>
    </row>
    <row r="472" spans="1:3" ht="15.75" x14ac:dyDescent="0.25">
      <c r="A472" s="67" t="s">
        <v>17</v>
      </c>
      <c r="B472" s="11"/>
      <c r="C472" s="10">
        <v>55000</v>
      </c>
    </row>
    <row r="473" spans="1:3" ht="15.75" x14ac:dyDescent="0.25">
      <c r="A473" s="67" t="s">
        <v>15</v>
      </c>
      <c r="B473" s="47"/>
      <c r="C473" s="13">
        <v>100000</v>
      </c>
    </row>
    <row r="474" spans="1:3" ht="15.75" x14ac:dyDescent="0.25">
      <c r="A474" s="67" t="s">
        <v>18</v>
      </c>
      <c r="B474" s="11"/>
      <c r="C474" s="10">
        <v>11500</v>
      </c>
    </row>
    <row r="475" spans="1:3" ht="15.75" x14ac:dyDescent="0.25">
      <c r="A475" s="67" t="s">
        <v>19</v>
      </c>
      <c r="B475" s="11"/>
      <c r="C475" s="10">
        <v>20000</v>
      </c>
    </row>
    <row r="476" spans="1:3" ht="15.75" x14ac:dyDescent="0.25">
      <c r="A476" s="78" t="s">
        <v>20</v>
      </c>
      <c r="B476" s="19"/>
      <c r="C476" s="18">
        <f>SUM(C463:C475)</f>
        <v>483555</v>
      </c>
    </row>
    <row r="477" spans="1:3" ht="15.75" x14ac:dyDescent="0.25">
      <c r="A477" s="79"/>
      <c r="B477" s="47"/>
      <c r="C477" s="20"/>
    </row>
    <row r="478" spans="1:3" ht="15.75" x14ac:dyDescent="0.25">
      <c r="A478" s="80" t="s">
        <v>21</v>
      </c>
      <c r="B478" s="47"/>
      <c r="C478" s="20"/>
    </row>
    <row r="479" spans="1:3" ht="15.75" x14ac:dyDescent="0.25">
      <c r="A479" s="67" t="s">
        <v>23</v>
      </c>
      <c r="B479" s="47"/>
      <c r="C479" s="77"/>
    </row>
    <row r="480" spans="1:3" ht="15.75" x14ac:dyDescent="0.25">
      <c r="A480" s="67" t="s">
        <v>22</v>
      </c>
      <c r="B480" s="47"/>
      <c r="C480" s="81"/>
    </row>
    <row r="481" spans="1:3" ht="15.75" x14ac:dyDescent="0.25">
      <c r="A481" s="67" t="s">
        <v>24</v>
      </c>
      <c r="B481" s="90"/>
      <c r="C481" s="81"/>
    </row>
    <row r="482" spans="1:3" ht="15.75" x14ac:dyDescent="0.25">
      <c r="A482" s="67" t="s">
        <v>25</v>
      </c>
      <c r="B482" s="47"/>
      <c r="C482" s="81"/>
    </row>
    <row r="483" spans="1:3" ht="15.75" x14ac:dyDescent="0.25">
      <c r="A483" s="67"/>
      <c r="B483" s="8"/>
      <c r="C483" s="7">
        <f>C476+B481+C479</f>
        <v>483555</v>
      </c>
    </row>
    <row r="484" spans="1:3" ht="15.75" x14ac:dyDescent="0.25">
      <c r="A484" s="80" t="s">
        <v>26</v>
      </c>
      <c r="B484" s="47"/>
      <c r="C484" s="81"/>
    </row>
    <row r="485" spans="1:3" ht="15.75" x14ac:dyDescent="0.25">
      <c r="A485" s="67" t="s">
        <v>27</v>
      </c>
      <c r="B485" s="29">
        <v>350</v>
      </c>
      <c r="C485" s="82"/>
    </row>
    <row r="486" spans="1:3" ht="17.25" x14ac:dyDescent="0.3">
      <c r="A486" s="83" t="s">
        <v>28</v>
      </c>
      <c r="B486" s="29">
        <v>8867</v>
      </c>
      <c r="C486" s="82"/>
    </row>
    <row r="487" spans="1:3" ht="17.25" x14ac:dyDescent="0.3">
      <c r="A487" s="83"/>
      <c r="B487" s="49"/>
      <c r="C487" s="33">
        <f>-B485-B486-B487</f>
        <v>-9217</v>
      </c>
    </row>
    <row r="488" spans="1:3" ht="16.5" thickBot="1" x14ac:dyDescent="0.3">
      <c r="A488" s="67" t="s">
        <v>29</v>
      </c>
      <c r="B488" s="35"/>
      <c r="C488" s="84">
        <f>C483-B485-B486</f>
        <v>474338</v>
      </c>
    </row>
    <row r="489" spans="1:3" ht="15.75" x14ac:dyDescent="0.25">
      <c r="A489" s="67" t="s">
        <v>30</v>
      </c>
      <c r="B489" s="50"/>
      <c r="C489" s="85">
        <f>C488*6/100</f>
        <v>28460.28</v>
      </c>
    </row>
    <row r="490" spans="1:3" ht="15.75" x14ac:dyDescent="0.25">
      <c r="A490" s="67" t="s">
        <v>31</v>
      </c>
      <c r="B490" s="47"/>
      <c r="C490" s="77">
        <v>-15000</v>
      </c>
    </row>
    <row r="491" spans="1:3" ht="16.5" thickBot="1" x14ac:dyDescent="0.3">
      <c r="A491" s="43" t="s">
        <v>32</v>
      </c>
      <c r="B491" s="40"/>
      <c r="C491" s="38">
        <f>C489+C490</f>
        <v>13460.279999999999</v>
      </c>
    </row>
    <row r="492" spans="1:3" ht="16.5" thickTop="1" x14ac:dyDescent="0.25">
      <c r="A492" s="22"/>
      <c r="B492" s="30"/>
      <c r="C492" s="58"/>
    </row>
    <row r="493" spans="1:3" ht="15.75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1"/>
      <c r="B502" s="30"/>
      <c r="C502" s="58"/>
    </row>
    <row r="503" spans="1:3" ht="15.75" x14ac:dyDescent="0.25">
      <c r="A503" s="21"/>
      <c r="B503" s="30"/>
      <c r="C503" s="58"/>
    </row>
    <row r="504" spans="1:3" ht="15.75" x14ac:dyDescent="0.25">
      <c r="A504" s="21"/>
      <c r="B504" s="30"/>
      <c r="C504" s="58"/>
    </row>
    <row r="505" spans="1:3" ht="17.25" x14ac:dyDescent="0.3">
      <c r="A505" s="1" t="s">
        <v>134</v>
      </c>
      <c r="B505" s="1"/>
      <c r="C505" s="2"/>
    </row>
    <row r="506" spans="1:3" ht="17.25" x14ac:dyDescent="0.3">
      <c r="A506" s="1" t="s">
        <v>56</v>
      </c>
      <c r="B506" s="1"/>
      <c r="C506" s="2"/>
    </row>
    <row r="507" spans="1:3" ht="15.75" x14ac:dyDescent="0.25">
      <c r="A507" s="73"/>
      <c r="B507" s="73"/>
      <c r="C507" s="72"/>
    </row>
    <row r="508" spans="1:3" ht="15.75" x14ac:dyDescent="0.25">
      <c r="A508" s="74" t="s">
        <v>2</v>
      </c>
      <c r="B508" s="73"/>
      <c r="C508" s="72"/>
    </row>
    <row r="509" spans="1:3" ht="15.75" x14ac:dyDescent="0.25">
      <c r="A509" s="75"/>
      <c r="B509" s="166" t="s">
        <v>148</v>
      </c>
      <c r="C509" s="166"/>
    </row>
    <row r="510" spans="1:3" ht="15.75" x14ac:dyDescent="0.25">
      <c r="A510" s="76" t="s">
        <v>6</v>
      </c>
      <c r="B510" s="8"/>
      <c r="C510" s="7">
        <v>102350</v>
      </c>
    </row>
    <row r="511" spans="1:3" ht="15.75" x14ac:dyDescent="0.25">
      <c r="A511" s="67" t="s">
        <v>7</v>
      </c>
      <c r="B511" s="47"/>
      <c r="C511" s="77"/>
    </row>
    <row r="512" spans="1:3" ht="15.75" x14ac:dyDescent="0.25">
      <c r="A512" s="67" t="s">
        <v>9</v>
      </c>
      <c r="B512" s="11"/>
      <c r="C512" s="10">
        <v>7800</v>
      </c>
    </row>
    <row r="513" spans="1:3" ht="16.5" x14ac:dyDescent="0.25">
      <c r="A513" s="12" t="s">
        <v>8</v>
      </c>
      <c r="B513" s="48"/>
      <c r="C513" s="10"/>
    </row>
    <row r="514" spans="1:3" ht="15.75" x14ac:dyDescent="0.25">
      <c r="A514" s="67" t="s">
        <v>11</v>
      </c>
      <c r="B514" s="11"/>
      <c r="C514" s="10">
        <v>101250</v>
      </c>
    </row>
    <row r="515" spans="1:3" ht="15.75" x14ac:dyDescent="0.25">
      <c r="A515" s="67" t="s">
        <v>147</v>
      </c>
      <c r="B515" s="11"/>
      <c r="C515" s="10">
        <v>30000</v>
      </c>
    </row>
    <row r="516" spans="1:3" ht="15.75" x14ac:dyDescent="0.25">
      <c r="A516" s="67" t="s">
        <v>13</v>
      </c>
      <c r="B516" s="11"/>
      <c r="C516" s="10">
        <f>C510/2</f>
        <v>51175</v>
      </c>
    </row>
    <row r="517" spans="1:3" ht="15.75" x14ac:dyDescent="0.25">
      <c r="A517" s="67" t="s">
        <v>14</v>
      </c>
      <c r="B517" s="47"/>
      <c r="C517" s="13"/>
    </row>
    <row r="518" spans="1:3" ht="15.75" x14ac:dyDescent="0.25">
      <c r="A518" s="67" t="s">
        <v>16</v>
      </c>
      <c r="B518" s="11"/>
      <c r="C518" s="10">
        <v>25000</v>
      </c>
    </row>
    <row r="519" spans="1:3" ht="15.75" x14ac:dyDescent="0.25">
      <c r="A519" s="67" t="s">
        <v>17</v>
      </c>
      <c r="B519" s="11"/>
      <c r="C519" s="10">
        <v>55000</v>
      </c>
    </row>
    <row r="520" spans="1:3" ht="15.75" x14ac:dyDescent="0.25">
      <c r="A520" s="67" t="s">
        <v>15</v>
      </c>
      <c r="B520" s="47"/>
      <c r="C520" s="13">
        <v>100000</v>
      </c>
    </row>
    <row r="521" spans="1:3" ht="15.75" x14ac:dyDescent="0.25">
      <c r="A521" s="67" t="s">
        <v>18</v>
      </c>
      <c r="B521" s="11"/>
      <c r="C521" s="10">
        <v>11500</v>
      </c>
    </row>
    <row r="522" spans="1:3" ht="15.75" x14ac:dyDescent="0.25">
      <c r="A522" s="67" t="s">
        <v>19</v>
      </c>
      <c r="B522" s="11"/>
      <c r="C522" s="10">
        <v>20000</v>
      </c>
    </row>
    <row r="523" spans="1:3" ht="15.75" x14ac:dyDescent="0.25">
      <c r="A523" s="78" t="s">
        <v>20</v>
      </c>
      <c r="B523" s="19"/>
      <c r="C523" s="18">
        <f>SUM(C510:C522)</f>
        <v>504075</v>
      </c>
    </row>
    <row r="524" spans="1:3" ht="15.75" x14ac:dyDescent="0.25">
      <c r="A524" s="79"/>
      <c r="B524" s="47"/>
      <c r="C524" s="20"/>
    </row>
    <row r="525" spans="1:3" ht="15.75" x14ac:dyDescent="0.25">
      <c r="A525" s="80" t="s">
        <v>21</v>
      </c>
      <c r="B525" s="47"/>
      <c r="C525" s="20"/>
    </row>
    <row r="526" spans="1:3" ht="15.75" x14ac:dyDescent="0.25">
      <c r="A526" s="67" t="s">
        <v>143</v>
      </c>
      <c r="B526" s="154">
        <v>7140</v>
      </c>
      <c r="C526" s="77"/>
    </row>
    <row r="527" spans="1:3" ht="15.75" x14ac:dyDescent="0.25">
      <c r="A527" s="67" t="s">
        <v>22</v>
      </c>
      <c r="B527" s="47"/>
      <c r="C527" s="81"/>
    </row>
    <row r="528" spans="1:3" ht="15.75" x14ac:dyDescent="0.25">
      <c r="A528" s="67" t="s">
        <v>24</v>
      </c>
      <c r="B528" s="90"/>
      <c r="C528" s="81"/>
    </row>
    <row r="529" spans="1:3" ht="15.75" x14ac:dyDescent="0.25">
      <c r="A529" s="67" t="s">
        <v>25</v>
      </c>
      <c r="B529" s="151">
        <v>4805.21</v>
      </c>
      <c r="C529" s="81"/>
    </row>
    <row r="530" spans="1:3" ht="15.75" x14ac:dyDescent="0.25">
      <c r="A530" s="67"/>
      <c r="B530" s="8"/>
      <c r="C530" s="7">
        <f>C523+B526+B529</f>
        <v>516020.21</v>
      </c>
    </row>
    <row r="531" spans="1:3" ht="15.75" x14ac:dyDescent="0.25">
      <c r="A531" s="80" t="s">
        <v>26</v>
      </c>
      <c r="B531" s="47"/>
      <c r="C531" s="81"/>
    </row>
    <row r="532" spans="1:3" ht="15.75" x14ac:dyDescent="0.25">
      <c r="A532" s="67" t="s">
        <v>27</v>
      </c>
      <c r="B532" s="29">
        <v>350</v>
      </c>
      <c r="C532" s="82"/>
    </row>
    <row r="533" spans="1:3" ht="17.25" x14ac:dyDescent="0.3">
      <c r="A533" s="83" t="s">
        <v>28</v>
      </c>
      <c r="B533" s="29">
        <v>10235</v>
      </c>
      <c r="C533" s="82"/>
    </row>
    <row r="534" spans="1:3" ht="17.25" x14ac:dyDescent="0.3">
      <c r="A534" s="83"/>
      <c r="B534" s="49"/>
      <c r="C534" s="33">
        <f>-B532-B533-B534</f>
        <v>-10585</v>
      </c>
    </row>
    <row r="535" spans="1:3" ht="16.5" thickBot="1" x14ac:dyDescent="0.3">
      <c r="A535" s="67" t="s">
        <v>29</v>
      </c>
      <c r="B535" s="35"/>
      <c r="C535" s="34">
        <f>C530-B532-B533</f>
        <v>505435.21</v>
      </c>
    </row>
    <row r="536" spans="1:3" ht="15.75" x14ac:dyDescent="0.25">
      <c r="A536" s="67" t="s">
        <v>73</v>
      </c>
      <c r="B536" s="50"/>
      <c r="C536" s="85">
        <f>C535*12/100</f>
        <v>60652.225200000008</v>
      </c>
    </row>
    <row r="537" spans="1:3" ht="15.75" x14ac:dyDescent="0.25">
      <c r="A537" s="67" t="s">
        <v>31</v>
      </c>
      <c r="B537" s="47"/>
      <c r="C537" s="13">
        <v>-45000</v>
      </c>
    </row>
    <row r="538" spans="1:3" ht="16.5" thickBot="1" x14ac:dyDescent="0.3">
      <c r="A538" s="43" t="s">
        <v>32</v>
      </c>
      <c r="B538" s="40"/>
      <c r="C538" s="38">
        <f>C536+C537</f>
        <v>15652.225200000008</v>
      </c>
    </row>
    <row r="539" spans="1:3" ht="16.5" thickTop="1" x14ac:dyDescent="0.25">
      <c r="A539" s="21"/>
      <c r="B539" s="30"/>
      <c r="C539" s="58"/>
    </row>
    <row r="540" spans="1:3" ht="15.75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1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2"/>
      <c r="B549" s="30"/>
      <c r="C549" s="58"/>
    </row>
    <row r="550" spans="1:3" ht="15.75" x14ac:dyDescent="0.25">
      <c r="A550" s="21"/>
      <c r="B550" s="30"/>
      <c r="C550" s="58"/>
    </row>
    <row r="551" spans="1:3" ht="15.75" x14ac:dyDescent="0.25">
      <c r="A551" s="21"/>
      <c r="B551" s="30"/>
      <c r="C551" s="58"/>
    </row>
    <row r="552" spans="1:3" ht="17.25" x14ac:dyDescent="0.3">
      <c r="A552" s="1" t="s">
        <v>135</v>
      </c>
      <c r="B552" s="1"/>
      <c r="C552" s="2"/>
    </row>
    <row r="553" spans="1:3" ht="17.25" x14ac:dyDescent="0.3">
      <c r="A553" s="1" t="s">
        <v>56</v>
      </c>
      <c r="B553" s="1"/>
      <c r="C553" s="2"/>
    </row>
    <row r="554" spans="1:3" ht="15.75" x14ac:dyDescent="0.25">
      <c r="A554" s="73"/>
      <c r="B554" s="73"/>
      <c r="C554" s="72"/>
    </row>
    <row r="555" spans="1:3" ht="15.75" x14ac:dyDescent="0.25">
      <c r="A555" s="74" t="s">
        <v>2</v>
      </c>
      <c r="B555" s="73"/>
      <c r="C555" s="72"/>
    </row>
    <row r="556" spans="1:3" ht="15.75" x14ac:dyDescent="0.25">
      <c r="A556" s="75"/>
      <c r="B556" s="166" t="s">
        <v>148</v>
      </c>
      <c r="C556" s="166"/>
    </row>
    <row r="557" spans="1:3" ht="15.75" x14ac:dyDescent="0.25">
      <c r="A557" s="76" t="s">
        <v>6</v>
      </c>
      <c r="B557" s="8"/>
      <c r="C557" s="7">
        <v>86410</v>
      </c>
    </row>
    <row r="558" spans="1:3" ht="15.75" x14ac:dyDescent="0.25">
      <c r="A558" s="67" t="s">
        <v>7</v>
      </c>
      <c r="B558" s="47"/>
      <c r="C558" s="77"/>
    </row>
    <row r="559" spans="1:3" ht="15.75" x14ac:dyDescent="0.25">
      <c r="A559" s="67" t="s">
        <v>9</v>
      </c>
      <c r="B559" s="11"/>
      <c r="C559" s="10">
        <v>7800</v>
      </c>
    </row>
    <row r="560" spans="1:3" ht="16.5" x14ac:dyDescent="0.25">
      <c r="A560" s="12" t="s">
        <v>8</v>
      </c>
      <c r="B560" s="48"/>
      <c r="C560" s="10"/>
    </row>
    <row r="561" spans="1:3" ht="15.75" x14ac:dyDescent="0.25">
      <c r="A561" s="67" t="s">
        <v>11</v>
      </c>
      <c r="B561" s="11"/>
      <c r="C561" s="10">
        <v>101250</v>
      </c>
    </row>
    <row r="562" spans="1:3" ht="15.75" x14ac:dyDescent="0.25">
      <c r="A562" s="67" t="s">
        <v>53</v>
      </c>
      <c r="B562" s="11"/>
      <c r="C562" s="10">
        <v>30000</v>
      </c>
    </row>
    <row r="563" spans="1:3" ht="15.75" x14ac:dyDescent="0.25">
      <c r="A563" s="67" t="s">
        <v>13</v>
      </c>
      <c r="B563" s="11"/>
      <c r="C563" s="10">
        <v>43205</v>
      </c>
    </row>
    <row r="564" spans="1:3" ht="15.75" x14ac:dyDescent="0.25">
      <c r="A564" s="67" t="s">
        <v>14</v>
      </c>
      <c r="B564" s="47"/>
      <c r="C564" s="13" t="s">
        <v>38</v>
      </c>
    </row>
    <row r="565" spans="1:3" ht="15.75" x14ac:dyDescent="0.25">
      <c r="A565" s="67" t="s">
        <v>16</v>
      </c>
      <c r="B565" s="11"/>
      <c r="C565" s="10">
        <v>25000</v>
      </c>
    </row>
    <row r="566" spans="1:3" ht="15.75" x14ac:dyDescent="0.25">
      <c r="A566" s="67" t="s">
        <v>17</v>
      </c>
      <c r="B566" s="11"/>
      <c r="C566" s="10">
        <v>55000</v>
      </c>
    </row>
    <row r="567" spans="1:3" ht="15.75" x14ac:dyDescent="0.25">
      <c r="A567" s="67" t="s">
        <v>15</v>
      </c>
      <c r="B567" s="47"/>
      <c r="C567" s="13">
        <v>100000</v>
      </c>
    </row>
    <row r="568" spans="1:3" ht="15.75" x14ac:dyDescent="0.25">
      <c r="A568" s="67" t="s">
        <v>18</v>
      </c>
      <c r="B568" s="11"/>
      <c r="C568" s="10">
        <v>11500</v>
      </c>
    </row>
    <row r="569" spans="1:3" ht="15.75" x14ac:dyDescent="0.25">
      <c r="A569" s="67" t="s">
        <v>19</v>
      </c>
      <c r="B569" s="11"/>
      <c r="C569" s="10">
        <v>20000</v>
      </c>
    </row>
    <row r="570" spans="1:3" ht="15.75" x14ac:dyDescent="0.25">
      <c r="A570" s="78" t="s">
        <v>20</v>
      </c>
      <c r="B570" s="19"/>
      <c r="C570" s="18">
        <f>SUM(C557:C569)</f>
        <v>480165</v>
      </c>
    </row>
    <row r="571" spans="1:3" ht="15.75" x14ac:dyDescent="0.25">
      <c r="A571" s="79"/>
      <c r="B571" s="47"/>
      <c r="C571" s="20"/>
    </row>
    <row r="572" spans="1:3" ht="15.75" x14ac:dyDescent="0.25">
      <c r="A572" s="80" t="s">
        <v>21</v>
      </c>
      <c r="B572" s="47"/>
      <c r="C572" s="20"/>
    </row>
    <row r="573" spans="1:3" ht="15.75" x14ac:dyDescent="0.25">
      <c r="A573" s="67" t="s">
        <v>143</v>
      </c>
      <c r="B573" s="154">
        <v>7140</v>
      </c>
      <c r="C573" s="77"/>
    </row>
    <row r="574" spans="1:3" ht="15.75" x14ac:dyDescent="0.25">
      <c r="A574" s="67" t="s">
        <v>22</v>
      </c>
      <c r="B574" s="47"/>
      <c r="C574" s="81"/>
    </row>
    <row r="575" spans="1:3" ht="15.75" x14ac:dyDescent="0.25">
      <c r="A575" s="67" t="s">
        <v>24</v>
      </c>
      <c r="B575" s="90"/>
      <c r="C575" s="81"/>
    </row>
    <row r="576" spans="1:3" ht="15.75" x14ac:dyDescent="0.25">
      <c r="A576" s="67" t="s">
        <v>25</v>
      </c>
      <c r="B576" s="151"/>
      <c r="C576" s="81"/>
    </row>
    <row r="577" spans="1:3" ht="15.75" x14ac:dyDescent="0.25">
      <c r="A577" s="67"/>
      <c r="B577" s="8"/>
      <c r="C577" s="7">
        <f>C570+B573</f>
        <v>487305</v>
      </c>
    </row>
    <row r="578" spans="1:3" ht="15.75" x14ac:dyDescent="0.25">
      <c r="A578" s="80" t="s">
        <v>26</v>
      </c>
      <c r="B578" s="47"/>
      <c r="C578" s="81"/>
    </row>
    <row r="579" spans="1:3" ht="15.75" x14ac:dyDescent="0.25">
      <c r="A579" s="67" t="s">
        <v>27</v>
      </c>
      <c r="B579" s="29">
        <v>350</v>
      </c>
      <c r="C579" s="82"/>
    </row>
    <row r="580" spans="1:3" ht="17.25" x14ac:dyDescent="0.3">
      <c r="A580" s="83" t="s">
        <v>28</v>
      </c>
      <c r="B580" s="29">
        <v>8641</v>
      </c>
      <c r="C580" s="82"/>
    </row>
    <row r="581" spans="1:3" ht="17.25" x14ac:dyDescent="0.3">
      <c r="A581" s="83"/>
      <c r="B581" s="49"/>
      <c r="C581" s="33">
        <f>-B579-B580-B581</f>
        <v>-8991</v>
      </c>
    </row>
    <row r="582" spans="1:3" ht="16.5" thickBot="1" x14ac:dyDescent="0.3">
      <c r="A582" s="67" t="s">
        <v>29</v>
      </c>
      <c r="B582" s="35"/>
      <c r="C582" s="34">
        <f>C577-B579-B580</f>
        <v>478314</v>
      </c>
    </row>
    <row r="583" spans="1:3" ht="15.75" x14ac:dyDescent="0.25">
      <c r="A583" s="67" t="s">
        <v>30</v>
      </c>
      <c r="B583" s="50"/>
      <c r="C583" s="85">
        <f>C582*6/100</f>
        <v>28698.84</v>
      </c>
    </row>
    <row r="584" spans="1:3" ht="15.75" x14ac:dyDescent="0.25">
      <c r="A584" s="67" t="s">
        <v>31</v>
      </c>
      <c r="B584" s="47"/>
      <c r="C584" s="13">
        <v>-15000</v>
      </c>
    </row>
    <row r="585" spans="1:3" ht="16.5" thickBot="1" x14ac:dyDescent="0.3">
      <c r="A585" s="43" t="s">
        <v>32</v>
      </c>
      <c r="B585" s="40"/>
      <c r="C585" s="38">
        <f>C583+C584</f>
        <v>13698.84</v>
      </c>
    </row>
    <row r="586" spans="1:3" ht="16.5" thickTop="1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8" ht="15.75" x14ac:dyDescent="0.25">
      <c r="A593" s="21"/>
      <c r="B593" s="30"/>
      <c r="C593" s="58"/>
    </row>
    <row r="594" spans="1:8" ht="15.75" x14ac:dyDescent="0.25">
      <c r="A594" s="21"/>
      <c r="B594" s="30"/>
      <c r="C594" s="58"/>
    </row>
    <row r="595" spans="1:8" ht="15.75" x14ac:dyDescent="0.25">
      <c r="A595" s="21"/>
      <c r="B595" s="30"/>
      <c r="C595" s="58"/>
    </row>
    <row r="596" spans="1:8" ht="15.75" x14ac:dyDescent="0.25">
      <c r="A596" s="21"/>
      <c r="B596" s="30"/>
      <c r="C596" s="58"/>
    </row>
    <row r="597" spans="1:8" ht="15.75" x14ac:dyDescent="0.25">
      <c r="A597" s="21"/>
      <c r="B597" s="30"/>
      <c r="C597" s="58"/>
    </row>
    <row r="598" spans="1:8" ht="15.75" x14ac:dyDescent="0.25">
      <c r="A598" s="21"/>
      <c r="B598" s="30"/>
      <c r="C598" s="58"/>
    </row>
    <row r="599" spans="1:8" ht="17.25" x14ac:dyDescent="0.3">
      <c r="A599" s="1" t="s">
        <v>136</v>
      </c>
      <c r="B599" s="1"/>
      <c r="C599" s="2"/>
      <c r="F599" s="1" t="s">
        <v>136</v>
      </c>
      <c r="G599" s="1"/>
      <c r="H599" s="2"/>
    </row>
    <row r="600" spans="1:8" ht="17.25" x14ac:dyDescent="0.3">
      <c r="A600" s="1" t="s">
        <v>56</v>
      </c>
      <c r="B600" s="1"/>
      <c r="C600" s="2"/>
      <c r="F600" s="1" t="s">
        <v>56</v>
      </c>
      <c r="G600" s="1"/>
      <c r="H600" s="2"/>
    </row>
    <row r="601" spans="1:8" ht="15.75" x14ac:dyDescent="0.25">
      <c r="A601" s="73"/>
      <c r="B601" s="73"/>
      <c r="C601" s="72"/>
      <c r="F601" s="73"/>
      <c r="G601" s="73"/>
      <c r="H601" s="72"/>
    </row>
    <row r="602" spans="1:8" ht="15.75" x14ac:dyDescent="0.25">
      <c r="A602" s="74" t="s">
        <v>2</v>
      </c>
      <c r="B602" s="73"/>
      <c r="C602" s="72"/>
      <c r="F602" s="74" t="s">
        <v>2</v>
      </c>
      <c r="G602" s="73"/>
      <c r="H602" s="72"/>
    </row>
    <row r="603" spans="1:8" ht="15.75" x14ac:dyDescent="0.25">
      <c r="A603" s="75"/>
      <c r="B603" s="166" t="s">
        <v>148</v>
      </c>
      <c r="C603" s="166"/>
      <c r="F603" s="75"/>
      <c r="G603" s="166" t="s">
        <v>148</v>
      </c>
      <c r="H603" s="166"/>
    </row>
    <row r="604" spans="1:8" ht="15.75" x14ac:dyDescent="0.25">
      <c r="A604" s="76" t="s">
        <v>6</v>
      </c>
      <c r="B604" s="8"/>
      <c r="C604" s="7">
        <v>89670</v>
      </c>
      <c r="F604" s="76" t="s">
        <v>6</v>
      </c>
      <c r="G604" s="8"/>
      <c r="H604" s="7">
        <v>89670</v>
      </c>
    </row>
    <row r="605" spans="1:8" ht="15.75" x14ac:dyDescent="0.25">
      <c r="A605" s="67" t="s">
        <v>7</v>
      </c>
      <c r="B605" s="47"/>
      <c r="C605" s="77"/>
      <c r="F605" s="67" t="s">
        <v>7</v>
      </c>
      <c r="G605" s="47"/>
      <c r="H605" s="77"/>
    </row>
    <row r="606" spans="1:8" ht="15.75" x14ac:dyDescent="0.25">
      <c r="A606" s="67" t="s">
        <v>9</v>
      </c>
      <c r="B606" s="11"/>
      <c r="C606" s="10">
        <v>7800</v>
      </c>
      <c r="F606" s="67" t="s">
        <v>9</v>
      </c>
      <c r="G606" s="11"/>
      <c r="H606" s="10">
        <v>7800</v>
      </c>
    </row>
    <row r="607" spans="1:8" ht="16.5" x14ac:dyDescent="0.25">
      <c r="A607" s="12" t="s">
        <v>8</v>
      </c>
      <c r="B607" s="48"/>
      <c r="C607" s="10"/>
      <c r="F607" s="12" t="s">
        <v>8</v>
      </c>
      <c r="G607" s="48"/>
      <c r="H607" s="10"/>
    </row>
    <row r="608" spans="1:8" ht="15.75" x14ac:dyDescent="0.25">
      <c r="A608" s="67" t="s">
        <v>11</v>
      </c>
      <c r="B608" s="11"/>
      <c r="C608" s="10">
        <v>101250</v>
      </c>
      <c r="F608" s="67" t="s">
        <v>11</v>
      </c>
      <c r="G608" s="11"/>
      <c r="H608" s="10">
        <v>101250</v>
      </c>
    </row>
    <row r="609" spans="1:8" ht="15.75" x14ac:dyDescent="0.25">
      <c r="A609" s="67" t="s">
        <v>53</v>
      </c>
      <c r="B609" s="11"/>
      <c r="C609" s="10">
        <v>30000</v>
      </c>
      <c r="F609" s="67" t="s">
        <v>53</v>
      </c>
      <c r="G609" s="11"/>
      <c r="H609" s="10">
        <v>30000</v>
      </c>
    </row>
    <row r="610" spans="1:8" ht="15.75" x14ac:dyDescent="0.25">
      <c r="A610" s="67" t="s">
        <v>13</v>
      </c>
      <c r="B610" s="11"/>
      <c r="C610" s="10">
        <v>44835</v>
      </c>
      <c r="F610" s="67" t="s">
        <v>13</v>
      </c>
      <c r="G610" s="11"/>
      <c r="H610" s="10">
        <v>44835</v>
      </c>
    </row>
    <row r="611" spans="1:8" ht="15.75" x14ac:dyDescent="0.25">
      <c r="A611" s="67" t="s">
        <v>14</v>
      </c>
      <c r="B611" s="47"/>
      <c r="C611" s="13"/>
      <c r="F611" s="67" t="s">
        <v>14</v>
      </c>
      <c r="G611" s="47"/>
      <c r="H611" s="13"/>
    </row>
    <row r="612" spans="1:8" ht="15.75" x14ac:dyDescent="0.25">
      <c r="A612" s="67" t="s">
        <v>16</v>
      </c>
      <c r="B612" s="11"/>
      <c r="C612" s="10">
        <v>25000</v>
      </c>
      <c r="F612" s="67" t="s">
        <v>16</v>
      </c>
      <c r="G612" s="11"/>
      <c r="H612" s="10">
        <v>25000</v>
      </c>
    </row>
    <row r="613" spans="1:8" ht="15.75" x14ac:dyDescent="0.25">
      <c r="A613" s="67" t="s">
        <v>17</v>
      </c>
      <c r="B613" s="11"/>
      <c r="C613" s="10">
        <v>55000</v>
      </c>
      <c r="F613" s="67" t="s">
        <v>17</v>
      </c>
      <c r="G613" s="11"/>
      <c r="H613" s="10">
        <v>55000</v>
      </c>
    </row>
    <row r="614" spans="1:8" ht="15.75" x14ac:dyDescent="0.25">
      <c r="A614" s="67" t="s">
        <v>15</v>
      </c>
      <c r="B614" s="47"/>
      <c r="C614" s="13">
        <v>100000</v>
      </c>
      <c r="F614" s="67" t="s">
        <v>15</v>
      </c>
      <c r="G614" s="47"/>
      <c r="H614" s="13">
        <v>100000</v>
      </c>
    </row>
    <row r="615" spans="1:8" ht="15.75" x14ac:dyDescent="0.25">
      <c r="A615" s="67" t="s">
        <v>18</v>
      </c>
      <c r="B615" s="11"/>
      <c r="C615" s="10">
        <v>11500</v>
      </c>
      <c r="F615" s="67" t="s">
        <v>18</v>
      </c>
      <c r="G615" s="11"/>
      <c r="H615" s="10">
        <v>11500</v>
      </c>
    </row>
    <row r="616" spans="1:8" ht="15.75" x14ac:dyDescent="0.25">
      <c r="A616" s="67" t="s">
        <v>19</v>
      </c>
      <c r="B616" s="11"/>
      <c r="C616" s="10">
        <v>20000</v>
      </c>
      <c r="F616" s="67" t="s">
        <v>19</v>
      </c>
      <c r="G616" s="11"/>
      <c r="H616" s="10">
        <v>20000</v>
      </c>
    </row>
    <row r="617" spans="1:8" ht="15.75" x14ac:dyDescent="0.25">
      <c r="A617" s="78" t="s">
        <v>20</v>
      </c>
      <c r="B617" s="19"/>
      <c r="C617" s="18">
        <f>SUM(C604:C616)</f>
        <v>485055</v>
      </c>
      <c r="F617" s="78" t="s">
        <v>20</v>
      </c>
      <c r="G617" s="19"/>
      <c r="H617" s="18">
        <f>SUM(H604:H616)</f>
        <v>485055</v>
      </c>
    </row>
    <row r="618" spans="1:8" ht="15.75" x14ac:dyDescent="0.25">
      <c r="A618" s="79"/>
      <c r="B618" s="47"/>
      <c r="C618" s="20"/>
      <c r="F618" s="79"/>
      <c r="G618" s="47"/>
      <c r="H618" s="20"/>
    </row>
    <row r="619" spans="1:8" ht="15.75" x14ac:dyDescent="0.25">
      <c r="A619" s="80" t="s">
        <v>21</v>
      </c>
      <c r="B619" s="47"/>
      <c r="C619" s="20"/>
      <c r="F619" s="80" t="s">
        <v>21</v>
      </c>
      <c r="G619" s="47"/>
      <c r="H619" s="20"/>
    </row>
    <row r="620" spans="1:8" ht="15.75" x14ac:dyDescent="0.25">
      <c r="A620" s="67" t="s">
        <v>143</v>
      </c>
      <c r="B620" s="154">
        <v>7140</v>
      </c>
      <c r="C620" s="77"/>
      <c r="F620" s="67" t="s">
        <v>143</v>
      </c>
      <c r="G620" s="154">
        <v>7140</v>
      </c>
      <c r="H620" s="77"/>
    </row>
    <row r="621" spans="1:8" ht="15.75" x14ac:dyDescent="0.25">
      <c r="A621" s="67" t="s">
        <v>22</v>
      </c>
      <c r="B621" s="47"/>
      <c r="C621" s="81"/>
      <c r="F621" s="67" t="s">
        <v>22</v>
      </c>
      <c r="G621" s="47"/>
      <c r="H621" s="81"/>
    </row>
    <row r="622" spans="1:8" ht="15.75" x14ac:dyDescent="0.25">
      <c r="A622" s="67" t="s">
        <v>24</v>
      </c>
      <c r="B622" s="90"/>
      <c r="C622" s="81"/>
      <c r="F622" s="67" t="s">
        <v>24</v>
      </c>
      <c r="G622" s="90"/>
      <c r="H622" s="81"/>
    </row>
    <row r="623" spans="1:8" ht="15.75" x14ac:dyDescent="0.25">
      <c r="A623" s="67" t="s">
        <v>25</v>
      </c>
      <c r="B623" s="151"/>
      <c r="C623" s="81"/>
      <c r="F623" s="67" t="s">
        <v>25</v>
      </c>
      <c r="G623" s="151"/>
      <c r="H623" s="81"/>
    </row>
    <row r="624" spans="1:8" ht="15.75" x14ac:dyDescent="0.25">
      <c r="A624" s="67"/>
      <c r="B624" s="8"/>
      <c r="C624" s="7">
        <f>C617+B620</f>
        <v>492195</v>
      </c>
      <c r="F624" s="67"/>
      <c r="G624" s="8"/>
      <c r="H624" s="7">
        <f>H617+G620</f>
        <v>492195</v>
      </c>
    </row>
    <row r="625" spans="1:10" ht="15.75" x14ac:dyDescent="0.25">
      <c r="A625" s="80" t="s">
        <v>26</v>
      </c>
      <c r="B625" s="47"/>
      <c r="C625" s="81"/>
      <c r="F625" s="80" t="s">
        <v>26</v>
      </c>
      <c r="G625" s="47"/>
      <c r="H625" s="81"/>
    </row>
    <row r="626" spans="1:10" ht="15.75" x14ac:dyDescent="0.25">
      <c r="A626" s="67" t="s">
        <v>27</v>
      </c>
      <c r="B626" s="29">
        <v>350</v>
      </c>
      <c r="C626" s="82"/>
      <c r="F626" s="67" t="s">
        <v>27</v>
      </c>
      <c r="G626" s="29">
        <v>350</v>
      </c>
      <c r="H626" s="82"/>
    </row>
    <row r="627" spans="1:10" ht="17.25" x14ac:dyDescent="0.3">
      <c r="A627" s="83" t="s">
        <v>28</v>
      </c>
      <c r="B627" s="29">
        <v>89670</v>
      </c>
      <c r="C627" s="82"/>
      <c r="F627" s="83" t="s">
        <v>28</v>
      </c>
      <c r="G627" s="29">
        <v>8967</v>
      </c>
      <c r="H627" s="82"/>
    </row>
    <row r="628" spans="1:10" ht="17.25" x14ac:dyDescent="0.3">
      <c r="A628" s="83"/>
      <c r="B628" s="49"/>
      <c r="C628" s="33">
        <f>-B626-B627-B628</f>
        <v>-90020</v>
      </c>
      <c r="F628" s="83"/>
      <c r="G628" s="49"/>
      <c r="H628" s="33">
        <f>-G626-G627-G628</f>
        <v>-9317</v>
      </c>
    </row>
    <row r="629" spans="1:10" ht="16.5" thickBot="1" x14ac:dyDescent="0.3">
      <c r="A629" s="67" t="s">
        <v>29</v>
      </c>
      <c r="B629" s="35"/>
      <c r="C629" s="34">
        <f>C624-B626-B627</f>
        <v>402175</v>
      </c>
      <c r="F629" s="67" t="s">
        <v>29</v>
      </c>
      <c r="G629" s="35"/>
      <c r="H629" s="34">
        <f>H624-G626-G627</f>
        <v>482878</v>
      </c>
    </row>
    <row r="630" spans="1:10" ht="15.75" x14ac:dyDescent="0.25">
      <c r="A630" s="67" t="s">
        <v>30</v>
      </c>
      <c r="B630" s="50"/>
      <c r="C630" s="85">
        <f>C629*6/100</f>
        <v>24130.5</v>
      </c>
      <c r="F630" s="67" t="s">
        <v>30</v>
      </c>
      <c r="G630" s="50"/>
      <c r="H630" s="85">
        <f>H629*6/100</f>
        <v>28972.68</v>
      </c>
    </row>
    <row r="631" spans="1:10" ht="15.75" x14ac:dyDescent="0.25">
      <c r="A631" s="67" t="s">
        <v>31</v>
      </c>
      <c r="B631" s="47"/>
      <c r="C631" s="13">
        <v>-15000</v>
      </c>
      <c r="F631" s="67" t="s">
        <v>31</v>
      </c>
      <c r="G631" s="47"/>
      <c r="H631" s="13">
        <v>-15000</v>
      </c>
    </row>
    <row r="632" spans="1:10" ht="16.5" thickBot="1" x14ac:dyDescent="0.3">
      <c r="A632" s="43" t="s">
        <v>32</v>
      </c>
      <c r="B632" s="40"/>
      <c r="C632" s="38">
        <f>C630+C631</f>
        <v>9130.5</v>
      </c>
      <c r="F632" s="43" t="s">
        <v>32</v>
      </c>
      <c r="G632" s="40"/>
      <c r="H632" s="38">
        <f>H630+H631</f>
        <v>13972.68</v>
      </c>
      <c r="J632">
        <f>13973-9130.5</f>
        <v>4842.5</v>
      </c>
    </row>
    <row r="633" spans="1:10" ht="16.5" thickTop="1" x14ac:dyDescent="0.25">
      <c r="A633" s="21"/>
      <c r="B633" s="30"/>
      <c r="C633" s="58"/>
      <c r="F633" s="21"/>
      <c r="G633" s="30"/>
      <c r="H633" s="58"/>
    </row>
    <row r="634" spans="1:10" ht="15.75" x14ac:dyDescent="0.25">
      <c r="A634" s="21"/>
      <c r="B634" s="30"/>
      <c r="C634" s="58"/>
    </row>
    <row r="635" spans="1:10" ht="15.75" x14ac:dyDescent="0.25">
      <c r="A635" s="21"/>
      <c r="B635" s="30"/>
      <c r="C635" s="58"/>
    </row>
    <row r="636" spans="1:10" ht="15.75" x14ac:dyDescent="0.25">
      <c r="A636" s="21"/>
      <c r="B636" s="30"/>
      <c r="C636" s="58"/>
    </row>
    <row r="637" spans="1:10" ht="15.75" x14ac:dyDescent="0.25">
      <c r="A637" s="21"/>
      <c r="B637" s="30"/>
      <c r="C637" s="58"/>
    </row>
    <row r="638" spans="1:10" ht="15.75" x14ac:dyDescent="0.25">
      <c r="A638" s="21"/>
      <c r="B638" s="30"/>
      <c r="C638" s="58"/>
    </row>
    <row r="639" spans="1:10" ht="15.75" x14ac:dyDescent="0.25">
      <c r="A639" s="21"/>
      <c r="B639" s="30"/>
      <c r="C639" s="58"/>
    </row>
    <row r="640" spans="1:10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58"/>
    </row>
    <row r="645" spans="1:3" ht="15.75" x14ac:dyDescent="0.25">
      <c r="A645" s="21"/>
      <c r="B645" s="30"/>
      <c r="C645" s="58"/>
    </row>
    <row r="646" spans="1:3" ht="17.25" x14ac:dyDescent="0.3">
      <c r="A646" s="1" t="s">
        <v>140</v>
      </c>
      <c r="B646" s="1"/>
      <c r="C646" s="2"/>
    </row>
    <row r="647" spans="1:3" ht="17.25" x14ac:dyDescent="0.3">
      <c r="A647" s="1" t="s">
        <v>141</v>
      </c>
      <c r="B647" s="1"/>
      <c r="C647" s="2"/>
    </row>
    <row r="648" spans="1:3" ht="15.75" x14ac:dyDescent="0.25">
      <c r="A648" s="73"/>
      <c r="B648" s="73"/>
      <c r="C648" s="72"/>
    </row>
    <row r="649" spans="1:3" ht="15.75" x14ac:dyDescent="0.25">
      <c r="A649" s="74" t="s">
        <v>2</v>
      </c>
      <c r="B649" s="73"/>
      <c r="C649" s="72"/>
    </row>
    <row r="650" spans="1:3" ht="15.75" x14ac:dyDescent="0.25">
      <c r="A650" s="75"/>
      <c r="B650" s="166" t="s">
        <v>148</v>
      </c>
      <c r="C650" s="166"/>
    </row>
    <row r="651" spans="1:3" ht="15.75" x14ac:dyDescent="0.25">
      <c r="A651" s="76" t="s">
        <v>6</v>
      </c>
      <c r="B651" s="8"/>
      <c r="C651" s="7">
        <v>79890</v>
      </c>
    </row>
    <row r="652" spans="1:3" ht="15.75" x14ac:dyDescent="0.25">
      <c r="A652" s="67" t="s">
        <v>7</v>
      </c>
      <c r="B652" s="47"/>
      <c r="C652" s="77"/>
    </row>
    <row r="653" spans="1:3" ht="15.75" x14ac:dyDescent="0.25">
      <c r="A653" s="67" t="s">
        <v>9</v>
      </c>
      <c r="B653" s="11"/>
      <c r="C653" s="10">
        <v>7800</v>
      </c>
    </row>
    <row r="654" spans="1:3" ht="16.5" x14ac:dyDescent="0.25">
      <c r="A654" s="12" t="s">
        <v>8</v>
      </c>
      <c r="B654" s="48"/>
      <c r="C654" s="10"/>
    </row>
    <row r="655" spans="1:3" ht="15.75" x14ac:dyDescent="0.25">
      <c r="A655" s="67" t="s">
        <v>11</v>
      </c>
      <c r="B655" s="11"/>
      <c r="C655" s="10">
        <v>101250</v>
      </c>
    </row>
    <row r="656" spans="1:3" ht="15.75" x14ac:dyDescent="0.25">
      <c r="A656" s="67" t="s">
        <v>53</v>
      </c>
      <c r="B656" s="11"/>
      <c r="C656" s="10"/>
    </row>
    <row r="657" spans="1:3" ht="15.75" x14ac:dyDescent="0.25">
      <c r="A657" s="67" t="s">
        <v>13</v>
      </c>
      <c r="B657" s="11"/>
      <c r="C657" s="10">
        <f>C651/2</f>
        <v>39945</v>
      </c>
    </row>
    <row r="658" spans="1:3" ht="15.75" x14ac:dyDescent="0.25">
      <c r="A658" s="67" t="s">
        <v>14</v>
      </c>
      <c r="B658" s="47"/>
      <c r="C658" s="13"/>
    </row>
    <row r="659" spans="1:3" ht="15.75" x14ac:dyDescent="0.25">
      <c r="A659" s="67" t="s">
        <v>16</v>
      </c>
      <c r="B659" s="11"/>
      <c r="C659" s="10">
        <v>25000</v>
      </c>
    </row>
    <row r="660" spans="1:3" ht="15.75" x14ac:dyDescent="0.25">
      <c r="A660" s="67" t="s">
        <v>17</v>
      </c>
      <c r="B660" s="11"/>
      <c r="C660" s="10">
        <v>55000</v>
      </c>
    </row>
    <row r="661" spans="1:3" ht="15.75" x14ac:dyDescent="0.25">
      <c r="A661" s="67" t="s">
        <v>15</v>
      </c>
      <c r="B661" s="47"/>
      <c r="C661" s="13">
        <v>100000</v>
      </c>
    </row>
    <row r="662" spans="1:3" ht="15.75" x14ac:dyDescent="0.25">
      <c r="A662" s="67" t="s">
        <v>18</v>
      </c>
      <c r="B662" s="11"/>
      <c r="C662" s="10">
        <v>11500</v>
      </c>
    </row>
    <row r="663" spans="1:3" ht="15.75" x14ac:dyDescent="0.25">
      <c r="A663" s="67" t="s">
        <v>19</v>
      </c>
      <c r="B663" s="11"/>
      <c r="C663" s="10">
        <v>20000</v>
      </c>
    </row>
    <row r="664" spans="1:3" ht="15.75" x14ac:dyDescent="0.25">
      <c r="A664" s="78" t="s">
        <v>20</v>
      </c>
      <c r="B664" s="19"/>
      <c r="C664" s="18">
        <f>SUM(C651:C663)</f>
        <v>440385</v>
      </c>
    </row>
    <row r="665" spans="1:3" ht="15.75" x14ac:dyDescent="0.25">
      <c r="A665" s="79"/>
      <c r="B665" s="47"/>
      <c r="C665" s="20"/>
    </row>
    <row r="666" spans="1:3" ht="15.75" x14ac:dyDescent="0.25">
      <c r="A666" s="80" t="s">
        <v>21</v>
      </c>
      <c r="B666" s="47"/>
      <c r="C666" s="20"/>
    </row>
    <row r="667" spans="1:3" ht="15.75" x14ac:dyDescent="0.25">
      <c r="A667" s="67" t="s">
        <v>143</v>
      </c>
      <c r="B667" s="154">
        <v>10080</v>
      </c>
      <c r="C667" s="77"/>
    </row>
    <row r="668" spans="1:3" ht="15.75" x14ac:dyDescent="0.25">
      <c r="A668" s="67" t="s">
        <v>22</v>
      </c>
      <c r="B668" s="47"/>
      <c r="C668" s="81"/>
    </row>
    <row r="669" spans="1:3" ht="15.75" x14ac:dyDescent="0.25">
      <c r="A669" s="67" t="s">
        <v>24</v>
      </c>
      <c r="B669" s="90"/>
      <c r="C669" s="81"/>
    </row>
    <row r="670" spans="1:3" ht="15.75" x14ac:dyDescent="0.25">
      <c r="A670" s="67" t="s">
        <v>25</v>
      </c>
      <c r="B670" s="151"/>
      <c r="C670" s="81"/>
    </row>
    <row r="671" spans="1:3" ht="15.75" x14ac:dyDescent="0.25">
      <c r="A671" s="67"/>
      <c r="B671" s="8"/>
      <c r="C671" s="7">
        <f>C664+B667</f>
        <v>450465</v>
      </c>
    </row>
    <row r="672" spans="1:3" ht="15.75" x14ac:dyDescent="0.25">
      <c r="A672" s="80" t="s">
        <v>26</v>
      </c>
      <c r="B672" s="47"/>
      <c r="C672" s="81"/>
    </row>
    <row r="673" spans="1:3" ht="15.75" x14ac:dyDescent="0.25">
      <c r="A673" s="67" t="s">
        <v>27</v>
      </c>
      <c r="B673" s="29">
        <v>350</v>
      </c>
      <c r="C673" s="82"/>
    </row>
    <row r="674" spans="1:3" ht="17.25" x14ac:dyDescent="0.3">
      <c r="A674" s="83" t="s">
        <v>28</v>
      </c>
      <c r="B674" s="29"/>
      <c r="C674" s="82"/>
    </row>
    <row r="675" spans="1:3" ht="17.25" x14ac:dyDescent="0.3">
      <c r="A675" s="83"/>
      <c r="B675" s="49"/>
      <c r="C675" s="33">
        <f>-B673-B674-B675</f>
        <v>-350</v>
      </c>
    </row>
    <row r="676" spans="1:3" ht="16.5" thickBot="1" x14ac:dyDescent="0.3">
      <c r="A676" s="67" t="s">
        <v>29</v>
      </c>
      <c r="B676" s="35"/>
      <c r="C676" s="34">
        <f>C671-B673-B674</f>
        <v>450115</v>
      </c>
    </row>
    <row r="677" spans="1:3" ht="15.75" x14ac:dyDescent="0.25">
      <c r="A677" s="67" t="s">
        <v>30</v>
      </c>
      <c r="B677" s="50"/>
      <c r="C677" s="85">
        <f>C676*6/100</f>
        <v>27006.9</v>
      </c>
    </row>
    <row r="678" spans="1:3" ht="15.75" x14ac:dyDescent="0.25">
      <c r="A678" s="67" t="s">
        <v>31</v>
      </c>
      <c r="B678" s="47"/>
      <c r="C678" s="13">
        <v>-15000</v>
      </c>
    </row>
    <row r="679" spans="1:3" ht="16.5" thickBot="1" x14ac:dyDescent="0.3">
      <c r="A679" s="43" t="s">
        <v>32</v>
      </c>
      <c r="B679" s="40"/>
      <c r="C679" s="38">
        <f>C677+C678</f>
        <v>12006.900000000001</v>
      </c>
    </row>
    <row r="680" spans="1:3" ht="16.5" thickTop="1" x14ac:dyDescent="0.25">
      <c r="A680" s="21"/>
      <c r="B680" s="30"/>
      <c r="C680" s="58"/>
    </row>
    <row r="681" spans="1:3" ht="15.75" x14ac:dyDescent="0.25">
      <c r="A681" s="21"/>
      <c r="B681" s="30"/>
      <c r="C681" s="58"/>
    </row>
    <row r="682" spans="1:3" ht="15.75" x14ac:dyDescent="0.25">
      <c r="A682" s="21"/>
      <c r="B682" s="30"/>
      <c r="C682" s="58"/>
    </row>
    <row r="683" spans="1:3" ht="15.75" x14ac:dyDescent="0.25">
      <c r="A683" s="21"/>
      <c r="B683" s="30"/>
      <c r="C683" s="58"/>
    </row>
    <row r="684" spans="1:3" ht="15.75" x14ac:dyDescent="0.25">
      <c r="A684" s="21"/>
      <c r="B684" s="30"/>
      <c r="C684" s="58"/>
    </row>
    <row r="685" spans="1:3" ht="15.75" x14ac:dyDescent="0.25">
      <c r="A685" s="21"/>
      <c r="B685" s="30"/>
      <c r="C685" s="58"/>
    </row>
    <row r="686" spans="1:3" ht="15.75" x14ac:dyDescent="0.25">
      <c r="A686" s="21"/>
      <c r="B686" s="30"/>
      <c r="C686" s="58"/>
    </row>
    <row r="687" spans="1:3" ht="15.75" x14ac:dyDescent="0.25">
      <c r="A687" s="21"/>
      <c r="B687" s="30"/>
      <c r="C687" s="58"/>
    </row>
    <row r="688" spans="1:3" ht="15.75" x14ac:dyDescent="0.25">
      <c r="A688" s="21"/>
      <c r="B688" s="30"/>
      <c r="C688" s="58"/>
    </row>
    <row r="689" spans="1:3" ht="15.75" x14ac:dyDescent="0.25">
      <c r="A689" s="21"/>
      <c r="B689" s="30"/>
      <c r="C689" s="58"/>
    </row>
    <row r="690" spans="1:3" ht="15.75" x14ac:dyDescent="0.25">
      <c r="A690" s="21"/>
      <c r="B690" s="30"/>
      <c r="C690" s="58"/>
    </row>
    <row r="691" spans="1:3" ht="15.75" x14ac:dyDescent="0.25">
      <c r="A691" s="21"/>
      <c r="B691" s="30"/>
      <c r="C691" s="58"/>
    </row>
    <row r="692" spans="1:3" ht="15.75" x14ac:dyDescent="0.25">
      <c r="A692" s="21"/>
      <c r="B692" s="30"/>
      <c r="C692" s="97"/>
    </row>
    <row r="693" spans="1:3" ht="15.75" x14ac:dyDescent="0.25">
      <c r="A693" s="21"/>
      <c r="B693" s="30"/>
      <c r="C693" s="97"/>
    </row>
    <row r="694" spans="1:3" ht="15.75" x14ac:dyDescent="0.25">
      <c r="A694" s="71" t="s">
        <v>127</v>
      </c>
      <c r="C694" s="101"/>
    </row>
    <row r="695" spans="1:3" ht="15.75" x14ac:dyDescent="0.25">
      <c r="A695" s="71" t="s">
        <v>63</v>
      </c>
      <c r="B695" s="71"/>
      <c r="C695" s="72"/>
    </row>
    <row r="696" spans="1:3" ht="15.75" x14ac:dyDescent="0.25">
      <c r="A696" s="73"/>
      <c r="B696" s="73"/>
      <c r="C696" s="72"/>
    </row>
    <row r="697" spans="1:3" ht="15.75" x14ac:dyDescent="0.25">
      <c r="A697" s="74" t="s">
        <v>2</v>
      </c>
      <c r="B697" s="73"/>
      <c r="C697" s="72"/>
    </row>
    <row r="698" spans="1:3" ht="15.75" x14ac:dyDescent="0.25">
      <c r="A698" s="75"/>
      <c r="B698" s="166" t="s">
        <v>148</v>
      </c>
      <c r="C698" s="166"/>
    </row>
    <row r="699" spans="1:3" ht="15.75" x14ac:dyDescent="0.25">
      <c r="A699" s="76" t="s">
        <v>6</v>
      </c>
      <c r="B699" s="8"/>
      <c r="C699" s="7">
        <v>136500</v>
      </c>
    </row>
    <row r="700" spans="1:3" ht="15.75" x14ac:dyDescent="0.25">
      <c r="A700" s="67" t="s">
        <v>7</v>
      </c>
      <c r="B700" s="47"/>
      <c r="C700" s="77" t="s">
        <v>38</v>
      </c>
    </row>
    <row r="701" spans="1:3" ht="15.75" x14ac:dyDescent="0.25">
      <c r="A701" s="67" t="s">
        <v>9</v>
      </c>
      <c r="B701" s="11"/>
      <c r="C701" s="10">
        <v>7800</v>
      </c>
    </row>
    <row r="702" spans="1:3" ht="16.5" x14ac:dyDescent="0.25">
      <c r="A702" s="12" t="s">
        <v>8</v>
      </c>
      <c r="B702" s="48"/>
      <c r="C702" s="10">
        <v>2900</v>
      </c>
    </row>
    <row r="703" spans="1:3" ht="15.75" x14ac:dyDescent="0.25">
      <c r="A703" s="67" t="s">
        <v>64</v>
      </c>
      <c r="B703" s="11"/>
      <c r="C703" s="10">
        <v>7500</v>
      </c>
    </row>
    <row r="704" spans="1:3" ht="15.75" x14ac:dyDescent="0.25">
      <c r="A704" s="67" t="s">
        <v>11</v>
      </c>
      <c r="B704" s="11"/>
      <c r="C704" s="10">
        <v>101250</v>
      </c>
    </row>
    <row r="705" spans="1:3" ht="15.75" x14ac:dyDescent="0.25">
      <c r="A705" s="67" t="s">
        <v>53</v>
      </c>
      <c r="B705" s="11"/>
      <c r="C705" s="10">
        <v>50000</v>
      </c>
    </row>
    <row r="706" spans="1:3" ht="15.75" x14ac:dyDescent="0.25">
      <c r="A706" s="67" t="s">
        <v>13</v>
      </c>
      <c r="B706" s="11"/>
      <c r="C706" s="10">
        <v>68250</v>
      </c>
    </row>
    <row r="707" spans="1:3" ht="15.75" x14ac:dyDescent="0.25">
      <c r="A707" s="67" t="s">
        <v>14</v>
      </c>
      <c r="B707" s="47"/>
      <c r="C707" s="13" t="s">
        <v>38</v>
      </c>
    </row>
    <row r="708" spans="1:3" ht="15.75" x14ac:dyDescent="0.25">
      <c r="A708" s="67" t="s">
        <v>16</v>
      </c>
      <c r="B708" s="11"/>
      <c r="C708" s="10">
        <v>25000</v>
      </c>
    </row>
    <row r="709" spans="1:3" ht="15.75" x14ac:dyDescent="0.25">
      <c r="A709" s="67" t="s">
        <v>17</v>
      </c>
      <c r="B709" s="11"/>
      <c r="C709" s="10">
        <v>75000</v>
      </c>
    </row>
    <row r="710" spans="1:3" ht="15.75" x14ac:dyDescent="0.25">
      <c r="A710" s="67" t="s">
        <v>15</v>
      </c>
      <c r="B710" s="47"/>
      <c r="C710" s="15" t="s">
        <v>38</v>
      </c>
    </row>
    <row r="711" spans="1:3" ht="15.75" x14ac:dyDescent="0.25">
      <c r="A711" s="67" t="s">
        <v>18</v>
      </c>
      <c r="B711" s="11"/>
      <c r="C711" s="10">
        <v>13900</v>
      </c>
    </row>
    <row r="712" spans="1:3" ht="15.75" x14ac:dyDescent="0.25">
      <c r="A712" s="67" t="s">
        <v>19</v>
      </c>
      <c r="B712" s="11"/>
      <c r="C712" s="10">
        <v>20000</v>
      </c>
    </row>
    <row r="713" spans="1:3" ht="15.75" x14ac:dyDescent="0.25">
      <c r="A713" s="78" t="s">
        <v>20</v>
      </c>
      <c r="B713" s="19"/>
      <c r="C713" s="18">
        <f>SUM(C699:C712)</f>
        <v>508100</v>
      </c>
    </row>
    <row r="714" spans="1:3" ht="15.75" x14ac:dyDescent="0.25">
      <c r="A714" s="79"/>
      <c r="B714" s="47"/>
      <c r="C714" s="20"/>
    </row>
    <row r="715" spans="1:3" ht="15.75" x14ac:dyDescent="0.25">
      <c r="A715" s="80" t="s">
        <v>21</v>
      </c>
      <c r="B715" s="47"/>
      <c r="C715" s="20"/>
    </row>
    <row r="716" spans="1:3" ht="15.75" x14ac:dyDescent="0.25">
      <c r="A716" s="67" t="s">
        <v>143</v>
      </c>
      <c r="B716" s="154">
        <v>7140</v>
      </c>
      <c r="C716" s="77"/>
    </row>
    <row r="717" spans="1:3" ht="15.75" x14ac:dyDescent="0.25">
      <c r="A717" s="67" t="s">
        <v>22</v>
      </c>
      <c r="B717" s="14">
        <v>20000</v>
      </c>
      <c r="C717" s="81"/>
    </row>
    <row r="718" spans="1:3" ht="15.75" x14ac:dyDescent="0.25">
      <c r="A718" s="67" t="s">
        <v>24</v>
      </c>
      <c r="B718" s="47"/>
      <c r="C718" s="81"/>
    </row>
    <row r="719" spans="1:3" ht="15.75" x14ac:dyDescent="0.25">
      <c r="A719" s="67" t="s">
        <v>25</v>
      </c>
      <c r="B719" s="47"/>
      <c r="C719" s="81"/>
    </row>
    <row r="720" spans="1:3" ht="15.75" x14ac:dyDescent="0.25">
      <c r="A720" s="67"/>
      <c r="B720" s="8"/>
      <c r="C720" s="7">
        <f>C713+B716+B717</f>
        <v>535240</v>
      </c>
    </row>
    <row r="721" spans="1:3" ht="15.75" x14ac:dyDescent="0.25">
      <c r="A721" s="80" t="s">
        <v>26</v>
      </c>
      <c r="B721" s="47"/>
      <c r="C721" s="81"/>
    </row>
    <row r="722" spans="1:3" ht="15.75" x14ac:dyDescent="0.25">
      <c r="A722" s="67" t="s">
        <v>27</v>
      </c>
      <c r="B722" s="29">
        <v>350</v>
      </c>
      <c r="C722" s="82"/>
    </row>
    <row r="723" spans="1:3" ht="17.25" x14ac:dyDescent="0.3">
      <c r="A723" s="83" t="s">
        <v>28</v>
      </c>
      <c r="B723" s="29">
        <v>13650</v>
      </c>
      <c r="C723" s="82"/>
    </row>
    <row r="724" spans="1:3" ht="17.25" x14ac:dyDescent="0.3">
      <c r="A724" s="83"/>
      <c r="B724" s="49"/>
      <c r="C724" s="33">
        <f>-B722-B723-B724</f>
        <v>-14000</v>
      </c>
    </row>
    <row r="725" spans="1:3" ht="16.5" thickBot="1" x14ac:dyDescent="0.3">
      <c r="A725" s="67" t="s">
        <v>29</v>
      </c>
      <c r="B725" s="35"/>
      <c r="C725" s="84">
        <f>+C720+C724</f>
        <v>521240</v>
      </c>
    </row>
    <row r="726" spans="1:3" ht="15.75" x14ac:dyDescent="0.25">
      <c r="A726" s="67" t="s">
        <v>73</v>
      </c>
      <c r="B726" s="50"/>
      <c r="C726" s="85">
        <f>C725*12/100</f>
        <v>62548.800000000003</v>
      </c>
    </row>
    <row r="727" spans="1:3" ht="15.75" x14ac:dyDescent="0.25">
      <c r="A727" s="67" t="s">
        <v>31</v>
      </c>
      <c r="B727" s="47"/>
      <c r="C727" s="77">
        <v>-45000</v>
      </c>
    </row>
    <row r="728" spans="1:3" ht="16.5" thickBot="1" x14ac:dyDescent="0.3">
      <c r="A728" s="88" t="s">
        <v>54</v>
      </c>
      <c r="B728" s="89"/>
      <c r="C728" s="126">
        <f>C726+C727</f>
        <v>17548.800000000003</v>
      </c>
    </row>
    <row r="729" spans="1:3" ht="16.5" thickTop="1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92"/>
      <c r="B738" s="146"/>
      <c r="C738" s="120"/>
    </row>
    <row r="739" spans="1:3" ht="15.75" x14ac:dyDescent="0.25">
      <c r="A739" s="21"/>
      <c r="B739" s="30"/>
      <c r="C739" s="97"/>
    </row>
    <row r="741" spans="1:3" ht="15.75" x14ac:dyDescent="0.25">
      <c r="A741" s="71" t="s">
        <v>62</v>
      </c>
      <c r="C741" s="101"/>
    </row>
    <row r="742" spans="1:3" ht="15.75" x14ac:dyDescent="0.25">
      <c r="A742" s="71" t="s">
        <v>63</v>
      </c>
      <c r="B742" s="71"/>
      <c r="C742" s="72"/>
    </row>
    <row r="743" spans="1:3" ht="15.75" x14ac:dyDescent="0.25">
      <c r="A743" s="73"/>
      <c r="B743" s="73"/>
      <c r="C743" s="72"/>
    </row>
    <row r="744" spans="1:3" ht="15.75" x14ac:dyDescent="0.25">
      <c r="A744" s="74" t="s">
        <v>2</v>
      </c>
      <c r="B744" s="73"/>
      <c r="C744" s="72"/>
    </row>
    <row r="745" spans="1:3" ht="15.75" x14ac:dyDescent="0.25">
      <c r="A745" s="75"/>
      <c r="B745" s="166" t="s">
        <v>148</v>
      </c>
      <c r="C745" s="166"/>
    </row>
    <row r="746" spans="1:3" ht="15.75" x14ac:dyDescent="0.25">
      <c r="A746" s="76" t="s">
        <v>6</v>
      </c>
      <c r="B746" s="8"/>
      <c r="C746" s="7">
        <v>136500</v>
      </c>
    </row>
    <row r="747" spans="1:3" ht="15.75" x14ac:dyDescent="0.25">
      <c r="A747" s="67" t="s">
        <v>7</v>
      </c>
      <c r="B747" s="47"/>
      <c r="C747" s="77" t="s">
        <v>38</v>
      </c>
    </row>
    <row r="748" spans="1:3" ht="15.75" x14ac:dyDescent="0.25">
      <c r="A748" s="67" t="s">
        <v>9</v>
      </c>
      <c r="B748" s="11"/>
      <c r="C748" s="10">
        <v>7800</v>
      </c>
    </row>
    <row r="749" spans="1:3" ht="17.25" x14ac:dyDescent="0.3">
      <c r="A749" s="83" t="s">
        <v>10</v>
      </c>
      <c r="B749" s="48"/>
      <c r="C749" s="10" t="s">
        <v>38</v>
      </c>
    </row>
    <row r="750" spans="1:3" ht="15.75" x14ac:dyDescent="0.25">
      <c r="A750" s="67" t="s">
        <v>64</v>
      </c>
      <c r="B750" s="11"/>
      <c r="C750" s="10">
        <v>7500</v>
      </c>
    </row>
    <row r="751" spans="1:3" ht="15.75" x14ac:dyDescent="0.25">
      <c r="A751" s="67" t="s">
        <v>11</v>
      </c>
      <c r="B751" s="11"/>
      <c r="C751" s="10">
        <v>101250</v>
      </c>
    </row>
    <row r="752" spans="1:3" ht="15.75" x14ac:dyDescent="0.25">
      <c r="A752" s="67" t="s">
        <v>53</v>
      </c>
      <c r="B752" s="11"/>
      <c r="C752" s="10">
        <v>50000</v>
      </c>
    </row>
    <row r="753" spans="1:3" ht="15.75" x14ac:dyDescent="0.25">
      <c r="A753" s="67" t="s">
        <v>13</v>
      </c>
      <c r="B753" s="11"/>
      <c r="C753" s="10">
        <v>68250</v>
      </c>
    </row>
    <row r="754" spans="1:3" ht="15.75" x14ac:dyDescent="0.25">
      <c r="A754" s="67" t="s">
        <v>14</v>
      </c>
      <c r="B754" s="47"/>
      <c r="C754" s="13" t="s">
        <v>38</v>
      </c>
    </row>
    <row r="755" spans="1:3" ht="15.75" x14ac:dyDescent="0.25">
      <c r="A755" s="67" t="s">
        <v>16</v>
      </c>
      <c r="B755" s="11"/>
      <c r="C755" s="10">
        <v>25000</v>
      </c>
    </row>
    <row r="756" spans="1:3" ht="15.75" x14ac:dyDescent="0.25">
      <c r="A756" s="67" t="s">
        <v>17</v>
      </c>
      <c r="B756" s="11"/>
      <c r="C756" s="10">
        <v>75000</v>
      </c>
    </row>
    <row r="757" spans="1:3" ht="15.75" x14ac:dyDescent="0.25">
      <c r="A757" s="67" t="s">
        <v>15</v>
      </c>
      <c r="B757" s="47"/>
      <c r="C757" s="15">
        <v>125000</v>
      </c>
    </row>
    <row r="758" spans="1:3" ht="15.75" x14ac:dyDescent="0.25">
      <c r="A758" s="67" t="s">
        <v>18</v>
      </c>
      <c r="B758" s="11"/>
      <c r="C758" s="10">
        <v>13900</v>
      </c>
    </row>
    <row r="759" spans="1:3" ht="15.75" x14ac:dyDescent="0.25">
      <c r="A759" s="67" t="s">
        <v>19</v>
      </c>
      <c r="B759" s="11"/>
      <c r="C759" s="10">
        <v>20000</v>
      </c>
    </row>
    <row r="760" spans="1:3" ht="15.75" x14ac:dyDescent="0.25">
      <c r="A760" s="78" t="s">
        <v>20</v>
      </c>
      <c r="B760" s="19"/>
      <c r="C760" s="18">
        <f>SUM(C746:C759)</f>
        <v>630200</v>
      </c>
    </row>
    <row r="761" spans="1:3" ht="15.75" x14ac:dyDescent="0.25">
      <c r="A761" s="79"/>
      <c r="B761" s="47"/>
      <c r="C761" s="20"/>
    </row>
    <row r="762" spans="1:3" ht="15.75" x14ac:dyDescent="0.25">
      <c r="A762" s="80" t="s">
        <v>21</v>
      </c>
      <c r="B762" s="47"/>
      <c r="C762" s="20"/>
    </row>
    <row r="763" spans="1:3" ht="15.75" x14ac:dyDescent="0.25">
      <c r="A763" s="67" t="s">
        <v>143</v>
      </c>
      <c r="B763" s="154">
        <v>7140</v>
      </c>
      <c r="C763" s="77"/>
    </row>
    <row r="764" spans="1:3" ht="15.75" x14ac:dyDescent="0.25">
      <c r="A764" s="67" t="s">
        <v>22</v>
      </c>
      <c r="B764" s="47"/>
      <c r="C764" s="81"/>
    </row>
    <row r="765" spans="1:3" ht="15.75" x14ac:dyDescent="0.25">
      <c r="A765" s="67" t="s">
        <v>24</v>
      </c>
      <c r="B765" s="47"/>
      <c r="C765" s="81"/>
    </row>
    <row r="766" spans="1:3" ht="15.75" x14ac:dyDescent="0.25">
      <c r="A766" s="67" t="s">
        <v>25</v>
      </c>
      <c r="B766" s="47"/>
      <c r="C766" s="81"/>
    </row>
    <row r="767" spans="1:3" ht="15.75" x14ac:dyDescent="0.25">
      <c r="A767" s="67"/>
      <c r="B767" s="8"/>
      <c r="C767" s="7">
        <f>C760+B763</f>
        <v>637340</v>
      </c>
    </row>
    <row r="768" spans="1:3" ht="15.75" x14ac:dyDescent="0.25">
      <c r="A768" s="80" t="s">
        <v>26</v>
      </c>
      <c r="B768" s="47"/>
      <c r="C768" s="81"/>
    </row>
    <row r="769" spans="1:3" ht="15.75" x14ac:dyDescent="0.25">
      <c r="A769" s="67" t="s">
        <v>27</v>
      </c>
      <c r="B769" s="29">
        <v>350</v>
      </c>
      <c r="C769" s="82"/>
    </row>
    <row r="770" spans="1:3" ht="17.25" x14ac:dyDescent="0.3">
      <c r="A770" s="83" t="s">
        <v>28</v>
      </c>
      <c r="B770" s="29">
        <v>13650</v>
      </c>
      <c r="C770" s="82"/>
    </row>
    <row r="771" spans="1:3" ht="17.25" x14ac:dyDescent="0.3">
      <c r="A771" s="83"/>
      <c r="B771" s="49"/>
      <c r="C771" s="33">
        <f>-B769-B770-B771</f>
        <v>-14000</v>
      </c>
    </row>
    <row r="772" spans="1:3" ht="16.5" thickBot="1" x14ac:dyDescent="0.3">
      <c r="A772" s="67" t="s">
        <v>29</v>
      </c>
      <c r="B772" s="35"/>
      <c r="C772" s="84">
        <f>+C767+C771</f>
        <v>623340</v>
      </c>
    </row>
    <row r="773" spans="1:3" ht="15.75" x14ac:dyDescent="0.25">
      <c r="A773" s="67" t="s">
        <v>73</v>
      </c>
      <c r="B773" s="50"/>
      <c r="C773" s="85">
        <f>C772*12/100</f>
        <v>74800.800000000003</v>
      </c>
    </row>
    <row r="774" spans="1:3" ht="15.75" x14ac:dyDescent="0.25">
      <c r="A774" s="67" t="s">
        <v>31</v>
      </c>
      <c r="B774" s="47"/>
      <c r="C774" s="77">
        <v>-45000</v>
      </c>
    </row>
    <row r="775" spans="1:3" ht="16.5" thickBot="1" x14ac:dyDescent="0.3">
      <c r="A775" s="88" t="s">
        <v>54</v>
      </c>
      <c r="B775" s="89"/>
      <c r="C775" s="126">
        <f>C773+C774</f>
        <v>29800.800000000003</v>
      </c>
    </row>
    <row r="776" spans="1:3" ht="16.5" thickTop="1" x14ac:dyDescent="0.25">
      <c r="A776" s="92"/>
      <c r="B776" s="146"/>
      <c r="C776" s="120"/>
    </row>
    <row r="777" spans="1:3" ht="15.75" x14ac:dyDescent="0.25">
      <c r="A777" s="92"/>
      <c r="B777" s="146"/>
      <c r="C777" s="120"/>
    </row>
    <row r="778" spans="1:3" ht="15.75" x14ac:dyDescent="0.25">
      <c r="A778" s="92"/>
      <c r="B778" s="146"/>
      <c r="C778" s="120"/>
    </row>
    <row r="779" spans="1:3" ht="15.75" x14ac:dyDescent="0.25">
      <c r="A779" s="92"/>
      <c r="B779" s="146"/>
      <c r="C779" s="120"/>
    </row>
    <row r="780" spans="1:3" ht="15.75" x14ac:dyDescent="0.25">
      <c r="A780" s="92"/>
      <c r="B780" s="146"/>
      <c r="C780" s="120"/>
    </row>
    <row r="781" spans="1:3" ht="15.75" x14ac:dyDescent="0.25">
      <c r="A781" s="92"/>
      <c r="B781" s="146"/>
      <c r="C781" s="120"/>
    </row>
    <row r="782" spans="1:3" ht="15.75" x14ac:dyDescent="0.25">
      <c r="A782" s="92"/>
      <c r="B782" s="146"/>
      <c r="C782" s="120"/>
    </row>
    <row r="783" spans="1:3" ht="15.75" x14ac:dyDescent="0.25">
      <c r="A783" s="92"/>
      <c r="B783" s="146"/>
      <c r="C783" s="120"/>
    </row>
    <row r="784" spans="1:3" ht="15.75" x14ac:dyDescent="0.25">
      <c r="A784" s="92"/>
      <c r="B784" s="146"/>
      <c r="C784" s="120"/>
    </row>
    <row r="785" spans="1:3" ht="15.75" x14ac:dyDescent="0.25">
      <c r="A785" s="92"/>
      <c r="B785" s="146"/>
      <c r="C785" s="120"/>
    </row>
    <row r="786" spans="1:3" ht="15.75" x14ac:dyDescent="0.25">
      <c r="A786" s="92"/>
      <c r="B786" s="146"/>
      <c r="C786" s="120"/>
    </row>
    <row r="788" spans="1:3" ht="17.25" x14ac:dyDescent="0.3">
      <c r="A788" s="1" t="s">
        <v>42</v>
      </c>
      <c r="B788" s="3"/>
      <c r="C788" s="3"/>
    </row>
    <row r="789" spans="1:3" ht="17.25" x14ac:dyDescent="0.3">
      <c r="A789" s="1" t="s">
        <v>126</v>
      </c>
      <c r="B789" s="3"/>
      <c r="C789" s="3"/>
    </row>
    <row r="790" spans="1:3" ht="17.25" x14ac:dyDescent="0.3">
      <c r="A790" s="2"/>
      <c r="B790" s="3"/>
      <c r="C790" s="3"/>
    </row>
    <row r="791" spans="1:3" ht="17.25" x14ac:dyDescent="0.3">
      <c r="A791" s="4" t="s">
        <v>2</v>
      </c>
      <c r="B791" s="3"/>
      <c r="C791" s="3"/>
    </row>
    <row r="792" spans="1:3" ht="17.25" x14ac:dyDescent="0.3">
      <c r="A792" s="5"/>
      <c r="B792" s="166" t="s">
        <v>148</v>
      </c>
      <c r="C792" s="166"/>
    </row>
    <row r="793" spans="1:3" ht="17.25" x14ac:dyDescent="0.3">
      <c r="A793" s="6" t="s">
        <v>6</v>
      </c>
      <c r="B793" s="8"/>
      <c r="C793" s="7">
        <v>88670</v>
      </c>
    </row>
    <row r="794" spans="1:3" ht="17.25" x14ac:dyDescent="0.3">
      <c r="A794" s="9" t="s">
        <v>7</v>
      </c>
      <c r="B794" s="11"/>
      <c r="C794" s="10"/>
    </row>
    <row r="795" spans="1:3" ht="15.75" x14ac:dyDescent="0.25">
      <c r="A795" s="12" t="s">
        <v>8</v>
      </c>
      <c r="B795" s="14"/>
      <c r="C795" s="13"/>
    </row>
    <row r="796" spans="1:3" ht="17.25" x14ac:dyDescent="0.3">
      <c r="A796" s="9" t="s">
        <v>9</v>
      </c>
      <c r="B796" s="11"/>
      <c r="C796" s="10">
        <v>7800</v>
      </c>
    </row>
    <row r="797" spans="1:3" ht="17.25" x14ac:dyDescent="0.3">
      <c r="A797" s="9" t="s">
        <v>10</v>
      </c>
      <c r="B797" s="11"/>
      <c r="C797" s="10"/>
    </row>
    <row r="798" spans="1:3" ht="17.25" x14ac:dyDescent="0.3">
      <c r="A798" s="9" t="s">
        <v>11</v>
      </c>
      <c r="B798" s="11"/>
      <c r="C798" s="10">
        <v>101250</v>
      </c>
    </row>
    <row r="799" spans="1:3" ht="17.25" x14ac:dyDescent="0.3">
      <c r="A799" s="9" t="s">
        <v>12</v>
      </c>
      <c r="B799" s="16"/>
      <c r="C799" s="15"/>
    </row>
    <row r="800" spans="1:3" ht="17.25" x14ac:dyDescent="0.3">
      <c r="A800" s="9" t="s">
        <v>13</v>
      </c>
      <c r="B800" s="11"/>
      <c r="C800" s="10">
        <v>44335</v>
      </c>
    </row>
    <row r="801" spans="1:3" ht="17.25" x14ac:dyDescent="0.3">
      <c r="A801" s="9" t="s">
        <v>14</v>
      </c>
      <c r="B801" s="11"/>
      <c r="C801" s="10"/>
    </row>
    <row r="802" spans="1:3" ht="17.25" x14ac:dyDescent="0.3">
      <c r="A802" s="9" t="s">
        <v>15</v>
      </c>
      <c r="B802" s="14"/>
      <c r="C802" s="13">
        <v>100000</v>
      </c>
    </row>
    <row r="803" spans="1:3" ht="17.25" x14ac:dyDescent="0.3">
      <c r="A803" s="9" t="s">
        <v>16</v>
      </c>
      <c r="B803" s="11"/>
      <c r="C803" s="10">
        <v>25000</v>
      </c>
    </row>
    <row r="804" spans="1:3" ht="17.25" x14ac:dyDescent="0.3">
      <c r="A804" s="9" t="s">
        <v>17</v>
      </c>
      <c r="B804" s="11"/>
      <c r="C804" s="10">
        <v>55000</v>
      </c>
    </row>
    <row r="805" spans="1:3" ht="17.25" x14ac:dyDescent="0.3">
      <c r="A805" s="9" t="s">
        <v>18</v>
      </c>
      <c r="B805" s="14"/>
      <c r="C805" s="13">
        <v>11500</v>
      </c>
    </row>
    <row r="806" spans="1:3" ht="17.25" x14ac:dyDescent="0.3">
      <c r="A806" s="9" t="s">
        <v>19</v>
      </c>
      <c r="B806" s="11"/>
      <c r="C806" s="10">
        <v>20000</v>
      </c>
    </row>
    <row r="807" spans="1:3" ht="17.25" x14ac:dyDescent="0.3">
      <c r="A807" s="17" t="s">
        <v>20</v>
      </c>
      <c r="B807" s="19"/>
      <c r="C807" s="18">
        <f>SUM(C793:C806)</f>
        <v>453555</v>
      </c>
    </row>
    <row r="808" spans="1:3" ht="17.25" x14ac:dyDescent="0.3">
      <c r="A808" s="9"/>
      <c r="B808" s="22"/>
      <c r="C808" s="20"/>
    </row>
    <row r="809" spans="1:3" ht="17.25" x14ac:dyDescent="0.3">
      <c r="A809" s="23" t="s">
        <v>21</v>
      </c>
      <c r="B809" s="22"/>
      <c r="C809" s="20"/>
    </row>
    <row r="810" spans="1:3" ht="17.25" x14ac:dyDescent="0.3">
      <c r="A810" s="9" t="s">
        <v>22</v>
      </c>
      <c r="B810" s="22"/>
      <c r="C810" s="20"/>
    </row>
    <row r="811" spans="1:3" ht="15.75" x14ac:dyDescent="0.25">
      <c r="A811" s="67" t="s">
        <v>143</v>
      </c>
      <c r="B811" s="154"/>
      <c r="C811" s="15">
        <v>7140</v>
      </c>
    </row>
    <row r="812" spans="1:3" ht="17.25" x14ac:dyDescent="0.3">
      <c r="A812" s="9" t="s">
        <v>24</v>
      </c>
      <c r="B812" s="22"/>
      <c r="C812" s="134">
        <v>65000</v>
      </c>
    </row>
    <row r="813" spans="1:3" ht="17.25" x14ac:dyDescent="0.3">
      <c r="A813" s="9" t="s">
        <v>25</v>
      </c>
      <c r="B813" s="22"/>
      <c r="C813" s="135">
        <v>6048.94</v>
      </c>
    </row>
    <row r="814" spans="1:3" ht="17.25" x14ac:dyDescent="0.3">
      <c r="A814" s="9"/>
      <c r="B814" s="22"/>
      <c r="C814" s="20"/>
    </row>
    <row r="815" spans="1:3" ht="15.75" x14ac:dyDescent="0.25">
      <c r="A815" s="12"/>
      <c r="B815" s="8"/>
      <c r="C815" s="7">
        <f>C807+C811+C812+C813</f>
        <v>531743.93999999994</v>
      </c>
    </row>
    <row r="816" spans="1:3" ht="17.25" x14ac:dyDescent="0.3">
      <c r="A816" s="23" t="s">
        <v>26</v>
      </c>
      <c r="B816" s="11"/>
      <c r="C816" s="10"/>
    </row>
    <row r="817" spans="1:3" ht="17.25" x14ac:dyDescent="0.3">
      <c r="A817" s="9" t="s">
        <v>27</v>
      </c>
      <c r="B817" s="27">
        <v>350</v>
      </c>
      <c r="C817" s="28"/>
    </row>
    <row r="818" spans="1:3" ht="17.25" x14ac:dyDescent="0.3">
      <c r="A818" s="9" t="s">
        <v>28</v>
      </c>
      <c r="B818" s="136">
        <v>8867</v>
      </c>
      <c r="C818" s="31"/>
    </row>
    <row r="819" spans="1:3" ht="16.5" thickBot="1" x14ac:dyDescent="0.3">
      <c r="A819" s="12"/>
      <c r="B819" s="62"/>
      <c r="C819" s="59">
        <f t="shared" ref="C819" si="7">-B817-B818</f>
        <v>-9217</v>
      </c>
    </row>
    <row r="820" spans="1:3" ht="17.25" x14ac:dyDescent="0.3">
      <c r="A820" s="9" t="s">
        <v>29</v>
      </c>
      <c r="B820" s="11"/>
      <c r="C820" s="65">
        <f>+C815+C819</f>
        <v>522526.93999999994</v>
      </c>
    </row>
    <row r="821" spans="1:3" ht="17.25" x14ac:dyDescent="0.3">
      <c r="A821" s="9" t="s">
        <v>73</v>
      </c>
      <c r="B821" s="30"/>
      <c r="C821" s="85">
        <f>C820*12/100</f>
        <v>62703.232799999991</v>
      </c>
    </row>
    <row r="822" spans="1:3" ht="17.25" x14ac:dyDescent="0.3">
      <c r="A822" s="9" t="s">
        <v>31</v>
      </c>
      <c r="B822" s="22"/>
      <c r="C822" s="13">
        <v>-45000</v>
      </c>
    </row>
    <row r="823" spans="1:3" ht="15.75" x14ac:dyDescent="0.25">
      <c r="A823" s="43" t="s">
        <v>32</v>
      </c>
      <c r="B823" s="40"/>
      <c r="C823" s="60">
        <f>C821+C822</f>
        <v>17703.232799999991</v>
      </c>
    </row>
    <row r="824" spans="1:3" ht="16.5" thickBot="1" x14ac:dyDescent="0.3">
      <c r="A824" s="12"/>
      <c r="B824" s="52"/>
      <c r="C824" s="124">
        <v>17703</v>
      </c>
    </row>
    <row r="825" spans="1:3" ht="16.5" thickTop="1" x14ac:dyDescent="0.25">
      <c r="A825" s="21"/>
      <c r="B825" s="30"/>
      <c r="C825" s="97"/>
    </row>
    <row r="826" spans="1:3" ht="15.75" x14ac:dyDescent="0.25">
      <c r="A826" s="21"/>
      <c r="B826" s="30"/>
      <c r="C826" s="97"/>
    </row>
    <row r="827" spans="1:3" ht="15.75" x14ac:dyDescent="0.25">
      <c r="A827" s="21"/>
      <c r="B827" s="30"/>
      <c r="C827" s="97"/>
    </row>
    <row r="828" spans="1:3" ht="15.75" x14ac:dyDescent="0.25">
      <c r="A828" s="21"/>
      <c r="B828" s="30"/>
      <c r="C828" s="97"/>
    </row>
    <row r="829" spans="1:3" ht="15.75" x14ac:dyDescent="0.25">
      <c r="A829" s="21"/>
      <c r="B829" s="30"/>
      <c r="C829" s="97"/>
    </row>
    <row r="830" spans="1:3" ht="15.75" x14ac:dyDescent="0.25">
      <c r="A830" s="21"/>
      <c r="B830" s="30"/>
      <c r="C830" s="97"/>
    </row>
    <row r="831" spans="1:3" ht="15.75" x14ac:dyDescent="0.25">
      <c r="A831" s="21"/>
      <c r="B831" s="30"/>
      <c r="C831" s="97"/>
    </row>
    <row r="832" spans="1:3" ht="17.25" x14ac:dyDescent="0.3">
      <c r="A832" s="1" t="s">
        <v>138</v>
      </c>
      <c r="B832" s="1"/>
      <c r="C832" s="2"/>
    </row>
    <row r="833" spans="1:3" ht="15.75" x14ac:dyDescent="0.25">
      <c r="A833" s="113" t="s">
        <v>125</v>
      </c>
      <c r="B833" s="113"/>
      <c r="C833" s="114"/>
    </row>
    <row r="834" spans="1:3" ht="17.25" x14ac:dyDescent="0.3">
      <c r="A834" s="2"/>
      <c r="B834" s="2"/>
      <c r="C834" s="2"/>
    </row>
    <row r="835" spans="1:3" ht="17.25" x14ac:dyDescent="0.3">
      <c r="A835" s="4" t="s">
        <v>2</v>
      </c>
      <c r="B835" s="2"/>
      <c r="C835" s="2"/>
    </row>
    <row r="836" spans="1:3" ht="17.25" x14ac:dyDescent="0.3">
      <c r="A836" s="115"/>
      <c r="B836" s="116"/>
      <c r="C836" s="115"/>
    </row>
    <row r="837" spans="1:3" ht="17.25" x14ac:dyDescent="0.3">
      <c r="A837" s="5"/>
      <c r="B837" s="166" t="s">
        <v>148</v>
      </c>
      <c r="C837" s="166"/>
    </row>
    <row r="838" spans="1:3" ht="17.25" x14ac:dyDescent="0.3">
      <c r="A838" s="117" t="s">
        <v>6</v>
      </c>
      <c r="B838" s="8"/>
      <c r="C838" s="7">
        <v>112500</v>
      </c>
    </row>
    <row r="839" spans="1:3" ht="17.25" x14ac:dyDescent="0.3">
      <c r="A839" s="17" t="s">
        <v>7</v>
      </c>
      <c r="B839" s="11"/>
      <c r="C839" s="10" t="s">
        <v>38</v>
      </c>
    </row>
    <row r="840" spans="1:3" ht="17.25" x14ac:dyDescent="0.3">
      <c r="A840" s="9" t="s">
        <v>9</v>
      </c>
      <c r="B840" s="11"/>
      <c r="C840" s="10">
        <v>7800</v>
      </c>
    </row>
    <row r="841" spans="1:3" ht="17.25" x14ac:dyDescent="0.3">
      <c r="A841" s="9" t="s">
        <v>11</v>
      </c>
      <c r="B841" s="11"/>
      <c r="C841" s="10">
        <v>101250</v>
      </c>
    </row>
    <row r="842" spans="1:3" ht="17.25" x14ac:dyDescent="0.3">
      <c r="A842" s="9" t="s">
        <v>13</v>
      </c>
      <c r="B842" s="32"/>
      <c r="C842" s="31">
        <v>56250</v>
      </c>
    </row>
    <row r="843" spans="1:3" ht="17.25" x14ac:dyDescent="0.3">
      <c r="A843" s="9" t="s">
        <v>14</v>
      </c>
      <c r="B843" s="16"/>
      <c r="C843" s="15" t="s">
        <v>38</v>
      </c>
    </row>
    <row r="844" spans="1:3" ht="17.25" x14ac:dyDescent="0.3">
      <c r="A844" s="9" t="s">
        <v>16</v>
      </c>
      <c r="B844" s="11"/>
      <c r="C844" s="10">
        <v>25000</v>
      </c>
    </row>
    <row r="845" spans="1:3" ht="17.25" x14ac:dyDescent="0.3">
      <c r="A845" s="9" t="s">
        <v>17</v>
      </c>
      <c r="B845" s="11"/>
      <c r="C845" s="10">
        <v>65000</v>
      </c>
    </row>
    <row r="846" spans="1:3" ht="17.25" x14ac:dyDescent="0.3">
      <c r="A846" s="9" t="s">
        <v>18</v>
      </c>
      <c r="B846" s="14"/>
      <c r="C846" s="13">
        <v>11500</v>
      </c>
    </row>
    <row r="847" spans="1:3" ht="17.25" x14ac:dyDescent="0.3">
      <c r="A847" s="9" t="s">
        <v>19</v>
      </c>
      <c r="B847" s="11"/>
      <c r="C847" s="10">
        <v>20000</v>
      </c>
    </row>
    <row r="848" spans="1:3" ht="17.25" x14ac:dyDescent="0.3">
      <c r="A848" s="17" t="s">
        <v>20</v>
      </c>
      <c r="B848" s="19"/>
      <c r="C848" s="18">
        <f>SUM(C838:C847)</f>
        <v>399300</v>
      </c>
    </row>
    <row r="849" spans="1:3" ht="17.25" x14ac:dyDescent="0.3">
      <c r="A849" s="9"/>
      <c r="B849" s="3"/>
      <c r="C849" s="20"/>
    </row>
    <row r="850" spans="1:3" ht="17.25" x14ac:dyDescent="0.3">
      <c r="A850" s="23" t="s">
        <v>21</v>
      </c>
      <c r="B850" s="3"/>
      <c r="C850" s="20"/>
    </row>
    <row r="851" spans="1:3" ht="15.75" x14ac:dyDescent="0.25">
      <c r="A851" s="24" t="s">
        <v>23</v>
      </c>
      <c r="B851" s="21"/>
      <c r="C851" s="15"/>
    </row>
    <row r="852" spans="1:3" ht="17.25" x14ac:dyDescent="0.3">
      <c r="A852" s="9" t="s">
        <v>22</v>
      </c>
      <c r="B852" s="21"/>
      <c r="C852" s="15">
        <v>20000</v>
      </c>
    </row>
    <row r="853" spans="1:3" ht="17.25" x14ac:dyDescent="0.3">
      <c r="A853" s="9" t="s">
        <v>24</v>
      </c>
      <c r="B853" s="21"/>
      <c r="C853" s="15"/>
    </row>
    <row r="854" spans="1:3" ht="17.25" x14ac:dyDescent="0.3">
      <c r="A854" s="9" t="s">
        <v>25</v>
      </c>
      <c r="B854" s="21"/>
      <c r="C854" s="20"/>
    </row>
    <row r="855" spans="1:3" ht="17.25" x14ac:dyDescent="0.3">
      <c r="A855" s="12"/>
      <c r="B855" s="44"/>
      <c r="C855" s="118"/>
    </row>
    <row r="856" spans="1:3" ht="17.25" x14ac:dyDescent="0.3">
      <c r="A856" s="9"/>
      <c r="B856" s="8"/>
      <c r="C856" s="7">
        <f>+C848+C851+C852+C853+C854</f>
        <v>419300</v>
      </c>
    </row>
    <row r="857" spans="1:3" ht="17.25" x14ac:dyDescent="0.3">
      <c r="A857" s="23" t="s">
        <v>26</v>
      </c>
      <c r="B857" s="11"/>
      <c r="C857" s="10"/>
    </row>
    <row r="858" spans="1:3" ht="17.25" x14ac:dyDescent="0.3">
      <c r="A858" s="9" t="s">
        <v>27</v>
      </c>
      <c r="B858" s="29">
        <v>350</v>
      </c>
      <c r="C858" s="28"/>
    </row>
    <row r="859" spans="1:3" ht="17.25" x14ac:dyDescent="0.3">
      <c r="A859" s="9" t="s">
        <v>28</v>
      </c>
      <c r="B859" s="30"/>
      <c r="C859" s="31"/>
    </row>
    <row r="860" spans="1:3" ht="16.5" thickBot="1" x14ac:dyDescent="0.3">
      <c r="A860" s="12"/>
      <c r="B860" s="36"/>
      <c r="C860" s="59">
        <f>-B858-B859</f>
        <v>-350</v>
      </c>
    </row>
    <row r="861" spans="1:3" ht="17.25" x14ac:dyDescent="0.3">
      <c r="A861" s="9" t="s">
        <v>29</v>
      </c>
      <c r="B861" s="11"/>
      <c r="C861" s="10">
        <f>+C856+C860</f>
        <v>418950</v>
      </c>
    </row>
    <row r="862" spans="1:3" ht="17.25" x14ac:dyDescent="0.3">
      <c r="A862" s="9" t="s">
        <v>30</v>
      </c>
      <c r="B862" s="30"/>
      <c r="C862" s="31">
        <f>C861*6/100</f>
        <v>25137</v>
      </c>
    </row>
    <row r="863" spans="1:3" ht="17.25" x14ac:dyDescent="0.3">
      <c r="A863" s="9" t="s">
        <v>31</v>
      </c>
      <c r="B863" s="22"/>
      <c r="C863" s="20">
        <v>-15000</v>
      </c>
    </row>
    <row r="864" spans="1:3" ht="16.5" thickBot="1" x14ac:dyDescent="0.3">
      <c r="A864" s="43" t="s">
        <v>32</v>
      </c>
      <c r="B864" s="52"/>
      <c r="C864" s="124">
        <f>C862+C863</f>
        <v>10137</v>
      </c>
    </row>
    <row r="865" spans="1:4" ht="16.5" thickTop="1" x14ac:dyDescent="0.25">
      <c r="A865" s="141"/>
      <c r="B865" s="30"/>
      <c r="C865" s="97"/>
    </row>
    <row r="866" spans="1:4" ht="15.75" x14ac:dyDescent="0.25">
      <c r="A866" s="141"/>
      <c r="B866" s="30"/>
      <c r="C866" s="97"/>
    </row>
    <row r="867" spans="1:4" ht="15.75" x14ac:dyDescent="0.25">
      <c r="A867" s="141"/>
      <c r="B867" s="30"/>
      <c r="C867" s="97"/>
    </row>
    <row r="868" spans="1:4" ht="15.75" x14ac:dyDescent="0.25">
      <c r="A868" s="141"/>
      <c r="B868" s="30"/>
      <c r="C868" s="97"/>
    </row>
    <row r="870" spans="1:4" x14ac:dyDescent="0.25">
      <c r="A870" s="142"/>
      <c r="B870" s="142"/>
      <c r="C870" s="142"/>
      <c r="D870" s="142"/>
    </row>
    <row r="875" spans="1:4" x14ac:dyDescent="0.25">
      <c r="A875" t="s">
        <v>151</v>
      </c>
    </row>
    <row r="877" spans="1:4" ht="17.25" x14ac:dyDescent="0.3">
      <c r="A877" s="1" t="s">
        <v>88</v>
      </c>
      <c r="B877" s="3"/>
      <c r="C877" s="3"/>
    </row>
    <row r="878" spans="1:4" ht="17.25" x14ac:dyDescent="0.3">
      <c r="A878" s="1" t="s">
        <v>89</v>
      </c>
      <c r="B878" s="3"/>
      <c r="C878" s="3"/>
    </row>
    <row r="879" spans="1:4" ht="15.75" x14ac:dyDescent="0.25">
      <c r="A879" s="73"/>
      <c r="B879" s="3"/>
      <c r="C879" s="3"/>
    </row>
    <row r="880" spans="1:4" ht="15.75" x14ac:dyDescent="0.25">
      <c r="A880" s="74" t="s">
        <v>2</v>
      </c>
      <c r="B880" s="3"/>
      <c r="C880" s="3"/>
    </row>
    <row r="881" spans="1:3" ht="15.75" x14ac:dyDescent="0.25">
      <c r="A881" s="75"/>
      <c r="B881" s="166" t="s">
        <v>148</v>
      </c>
      <c r="C881" s="166"/>
    </row>
    <row r="882" spans="1:3" ht="15.75" x14ac:dyDescent="0.25">
      <c r="A882" s="76" t="s">
        <v>6</v>
      </c>
      <c r="B882" s="8"/>
      <c r="C882" s="7">
        <v>75000</v>
      </c>
    </row>
    <row r="883" spans="1:3" ht="15.75" x14ac:dyDescent="0.25">
      <c r="A883" s="67" t="s">
        <v>9</v>
      </c>
      <c r="B883" s="11"/>
      <c r="C883" s="10">
        <v>7800</v>
      </c>
    </row>
    <row r="884" spans="1:3" ht="15.75" x14ac:dyDescent="0.25">
      <c r="A884" s="67" t="s">
        <v>11</v>
      </c>
      <c r="B884" s="11"/>
      <c r="C884" s="10">
        <v>101250</v>
      </c>
    </row>
    <row r="885" spans="1:3" ht="15.75" x14ac:dyDescent="0.25">
      <c r="A885" s="67" t="s">
        <v>13</v>
      </c>
      <c r="B885" s="11"/>
      <c r="C885" s="10">
        <v>37500</v>
      </c>
    </row>
    <row r="886" spans="1:3" ht="15.75" x14ac:dyDescent="0.25">
      <c r="A886" s="67" t="s">
        <v>16</v>
      </c>
      <c r="B886" s="11"/>
      <c r="C886" s="10">
        <v>25000</v>
      </c>
    </row>
    <row r="887" spans="1:3" ht="15.75" x14ac:dyDescent="0.25">
      <c r="A887" s="110" t="s">
        <v>15</v>
      </c>
      <c r="B887" s="106"/>
      <c r="C887" s="107">
        <v>100000</v>
      </c>
    </row>
    <row r="888" spans="1:3" ht="15.75" x14ac:dyDescent="0.25">
      <c r="A888" s="110" t="s">
        <v>12</v>
      </c>
      <c r="B888" s="16"/>
      <c r="C888" s="15">
        <v>30000</v>
      </c>
    </row>
    <row r="889" spans="1:3" ht="15.75" x14ac:dyDescent="0.25">
      <c r="A889" s="67" t="s">
        <v>17</v>
      </c>
      <c r="B889" s="11"/>
      <c r="C889" s="10">
        <v>55000</v>
      </c>
    </row>
    <row r="890" spans="1:3" ht="15.75" x14ac:dyDescent="0.25">
      <c r="A890" s="67" t="s">
        <v>18</v>
      </c>
      <c r="B890" s="11"/>
      <c r="C890" s="10">
        <v>11500</v>
      </c>
    </row>
    <row r="891" spans="1:3" ht="15.75" x14ac:dyDescent="0.25">
      <c r="A891" s="67" t="s">
        <v>19</v>
      </c>
      <c r="B891" s="11"/>
      <c r="C891" s="10">
        <v>20000</v>
      </c>
    </row>
    <row r="892" spans="1:3" ht="15.75" x14ac:dyDescent="0.25">
      <c r="A892" s="78" t="s">
        <v>20</v>
      </c>
      <c r="B892" s="19"/>
      <c r="C892" s="18">
        <f>SUM(C882:C891)</f>
        <v>463050</v>
      </c>
    </row>
    <row r="893" spans="1:3" ht="15.75" x14ac:dyDescent="0.25">
      <c r="A893" s="79"/>
      <c r="B893" s="47"/>
      <c r="C893" s="20"/>
    </row>
    <row r="894" spans="1:3" ht="15.75" x14ac:dyDescent="0.25">
      <c r="A894" s="80" t="s">
        <v>21</v>
      </c>
      <c r="B894" s="47"/>
      <c r="C894" s="20"/>
    </row>
    <row r="895" spans="1:3" ht="15.75" x14ac:dyDescent="0.25">
      <c r="A895" s="67" t="s">
        <v>23</v>
      </c>
      <c r="B895" s="47"/>
      <c r="C895" s="77"/>
    </row>
    <row r="896" spans="1:3" ht="15.75" x14ac:dyDescent="0.25">
      <c r="A896" s="67" t="s">
        <v>22</v>
      </c>
      <c r="B896" s="47"/>
      <c r="C896" s="81"/>
    </row>
    <row r="897" spans="1:3" ht="15.75" x14ac:dyDescent="0.25">
      <c r="A897" s="67" t="s">
        <v>24</v>
      </c>
      <c r="B897" s="90"/>
      <c r="C897" s="81"/>
    </row>
    <row r="898" spans="1:3" ht="15.75" x14ac:dyDescent="0.25">
      <c r="A898" s="67" t="s">
        <v>25</v>
      </c>
      <c r="B898" s="47"/>
      <c r="C898" s="81"/>
    </row>
    <row r="899" spans="1:3" ht="15.75" x14ac:dyDescent="0.25">
      <c r="A899" s="67"/>
      <c r="B899" s="8"/>
      <c r="C899" s="7">
        <f>C892+B897+C895</f>
        <v>463050</v>
      </c>
    </row>
    <row r="900" spans="1:3" ht="15.75" x14ac:dyDescent="0.25">
      <c r="A900" s="80" t="s">
        <v>26</v>
      </c>
      <c r="B900" s="47"/>
      <c r="C900" s="81"/>
    </row>
    <row r="901" spans="1:3" ht="15.75" x14ac:dyDescent="0.25">
      <c r="A901" s="67" t="s">
        <v>27</v>
      </c>
      <c r="B901" s="29">
        <v>350</v>
      </c>
      <c r="C901" s="82"/>
    </row>
    <row r="902" spans="1:3" ht="17.25" x14ac:dyDescent="0.3">
      <c r="A902" s="9" t="s">
        <v>117</v>
      </c>
      <c r="B902" s="49">
        <v>3750</v>
      </c>
      <c r="C902" s="137"/>
    </row>
    <row r="903" spans="1:3" ht="16.5" thickBot="1" x14ac:dyDescent="0.3">
      <c r="A903" s="67" t="s">
        <v>29</v>
      </c>
      <c r="B903" s="35"/>
      <c r="C903" s="84">
        <f>C899-B901-B902</f>
        <v>458950</v>
      </c>
    </row>
    <row r="904" spans="1:3" ht="15.75" x14ac:dyDescent="0.25">
      <c r="A904" s="67" t="s">
        <v>30</v>
      </c>
      <c r="B904" s="50"/>
      <c r="C904" s="85">
        <f>C903*6/100</f>
        <v>27537</v>
      </c>
    </row>
    <row r="905" spans="1:3" ht="15.75" x14ac:dyDescent="0.25">
      <c r="A905" s="67" t="s">
        <v>31</v>
      </c>
      <c r="B905" s="47"/>
      <c r="C905" s="77">
        <v>-15000</v>
      </c>
    </row>
    <row r="906" spans="1:3" ht="16.5" thickBot="1" x14ac:dyDescent="0.3">
      <c r="A906" s="43" t="s">
        <v>32</v>
      </c>
      <c r="B906" s="57"/>
      <c r="C906" s="126">
        <f>C904+C905</f>
        <v>12537</v>
      </c>
    </row>
    <row r="907" spans="1:3" ht="16.5" thickTop="1" x14ac:dyDescent="0.25">
      <c r="A907" s="92"/>
      <c r="B907" s="37"/>
      <c r="C907" s="120"/>
    </row>
    <row r="908" spans="1:3" ht="15.75" x14ac:dyDescent="0.25">
      <c r="A908" s="92"/>
      <c r="B908" s="37"/>
      <c r="C908" s="120"/>
    </row>
    <row r="909" spans="1:3" ht="15.75" x14ac:dyDescent="0.25">
      <c r="A909" s="92"/>
      <c r="B909" s="37"/>
      <c r="C909" s="120"/>
    </row>
    <row r="910" spans="1:3" ht="15.75" x14ac:dyDescent="0.25">
      <c r="A910" s="92"/>
      <c r="B910" s="37"/>
      <c r="C910" s="120"/>
    </row>
    <row r="911" spans="1:3" ht="15.75" x14ac:dyDescent="0.25">
      <c r="A911" s="92"/>
      <c r="B911" s="37"/>
      <c r="C911" s="120"/>
    </row>
    <row r="912" spans="1:3" ht="15.75" x14ac:dyDescent="0.25">
      <c r="A912" s="92"/>
      <c r="B912" s="37"/>
      <c r="C912" s="120"/>
    </row>
    <row r="913" spans="1:3" ht="15.75" x14ac:dyDescent="0.25">
      <c r="A913" s="92"/>
      <c r="B913" s="37"/>
      <c r="C913" s="120"/>
    </row>
    <row r="914" spans="1:3" ht="15.75" x14ac:dyDescent="0.25">
      <c r="A914" s="92"/>
      <c r="B914" s="37"/>
      <c r="C914" s="120"/>
    </row>
    <row r="915" spans="1:3" ht="15.75" x14ac:dyDescent="0.25">
      <c r="A915" s="92"/>
      <c r="B915" s="37"/>
      <c r="C915" s="120"/>
    </row>
    <row r="916" spans="1:3" ht="15.75" x14ac:dyDescent="0.25">
      <c r="A916" s="92"/>
      <c r="B916" s="37"/>
      <c r="C916" s="120"/>
    </row>
    <row r="917" spans="1:3" ht="15.75" x14ac:dyDescent="0.25">
      <c r="A917" s="92"/>
      <c r="B917" s="37"/>
      <c r="C917" s="120"/>
    </row>
    <row r="918" spans="1:3" ht="15.75" x14ac:dyDescent="0.25">
      <c r="A918" s="92"/>
      <c r="B918" s="37"/>
      <c r="C918" s="120"/>
    </row>
    <row r="919" spans="1:3" ht="15.75" x14ac:dyDescent="0.25">
      <c r="A919" s="92"/>
      <c r="B919" s="37"/>
      <c r="C919" s="120"/>
    </row>
    <row r="920" spans="1:3" ht="15.75" x14ac:dyDescent="0.25">
      <c r="A920" s="92"/>
      <c r="B920" s="37"/>
      <c r="C920" s="120"/>
    </row>
    <row r="921" spans="1:3" ht="15.75" x14ac:dyDescent="0.25">
      <c r="A921" s="92"/>
      <c r="B921" s="37"/>
      <c r="C921" s="120"/>
    </row>
    <row r="923" spans="1:3" ht="17.25" x14ac:dyDescent="0.3">
      <c r="A923" s="1" t="s">
        <v>108</v>
      </c>
      <c r="B923" s="3"/>
      <c r="C923" s="3"/>
    </row>
    <row r="924" spans="1:3" ht="17.25" x14ac:dyDescent="0.3">
      <c r="A924" s="1" t="s">
        <v>89</v>
      </c>
      <c r="B924" s="3"/>
      <c r="C924" s="3"/>
    </row>
    <row r="925" spans="1:3" ht="15.75" x14ac:dyDescent="0.25">
      <c r="A925" s="73"/>
      <c r="B925" s="3"/>
      <c r="C925" s="3"/>
    </row>
    <row r="926" spans="1:3" ht="15.75" x14ac:dyDescent="0.25">
      <c r="A926" s="74" t="s">
        <v>2</v>
      </c>
      <c r="B926" s="3"/>
      <c r="C926" s="3"/>
    </row>
    <row r="927" spans="1:3" ht="15.75" x14ac:dyDescent="0.25">
      <c r="A927" s="75"/>
      <c r="B927" s="166" t="s">
        <v>148</v>
      </c>
      <c r="C927" s="166"/>
    </row>
    <row r="928" spans="1:3" ht="15.75" x14ac:dyDescent="0.25">
      <c r="A928" s="76" t="s">
        <v>6</v>
      </c>
      <c r="B928" s="8"/>
      <c r="C928" s="7">
        <v>75000</v>
      </c>
    </row>
    <row r="929" spans="1:3" ht="15.75" x14ac:dyDescent="0.25">
      <c r="A929" s="67" t="s">
        <v>9</v>
      </c>
      <c r="B929" s="11"/>
      <c r="C929" s="10">
        <v>7800</v>
      </c>
    </row>
    <row r="930" spans="1:3" ht="15.75" x14ac:dyDescent="0.25">
      <c r="A930" s="67" t="s">
        <v>11</v>
      </c>
      <c r="B930" s="11"/>
      <c r="C930" s="10">
        <v>101250</v>
      </c>
    </row>
    <row r="931" spans="1:3" ht="15.75" x14ac:dyDescent="0.25">
      <c r="A931" s="67" t="s">
        <v>13</v>
      </c>
      <c r="B931" s="11"/>
      <c r="C931" s="10">
        <v>37500</v>
      </c>
    </row>
    <row r="932" spans="1:3" ht="15.75" x14ac:dyDescent="0.25">
      <c r="A932" s="67" t="s">
        <v>16</v>
      </c>
      <c r="B932" s="11"/>
      <c r="C932" s="10">
        <v>25000</v>
      </c>
    </row>
    <row r="933" spans="1:3" ht="15.75" x14ac:dyDescent="0.25">
      <c r="A933" s="67" t="s">
        <v>53</v>
      </c>
      <c r="B933" s="11"/>
      <c r="C933" s="10" t="s">
        <v>38</v>
      </c>
    </row>
    <row r="934" spans="1:3" ht="15.75" x14ac:dyDescent="0.25">
      <c r="A934" s="67" t="s">
        <v>17</v>
      </c>
      <c r="B934" s="11"/>
      <c r="C934" s="10">
        <v>55000</v>
      </c>
    </row>
    <row r="935" spans="1:3" ht="15.75" x14ac:dyDescent="0.25">
      <c r="A935" s="67" t="s">
        <v>18</v>
      </c>
      <c r="B935" s="11"/>
      <c r="C935" s="10">
        <v>11500</v>
      </c>
    </row>
    <row r="936" spans="1:3" ht="15.75" x14ac:dyDescent="0.25">
      <c r="A936" s="67" t="s">
        <v>19</v>
      </c>
      <c r="B936" s="11"/>
      <c r="C936" s="10">
        <v>20000</v>
      </c>
    </row>
    <row r="937" spans="1:3" ht="15.75" x14ac:dyDescent="0.25">
      <c r="A937" s="78" t="s">
        <v>20</v>
      </c>
      <c r="B937" s="19"/>
      <c r="C937" s="18">
        <f>SUM(C928:C936)</f>
        <v>333050</v>
      </c>
    </row>
    <row r="938" spans="1:3" ht="15.75" x14ac:dyDescent="0.25">
      <c r="A938" s="79"/>
      <c r="B938" s="47"/>
      <c r="C938" s="20"/>
    </row>
    <row r="939" spans="1:3" ht="15.75" x14ac:dyDescent="0.25">
      <c r="A939" s="80" t="s">
        <v>21</v>
      </c>
      <c r="B939" s="47"/>
      <c r="C939" s="20"/>
    </row>
    <row r="940" spans="1:3" ht="15.75" x14ac:dyDescent="0.25">
      <c r="A940" s="67" t="s">
        <v>23</v>
      </c>
      <c r="B940" s="47"/>
      <c r="C940" s="77"/>
    </row>
    <row r="941" spans="1:3" ht="15.75" x14ac:dyDescent="0.25">
      <c r="A941" s="67" t="s">
        <v>22</v>
      </c>
      <c r="B941" s="47"/>
      <c r="C941" s="81"/>
    </row>
    <row r="942" spans="1:3" ht="15.75" x14ac:dyDescent="0.25">
      <c r="A942" s="67" t="s">
        <v>24</v>
      </c>
      <c r="B942" s="90"/>
      <c r="C942" s="81"/>
    </row>
    <row r="943" spans="1:3" ht="15.75" x14ac:dyDescent="0.25">
      <c r="A943" s="67" t="s">
        <v>25</v>
      </c>
      <c r="B943" s="47"/>
      <c r="C943" s="81"/>
    </row>
    <row r="944" spans="1:3" ht="15.75" x14ac:dyDescent="0.25">
      <c r="A944" s="67"/>
      <c r="B944" s="8"/>
      <c r="C944" s="7">
        <f>C937+B942+C940</f>
        <v>333050</v>
      </c>
    </row>
    <row r="945" spans="1:3" ht="15.75" x14ac:dyDescent="0.25">
      <c r="A945" s="80" t="s">
        <v>26</v>
      </c>
      <c r="B945" s="47"/>
      <c r="C945" s="81"/>
    </row>
    <row r="946" spans="1:3" ht="15.75" x14ac:dyDescent="0.25">
      <c r="A946" s="67" t="s">
        <v>27</v>
      </c>
      <c r="B946" s="29" t="s">
        <v>38</v>
      </c>
      <c r="C946" s="82"/>
    </row>
    <row r="947" spans="1:3" ht="17.25" x14ac:dyDescent="0.3">
      <c r="A947" s="83" t="s">
        <v>28</v>
      </c>
      <c r="B947" s="49" t="s">
        <v>38</v>
      </c>
      <c r="C947" s="137"/>
    </row>
    <row r="948" spans="1:3" ht="16.5" thickBot="1" x14ac:dyDescent="0.3">
      <c r="A948" s="67" t="s">
        <v>29</v>
      </c>
      <c r="B948" s="35"/>
      <c r="C948" s="84">
        <f>C944</f>
        <v>333050</v>
      </c>
    </row>
    <row r="949" spans="1:3" ht="15.75" x14ac:dyDescent="0.25">
      <c r="A949" s="67" t="s">
        <v>30</v>
      </c>
      <c r="B949" s="50"/>
      <c r="C949" s="85">
        <f>C948*6/100</f>
        <v>19983</v>
      </c>
    </row>
    <row r="950" spans="1:3" ht="15.75" x14ac:dyDescent="0.25">
      <c r="A950" s="67" t="s">
        <v>31</v>
      </c>
      <c r="B950" s="47"/>
      <c r="C950" s="77">
        <v>-15000</v>
      </c>
    </row>
    <row r="951" spans="1:3" ht="16.5" thickBot="1" x14ac:dyDescent="0.3">
      <c r="A951" s="43" t="s">
        <v>32</v>
      </c>
      <c r="B951" s="57"/>
      <c r="C951" s="126">
        <f>C949+C950</f>
        <v>4983</v>
      </c>
    </row>
    <row r="952" spans="1:3" ht="15.75" thickTop="1" x14ac:dyDescent="0.25"/>
  </sheetData>
  <mergeCells count="23">
    <mergeCell ref="G603:H603"/>
    <mergeCell ref="G53:H53"/>
    <mergeCell ref="B927:C927"/>
    <mergeCell ref="B837:C837"/>
    <mergeCell ref="B881:C881"/>
    <mergeCell ref="B556:C556"/>
    <mergeCell ref="B603:C603"/>
    <mergeCell ref="B650:C650"/>
    <mergeCell ref="B698:C698"/>
    <mergeCell ref="B745:C745"/>
    <mergeCell ref="B792:C792"/>
    <mergeCell ref="B509:C509"/>
    <mergeCell ref="B230:C230"/>
    <mergeCell ref="B274:C274"/>
    <mergeCell ref="B321:C321"/>
    <mergeCell ref="B368:C368"/>
    <mergeCell ref="B415:C415"/>
    <mergeCell ref="B462:C462"/>
    <mergeCell ref="B8:C8"/>
    <mergeCell ref="B53:C53"/>
    <mergeCell ref="B98:C98"/>
    <mergeCell ref="B142:C142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4:H907"/>
  <sheetViews>
    <sheetView topLeftCell="A214" workbookViewId="0">
      <selection activeCell="A228" sqref="A228:C264"/>
    </sheetView>
  </sheetViews>
  <sheetFormatPr defaultRowHeight="15" x14ac:dyDescent="0.25"/>
  <cols>
    <col min="1" max="1" width="48.28515625" customWidth="1"/>
    <col min="2" max="2" width="13.85546875" customWidth="1"/>
    <col min="3" max="3" width="14.28515625" customWidth="1"/>
    <col min="6" max="6" width="48.5703125" customWidth="1"/>
    <col min="7" max="7" width="13.140625" customWidth="1"/>
    <col min="8" max="8" width="17.5703125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152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>
        <v>2650</v>
      </c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101250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501950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67" t="s">
        <v>143</v>
      </c>
      <c r="B27" s="14">
        <v>7140</v>
      </c>
      <c r="C27" s="25"/>
    </row>
    <row r="28" spans="1:3" ht="17.25" x14ac:dyDescent="0.3">
      <c r="A28" s="9" t="s">
        <v>24</v>
      </c>
      <c r="B28" s="14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C23+B27+B28</f>
        <v>549090</v>
      </c>
    </row>
    <row r="32" spans="1:3" ht="17.25" x14ac:dyDescent="0.3">
      <c r="A32" s="23" t="s">
        <v>26</v>
      </c>
      <c r="B32" s="11"/>
      <c r="C32" s="10"/>
    </row>
    <row r="33" spans="1:3" ht="17.25" x14ac:dyDescent="0.3">
      <c r="A33" s="9" t="s">
        <v>27</v>
      </c>
      <c r="B33" s="29">
        <v>350</v>
      </c>
      <c r="C33" s="28"/>
    </row>
    <row r="34" spans="1:3" ht="17.25" x14ac:dyDescent="0.3">
      <c r="A34" s="9" t="s">
        <v>28</v>
      </c>
      <c r="B34" s="32">
        <f>C9*10/100</f>
        <v>11250</v>
      </c>
      <c r="C34" s="31"/>
    </row>
    <row r="35" spans="1:3" ht="15.75" x14ac:dyDescent="0.25">
      <c r="A35" s="12"/>
      <c r="B35" s="11"/>
      <c r="C35" s="33">
        <f t="shared" ref="C35" si="0">-B33-B34</f>
        <v>-11600</v>
      </c>
    </row>
    <row r="36" spans="1:3" ht="18" thickBot="1" x14ac:dyDescent="0.35">
      <c r="A36" s="9" t="s">
        <v>29</v>
      </c>
      <c r="B36" s="36"/>
      <c r="C36" s="34">
        <f>+C31+C35</f>
        <v>537490</v>
      </c>
    </row>
    <row r="37" spans="1:3" ht="17.25" x14ac:dyDescent="0.3">
      <c r="A37" s="9" t="s">
        <v>73</v>
      </c>
      <c r="B37" s="32"/>
      <c r="C37" s="13">
        <f>C36*12/100</f>
        <v>64498.8</v>
      </c>
    </row>
    <row r="38" spans="1:3" ht="17.25" x14ac:dyDescent="0.3">
      <c r="A38" s="9" t="s">
        <v>31</v>
      </c>
      <c r="B38" s="22"/>
      <c r="C38" s="13">
        <v>-45000</v>
      </c>
    </row>
    <row r="39" spans="1:3" ht="16.5" thickBot="1" x14ac:dyDescent="0.3">
      <c r="A39" s="43" t="s">
        <v>32</v>
      </c>
      <c r="B39" s="40"/>
      <c r="C39" s="158">
        <f>C37+C38</f>
        <v>19498.800000000003</v>
      </c>
    </row>
    <row r="40" spans="1:3" ht="16.5" thickTop="1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5.75" x14ac:dyDescent="0.25">
      <c r="A47" s="21"/>
      <c r="B47" s="30"/>
      <c r="C47" s="58"/>
    </row>
    <row r="48" spans="1:3" ht="15.75" x14ac:dyDescent="0.25">
      <c r="A48" s="21"/>
      <c r="B48" s="30"/>
      <c r="C48" s="58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6" t="s">
        <v>152</v>
      </c>
      <c r="C53" s="166"/>
    </row>
    <row r="54" spans="1:3" ht="17.25" x14ac:dyDescent="0.3">
      <c r="A54" s="6" t="s">
        <v>6</v>
      </c>
      <c r="B54" s="8"/>
      <c r="C54" s="7">
        <v>109400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101250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54700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/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384650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14">
        <v>20000</v>
      </c>
      <c r="C71" s="20"/>
    </row>
    <row r="72" spans="1:3" ht="15.75" x14ac:dyDescent="0.25">
      <c r="A72" s="67" t="s">
        <v>143</v>
      </c>
      <c r="B72" s="14">
        <v>7140</v>
      </c>
      <c r="C72" s="25"/>
    </row>
    <row r="73" spans="1:3" ht="17.25" x14ac:dyDescent="0.3">
      <c r="A73" s="83" t="s">
        <v>24</v>
      </c>
      <c r="B73" s="14">
        <v>55000</v>
      </c>
      <c r="C73" s="152"/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C68+B71+B72+B73</f>
        <v>466790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10940</v>
      </c>
      <c r="C79" s="31"/>
    </row>
    <row r="80" spans="1:3" ht="15.75" x14ac:dyDescent="0.25">
      <c r="A80" s="12"/>
      <c r="B80" s="11"/>
      <c r="C80" s="33">
        <f>-B78-B79</f>
        <v>-11290</v>
      </c>
    </row>
    <row r="81" spans="1:3" ht="18" thickBot="1" x14ac:dyDescent="0.35">
      <c r="A81" s="9" t="s">
        <v>29</v>
      </c>
      <c r="B81" s="36"/>
      <c r="C81" s="34">
        <f>+C76+C80</f>
        <v>455500</v>
      </c>
    </row>
    <row r="82" spans="1:3" ht="17.25" x14ac:dyDescent="0.3">
      <c r="A82" s="9" t="s">
        <v>30</v>
      </c>
      <c r="B82" s="32"/>
      <c r="C82" s="31">
        <f>C81*6/100</f>
        <v>27330</v>
      </c>
    </row>
    <row r="83" spans="1:3" ht="17.25" x14ac:dyDescent="0.3">
      <c r="A83" s="9" t="s">
        <v>31</v>
      </c>
      <c r="B83" s="22"/>
      <c r="C83" s="20">
        <v>-15000</v>
      </c>
    </row>
    <row r="84" spans="1:3" ht="15.75" x14ac:dyDescent="0.25">
      <c r="A84" s="12" t="s">
        <v>32</v>
      </c>
      <c r="B84" s="32"/>
      <c r="C84" s="60">
        <f>C82+C83</f>
        <v>12330</v>
      </c>
    </row>
    <row r="85" spans="1:3" ht="15.75" x14ac:dyDescent="0.25">
      <c r="A85" s="12" t="s">
        <v>156</v>
      </c>
      <c r="B85" s="32"/>
      <c r="C85" s="160">
        <v>-5536</v>
      </c>
    </row>
    <row r="86" spans="1:3" ht="16.5" thickBot="1" x14ac:dyDescent="0.3">
      <c r="A86" s="43" t="s">
        <v>121</v>
      </c>
      <c r="B86" s="40"/>
      <c r="C86" s="38">
        <f>C84+C85</f>
        <v>6794</v>
      </c>
    </row>
    <row r="87" spans="1:3" ht="16.5" thickTop="1" x14ac:dyDescent="0.25">
      <c r="A87" s="21"/>
      <c r="B87" s="30"/>
      <c r="C87" s="58" t="s">
        <v>114</v>
      </c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21"/>
      <c r="B90" s="30"/>
      <c r="C90" s="58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6" t="s">
        <v>152</v>
      </c>
      <c r="C99" s="166"/>
    </row>
    <row r="100" spans="1:3" ht="17.25" x14ac:dyDescent="0.3">
      <c r="A100" s="6" t="s">
        <v>6</v>
      </c>
      <c r="B100" s="8"/>
      <c r="C100" s="7">
        <v>109400</v>
      </c>
    </row>
    <row r="101" spans="1:3" ht="17.25" x14ac:dyDescent="0.3">
      <c r="A101" s="9" t="s">
        <v>7</v>
      </c>
      <c r="B101" s="11"/>
      <c r="C101" s="153">
        <v>4700</v>
      </c>
    </row>
    <row r="102" spans="1:3" ht="15.75" x14ac:dyDescent="0.25">
      <c r="A102" s="12" t="s">
        <v>8</v>
      </c>
      <c r="B102" s="14"/>
      <c r="C102" s="13">
        <v>145248</v>
      </c>
    </row>
    <row r="103" spans="1:3" ht="15.75" x14ac:dyDescent="0.25">
      <c r="A103" s="12" t="s">
        <v>155</v>
      </c>
      <c r="B103" s="14"/>
      <c r="C103" s="13">
        <v>2500</v>
      </c>
    </row>
    <row r="104" spans="1:3" ht="17.25" x14ac:dyDescent="0.3">
      <c r="A104" s="9" t="s">
        <v>9</v>
      </c>
      <c r="B104" s="11"/>
      <c r="C104" s="10">
        <v>7800</v>
      </c>
    </row>
    <row r="105" spans="1:3" ht="17.25" x14ac:dyDescent="0.3">
      <c r="A105" s="9" t="s">
        <v>10</v>
      </c>
      <c r="B105" s="11"/>
      <c r="C105" s="10" t="s">
        <v>38</v>
      </c>
    </row>
    <row r="106" spans="1:3" ht="17.25" x14ac:dyDescent="0.3">
      <c r="A106" s="9" t="s">
        <v>11</v>
      </c>
      <c r="B106" s="11"/>
      <c r="C106" s="10">
        <v>101250</v>
      </c>
    </row>
    <row r="107" spans="1:3" ht="17.25" x14ac:dyDescent="0.3">
      <c r="A107" s="9" t="s">
        <v>12</v>
      </c>
      <c r="B107" s="16"/>
      <c r="C107" s="13">
        <v>30000</v>
      </c>
    </row>
    <row r="108" spans="1:3" ht="17.25" x14ac:dyDescent="0.3">
      <c r="A108" s="9" t="s">
        <v>13</v>
      </c>
      <c r="B108" s="11"/>
      <c r="C108" s="10">
        <v>54700</v>
      </c>
    </row>
    <row r="109" spans="1:3" ht="17.25" x14ac:dyDescent="0.3">
      <c r="A109" s="9" t="s">
        <v>14</v>
      </c>
      <c r="B109" s="11"/>
      <c r="C109" s="10">
        <v>2350</v>
      </c>
    </row>
    <row r="110" spans="1:3" ht="17.25" x14ac:dyDescent="0.3">
      <c r="A110" s="9" t="s">
        <v>15</v>
      </c>
      <c r="B110" s="14"/>
      <c r="C110" s="13">
        <v>100000</v>
      </c>
    </row>
    <row r="111" spans="1:3" ht="17.25" x14ac:dyDescent="0.3">
      <c r="A111" s="9" t="s">
        <v>16</v>
      </c>
      <c r="B111" s="11"/>
      <c r="C111" s="10">
        <v>25000</v>
      </c>
    </row>
    <row r="112" spans="1:3" ht="17.25" x14ac:dyDescent="0.3">
      <c r="A112" s="9" t="s">
        <v>17</v>
      </c>
      <c r="B112" s="11"/>
      <c r="C112" s="10">
        <v>55000</v>
      </c>
    </row>
    <row r="113" spans="1:3" ht="17.25" x14ac:dyDescent="0.3">
      <c r="A113" s="9" t="s">
        <v>18</v>
      </c>
      <c r="B113" s="14"/>
      <c r="C113" s="13">
        <v>11500</v>
      </c>
    </row>
    <row r="114" spans="1:3" ht="17.25" x14ac:dyDescent="0.3">
      <c r="A114" s="9" t="s">
        <v>19</v>
      </c>
      <c r="B114" s="11"/>
      <c r="C114" s="10">
        <v>20000</v>
      </c>
    </row>
    <row r="115" spans="1:3" ht="17.25" x14ac:dyDescent="0.3">
      <c r="A115" s="17" t="s">
        <v>20</v>
      </c>
      <c r="B115" s="19"/>
      <c r="C115" s="18">
        <f>SUM(C100:C114)</f>
        <v>669448</v>
      </c>
    </row>
    <row r="116" spans="1:3" ht="17.25" x14ac:dyDescent="0.3">
      <c r="A116" s="9"/>
      <c r="B116" s="22"/>
      <c r="C116" s="20"/>
    </row>
    <row r="117" spans="1:3" ht="17.25" x14ac:dyDescent="0.3">
      <c r="A117" s="23" t="s">
        <v>21</v>
      </c>
      <c r="B117" s="22"/>
      <c r="C117" s="20"/>
    </row>
    <row r="118" spans="1:3" ht="17.25" x14ac:dyDescent="0.3">
      <c r="A118" s="9" t="s">
        <v>22</v>
      </c>
      <c r="B118" s="22"/>
      <c r="C118" s="20"/>
    </row>
    <row r="119" spans="1:3" ht="15.75" x14ac:dyDescent="0.25">
      <c r="A119" s="67" t="s">
        <v>143</v>
      </c>
      <c r="B119" s="154">
        <v>10080</v>
      </c>
      <c r="C119" s="20"/>
    </row>
    <row r="120" spans="1:3" ht="17.25" x14ac:dyDescent="0.3">
      <c r="A120" s="9" t="s">
        <v>24</v>
      </c>
      <c r="B120" s="22"/>
      <c r="C120" s="20"/>
    </row>
    <row r="121" spans="1:3" ht="17.25" x14ac:dyDescent="0.3">
      <c r="A121" s="9" t="s">
        <v>25</v>
      </c>
      <c r="B121" s="157">
        <v>3209.52</v>
      </c>
      <c r="C121" s="152"/>
    </row>
    <row r="122" spans="1:3" ht="17.25" x14ac:dyDescent="0.3">
      <c r="A122" s="9"/>
      <c r="B122" s="22"/>
      <c r="C122" s="20"/>
    </row>
    <row r="123" spans="1:3" ht="15.75" x14ac:dyDescent="0.25">
      <c r="A123" s="12"/>
      <c r="B123" s="8"/>
      <c r="C123" s="7">
        <f>C115+B119+B121</f>
        <v>682737.52</v>
      </c>
    </row>
    <row r="124" spans="1:3" ht="17.25" x14ac:dyDescent="0.3">
      <c r="A124" s="23" t="s">
        <v>26</v>
      </c>
      <c r="B124" s="11"/>
      <c r="C124" s="10"/>
    </row>
    <row r="125" spans="1:3" ht="17.25" x14ac:dyDescent="0.3">
      <c r="A125" s="9" t="s">
        <v>27</v>
      </c>
      <c r="B125" s="29">
        <v>350</v>
      </c>
      <c r="C125" s="28"/>
    </row>
    <row r="126" spans="1:3" ht="17.25" x14ac:dyDescent="0.3">
      <c r="A126" s="9" t="s">
        <v>28</v>
      </c>
      <c r="B126" s="32">
        <f>10940+470</f>
        <v>11410</v>
      </c>
      <c r="C126" s="31"/>
    </row>
    <row r="127" spans="1:3" ht="15.75" x14ac:dyDescent="0.25">
      <c r="A127" s="12"/>
      <c r="B127" s="49"/>
      <c r="C127" s="10">
        <f t="shared" ref="C127" si="1">-B125-B126</f>
        <v>-11760</v>
      </c>
    </row>
    <row r="128" spans="1:3" ht="18" thickBot="1" x14ac:dyDescent="0.35">
      <c r="A128" s="9" t="s">
        <v>29</v>
      </c>
      <c r="B128" s="35"/>
      <c r="C128" s="34">
        <f>+C123+C127</f>
        <v>670977.52</v>
      </c>
    </row>
    <row r="129" spans="1:3" ht="17.25" x14ac:dyDescent="0.3">
      <c r="A129" s="9" t="s">
        <v>73</v>
      </c>
      <c r="B129" s="32"/>
      <c r="C129" s="31">
        <f>C128*12/100</f>
        <v>80517.3024</v>
      </c>
    </row>
    <row r="130" spans="1:3" ht="17.25" x14ac:dyDescent="0.3">
      <c r="A130" s="9" t="s">
        <v>31</v>
      </c>
      <c r="B130" s="22"/>
      <c r="C130" s="20">
        <v>-45000</v>
      </c>
    </row>
    <row r="131" spans="1:3" ht="15.75" x14ac:dyDescent="0.25">
      <c r="A131" s="12" t="s">
        <v>32</v>
      </c>
      <c r="B131" s="40"/>
      <c r="C131" s="41">
        <f t="shared" ref="C131" si="2">C129+C130</f>
        <v>35517.3024</v>
      </c>
    </row>
    <row r="132" spans="1:3" ht="16.5" thickBot="1" x14ac:dyDescent="0.3">
      <c r="A132" s="51"/>
      <c r="B132" s="52"/>
      <c r="C132" s="124">
        <v>35517</v>
      </c>
    </row>
    <row r="133" spans="1:3" ht="18" thickTop="1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5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56"/>
      <c r="B139" s="3"/>
      <c r="C139" s="3"/>
    </row>
    <row r="140" spans="1:3" ht="17.25" x14ac:dyDescent="0.3">
      <c r="A140" s="1" t="s">
        <v>36</v>
      </c>
      <c r="B140" s="3"/>
      <c r="C140" s="3"/>
    </row>
    <row r="141" spans="1:3" ht="17.25" x14ac:dyDescent="0.3">
      <c r="A141" s="1" t="s">
        <v>1</v>
      </c>
      <c r="B141" s="3"/>
      <c r="C141" s="3"/>
    </row>
    <row r="142" spans="1:3" ht="17.25" x14ac:dyDescent="0.3">
      <c r="A142" s="2"/>
      <c r="B142" s="3"/>
      <c r="C142" s="3"/>
    </row>
    <row r="143" spans="1:3" ht="17.25" x14ac:dyDescent="0.3">
      <c r="A143" s="4" t="s">
        <v>2</v>
      </c>
      <c r="B143" s="3"/>
      <c r="C143" s="3"/>
    </row>
    <row r="144" spans="1:3" ht="17.25" x14ac:dyDescent="0.3">
      <c r="A144" s="5"/>
      <c r="B144" s="166" t="s">
        <v>152</v>
      </c>
      <c r="C144" s="166"/>
    </row>
    <row r="145" spans="1:3" ht="17.25" x14ac:dyDescent="0.3">
      <c r="A145" s="6" t="s">
        <v>6</v>
      </c>
      <c r="B145" s="8"/>
      <c r="C145" s="7">
        <v>84780</v>
      </c>
    </row>
    <row r="146" spans="1:3" ht="17.25" x14ac:dyDescent="0.3">
      <c r="A146" s="9" t="s">
        <v>7</v>
      </c>
      <c r="B146" s="11"/>
      <c r="C146" s="10"/>
    </row>
    <row r="147" spans="1:3" ht="15.75" x14ac:dyDescent="0.25">
      <c r="A147" s="12" t="s">
        <v>8</v>
      </c>
      <c r="B147" s="14"/>
      <c r="C147" s="13"/>
    </row>
    <row r="148" spans="1:3" ht="17.25" x14ac:dyDescent="0.3">
      <c r="A148" s="9" t="s">
        <v>9</v>
      </c>
      <c r="B148" s="11"/>
      <c r="C148" s="10">
        <v>7800</v>
      </c>
    </row>
    <row r="149" spans="1:3" ht="17.25" x14ac:dyDescent="0.3">
      <c r="A149" s="9" t="s">
        <v>10</v>
      </c>
      <c r="B149" s="11"/>
      <c r="C149" s="10"/>
    </row>
    <row r="150" spans="1:3" ht="17.25" x14ac:dyDescent="0.3">
      <c r="A150" s="9" t="s">
        <v>11</v>
      </c>
      <c r="B150" s="11"/>
      <c r="C150" s="10">
        <v>101250</v>
      </c>
    </row>
    <row r="151" spans="1:3" ht="17.25" x14ac:dyDescent="0.3">
      <c r="A151" s="9" t="s">
        <v>12</v>
      </c>
      <c r="B151" s="16"/>
      <c r="C151" s="13">
        <v>30000</v>
      </c>
    </row>
    <row r="152" spans="1:3" ht="17.25" x14ac:dyDescent="0.3">
      <c r="A152" s="9" t="s">
        <v>13</v>
      </c>
      <c r="B152" s="11"/>
      <c r="C152" s="10">
        <v>42390</v>
      </c>
    </row>
    <row r="153" spans="1:3" ht="17.25" x14ac:dyDescent="0.3">
      <c r="A153" s="9" t="s">
        <v>14</v>
      </c>
      <c r="B153" s="11"/>
      <c r="C153" s="10"/>
    </row>
    <row r="154" spans="1:3" ht="17.25" x14ac:dyDescent="0.3">
      <c r="A154" s="9" t="s">
        <v>15</v>
      </c>
      <c r="B154" s="14"/>
      <c r="C154" s="13">
        <v>100000</v>
      </c>
    </row>
    <row r="155" spans="1:3" ht="17.25" x14ac:dyDescent="0.3">
      <c r="A155" s="9" t="s">
        <v>16</v>
      </c>
      <c r="B155" s="11"/>
      <c r="C155" s="10">
        <v>25000</v>
      </c>
    </row>
    <row r="156" spans="1:3" ht="17.25" x14ac:dyDescent="0.3">
      <c r="A156" s="9" t="s">
        <v>17</v>
      </c>
      <c r="B156" s="11"/>
      <c r="C156" s="10">
        <v>55000</v>
      </c>
    </row>
    <row r="157" spans="1:3" ht="17.25" x14ac:dyDescent="0.3">
      <c r="A157" s="9" t="s">
        <v>18</v>
      </c>
      <c r="B157" s="14"/>
      <c r="C157" s="13">
        <v>11500</v>
      </c>
    </row>
    <row r="158" spans="1:3" ht="17.25" x14ac:dyDescent="0.3">
      <c r="A158" s="9" t="s">
        <v>19</v>
      </c>
      <c r="B158" s="11"/>
      <c r="C158" s="10">
        <v>20000</v>
      </c>
    </row>
    <row r="159" spans="1:3" ht="17.25" x14ac:dyDescent="0.3">
      <c r="A159" s="17" t="s">
        <v>20</v>
      </c>
      <c r="B159" s="19"/>
      <c r="C159" s="18">
        <f>SUM(C145:C158)</f>
        <v>477720</v>
      </c>
    </row>
    <row r="160" spans="1:3" ht="17.25" x14ac:dyDescent="0.3">
      <c r="A160" s="9"/>
      <c r="B160" s="22"/>
      <c r="C160" s="20"/>
    </row>
    <row r="161" spans="1:3" ht="17.25" x14ac:dyDescent="0.3">
      <c r="A161" s="23" t="s">
        <v>21</v>
      </c>
      <c r="B161" s="22"/>
      <c r="C161" s="20"/>
    </row>
    <row r="162" spans="1:3" ht="17.25" x14ac:dyDescent="0.3">
      <c r="A162" s="9" t="s">
        <v>22</v>
      </c>
      <c r="B162" s="22"/>
      <c r="C162" s="20"/>
    </row>
    <row r="163" spans="1:3" ht="15.75" x14ac:dyDescent="0.25">
      <c r="A163" s="67" t="s">
        <v>143</v>
      </c>
      <c r="B163" s="154">
        <v>7140</v>
      </c>
      <c r="C163" s="20"/>
    </row>
    <row r="164" spans="1:3" ht="17.25" x14ac:dyDescent="0.3">
      <c r="A164" s="9" t="s">
        <v>24</v>
      </c>
      <c r="B164" s="22"/>
      <c r="C164" s="20"/>
    </row>
    <row r="165" spans="1:3" ht="17.25" x14ac:dyDescent="0.3">
      <c r="A165" s="9" t="s">
        <v>25</v>
      </c>
      <c r="B165" s="22"/>
      <c r="C165" s="20"/>
    </row>
    <row r="166" spans="1:3" ht="17.25" x14ac:dyDescent="0.3">
      <c r="A166" s="9"/>
      <c r="B166" s="22"/>
      <c r="C166" s="20"/>
    </row>
    <row r="167" spans="1:3" ht="15.75" x14ac:dyDescent="0.25">
      <c r="A167" s="12"/>
      <c r="B167" s="8"/>
      <c r="C167" s="7">
        <f>C159+B163</f>
        <v>484860</v>
      </c>
    </row>
    <row r="168" spans="1:3" ht="17.25" x14ac:dyDescent="0.3">
      <c r="A168" s="23" t="s">
        <v>26</v>
      </c>
      <c r="B168" s="11"/>
      <c r="C168" s="10"/>
    </row>
    <row r="169" spans="1:3" ht="17.25" x14ac:dyDescent="0.3">
      <c r="A169" s="9" t="s">
        <v>27</v>
      </c>
      <c r="B169" s="29">
        <v>350</v>
      </c>
      <c r="C169" s="28"/>
    </row>
    <row r="170" spans="1:3" ht="17.25" x14ac:dyDescent="0.3">
      <c r="A170" s="9" t="s">
        <v>28</v>
      </c>
      <c r="B170" s="32">
        <v>8478</v>
      </c>
      <c r="C170" s="31"/>
    </row>
    <row r="171" spans="1:3" ht="15.75" x14ac:dyDescent="0.25">
      <c r="A171" s="12"/>
      <c r="B171" s="11"/>
      <c r="C171" s="33">
        <f t="shared" ref="C171" si="3">-B169-B170</f>
        <v>-8828</v>
      </c>
    </row>
    <row r="172" spans="1:3" ht="17.25" x14ac:dyDescent="0.3">
      <c r="A172" s="9" t="s">
        <v>29</v>
      </c>
      <c r="B172" s="11"/>
      <c r="C172" s="10">
        <f>+C167+C171</f>
        <v>476032</v>
      </c>
    </row>
    <row r="173" spans="1:3" ht="17.25" x14ac:dyDescent="0.3">
      <c r="A173" s="9" t="s">
        <v>37</v>
      </c>
      <c r="B173" s="32"/>
      <c r="C173" s="31">
        <f t="shared" ref="C173" si="4">C172*6/100</f>
        <v>28561.919999999998</v>
      </c>
    </row>
    <row r="174" spans="1:3" ht="17.25" x14ac:dyDescent="0.3">
      <c r="A174" s="9" t="s">
        <v>31</v>
      </c>
      <c r="B174" s="22"/>
      <c r="C174" s="20">
        <v>-15000</v>
      </c>
    </row>
    <row r="175" spans="1:3" ht="16.5" thickBot="1" x14ac:dyDescent="0.3">
      <c r="A175" s="43" t="s">
        <v>32</v>
      </c>
      <c r="B175" s="40"/>
      <c r="C175" s="124">
        <f>C173+C174</f>
        <v>13561.919999999998</v>
      </c>
    </row>
    <row r="176" spans="1:3" ht="17.25" thickTop="1" thickBot="1" x14ac:dyDescent="0.3">
      <c r="A176" s="51"/>
      <c r="B176" s="52"/>
      <c r="C176" s="124">
        <v>13562</v>
      </c>
    </row>
    <row r="177" spans="1:3" ht="16.5" thickTop="1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5.75" x14ac:dyDescent="0.25">
      <c r="A179" s="21"/>
      <c r="B179" s="30"/>
      <c r="C179" s="97"/>
    </row>
    <row r="180" spans="1:3" ht="15.75" x14ac:dyDescent="0.25">
      <c r="A180" s="21"/>
      <c r="B180" s="30"/>
      <c r="C180" s="97"/>
    </row>
    <row r="181" spans="1:3" ht="17.25" x14ac:dyDescent="0.3">
      <c r="A181" s="5"/>
      <c r="B181" s="3"/>
      <c r="C181" s="3"/>
    </row>
    <row r="182" spans="1:3" ht="17.25" x14ac:dyDescent="0.3">
      <c r="A182" s="56"/>
      <c r="B182" s="3"/>
      <c r="C182" s="3"/>
    </row>
    <row r="183" spans="1:3" ht="17.25" x14ac:dyDescent="0.3">
      <c r="A183" s="2"/>
      <c r="B183" s="3"/>
      <c r="C183" s="3"/>
    </row>
    <row r="184" spans="1:3" ht="17.25" x14ac:dyDescent="0.3">
      <c r="A184" s="1" t="s">
        <v>40</v>
      </c>
      <c r="B184" s="3"/>
      <c r="C184" s="3"/>
    </row>
    <row r="185" spans="1:3" ht="17.25" x14ac:dyDescent="0.3">
      <c r="A185" s="1" t="s">
        <v>1</v>
      </c>
      <c r="B185" s="3"/>
      <c r="C185" s="3"/>
    </row>
    <row r="186" spans="1:3" ht="17.25" x14ac:dyDescent="0.3">
      <c r="A186" s="2"/>
      <c r="B186" s="3"/>
      <c r="C186" s="3"/>
    </row>
    <row r="187" spans="1:3" ht="17.25" x14ac:dyDescent="0.3">
      <c r="A187" s="4" t="s">
        <v>2</v>
      </c>
      <c r="B187" s="3"/>
      <c r="C187" s="3"/>
    </row>
    <row r="188" spans="1:3" ht="17.25" x14ac:dyDescent="0.3">
      <c r="A188" s="5"/>
      <c r="B188" s="166" t="s">
        <v>152</v>
      </c>
      <c r="C188" s="166"/>
    </row>
    <row r="189" spans="1:3" ht="17.25" x14ac:dyDescent="0.3">
      <c r="A189" s="6" t="s">
        <v>6</v>
      </c>
      <c r="B189" s="8"/>
      <c r="C189" s="7">
        <v>107050</v>
      </c>
    </row>
    <row r="190" spans="1:3" ht="17.25" x14ac:dyDescent="0.3">
      <c r="A190" s="9" t="s">
        <v>7</v>
      </c>
      <c r="B190" s="11"/>
      <c r="C190" s="10"/>
    </row>
    <row r="191" spans="1:3" ht="15.75" x14ac:dyDescent="0.25">
      <c r="A191" s="12" t="s">
        <v>8</v>
      </c>
      <c r="B191" s="14"/>
      <c r="C191" s="13">
        <v>1200</v>
      </c>
    </row>
    <row r="192" spans="1:3" ht="17.25" x14ac:dyDescent="0.3">
      <c r="A192" s="9" t="s">
        <v>9</v>
      </c>
      <c r="B192" s="11"/>
      <c r="C192" s="10">
        <v>7800</v>
      </c>
    </row>
    <row r="193" spans="1:3" ht="17.25" x14ac:dyDescent="0.3">
      <c r="A193" s="9" t="s">
        <v>10</v>
      </c>
      <c r="B193" s="11"/>
      <c r="C193" s="10"/>
    </row>
    <row r="194" spans="1:3" ht="17.25" x14ac:dyDescent="0.3">
      <c r="A194" s="9" t="s">
        <v>11</v>
      </c>
      <c r="B194" s="11"/>
      <c r="C194" s="10">
        <v>101250</v>
      </c>
    </row>
    <row r="195" spans="1:3" ht="17.25" x14ac:dyDescent="0.3">
      <c r="A195" s="9" t="s">
        <v>12</v>
      </c>
      <c r="B195" s="16"/>
      <c r="C195" s="13">
        <v>30000</v>
      </c>
    </row>
    <row r="196" spans="1:3" ht="17.25" x14ac:dyDescent="0.3">
      <c r="A196" s="9" t="s">
        <v>13</v>
      </c>
      <c r="B196" s="11"/>
      <c r="C196" s="10">
        <v>53525</v>
      </c>
    </row>
    <row r="197" spans="1:3" ht="17.25" x14ac:dyDescent="0.3">
      <c r="A197" s="9" t="s">
        <v>14</v>
      </c>
      <c r="B197" s="11"/>
      <c r="C197" s="10"/>
    </row>
    <row r="198" spans="1:3" ht="17.25" x14ac:dyDescent="0.3">
      <c r="A198" s="9" t="s">
        <v>15</v>
      </c>
      <c r="B198" s="14"/>
      <c r="C198" s="13">
        <v>100000</v>
      </c>
    </row>
    <row r="199" spans="1:3" ht="17.25" x14ac:dyDescent="0.3">
      <c r="A199" s="9" t="s">
        <v>16</v>
      </c>
      <c r="B199" s="11"/>
      <c r="C199" s="10">
        <v>25000</v>
      </c>
    </row>
    <row r="200" spans="1:3" ht="17.25" x14ac:dyDescent="0.3">
      <c r="A200" s="9" t="s">
        <v>17</v>
      </c>
      <c r="B200" s="11"/>
      <c r="C200" s="10">
        <v>55000</v>
      </c>
    </row>
    <row r="201" spans="1:3" ht="17.25" x14ac:dyDescent="0.3">
      <c r="A201" s="9" t="s">
        <v>18</v>
      </c>
      <c r="B201" s="14"/>
      <c r="C201" s="13">
        <v>11500</v>
      </c>
    </row>
    <row r="202" spans="1:3" ht="17.25" x14ac:dyDescent="0.3">
      <c r="A202" s="9" t="s">
        <v>19</v>
      </c>
      <c r="B202" s="11"/>
      <c r="C202" s="10">
        <v>20000</v>
      </c>
    </row>
    <row r="203" spans="1:3" ht="17.25" x14ac:dyDescent="0.3">
      <c r="A203" s="17" t="s">
        <v>20</v>
      </c>
      <c r="B203" s="19"/>
      <c r="C203" s="18">
        <f>SUM(C189:C202)</f>
        <v>512325</v>
      </c>
    </row>
    <row r="204" spans="1:3" ht="17.25" x14ac:dyDescent="0.3">
      <c r="A204" s="9"/>
      <c r="B204" s="22"/>
      <c r="C204" s="20"/>
    </row>
    <row r="205" spans="1:3" ht="17.25" x14ac:dyDescent="0.3">
      <c r="A205" s="23" t="s">
        <v>21</v>
      </c>
      <c r="B205" s="22"/>
      <c r="C205" s="20"/>
    </row>
    <row r="206" spans="1:3" ht="17.25" x14ac:dyDescent="0.3">
      <c r="A206" s="9" t="s">
        <v>22</v>
      </c>
      <c r="B206" s="22"/>
      <c r="C206" s="20"/>
    </row>
    <row r="207" spans="1:3" ht="15.75" x14ac:dyDescent="0.25">
      <c r="A207" s="67" t="s">
        <v>143</v>
      </c>
      <c r="B207" s="154">
        <v>7140</v>
      </c>
      <c r="C207" s="20"/>
    </row>
    <row r="208" spans="1:3" ht="17.25" x14ac:dyDescent="0.3">
      <c r="A208" s="9" t="s">
        <v>24</v>
      </c>
      <c r="B208" s="22"/>
      <c r="C208" s="20"/>
    </row>
    <row r="209" spans="1:3" ht="17.25" x14ac:dyDescent="0.3">
      <c r="A209" s="9" t="s">
        <v>25</v>
      </c>
      <c r="B209" s="22"/>
      <c r="C209" s="20"/>
    </row>
    <row r="210" spans="1:3" ht="17.25" x14ac:dyDescent="0.3">
      <c r="A210" s="9"/>
      <c r="B210" s="22"/>
      <c r="C210" s="20"/>
    </row>
    <row r="211" spans="1:3" ht="15.75" x14ac:dyDescent="0.25">
      <c r="A211" s="12"/>
      <c r="B211" s="8"/>
      <c r="C211" s="7">
        <f>C203+B207</f>
        <v>519465</v>
      </c>
    </row>
    <row r="212" spans="1:3" ht="17.25" x14ac:dyDescent="0.3">
      <c r="A212" s="23" t="s">
        <v>26</v>
      </c>
      <c r="B212" s="11"/>
      <c r="C212" s="10"/>
    </row>
    <row r="213" spans="1:3" ht="17.25" x14ac:dyDescent="0.3">
      <c r="A213" s="9" t="s">
        <v>27</v>
      </c>
      <c r="B213" s="29">
        <v>350</v>
      </c>
      <c r="C213" s="28"/>
    </row>
    <row r="214" spans="1:3" ht="17.25" x14ac:dyDescent="0.3">
      <c r="A214" s="9" t="s">
        <v>28</v>
      </c>
      <c r="B214" s="32">
        <f>C189*10/100</f>
        <v>10705</v>
      </c>
      <c r="C214" s="31"/>
    </row>
    <row r="215" spans="1:3" ht="15.75" x14ac:dyDescent="0.25">
      <c r="A215" s="12"/>
      <c r="B215" s="49"/>
      <c r="C215" s="33">
        <f t="shared" ref="C215" si="5">-B213-B214</f>
        <v>-11055</v>
      </c>
    </row>
    <row r="216" spans="1:3" ht="18" thickBot="1" x14ac:dyDescent="0.35">
      <c r="A216" s="9" t="s">
        <v>29</v>
      </c>
      <c r="B216" s="36"/>
      <c r="C216" s="59">
        <f>+C211+C215</f>
        <v>508410</v>
      </c>
    </row>
    <row r="217" spans="1:3" ht="17.25" x14ac:dyDescent="0.3">
      <c r="A217" s="9" t="s">
        <v>73</v>
      </c>
      <c r="B217" s="32"/>
      <c r="C217" s="85">
        <f>C216*12/100</f>
        <v>61009.2</v>
      </c>
    </row>
    <row r="218" spans="1:3" ht="17.25" x14ac:dyDescent="0.3">
      <c r="A218" s="9" t="s">
        <v>31</v>
      </c>
      <c r="B218" s="22"/>
      <c r="C218" s="77">
        <v>-45000</v>
      </c>
    </row>
    <row r="219" spans="1:3" ht="15.75" x14ac:dyDescent="0.25">
      <c r="A219" s="43" t="s">
        <v>32</v>
      </c>
      <c r="B219" s="40"/>
      <c r="C219" s="60">
        <f>C217+C218</f>
        <v>16009.199999999997</v>
      </c>
    </row>
    <row r="220" spans="1:3" ht="16.5" thickBot="1" x14ac:dyDescent="0.3">
      <c r="A220" s="12"/>
      <c r="B220" s="52"/>
      <c r="C220" s="124">
        <v>16009</v>
      </c>
    </row>
    <row r="221" spans="1:3" ht="15.75" thickTop="1" x14ac:dyDescent="0.25"/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5.75" x14ac:dyDescent="0.25">
      <c r="A225" s="21"/>
      <c r="B225" s="30"/>
      <c r="C225" s="58"/>
    </row>
    <row r="226" spans="1:3" ht="15.75" x14ac:dyDescent="0.25">
      <c r="A226" s="21"/>
      <c r="B226" s="30"/>
      <c r="C226" s="58"/>
    </row>
    <row r="227" spans="1:3" ht="17.25" x14ac:dyDescent="0.3">
      <c r="A227" s="55"/>
      <c r="B227" s="3"/>
      <c r="C227" s="3"/>
    </row>
    <row r="228" spans="1:3" ht="17.25" x14ac:dyDescent="0.3">
      <c r="A228" s="1" t="s">
        <v>44</v>
      </c>
      <c r="B228" s="3"/>
      <c r="C228" s="3"/>
    </row>
    <row r="229" spans="1:3" ht="17.25" x14ac:dyDescent="0.3">
      <c r="A229" s="1" t="s">
        <v>1</v>
      </c>
      <c r="B229" s="3"/>
      <c r="C229" s="3"/>
    </row>
    <row r="230" spans="1:3" ht="17.25" x14ac:dyDescent="0.3">
      <c r="A230" s="2"/>
      <c r="B230" s="3"/>
      <c r="C230" s="3"/>
    </row>
    <row r="231" spans="1:3" ht="17.25" x14ac:dyDescent="0.3">
      <c r="A231" s="4" t="s">
        <v>2</v>
      </c>
      <c r="B231" s="3"/>
      <c r="C231" s="3"/>
    </row>
    <row r="232" spans="1:3" ht="17.25" x14ac:dyDescent="0.3">
      <c r="A232" s="5"/>
      <c r="B232" s="166" t="s">
        <v>152</v>
      </c>
      <c r="C232" s="166"/>
    </row>
    <row r="233" spans="1:3" ht="17.25" x14ac:dyDescent="0.3">
      <c r="A233" s="6" t="s">
        <v>6</v>
      </c>
      <c r="B233" s="8"/>
      <c r="C233" s="7">
        <v>102350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101250</v>
      </c>
    </row>
    <row r="239" spans="1:3" ht="17.25" x14ac:dyDescent="0.3">
      <c r="A239" s="9" t="s">
        <v>12</v>
      </c>
      <c r="B239" s="16"/>
      <c r="C239" s="13">
        <v>30000</v>
      </c>
    </row>
    <row r="240" spans="1:3" ht="17.25" x14ac:dyDescent="0.3">
      <c r="A240" s="9" t="s">
        <v>13</v>
      </c>
      <c r="B240" s="11"/>
      <c r="C240" s="10">
        <v>51175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504075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67" t="s">
        <v>143</v>
      </c>
      <c r="B251" s="154">
        <v>7140</v>
      </c>
      <c r="C251" s="15"/>
    </row>
    <row r="252" spans="1:3" ht="17.25" x14ac:dyDescent="0.3">
      <c r="A252" s="9" t="s">
        <v>24</v>
      </c>
      <c r="B252" s="22"/>
      <c r="C252" s="20"/>
    </row>
    <row r="253" spans="1:3" ht="17.25" x14ac:dyDescent="0.3">
      <c r="A253" s="9" t="s">
        <v>25</v>
      </c>
      <c r="B253" s="22">
        <v>6629.5</v>
      </c>
      <c r="C253" s="20"/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C247+B251+B253</f>
        <v>517844.5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7">
        <v>350</v>
      </c>
      <c r="C257" s="28"/>
    </row>
    <row r="258" spans="1:3" ht="17.25" x14ac:dyDescent="0.3">
      <c r="A258" s="9" t="s">
        <v>28</v>
      </c>
      <c r="B258" s="30">
        <v>10235</v>
      </c>
      <c r="C258" s="31"/>
    </row>
    <row r="259" spans="1:3" ht="16.5" thickBot="1" x14ac:dyDescent="0.3">
      <c r="A259" s="12"/>
      <c r="B259" s="62"/>
      <c r="C259" s="59">
        <f t="shared" ref="C259" si="6">-B257-B258</f>
        <v>-10585</v>
      </c>
    </row>
    <row r="260" spans="1:3" ht="17.25" x14ac:dyDescent="0.3">
      <c r="A260" s="9" t="s">
        <v>29</v>
      </c>
      <c r="B260" s="11"/>
      <c r="C260" s="65">
        <f>+C255+C259</f>
        <v>507259.5</v>
      </c>
    </row>
    <row r="261" spans="1:3" ht="17.25" x14ac:dyDescent="0.3">
      <c r="A261" s="9" t="s">
        <v>73</v>
      </c>
      <c r="B261" s="30"/>
      <c r="C261" s="31">
        <f>C260*12/100</f>
        <v>60871.14</v>
      </c>
    </row>
    <row r="262" spans="1:3" ht="17.25" x14ac:dyDescent="0.3">
      <c r="A262" s="9" t="s">
        <v>31</v>
      </c>
      <c r="B262" s="22"/>
      <c r="C262" s="66">
        <v>-45000</v>
      </c>
    </row>
    <row r="263" spans="1:3" ht="15.75" x14ac:dyDescent="0.25">
      <c r="A263" s="43" t="s">
        <v>32</v>
      </c>
      <c r="B263" s="40"/>
      <c r="C263" s="60">
        <f>C261+C262</f>
        <v>15871.14</v>
      </c>
    </row>
    <row r="264" spans="1:3" ht="16.5" thickBot="1" x14ac:dyDescent="0.3">
      <c r="A264" s="12"/>
      <c r="B264" s="52"/>
      <c r="C264" s="124">
        <v>15871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92"/>
      <c r="B269" s="30"/>
      <c r="C269" s="58"/>
    </row>
    <row r="270" spans="1:3" ht="15.75" x14ac:dyDescent="0.25">
      <c r="A270" s="92"/>
      <c r="B270" s="30"/>
      <c r="C270" s="58"/>
    </row>
    <row r="271" spans="1:3" ht="15.75" x14ac:dyDescent="0.25">
      <c r="A271" s="92"/>
      <c r="B271" s="30"/>
      <c r="C271" s="58"/>
    </row>
    <row r="272" spans="1:3" ht="17.25" x14ac:dyDescent="0.3">
      <c r="A272" s="1" t="s">
        <v>55</v>
      </c>
      <c r="B272" s="3"/>
      <c r="C272" s="3"/>
    </row>
    <row r="273" spans="1:3" ht="17.25" x14ac:dyDescent="0.3">
      <c r="A273" s="1" t="s">
        <v>56</v>
      </c>
      <c r="B273" s="3"/>
      <c r="C273" s="3"/>
    </row>
    <row r="274" spans="1:3" ht="15.75" x14ac:dyDescent="0.25">
      <c r="A274" s="73"/>
      <c r="B274" s="3"/>
      <c r="C274" s="3"/>
    </row>
    <row r="275" spans="1:3" ht="15.75" x14ac:dyDescent="0.25">
      <c r="A275" s="74" t="s">
        <v>2</v>
      </c>
      <c r="B275" s="3"/>
      <c r="C275" s="3"/>
    </row>
    <row r="276" spans="1:3" ht="15.75" x14ac:dyDescent="0.25">
      <c r="A276" s="75"/>
      <c r="B276" s="166" t="s">
        <v>152</v>
      </c>
      <c r="C276" s="166"/>
    </row>
    <row r="277" spans="1:3" ht="15.75" x14ac:dyDescent="0.25">
      <c r="A277" s="76" t="s">
        <v>6</v>
      </c>
      <c r="B277" s="8"/>
      <c r="C277" s="7">
        <v>93010</v>
      </c>
    </row>
    <row r="278" spans="1:3" ht="15.75" x14ac:dyDescent="0.25">
      <c r="A278" s="67" t="s">
        <v>7</v>
      </c>
      <c r="B278" s="47"/>
      <c r="C278" s="77" t="s">
        <v>38</v>
      </c>
    </row>
    <row r="279" spans="1:3" ht="15.75" x14ac:dyDescent="0.25">
      <c r="A279" s="67" t="s">
        <v>9</v>
      </c>
      <c r="B279" s="11"/>
      <c r="C279" s="10">
        <v>7800</v>
      </c>
    </row>
    <row r="280" spans="1:3" ht="16.5" x14ac:dyDescent="0.25">
      <c r="A280" s="12" t="s">
        <v>8</v>
      </c>
      <c r="B280" s="48"/>
      <c r="C280" s="10">
        <v>2320</v>
      </c>
    </row>
    <row r="281" spans="1:3" ht="15.75" x14ac:dyDescent="0.25">
      <c r="A281" s="67" t="s">
        <v>11</v>
      </c>
      <c r="B281" s="11"/>
      <c r="C281" s="10">
        <v>101250</v>
      </c>
    </row>
    <row r="282" spans="1:3" ht="15.75" x14ac:dyDescent="0.25">
      <c r="A282" s="67" t="s">
        <v>13</v>
      </c>
      <c r="B282" s="11"/>
      <c r="C282" s="10">
        <v>46505</v>
      </c>
    </row>
    <row r="283" spans="1:3" ht="15.75" x14ac:dyDescent="0.25">
      <c r="A283" s="67" t="s">
        <v>14</v>
      </c>
      <c r="B283" s="47"/>
      <c r="C283" s="13" t="s">
        <v>38</v>
      </c>
    </row>
    <row r="284" spans="1:3" ht="15.75" x14ac:dyDescent="0.25">
      <c r="A284" s="67" t="s">
        <v>16</v>
      </c>
      <c r="B284" s="11"/>
      <c r="C284" s="10">
        <v>25000</v>
      </c>
    </row>
    <row r="285" spans="1:3" ht="15.75" x14ac:dyDescent="0.25">
      <c r="A285" s="67" t="s">
        <v>17</v>
      </c>
      <c r="B285" s="11"/>
      <c r="C285" s="10">
        <v>55000</v>
      </c>
    </row>
    <row r="286" spans="1:3" ht="15.75" x14ac:dyDescent="0.25">
      <c r="A286" s="67" t="s">
        <v>15</v>
      </c>
      <c r="B286" s="47"/>
      <c r="C286" s="15">
        <v>100000</v>
      </c>
    </row>
    <row r="287" spans="1:3" ht="15.75" x14ac:dyDescent="0.25">
      <c r="A287" s="67" t="s">
        <v>18</v>
      </c>
      <c r="B287" s="11"/>
      <c r="C287" s="10">
        <v>11500</v>
      </c>
    </row>
    <row r="288" spans="1:3" ht="15.75" x14ac:dyDescent="0.25">
      <c r="A288" s="67" t="s">
        <v>19</v>
      </c>
      <c r="B288" s="11"/>
      <c r="C288" s="10">
        <v>20000</v>
      </c>
    </row>
    <row r="289" spans="1:3" ht="15.75" x14ac:dyDescent="0.25">
      <c r="A289" s="78" t="s">
        <v>20</v>
      </c>
      <c r="B289" s="19"/>
      <c r="C289" s="18">
        <f>SUM(C277:C288)</f>
        <v>462385</v>
      </c>
    </row>
    <row r="290" spans="1:3" ht="15.75" x14ac:dyDescent="0.25">
      <c r="A290" s="79"/>
      <c r="B290" s="47"/>
      <c r="C290" s="20"/>
    </row>
    <row r="291" spans="1:3" ht="15.75" x14ac:dyDescent="0.25">
      <c r="A291" s="80" t="s">
        <v>21</v>
      </c>
      <c r="B291" s="47"/>
      <c r="C291" s="20"/>
    </row>
    <row r="292" spans="1:3" ht="15.75" x14ac:dyDescent="0.25">
      <c r="A292" s="67" t="s">
        <v>143</v>
      </c>
      <c r="B292" s="154">
        <v>7140</v>
      </c>
      <c r="C292" s="77"/>
    </row>
    <row r="293" spans="1:3" ht="15.75" x14ac:dyDescent="0.25">
      <c r="A293" s="67" t="s">
        <v>22</v>
      </c>
      <c r="B293" s="47"/>
      <c r="C293" s="81"/>
    </row>
    <row r="294" spans="1:3" ht="15.75" x14ac:dyDescent="0.25">
      <c r="A294" s="67" t="s">
        <v>24</v>
      </c>
      <c r="B294" s="14">
        <v>70000</v>
      </c>
      <c r="C294" s="81"/>
    </row>
    <row r="295" spans="1:3" ht="15.75" x14ac:dyDescent="0.25">
      <c r="A295" s="67" t="s">
        <v>25</v>
      </c>
      <c r="B295" s="47"/>
      <c r="C295" s="81"/>
    </row>
    <row r="296" spans="1:3" ht="15.75" x14ac:dyDescent="0.25">
      <c r="A296" s="67"/>
      <c r="B296" s="8"/>
      <c r="C296" s="7">
        <f>C289+B292+B294</f>
        <v>539525</v>
      </c>
    </row>
    <row r="297" spans="1:3" ht="15.75" x14ac:dyDescent="0.25">
      <c r="A297" s="80" t="s">
        <v>26</v>
      </c>
      <c r="B297" s="47"/>
      <c r="C297" s="81"/>
    </row>
    <row r="298" spans="1:3" ht="15.75" x14ac:dyDescent="0.25">
      <c r="A298" s="67" t="s">
        <v>27</v>
      </c>
      <c r="B298" s="29">
        <v>350</v>
      </c>
      <c r="C298" s="82"/>
    </row>
    <row r="299" spans="1:3" ht="17.25" x14ac:dyDescent="0.3">
      <c r="A299" s="83" t="s">
        <v>28</v>
      </c>
      <c r="B299" s="29">
        <v>9301</v>
      </c>
      <c r="C299" s="82"/>
    </row>
    <row r="300" spans="1:3" ht="17.25" x14ac:dyDescent="0.3">
      <c r="A300" s="83"/>
      <c r="B300" s="49"/>
      <c r="C300" s="33">
        <f>-B298-B299-B300</f>
        <v>-9651</v>
      </c>
    </row>
    <row r="301" spans="1:3" ht="16.5" thickBot="1" x14ac:dyDescent="0.3">
      <c r="A301" s="67" t="s">
        <v>29</v>
      </c>
      <c r="B301" s="35"/>
      <c r="C301" s="84">
        <f>C296-B298-B299</f>
        <v>529874</v>
      </c>
    </row>
    <row r="302" spans="1:3" ht="15.75" x14ac:dyDescent="0.25">
      <c r="A302" s="67" t="s">
        <v>73</v>
      </c>
      <c r="B302" s="50"/>
      <c r="C302" s="85">
        <f>C301*12/100</f>
        <v>63584.88</v>
      </c>
    </row>
    <row r="303" spans="1:3" ht="15.75" x14ac:dyDescent="0.25">
      <c r="A303" s="67" t="s">
        <v>31</v>
      </c>
      <c r="B303" s="47"/>
      <c r="C303" s="77">
        <v>-45000</v>
      </c>
    </row>
    <row r="304" spans="1:3" ht="15.75" x14ac:dyDescent="0.25">
      <c r="A304" s="12" t="s">
        <v>32</v>
      </c>
      <c r="B304" s="47"/>
      <c r="C304" s="60">
        <f>C302+C303</f>
        <v>18584.879999999997</v>
      </c>
    </row>
    <row r="305" spans="1:3" ht="16.5" thickBot="1" x14ac:dyDescent="0.3">
      <c r="A305" s="43"/>
      <c r="B305" s="52"/>
      <c r="C305" s="124">
        <v>18585</v>
      </c>
    </row>
    <row r="306" spans="1:3" ht="16.5" thickTop="1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5.75" x14ac:dyDescent="0.25">
      <c r="A315" s="21"/>
      <c r="B315" s="30"/>
      <c r="C315" s="97"/>
    </row>
    <row r="316" spans="1:3" ht="15.75" x14ac:dyDescent="0.25">
      <c r="A316" s="21"/>
      <c r="B316" s="30"/>
      <c r="C316" s="97"/>
    </row>
    <row r="317" spans="1:3" ht="15.75" x14ac:dyDescent="0.25">
      <c r="A317" s="21"/>
      <c r="B317" s="30"/>
      <c r="C317" s="97"/>
    </row>
    <row r="318" spans="1:3" ht="15.75" x14ac:dyDescent="0.25">
      <c r="A318" s="21"/>
      <c r="B318" s="30"/>
      <c r="C318" s="97"/>
    </row>
    <row r="319" spans="1:3" ht="17.25" x14ac:dyDescent="0.3">
      <c r="A319" s="1" t="s">
        <v>71</v>
      </c>
      <c r="B319" s="1"/>
      <c r="C319" s="2"/>
    </row>
    <row r="320" spans="1:3" ht="17.25" x14ac:dyDescent="0.3">
      <c r="A320" s="1" t="s">
        <v>56</v>
      </c>
      <c r="B320" s="1"/>
      <c r="C320" s="2"/>
    </row>
    <row r="321" spans="1:3" ht="15.75" x14ac:dyDescent="0.25">
      <c r="A321" s="73"/>
      <c r="B321" s="73"/>
      <c r="C321" s="72"/>
    </row>
    <row r="322" spans="1:3" ht="15.75" x14ac:dyDescent="0.25">
      <c r="A322" s="74" t="s">
        <v>2</v>
      </c>
      <c r="B322" s="73"/>
      <c r="C322" s="72"/>
    </row>
    <row r="323" spans="1:3" ht="15.75" x14ac:dyDescent="0.25">
      <c r="A323" s="75"/>
      <c r="B323" s="166" t="s">
        <v>152</v>
      </c>
      <c r="C323" s="166"/>
    </row>
    <row r="324" spans="1:3" ht="15.75" x14ac:dyDescent="0.25">
      <c r="A324" s="76" t="s">
        <v>6</v>
      </c>
      <c r="B324" s="8"/>
      <c r="C324" s="7">
        <v>112500</v>
      </c>
    </row>
    <row r="325" spans="1:3" ht="15.75" x14ac:dyDescent="0.25">
      <c r="A325" s="67" t="s">
        <v>7</v>
      </c>
      <c r="B325" s="47"/>
      <c r="C325" s="77" t="s">
        <v>38</v>
      </c>
    </row>
    <row r="326" spans="1:3" ht="15.75" x14ac:dyDescent="0.25">
      <c r="A326" s="67" t="s">
        <v>9</v>
      </c>
      <c r="B326" s="11"/>
      <c r="C326" s="10">
        <v>7800</v>
      </c>
    </row>
    <row r="327" spans="1:3" ht="16.5" x14ac:dyDescent="0.25">
      <c r="A327" s="12" t="s">
        <v>8</v>
      </c>
      <c r="B327" s="48"/>
      <c r="C327" s="10"/>
    </row>
    <row r="328" spans="1:3" ht="15.75" x14ac:dyDescent="0.25">
      <c r="A328" s="67" t="s">
        <v>11</v>
      </c>
      <c r="B328" s="11"/>
      <c r="C328" s="10">
        <v>101250</v>
      </c>
    </row>
    <row r="329" spans="1:3" ht="15.75" x14ac:dyDescent="0.25">
      <c r="A329" s="67" t="s">
        <v>53</v>
      </c>
      <c r="B329" s="11"/>
      <c r="C329" s="10"/>
    </row>
    <row r="330" spans="1:3" ht="15.75" x14ac:dyDescent="0.25">
      <c r="A330" s="67" t="s">
        <v>13</v>
      </c>
      <c r="B330" s="11"/>
      <c r="C330" s="10">
        <v>56250</v>
      </c>
    </row>
    <row r="331" spans="1:3" ht="15.75" x14ac:dyDescent="0.25">
      <c r="A331" s="67" t="s">
        <v>14</v>
      </c>
      <c r="B331" s="47"/>
      <c r="C331" s="13" t="s">
        <v>38</v>
      </c>
    </row>
    <row r="332" spans="1:3" ht="15.75" x14ac:dyDescent="0.25">
      <c r="A332" s="67" t="s">
        <v>16</v>
      </c>
      <c r="B332" s="11"/>
      <c r="C332" s="10">
        <v>25000</v>
      </c>
    </row>
    <row r="333" spans="1:3" ht="15.75" x14ac:dyDescent="0.25">
      <c r="A333" s="67" t="s">
        <v>17</v>
      </c>
      <c r="B333" s="11"/>
      <c r="C333" s="10">
        <v>65000</v>
      </c>
    </row>
    <row r="334" spans="1:3" ht="15.75" x14ac:dyDescent="0.25">
      <c r="A334" s="67" t="s">
        <v>15</v>
      </c>
      <c r="B334" s="47"/>
      <c r="C334" s="25">
        <v>100000</v>
      </c>
    </row>
    <row r="335" spans="1:3" ht="15.75" x14ac:dyDescent="0.25">
      <c r="A335" s="67" t="s">
        <v>18</v>
      </c>
      <c r="B335" s="11"/>
      <c r="C335" s="10">
        <v>11500</v>
      </c>
    </row>
    <row r="336" spans="1:3" ht="15.75" x14ac:dyDescent="0.25">
      <c r="A336" s="67" t="s">
        <v>19</v>
      </c>
      <c r="B336" s="11"/>
      <c r="C336" s="10">
        <v>20000</v>
      </c>
    </row>
    <row r="337" spans="1:3" ht="15.75" x14ac:dyDescent="0.25">
      <c r="A337" s="78" t="s">
        <v>20</v>
      </c>
      <c r="B337" s="19"/>
      <c r="C337" s="18">
        <f>SUM(C324:C336)</f>
        <v>499300</v>
      </c>
    </row>
    <row r="338" spans="1:3" ht="15.75" x14ac:dyDescent="0.25">
      <c r="A338" s="79"/>
      <c r="B338" s="47"/>
      <c r="C338" s="20"/>
    </row>
    <row r="339" spans="1:3" ht="15.75" x14ac:dyDescent="0.25">
      <c r="A339" s="80" t="s">
        <v>21</v>
      </c>
      <c r="B339" s="47"/>
      <c r="C339" s="20"/>
    </row>
    <row r="340" spans="1:3" ht="15.75" x14ac:dyDescent="0.25">
      <c r="A340" s="67" t="s">
        <v>143</v>
      </c>
      <c r="B340" s="154">
        <v>7140</v>
      </c>
      <c r="C340" s="77"/>
    </row>
    <row r="341" spans="1:3" ht="15.75" x14ac:dyDescent="0.25">
      <c r="A341" s="67" t="s">
        <v>22</v>
      </c>
      <c r="B341" s="47"/>
      <c r="C341" s="81"/>
    </row>
    <row r="342" spans="1:3" ht="15.75" x14ac:dyDescent="0.25">
      <c r="A342" s="67" t="s">
        <v>24</v>
      </c>
      <c r="B342" s="14">
        <v>40000</v>
      </c>
      <c r="C342" s="81"/>
    </row>
    <row r="343" spans="1:3" ht="15.75" x14ac:dyDescent="0.25">
      <c r="A343" s="67" t="s">
        <v>25</v>
      </c>
      <c r="B343" s="47"/>
      <c r="C343" s="81"/>
    </row>
    <row r="344" spans="1:3" ht="15.75" x14ac:dyDescent="0.25">
      <c r="A344" s="67"/>
      <c r="B344" s="8"/>
      <c r="C344" s="7">
        <f>C337+B340+B342</f>
        <v>546440</v>
      </c>
    </row>
    <row r="345" spans="1:3" ht="15.75" x14ac:dyDescent="0.25">
      <c r="A345" s="80" t="s">
        <v>26</v>
      </c>
      <c r="B345" s="47"/>
      <c r="C345" s="81"/>
    </row>
    <row r="346" spans="1:3" ht="15.75" x14ac:dyDescent="0.25">
      <c r="A346" s="67" t="s">
        <v>27</v>
      </c>
      <c r="B346" s="29">
        <v>350</v>
      </c>
      <c r="C346" s="82"/>
    </row>
    <row r="347" spans="1:3" ht="17.25" x14ac:dyDescent="0.3">
      <c r="A347" s="83" t="s">
        <v>28</v>
      </c>
      <c r="B347" s="29">
        <v>11250</v>
      </c>
      <c r="C347" s="82"/>
    </row>
    <row r="348" spans="1:3" ht="17.25" x14ac:dyDescent="0.3">
      <c r="A348" s="83"/>
      <c r="B348" s="49"/>
      <c r="C348" s="33">
        <f>-B346-B347-B348</f>
        <v>-11600</v>
      </c>
    </row>
    <row r="349" spans="1:3" ht="16.5" thickBot="1" x14ac:dyDescent="0.3">
      <c r="A349" s="67" t="s">
        <v>29</v>
      </c>
      <c r="B349" s="35"/>
      <c r="C349" s="84">
        <f>C344-B346-B347</f>
        <v>534840</v>
      </c>
    </row>
    <row r="350" spans="1:3" ht="15.75" x14ac:dyDescent="0.25">
      <c r="A350" s="67" t="s">
        <v>73</v>
      </c>
      <c r="B350" s="50"/>
      <c r="C350" s="85">
        <f>C349*12/100</f>
        <v>64180.800000000003</v>
      </c>
    </row>
    <row r="351" spans="1:3" ht="15.75" x14ac:dyDescent="0.25">
      <c r="A351" s="67" t="s">
        <v>31</v>
      </c>
      <c r="B351" s="47"/>
      <c r="C351" s="77">
        <v>-45000</v>
      </c>
    </row>
    <row r="352" spans="1:3" ht="16.5" thickBot="1" x14ac:dyDescent="0.3">
      <c r="A352" s="43" t="s">
        <v>153</v>
      </c>
      <c r="B352" s="40"/>
      <c r="C352" s="38">
        <f>C350+C351</f>
        <v>19180.800000000003</v>
      </c>
    </row>
    <row r="353" spans="1:3" ht="16.5" thickTop="1" x14ac:dyDescent="0.25">
      <c r="A353" s="21" t="s">
        <v>149</v>
      </c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21"/>
      <c r="B358" s="30"/>
      <c r="C358" s="97"/>
    </row>
    <row r="359" spans="1:3" ht="15.75" x14ac:dyDescent="0.25">
      <c r="A359" s="21"/>
      <c r="B359" s="30"/>
      <c r="C359" s="97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5.75" x14ac:dyDescent="0.25">
      <c r="A364" s="92"/>
      <c r="B364" s="37"/>
      <c r="C364" s="120"/>
    </row>
    <row r="365" spans="1:3" ht="15.75" x14ac:dyDescent="0.25">
      <c r="A365" s="92"/>
      <c r="B365" s="37"/>
      <c r="C365" s="120"/>
    </row>
    <row r="366" spans="1:3" ht="17.25" x14ac:dyDescent="0.3">
      <c r="A366" s="1" t="s">
        <v>130</v>
      </c>
      <c r="B366" s="1"/>
      <c r="C366" s="2"/>
    </row>
    <row r="367" spans="1:3" ht="17.25" x14ac:dyDescent="0.3">
      <c r="A367" s="1" t="s">
        <v>56</v>
      </c>
      <c r="B367" s="1"/>
      <c r="C367" s="2"/>
    </row>
    <row r="368" spans="1:3" ht="15.75" x14ac:dyDescent="0.25">
      <c r="A368" s="73"/>
      <c r="B368" s="73"/>
      <c r="C368" s="72"/>
    </row>
    <row r="369" spans="1:3" ht="15.75" x14ac:dyDescent="0.25">
      <c r="A369" s="74" t="s">
        <v>2</v>
      </c>
      <c r="B369" s="73"/>
      <c r="C369" s="72"/>
    </row>
    <row r="370" spans="1:3" ht="15.75" x14ac:dyDescent="0.25">
      <c r="A370" s="75"/>
      <c r="B370" s="166" t="s">
        <v>152</v>
      </c>
      <c r="C370" s="166"/>
    </row>
    <row r="371" spans="1:3" ht="15.75" x14ac:dyDescent="0.25">
      <c r="A371" s="76" t="s">
        <v>6</v>
      </c>
      <c r="B371" s="8"/>
      <c r="C371" s="7">
        <v>84780</v>
      </c>
    </row>
    <row r="372" spans="1:3" ht="15.75" x14ac:dyDescent="0.25">
      <c r="A372" s="67" t="s">
        <v>7</v>
      </c>
      <c r="B372" s="47"/>
      <c r="C372" s="147" t="s">
        <v>38</v>
      </c>
    </row>
    <row r="373" spans="1:3" ht="15.75" x14ac:dyDescent="0.25">
      <c r="A373" s="67" t="s">
        <v>9</v>
      </c>
      <c r="B373" s="11"/>
      <c r="C373" s="10">
        <v>7800</v>
      </c>
    </row>
    <row r="374" spans="1:3" ht="16.5" x14ac:dyDescent="0.25">
      <c r="A374" s="12" t="s">
        <v>8</v>
      </c>
      <c r="B374" s="48"/>
      <c r="C374" s="10"/>
    </row>
    <row r="375" spans="1:3" ht="15.75" x14ac:dyDescent="0.25">
      <c r="A375" s="67" t="s">
        <v>11</v>
      </c>
      <c r="B375" s="11"/>
      <c r="C375" s="10">
        <v>101250</v>
      </c>
    </row>
    <row r="376" spans="1:3" ht="15.75" x14ac:dyDescent="0.25">
      <c r="A376" s="67" t="s">
        <v>53</v>
      </c>
      <c r="B376" s="11"/>
      <c r="C376" s="148">
        <v>30000</v>
      </c>
    </row>
    <row r="377" spans="1:3" ht="15.75" x14ac:dyDescent="0.25">
      <c r="A377" s="67" t="s">
        <v>13</v>
      </c>
      <c r="B377" s="11"/>
      <c r="C377" s="10">
        <v>42390</v>
      </c>
    </row>
    <row r="378" spans="1:3" ht="15.75" x14ac:dyDescent="0.25">
      <c r="A378" s="67" t="s">
        <v>14</v>
      </c>
      <c r="B378" s="47"/>
      <c r="C378" s="149" t="s">
        <v>38</v>
      </c>
    </row>
    <row r="379" spans="1:3" ht="15.75" x14ac:dyDescent="0.25">
      <c r="A379" s="67" t="s">
        <v>16</v>
      </c>
      <c r="B379" s="11"/>
      <c r="C379" s="10">
        <v>25000</v>
      </c>
    </row>
    <row r="380" spans="1:3" ht="15.75" x14ac:dyDescent="0.25">
      <c r="A380" s="67" t="s">
        <v>17</v>
      </c>
      <c r="B380" s="11"/>
      <c r="C380" s="10">
        <v>55000</v>
      </c>
    </row>
    <row r="381" spans="1:3" ht="15.75" x14ac:dyDescent="0.25">
      <c r="A381" s="67" t="s">
        <v>15</v>
      </c>
      <c r="B381" s="47"/>
      <c r="C381" s="13">
        <v>100000</v>
      </c>
    </row>
    <row r="382" spans="1:3" ht="15.75" x14ac:dyDescent="0.25">
      <c r="A382" s="67" t="s">
        <v>18</v>
      </c>
      <c r="B382" s="11"/>
      <c r="C382" s="10">
        <v>11500</v>
      </c>
    </row>
    <row r="383" spans="1:3" ht="15.75" x14ac:dyDescent="0.25">
      <c r="A383" s="67" t="s">
        <v>19</v>
      </c>
      <c r="B383" s="11"/>
      <c r="C383" s="10">
        <v>20000</v>
      </c>
    </row>
    <row r="384" spans="1:3" ht="15.75" x14ac:dyDescent="0.25">
      <c r="A384" s="78" t="s">
        <v>20</v>
      </c>
      <c r="B384" s="19"/>
      <c r="C384" s="18">
        <f>SUM(C371:C383)</f>
        <v>477720</v>
      </c>
    </row>
    <row r="385" spans="1:3" ht="15.75" x14ac:dyDescent="0.25">
      <c r="A385" s="79"/>
      <c r="B385" s="47"/>
      <c r="C385" s="20"/>
    </row>
    <row r="386" spans="1:3" ht="15.75" x14ac:dyDescent="0.25">
      <c r="A386" s="80" t="s">
        <v>21</v>
      </c>
      <c r="B386" s="47"/>
      <c r="C386" s="20"/>
    </row>
    <row r="387" spans="1:3" ht="15.75" x14ac:dyDescent="0.25">
      <c r="A387" s="67" t="s">
        <v>143</v>
      </c>
      <c r="B387" s="154">
        <v>7140</v>
      </c>
      <c r="C387" s="77"/>
    </row>
    <row r="388" spans="1:3" ht="15.75" x14ac:dyDescent="0.25">
      <c r="A388" s="67" t="s">
        <v>22</v>
      </c>
      <c r="B388" s="47"/>
      <c r="C388" s="81"/>
    </row>
    <row r="389" spans="1:3" ht="15.75" x14ac:dyDescent="0.25">
      <c r="A389" s="67" t="s">
        <v>24</v>
      </c>
      <c r="B389" s="90"/>
      <c r="C389" s="81"/>
    </row>
    <row r="390" spans="1:3" ht="15.75" x14ac:dyDescent="0.25">
      <c r="A390" s="67" t="s">
        <v>25</v>
      </c>
      <c r="B390" s="47"/>
      <c r="C390" s="81"/>
    </row>
    <row r="391" spans="1:3" ht="15.75" x14ac:dyDescent="0.25">
      <c r="A391" s="67"/>
      <c r="B391" s="8"/>
      <c r="C391" s="7">
        <f>C384+B387</f>
        <v>484860</v>
      </c>
    </row>
    <row r="392" spans="1:3" ht="15.75" x14ac:dyDescent="0.25">
      <c r="A392" s="80" t="s">
        <v>26</v>
      </c>
      <c r="B392" s="47"/>
      <c r="C392" s="81"/>
    </row>
    <row r="393" spans="1:3" ht="15.75" x14ac:dyDescent="0.25">
      <c r="A393" s="67" t="s">
        <v>27</v>
      </c>
      <c r="B393" s="29">
        <v>350</v>
      </c>
      <c r="C393" s="82"/>
    </row>
    <row r="394" spans="1:3" ht="17.25" x14ac:dyDescent="0.3">
      <c r="A394" s="83" t="s">
        <v>28</v>
      </c>
      <c r="B394" s="150">
        <v>8478</v>
      </c>
      <c r="C394" s="82"/>
    </row>
    <row r="395" spans="1:3" ht="17.25" x14ac:dyDescent="0.3">
      <c r="A395" s="83"/>
      <c r="B395" s="49"/>
      <c r="C395" s="33">
        <f>-B393-B394</f>
        <v>-8828</v>
      </c>
    </row>
    <row r="396" spans="1:3" ht="16.5" thickBot="1" x14ac:dyDescent="0.3">
      <c r="A396" s="67" t="s">
        <v>29</v>
      </c>
      <c r="B396" s="35"/>
      <c r="C396" s="84">
        <f>C391+C395</f>
        <v>476032</v>
      </c>
    </row>
    <row r="397" spans="1:3" ht="15.75" x14ac:dyDescent="0.25">
      <c r="A397" s="67" t="s">
        <v>30</v>
      </c>
      <c r="B397" s="50"/>
      <c r="C397" s="85">
        <f>C396*6/100</f>
        <v>28561.919999999998</v>
      </c>
    </row>
    <row r="398" spans="1:3" ht="15.75" x14ac:dyDescent="0.25">
      <c r="A398" s="67" t="s">
        <v>31</v>
      </c>
      <c r="B398" s="47"/>
      <c r="C398" s="77">
        <v>-15000</v>
      </c>
    </row>
    <row r="399" spans="1:3" ht="15.75" x14ac:dyDescent="0.25">
      <c r="A399" s="43" t="s">
        <v>32</v>
      </c>
      <c r="B399" s="40"/>
      <c r="C399" s="60">
        <f>C397+C398</f>
        <v>13561.919999999998</v>
      </c>
    </row>
    <row r="400" spans="1:3" ht="16.5" thickBot="1" x14ac:dyDescent="0.3">
      <c r="A400" s="12"/>
      <c r="B400" s="52"/>
      <c r="C400" s="124">
        <v>13562</v>
      </c>
    </row>
    <row r="401" spans="1:3" ht="16.5" thickTop="1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5.75" x14ac:dyDescent="0.25">
      <c r="A411" s="21"/>
      <c r="B411" s="30"/>
      <c r="C411" s="97"/>
    </row>
    <row r="412" spans="1:3" ht="15.75" x14ac:dyDescent="0.25">
      <c r="A412" s="21"/>
      <c r="B412" s="30"/>
      <c r="C412" s="97"/>
    </row>
    <row r="413" spans="1:3" ht="17.25" x14ac:dyDescent="0.3">
      <c r="A413" s="1" t="s">
        <v>131</v>
      </c>
      <c r="B413" s="1"/>
      <c r="C413" s="2"/>
    </row>
    <row r="414" spans="1:3" ht="17.25" x14ac:dyDescent="0.3">
      <c r="A414" s="1" t="s">
        <v>56</v>
      </c>
      <c r="B414" s="1"/>
      <c r="C414" s="2"/>
    </row>
    <row r="415" spans="1:3" ht="15.75" x14ac:dyDescent="0.25">
      <c r="A415" s="73"/>
      <c r="B415" s="73"/>
      <c r="C415" s="72"/>
    </row>
    <row r="416" spans="1:3" ht="15.75" x14ac:dyDescent="0.25">
      <c r="A416" s="74" t="s">
        <v>2</v>
      </c>
      <c r="B416" s="73"/>
      <c r="C416" s="72"/>
    </row>
    <row r="417" spans="1:3" ht="15.75" x14ac:dyDescent="0.25">
      <c r="A417" s="75"/>
      <c r="B417" s="166" t="s">
        <v>152</v>
      </c>
      <c r="C417" s="166"/>
    </row>
    <row r="418" spans="1:3" ht="15.75" x14ac:dyDescent="0.25">
      <c r="A418" s="76" t="s">
        <v>6</v>
      </c>
      <c r="B418" s="8"/>
      <c r="C418" s="7">
        <v>97350</v>
      </c>
    </row>
    <row r="419" spans="1:3" ht="15.75" x14ac:dyDescent="0.25">
      <c r="A419" s="67" t="s">
        <v>7</v>
      </c>
      <c r="B419" s="47"/>
      <c r="C419" s="77"/>
    </row>
    <row r="420" spans="1:3" ht="15.75" x14ac:dyDescent="0.25">
      <c r="A420" s="67" t="s">
        <v>9</v>
      </c>
      <c r="B420" s="11"/>
      <c r="C420" s="10">
        <v>7800</v>
      </c>
    </row>
    <row r="421" spans="1:3" ht="16.5" x14ac:dyDescent="0.25">
      <c r="A421" s="12" t="s">
        <v>8</v>
      </c>
      <c r="B421" s="48"/>
      <c r="C421" s="10"/>
    </row>
    <row r="422" spans="1:3" ht="15.75" x14ac:dyDescent="0.25">
      <c r="A422" s="67" t="s">
        <v>11</v>
      </c>
      <c r="B422" s="11"/>
      <c r="C422" s="10">
        <v>101250</v>
      </c>
    </row>
    <row r="423" spans="1:3" ht="15.75" x14ac:dyDescent="0.25">
      <c r="A423" s="67" t="s">
        <v>53</v>
      </c>
      <c r="B423" s="11"/>
      <c r="C423" s="10">
        <v>30000</v>
      </c>
    </row>
    <row r="424" spans="1:3" ht="15.75" x14ac:dyDescent="0.25">
      <c r="A424" s="67" t="s">
        <v>13</v>
      </c>
      <c r="B424" s="11"/>
      <c r="C424" s="10">
        <f>C418/2</f>
        <v>48675</v>
      </c>
    </row>
    <row r="425" spans="1:3" ht="15.75" x14ac:dyDescent="0.25">
      <c r="A425" s="67" t="s">
        <v>14</v>
      </c>
      <c r="B425" s="47"/>
      <c r="C425" s="13"/>
    </row>
    <row r="426" spans="1:3" ht="15.75" x14ac:dyDescent="0.25">
      <c r="A426" s="67" t="s">
        <v>16</v>
      </c>
      <c r="B426" s="11"/>
      <c r="C426" s="10">
        <v>25000</v>
      </c>
    </row>
    <row r="427" spans="1:3" ht="15.75" x14ac:dyDescent="0.25">
      <c r="A427" s="67" t="s">
        <v>17</v>
      </c>
      <c r="B427" s="11"/>
      <c r="C427" s="10">
        <v>55000</v>
      </c>
    </row>
    <row r="428" spans="1:3" ht="15.75" x14ac:dyDescent="0.25">
      <c r="A428" s="67" t="s">
        <v>15</v>
      </c>
      <c r="B428" s="47"/>
      <c r="C428" s="15">
        <v>100000</v>
      </c>
    </row>
    <row r="429" spans="1:3" ht="15.75" x14ac:dyDescent="0.25">
      <c r="A429" s="67" t="s">
        <v>18</v>
      </c>
      <c r="B429" s="11"/>
      <c r="C429" s="10">
        <v>11500</v>
      </c>
    </row>
    <row r="430" spans="1:3" ht="15.75" x14ac:dyDescent="0.25">
      <c r="A430" s="67" t="s">
        <v>19</v>
      </c>
      <c r="B430" s="11"/>
      <c r="C430" s="10">
        <v>20000</v>
      </c>
    </row>
    <row r="431" spans="1:3" ht="15.75" x14ac:dyDescent="0.25">
      <c r="A431" s="78" t="s">
        <v>20</v>
      </c>
      <c r="B431" s="19"/>
      <c r="C431" s="18">
        <f>SUM(C418:C430)</f>
        <v>496575</v>
      </c>
    </row>
    <row r="432" spans="1:3" ht="15.75" x14ac:dyDescent="0.25">
      <c r="A432" s="79"/>
      <c r="B432" s="47"/>
      <c r="C432" s="20"/>
    </row>
    <row r="433" spans="1:3" ht="15.75" x14ac:dyDescent="0.25">
      <c r="A433" s="80" t="s">
        <v>21</v>
      </c>
      <c r="B433" s="47"/>
      <c r="C433" s="20"/>
    </row>
    <row r="434" spans="1:3" ht="15.75" x14ac:dyDescent="0.25">
      <c r="A434" s="67" t="s">
        <v>143</v>
      </c>
      <c r="B434" s="154">
        <v>7140</v>
      </c>
      <c r="C434" s="77"/>
    </row>
    <row r="435" spans="1:3" ht="15.75" x14ac:dyDescent="0.25">
      <c r="A435" s="67" t="s">
        <v>22</v>
      </c>
      <c r="B435" s="47"/>
      <c r="C435" s="81"/>
    </row>
    <row r="436" spans="1:3" ht="15.75" x14ac:dyDescent="0.25">
      <c r="A436" s="67" t="s">
        <v>24</v>
      </c>
      <c r="B436" s="90"/>
      <c r="C436" s="81"/>
    </row>
    <row r="437" spans="1:3" ht="15.75" x14ac:dyDescent="0.25">
      <c r="A437" s="67" t="s">
        <v>25</v>
      </c>
      <c r="B437" s="47"/>
      <c r="C437" s="81"/>
    </row>
    <row r="438" spans="1:3" ht="15.75" x14ac:dyDescent="0.25">
      <c r="A438" s="67"/>
      <c r="B438" s="8"/>
      <c r="C438" s="7">
        <f>C431+B434</f>
        <v>503715</v>
      </c>
    </row>
    <row r="439" spans="1:3" ht="15.75" x14ac:dyDescent="0.25">
      <c r="A439" s="80" t="s">
        <v>26</v>
      </c>
      <c r="B439" s="47"/>
      <c r="C439" s="81"/>
    </row>
    <row r="440" spans="1:3" ht="15.75" x14ac:dyDescent="0.25">
      <c r="A440" s="67" t="s">
        <v>27</v>
      </c>
      <c r="B440" s="29">
        <v>350</v>
      </c>
      <c r="C440" s="82"/>
    </row>
    <row r="441" spans="1:3" ht="17.25" x14ac:dyDescent="0.3">
      <c r="A441" s="83" t="s">
        <v>28</v>
      </c>
      <c r="B441" s="29">
        <v>9735</v>
      </c>
      <c r="C441" s="82"/>
    </row>
    <row r="442" spans="1:3" ht="17.25" x14ac:dyDescent="0.3">
      <c r="A442" s="83"/>
      <c r="B442" s="49"/>
      <c r="C442" s="33">
        <f>-B440-B441-B442</f>
        <v>-10085</v>
      </c>
    </row>
    <row r="443" spans="1:3" ht="16.5" thickBot="1" x14ac:dyDescent="0.3">
      <c r="A443" s="67" t="s">
        <v>29</v>
      </c>
      <c r="B443" s="35"/>
      <c r="C443" s="84">
        <f>C438-B440-B441</f>
        <v>493630</v>
      </c>
    </row>
    <row r="444" spans="1:3" ht="15.75" x14ac:dyDescent="0.25">
      <c r="A444" s="67" t="s">
        <v>30</v>
      </c>
      <c r="B444" s="50"/>
      <c r="C444" s="85">
        <f>C443*6/100</f>
        <v>29617.8</v>
      </c>
    </row>
    <row r="445" spans="1:3" ht="15.75" x14ac:dyDescent="0.25">
      <c r="A445" s="67" t="s">
        <v>31</v>
      </c>
      <c r="B445" s="47"/>
      <c r="C445" s="77">
        <v>-15000</v>
      </c>
    </row>
    <row r="446" spans="1:3" ht="15.75" x14ac:dyDescent="0.25">
      <c r="A446" s="43" t="s">
        <v>32</v>
      </c>
      <c r="B446" s="40"/>
      <c r="C446" s="60">
        <f>C444+C445</f>
        <v>14617.8</v>
      </c>
    </row>
    <row r="447" spans="1:3" ht="16.5" thickBot="1" x14ac:dyDescent="0.3">
      <c r="A447" s="12"/>
      <c r="B447" s="52"/>
      <c r="C447" s="124">
        <v>14618</v>
      </c>
    </row>
    <row r="448" spans="1:3" ht="16.5" thickTop="1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5.75" x14ac:dyDescent="0.25">
      <c r="A458" s="21"/>
      <c r="B458" s="30"/>
      <c r="C458" s="97"/>
    </row>
    <row r="459" spans="1:3" ht="15.75" x14ac:dyDescent="0.25">
      <c r="A459" s="21"/>
      <c r="B459" s="30"/>
      <c r="C459" s="97"/>
    </row>
    <row r="460" spans="1:3" ht="17.25" x14ac:dyDescent="0.3">
      <c r="A460" s="1" t="s">
        <v>133</v>
      </c>
      <c r="B460" s="1"/>
      <c r="C460" s="2"/>
    </row>
    <row r="461" spans="1:3" ht="17.25" x14ac:dyDescent="0.3">
      <c r="A461" s="1" t="s">
        <v>56</v>
      </c>
      <c r="B461" s="1"/>
      <c r="C461" s="2"/>
    </row>
    <row r="462" spans="1:3" ht="15.75" x14ac:dyDescent="0.25">
      <c r="A462" s="73"/>
      <c r="B462" s="73"/>
      <c r="C462" s="72"/>
    </row>
    <row r="463" spans="1:3" ht="15.75" x14ac:dyDescent="0.25">
      <c r="A463" s="74" t="s">
        <v>2</v>
      </c>
      <c r="B463" s="73"/>
      <c r="C463" s="72"/>
    </row>
    <row r="464" spans="1:3" ht="15.75" x14ac:dyDescent="0.25">
      <c r="A464" s="75"/>
      <c r="B464" s="166" t="s">
        <v>152</v>
      </c>
      <c r="C464" s="166"/>
    </row>
    <row r="465" spans="1:3" ht="15.75" x14ac:dyDescent="0.25">
      <c r="A465" s="76" t="s">
        <v>6</v>
      </c>
      <c r="B465" s="8"/>
      <c r="C465" s="7">
        <v>88670</v>
      </c>
    </row>
    <row r="466" spans="1:3" ht="15.75" x14ac:dyDescent="0.25">
      <c r="A466" s="67" t="s">
        <v>7</v>
      </c>
      <c r="B466" s="47"/>
      <c r="C466" s="77"/>
    </row>
    <row r="467" spans="1:3" ht="15.75" x14ac:dyDescent="0.25">
      <c r="A467" s="67" t="s">
        <v>9</v>
      </c>
      <c r="B467" s="11"/>
      <c r="C467" s="10">
        <v>7800</v>
      </c>
    </row>
    <row r="468" spans="1:3" ht="16.5" x14ac:dyDescent="0.25">
      <c r="A468" s="12" t="s">
        <v>8</v>
      </c>
      <c r="B468" s="48"/>
      <c r="C468" s="10"/>
    </row>
    <row r="469" spans="1:3" ht="15.75" x14ac:dyDescent="0.25">
      <c r="A469" s="67" t="s">
        <v>11</v>
      </c>
      <c r="B469" s="11"/>
      <c r="C469" s="10">
        <v>101250</v>
      </c>
    </row>
    <row r="470" spans="1:3" ht="15.75" x14ac:dyDescent="0.25">
      <c r="A470" s="67" t="s">
        <v>53</v>
      </c>
      <c r="B470" s="11"/>
      <c r="C470" s="10">
        <v>30000</v>
      </c>
    </row>
    <row r="471" spans="1:3" ht="15.75" x14ac:dyDescent="0.25">
      <c r="A471" s="67" t="s">
        <v>13</v>
      </c>
      <c r="B471" s="11"/>
      <c r="C471" s="10">
        <v>44335</v>
      </c>
    </row>
    <row r="472" spans="1:3" ht="15.75" x14ac:dyDescent="0.25">
      <c r="A472" s="67" t="s">
        <v>14</v>
      </c>
      <c r="B472" s="47"/>
      <c r="C472" s="13"/>
    </row>
    <row r="473" spans="1:3" ht="15.75" x14ac:dyDescent="0.25">
      <c r="A473" s="67" t="s">
        <v>16</v>
      </c>
      <c r="B473" s="11"/>
      <c r="C473" s="10">
        <v>25000</v>
      </c>
    </row>
    <row r="474" spans="1:3" ht="15.75" x14ac:dyDescent="0.25">
      <c r="A474" s="67" t="s">
        <v>17</v>
      </c>
      <c r="B474" s="11"/>
      <c r="C474" s="10">
        <v>55000</v>
      </c>
    </row>
    <row r="475" spans="1:3" ht="15.75" x14ac:dyDescent="0.25">
      <c r="A475" s="67" t="s">
        <v>15</v>
      </c>
      <c r="B475" s="47"/>
      <c r="C475" s="13">
        <v>100000</v>
      </c>
    </row>
    <row r="476" spans="1:3" ht="15.75" x14ac:dyDescent="0.25">
      <c r="A476" s="67" t="s">
        <v>18</v>
      </c>
      <c r="B476" s="11"/>
      <c r="C476" s="10">
        <v>11500</v>
      </c>
    </row>
    <row r="477" spans="1:3" ht="15.75" x14ac:dyDescent="0.25">
      <c r="A477" s="67" t="s">
        <v>19</v>
      </c>
      <c r="B477" s="11"/>
      <c r="C477" s="10">
        <v>20000</v>
      </c>
    </row>
    <row r="478" spans="1:3" ht="15.75" x14ac:dyDescent="0.25">
      <c r="A478" s="78" t="s">
        <v>20</v>
      </c>
      <c r="B478" s="19"/>
      <c r="C478" s="18">
        <f>SUM(C465:C477)</f>
        <v>483555</v>
      </c>
    </row>
    <row r="479" spans="1:3" ht="15.75" x14ac:dyDescent="0.25">
      <c r="A479" s="79"/>
      <c r="B479" s="47"/>
      <c r="C479" s="20"/>
    </row>
    <row r="480" spans="1:3" ht="15.75" x14ac:dyDescent="0.25">
      <c r="A480" s="80" t="s">
        <v>21</v>
      </c>
      <c r="B480" s="47"/>
      <c r="C480" s="20"/>
    </row>
    <row r="481" spans="1:3" ht="15.75" x14ac:dyDescent="0.25">
      <c r="A481" s="67" t="s">
        <v>23</v>
      </c>
      <c r="B481" s="47"/>
      <c r="C481" s="77"/>
    </row>
    <row r="482" spans="1:3" ht="15.75" x14ac:dyDescent="0.25">
      <c r="A482" s="67" t="s">
        <v>22</v>
      </c>
      <c r="B482" s="47"/>
      <c r="C482" s="81"/>
    </row>
    <row r="483" spans="1:3" ht="15.75" x14ac:dyDescent="0.25">
      <c r="A483" s="67" t="s">
        <v>24</v>
      </c>
      <c r="B483" s="90"/>
      <c r="C483" s="81"/>
    </row>
    <row r="484" spans="1:3" ht="15.75" x14ac:dyDescent="0.25">
      <c r="A484" s="67" t="s">
        <v>25</v>
      </c>
      <c r="B484" s="47"/>
      <c r="C484" s="81"/>
    </row>
    <row r="485" spans="1:3" ht="15.75" x14ac:dyDescent="0.25">
      <c r="A485" s="67"/>
      <c r="B485" s="8"/>
      <c r="C485" s="7">
        <f>C478+B483+C481</f>
        <v>483555</v>
      </c>
    </row>
    <row r="486" spans="1:3" ht="15.75" x14ac:dyDescent="0.25">
      <c r="A486" s="80" t="s">
        <v>26</v>
      </c>
      <c r="B486" s="47"/>
      <c r="C486" s="81"/>
    </row>
    <row r="487" spans="1:3" ht="15.75" x14ac:dyDescent="0.25">
      <c r="A487" s="67" t="s">
        <v>27</v>
      </c>
      <c r="B487" s="29">
        <v>350</v>
      </c>
      <c r="C487" s="82"/>
    </row>
    <row r="488" spans="1:3" ht="17.25" x14ac:dyDescent="0.3">
      <c r="A488" s="83" t="s">
        <v>28</v>
      </c>
      <c r="B488" s="29">
        <v>8867</v>
      </c>
      <c r="C488" s="82"/>
    </row>
    <row r="489" spans="1:3" ht="17.25" x14ac:dyDescent="0.3">
      <c r="A489" s="83"/>
      <c r="B489" s="49"/>
      <c r="C489" s="33">
        <f>-B487-B488-B489</f>
        <v>-9217</v>
      </c>
    </row>
    <row r="490" spans="1:3" ht="16.5" thickBot="1" x14ac:dyDescent="0.3">
      <c r="A490" s="67" t="s">
        <v>29</v>
      </c>
      <c r="B490" s="35"/>
      <c r="C490" s="84">
        <f>C485-B487-B488</f>
        <v>474338</v>
      </c>
    </row>
    <row r="491" spans="1:3" ht="15.75" x14ac:dyDescent="0.25">
      <c r="A491" s="67" t="s">
        <v>30</v>
      </c>
      <c r="B491" s="50"/>
      <c r="C491" s="85">
        <f>C490*6/100</f>
        <v>28460.28</v>
      </c>
    </row>
    <row r="492" spans="1:3" ht="15.75" x14ac:dyDescent="0.25">
      <c r="A492" s="67" t="s">
        <v>31</v>
      </c>
      <c r="B492" s="47"/>
      <c r="C492" s="77">
        <v>-15000</v>
      </c>
    </row>
    <row r="493" spans="1:3" ht="16.5" thickBot="1" x14ac:dyDescent="0.3">
      <c r="A493" s="43" t="s">
        <v>32</v>
      </c>
      <c r="B493" s="40"/>
      <c r="C493" s="38">
        <f>C491+C492</f>
        <v>13460.279999999999</v>
      </c>
    </row>
    <row r="494" spans="1:3" ht="16.5" thickTop="1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2"/>
      <c r="B502" s="30"/>
      <c r="C502" s="58"/>
    </row>
    <row r="503" spans="1:3" ht="15.75" x14ac:dyDescent="0.25">
      <c r="A503" s="22"/>
      <c r="B503" s="30"/>
      <c r="C503" s="58"/>
    </row>
    <row r="504" spans="1:3" ht="15.75" x14ac:dyDescent="0.25">
      <c r="A504" s="21"/>
      <c r="B504" s="30"/>
      <c r="C504" s="58"/>
    </row>
    <row r="505" spans="1:3" ht="15.75" x14ac:dyDescent="0.25">
      <c r="A505" s="21"/>
      <c r="B505" s="30"/>
      <c r="C505" s="58"/>
    </row>
    <row r="506" spans="1:3" ht="15.75" x14ac:dyDescent="0.25">
      <c r="A506" s="21"/>
      <c r="B506" s="30"/>
      <c r="C506" s="58"/>
    </row>
    <row r="507" spans="1:3" ht="17.25" x14ac:dyDescent="0.3">
      <c r="A507" s="1" t="s">
        <v>134</v>
      </c>
      <c r="B507" s="1"/>
      <c r="C507" s="2"/>
    </row>
    <row r="508" spans="1:3" ht="17.25" x14ac:dyDescent="0.3">
      <c r="A508" s="1" t="s">
        <v>56</v>
      </c>
      <c r="B508" s="1"/>
      <c r="C508" s="2"/>
    </row>
    <row r="509" spans="1:3" ht="15.75" x14ac:dyDescent="0.25">
      <c r="A509" s="73"/>
      <c r="B509" s="73"/>
      <c r="C509" s="72"/>
    </row>
    <row r="510" spans="1:3" ht="15.75" x14ac:dyDescent="0.25">
      <c r="A510" s="74" t="s">
        <v>2</v>
      </c>
      <c r="B510" s="73"/>
      <c r="C510" s="72"/>
    </row>
    <row r="511" spans="1:3" ht="15.75" x14ac:dyDescent="0.25">
      <c r="A511" s="75"/>
      <c r="B511" s="166" t="s">
        <v>152</v>
      </c>
      <c r="C511" s="166"/>
    </row>
    <row r="512" spans="1:3" ht="15.75" x14ac:dyDescent="0.25">
      <c r="A512" s="76" t="s">
        <v>6</v>
      </c>
      <c r="B512" s="8"/>
      <c r="C512" s="7">
        <v>102350</v>
      </c>
    </row>
    <row r="513" spans="1:3" ht="15.75" x14ac:dyDescent="0.25">
      <c r="A513" s="67" t="s">
        <v>7</v>
      </c>
      <c r="B513" s="47"/>
      <c r="C513" s="77"/>
    </row>
    <row r="514" spans="1:3" ht="15.75" x14ac:dyDescent="0.25">
      <c r="A514" s="67" t="s">
        <v>9</v>
      </c>
      <c r="B514" s="11"/>
      <c r="C514" s="10">
        <v>7800</v>
      </c>
    </row>
    <row r="515" spans="1:3" ht="16.5" x14ac:dyDescent="0.25">
      <c r="A515" s="12" t="s">
        <v>8</v>
      </c>
      <c r="B515" s="48"/>
      <c r="C515" s="10"/>
    </row>
    <row r="516" spans="1:3" ht="15.75" x14ac:dyDescent="0.25">
      <c r="A516" s="67" t="s">
        <v>11</v>
      </c>
      <c r="B516" s="11"/>
      <c r="C516" s="10">
        <v>101250</v>
      </c>
    </row>
    <row r="517" spans="1:3" ht="15.75" x14ac:dyDescent="0.25">
      <c r="A517" s="67" t="s">
        <v>147</v>
      </c>
      <c r="B517" s="11"/>
      <c r="C517" s="10">
        <v>30000</v>
      </c>
    </row>
    <row r="518" spans="1:3" ht="15.75" x14ac:dyDescent="0.25">
      <c r="A518" s="67" t="s">
        <v>13</v>
      </c>
      <c r="B518" s="11"/>
      <c r="C518" s="10">
        <f>C512/2</f>
        <v>51175</v>
      </c>
    </row>
    <row r="519" spans="1:3" ht="15.75" x14ac:dyDescent="0.25">
      <c r="A519" s="67" t="s">
        <v>14</v>
      </c>
      <c r="B519" s="47"/>
      <c r="C519" s="13"/>
    </row>
    <row r="520" spans="1:3" ht="15.75" x14ac:dyDescent="0.25">
      <c r="A520" s="67" t="s">
        <v>16</v>
      </c>
      <c r="B520" s="11"/>
      <c r="C520" s="10">
        <v>25000</v>
      </c>
    </row>
    <row r="521" spans="1:3" ht="15.75" x14ac:dyDescent="0.25">
      <c r="A521" s="67" t="s">
        <v>17</v>
      </c>
      <c r="B521" s="11"/>
      <c r="C521" s="10">
        <v>55000</v>
      </c>
    </row>
    <row r="522" spans="1:3" ht="15.75" x14ac:dyDescent="0.25">
      <c r="A522" s="67" t="s">
        <v>15</v>
      </c>
      <c r="B522" s="47"/>
      <c r="C522" s="13">
        <v>100000</v>
      </c>
    </row>
    <row r="523" spans="1:3" ht="15.75" x14ac:dyDescent="0.25">
      <c r="A523" s="67" t="s">
        <v>18</v>
      </c>
      <c r="B523" s="11"/>
      <c r="C523" s="10">
        <v>11500</v>
      </c>
    </row>
    <row r="524" spans="1:3" ht="15.75" x14ac:dyDescent="0.25">
      <c r="A524" s="67" t="s">
        <v>19</v>
      </c>
      <c r="B524" s="11"/>
      <c r="C524" s="10">
        <v>20000</v>
      </c>
    </row>
    <row r="525" spans="1:3" ht="15.75" x14ac:dyDescent="0.25">
      <c r="A525" s="78" t="s">
        <v>20</v>
      </c>
      <c r="B525" s="19"/>
      <c r="C525" s="18">
        <f>SUM(C512:C524)</f>
        <v>504075</v>
      </c>
    </row>
    <row r="526" spans="1:3" ht="15.75" x14ac:dyDescent="0.25">
      <c r="A526" s="79"/>
      <c r="B526" s="47"/>
      <c r="C526" s="20"/>
    </row>
    <row r="527" spans="1:3" ht="15.75" x14ac:dyDescent="0.25">
      <c r="A527" s="80" t="s">
        <v>21</v>
      </c>
      <c r="B527" s="47"/>
      <c r="C527" s="20"/>
    </row>
    <row r="528" spans="1:3" ht="15.75" x14ac:dyDescent="0.25">
      <c r="A528" s="67" t="s">
        <v>143</v>
      </c>
      <c r="B528" s="154">
        <v>7140</v>
      </c>
      <c r="C528" s="77"/>
    </row>
    <row r="529" spans="1:3" ht="15.75" x14ac:dyDescent="0.25">
      <c r="A529" s="67" t="s">
        <v>22</v>
      </c>
      <c r="B529" s="47"/>
      <c r="C529" s="81"/>
    </row>
    <row r="530" spans="1:3" ht="15.75" x14ac:dyDescent="0.25">
      <c r="A530" s="67" t="s">
        <v>24</v>
      </c>
      <c r="B530" s="90"/>
      <c r="C530" s="81"/>
    </row>
    <row r="531" spans="1:3" ht="15.75" x14ac:dyDescent="0.25">
      <c r="A531" s="67" t="s">
        <v>25</v>
      </c>
      <c r="B531" s="151">
        <v>4789.74</v>
      </c>
      <c r="C531" s="81"/>
    </row>
    <row r="532" spans="1:3" ht="15.75" x14ac:dyDescent="0.25">
      <c r="A532" s="67"/>
      <c r="B532" s="8"/>
      <c r="C532" s="7">
        <f>C525+B528+B531</f>
        <v>516004.74</v>
      </c>
    </row>
    <row r="533" spans="1:3" ht="15.75" x14ac:dyDescent="0.25">
      <c r="A533" s="80" t="s">
        <v>26</v>
      </c>
      <c r="B533" s="47"/>
      <c r="C533" s="81"/>
    </row>
    <row r="534" spans="1:3" ht="15.75" x14ac:dyDescent="0.25">
      <c r="A534" s="67" t="s">
        <v>27</v>
      </c>
      <c r="B534" s="29">
        <v>350</v>
      </c>
      <c r="C534" s="82"/>
    </row>
    <row r="535" spans="1:3" ht="17.25" x14ac:dyDescent="0.3">
      <c r="A535" s="83" t="s">
        <v>28</v>
      </c>
      <c r="B535" s="29">
        <v>10235</v>
      </c>
      <c r="C535" s="82"/>
    </row>
    <row r="536" spans="1:3" ht="17.25" x14ac:dyDescent="0.3">
      <c r="A536" s="83"/>
      <c r="B536" s="49"/>
      <c r="C536" s="33">
        <f>-B534-B535-B536</f>
        <v>-10585</v>
      </c>
    </row>
    <row r="537" spans="1:3" ht="16.5" thickBot="1" x14ac:dyDescent="0.3">
      <c r="A537" s="67" t="s">
        <v>29</v>
      </c>
      <c r="B537" s="35"/>
      <c r="C537" s="34">
        <f>C532-B534-B535</f>
        <v>505419.74</v>
      </c>
    </row>
    <row r="538" spans="1:3" ht="15.75" x14ac:dyDescent="0.25">
      <c r="A538" s="67" t="s">
        <v>73</v>
      </c>
      <c r="B538" s="50"/>
      <c r="C538" s="85">
        <f>C537*12/100</f>
        <v>60650.368799999997</v>
      </c>
    </row>
    <row r="539" spans="1:3" ht="15.75" x14ac:dyDescent="0.25">
      <c r="A539" s="67" t="s">
        <v>31</v>
      </c>
      <c r="B539" s="47"/>
      <c r="C539" s="13">
        <v>-45000</v>
      </c>
    </row>
    <row r="540" spans="1:3" ht="16.5" thickBot="1" x14ac:dyDescent="0.3">
      <c r="A540" s="43" t="s">
        <v>32</v>
      </c>
      <c r="B540" s="40"/>
      <c r="C540" s="38">
        <f>C538+C539</f>
        <v>15650.368799999997</v>
      </c>
    </row>
    <row r="541" spans="1:3" ht="16.5" thickTop="1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1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1"/>
      <c r="B549" s="30"/>
      <c r="C549" s="58"/>
    </row>
    <row r="550" spans="1:3" ht="15.75" x14ac:dyDescent="0.25">
      <c r="A550" s="21"/>
      <c r="B550" s="30"/>
      <c r="C550" s="58"/>
    </row>
    <row r="551" spans="1:3" ht="15.75" x14ac:dyDescent="0.25">
      <c r="A551" s="22"/>
      <c r="B551" s="30"/>
      <c r="C551" s="58"/>
    </row>
    <row r="552" spans="1:3" ht="15.75" x14ac:dyDescent="0.25">
      <c r="A552" s="21"/>
      <c r="B552" s="30"/>
      <c r="C552" s="58"/>
    </row>
    <row r="553" spans="1:3" ht="15.75" x14ac:dyDescent="0.25">
      <c r="A553" s="21"/>
      <c r="B553" s="30"/>
      <c r="C553" s="58"/>
    </row>
    <row r="554" spans="1:3" ht="17.25" x14ac:dyDescent="0.3">
      <c r="A554" s="1" t="s">
        <v>135</v>
      </c>
      <c r="B554" s="1"/>
      <c r="C554" s="2"/>
    </row>
    <row r="555" spans="1:3" ht="17.25" x14ac:dyDescent="0.3">
      <c r="A555" s="1" t="s">
        <v>56</v>
      </c>
      <c r="B555" s="1"/>
      <c r="C555" s="2"/>
    </row>
    <row r="556" spans="1:3" ht="15.75" x14ac:dyDescent="0.25">
      <c r="A556" s="73"/>
      <c r="B556" s="73"/>
      <c r="C556" s="72"/>
    </row>
    <row r="557" spans="1:3" ht="15.75" x14ac:dyDescent="0.25">
      <c r="A557" s="74" t="s">
        <v>2</v>
      </c>
      <c r="B557" s="73"/>
      <c r="C557" s="72"/>
    </row>
    <row r="558" spans="1:3" ht="15.75" x14ac:dyDescent="0.25">
      <c r="A558" s="75"/>
      <c r="B558" s="166" t="s">
        <v>152</v>
      </c>
      <c r="C558" s="166"/>
    </row>
    <row r="559" spans="1:3" ht="15.75" x14ac:dyDescent="0.25">
      <c r="A559" s="76" t="s">
        <v>6</v>
      </c>
      <c r="B559" s="8"/>
      <c r="C559" s="7">
        <v>86410</v>
      </c>
    </row>
    <row r="560" spans="1:3" ht="15.75" x14ac:dyDescent="0.25">
      <c r="A560" s="67" t="s">
        <v>7</v>
      </c>
      <c r="B560" s="47"/>
      <c r="C560" s="77"/>
    </row>
    <row r="561" spans="1:3" ht="15.75" x14ac:dyDescent="0.25">
      <c r="A561" s="67" t="s">
        <v>9</v>
      </c>
      <c r="B561" s="11"/>
      <c r="C561" s="10">
        <v>7800</v>
      </c>
    </row>
    <row r="562" spans="1:3" ht="16.5" x14ac:dyDescent="0.25">
      <c r="A562" s="12" t="s">
        <v>8</v>
      </c>
      <c r="B562" s="48"/>
      <c r="C562" s="10"/>
    </row>
    <row r="563" spans="1:3" ht="15.75" x14ac:dyDescent="0.25">
      <c r="A563" s="67" t="s">
        <v>11</v>
      </c>
      <c r="B563" s="11"/>
      <c r="C563" s="10">
        <v>101250</v>
      </c>
    </row>
    <row r="564" spans="1:3" ht="15.75" x14ac:dyDescent="0.25">
      <c r="A564" s="67" t="s">
        <v>53</v>
      </c>
      <c r="B564" s="11"/>
      <c r="C564" s="10">
        <v>30000</v>
      </c>
    </row>
    <row r="565" spans="1:3" ht="15.75" x14ac:dyDescent="0.25">
      <c r="A565" s="67" t="s">
        <v>13</v>
      </c>
      <c r="B565" s="11"/>
      <c r="C565" s="10">
        <v>43205</v>
      </c>
    </row>
    <row r="566" spans="1:3" ht="15.75" x14ac:dyDescent="0.25">
      <c r="A566" s="67" t="s">
        <v>14</v>
      </c>
      <c r="B566" s="47"/>
      <c r="C566" s="13" t="s">
        <v>38</v>
      </c>
    </row>
    <row r="567" spans="1:3" ht="15.75" x14ac:dyDescent="0.25">
      <c r="A567" s="67" t="s">
        <v>16</v>
      </c>
      <c r="B567" s="11"/>
      <c r="C567" s="10">
        <v>25000</v>
      </c>
    </row>
    <row r="568" spans="1:3" ht="15.75" x14ac:dyDescent="0.25">
      <c r="A568" s="67" t="s">
        <v>17</v>
      </c>
      <c r="B568" s="11"/>
      <c r="C568" s="10">
        <v>55000</v>
      </c>
    </row>
    <row r="569" spans="1:3" ht="15.75" x14ac:dyDescent="0.25">
      <c r="A569" s="67" t="s">
        <v>15</v>
      </c>
      <c r="B569" s="47"/>
      <c r="C569" s="13">
        <v>100000</v>
      </c>
    </row>
    <row r="570" spans="1:3" ht="15.75" x14ac:dyDescent="0.25">
      <c r="A570" s="67" t="s">
        <v>18</v>
      </c>
      <c r="B570" s="11"/>
      <c r="C570" s="10">
        <v>11500</v>
      </c>
    </row>
    <row r="571" spans="1:3" ht="15.75" x14ac:dyDescent="0.25">
      <c r="A571" s="67" t="s">
        <v>19</v>
      </c>
      <c r="B571" s="11"/>
      <c r="C571" s="10">
        <v>20000</v>
      </c>
    </row>
    <row r="572" spans="1:3" ht="15.75" x14ac:dyDescent="0.25">
      <c r="A572" s="78" t="s">
        <v>20</v>
      </c>
      <c r="B572" s="19"/>
      <c r="C572" s="18">
        <f>SUM(C559:C571)</f>
        <v>480165</v>
      </c>
    </row>
    <row r="573" spans="1:3" ht="15.75" x14ac:dyDescent="0.25">
      <c r="A573" s="79"/>
      <c r="B573" s="47"/>
      <c r="C573" s="20"/>
    </row>
    <row r="574" spans="1:3" ht="15.75" x14ac:dyDescent="0.25">
      <c r="A574" s="80" t="s">
        <v>21</v>
      </c>
      <c r="B574" s="47"/>
      <c r="C574" s="20"/>
    </row>
    <row r="575" spans="1:3" ht="15.75" x14ac:dyDescent="0.25">
      <c r="A575" s="67" t="s">
        <v>143</v>
      </c>
      <c r="B575" s="154">
        <v>7140</v>
      </c>
      <c r="C575" s="77"/>
    </row>
    <row r="576" spans="1:3" ht="15.75" x14ac:dyDescent="0.25">
      <c r="A576" s="67" t="s">
        <v>22</v>
      </c>
      <c r="B576" s="47"/>
      <c r="C576" s="81"/>
    </row>
    <row r="577" spans="1:3" ht="15.75" x14ac:dyDescent="0.25">
      <c r="A577" s="67" t="s">
        <v>24</v>
      </c>
      <c r="B577" s="90"/>
      <c r="C577" s="81"/>
    </row>
    <row r="578" spans="1:3" ht="15.75" x14ac:dyDescent="0.25">
      <c r="A578" s="67" t="s">
        <v>25</v>
      </c>
      <c r="B578" s="151"/>
      <c r="C578" s="81"/>
    </row>
    <row r="579" spans="1:3" ht="15.75" x14ac:dyDescent="0.25">
      <c r="A579" s="67"/>
      <c r="B579" s="8"/>
      <c r="C579" s="7">
        <f>C572+B575</f>
        <v>487305</v>
      </c>
    </row>
    <row r="580" spans="1:3" ht="15.75" x14ac:dyDescent="0.25">
      <c r="A580" s="80" t="s">
        <v>26</v>
      </c>
      <c r="B580" s="47"/>
      <c r="C580" s="81"/>
    </row>
    <row r="581" spans="1:3" ht="15.75" x14ac:dyDescent="0.25">
      <c r="A581" s="67" t="s">
        <v>27</v>
      </c>
      <c r="B581" s="29">
        <v>350</v>
      </c>
      <c r="C581" s="82"/>
    </row>
    <row r="582" spans="1:3" ht="17.25" x14ac:dyDescent="0.3">
      <c r="A582" s="83" t="s">
        <v>28</v>
      </c>
      <c r="B582" s="29">
        <v>8641</v>
      </c>
      <c r="C582" s="82"/>
    </row>
    <row r="583" spans="1:3" ht="17.25" x14ac:dyDescent="0.3">
      <c r="A583" s="83"/>
      <c r="B583" s="49"/>
      <c r="C583" s="33">
        <f>-B581-B582-B583</f>
        <v>-8991</v>
      </c>
    </row>
    <row r="584" spans="1:3" ht="16.5" thickBot="1" x14ac:dyDescent="0.3">
      <c r="A584" s="67" t="s">
        <v>29</v>
      </c>
      <c r="B584" s="35"/>
      <c r="C584" s="34">
        <f>C579-B581-B582</f>
        <v>478314</v>
      </c>
    </row>
    <row r="585" spans="1:3" ht="15.75" x14ac:dyDescent="0.25">
      <c r="A585" s="67" t="s">
        <v>30</v>
      </c>
      <c r="B585" s="50"/>
      <c r="C585" s="85">
        <f>C584*6/100</f>
        <v>28698.84</v>
      </c>
    </row>
    <row r="586" spans="1:3" ht="15.75" x14ac:dyDescent="0.25">
      <c r="A586" s="67" t="s">
        <v>31</v>
      </c>
      <c r="B586" s="47"/>
      <c r="C586" s="13">
        <v>-15000</v>
      </c>
    </row>
    <row r="587" spans="1:3" ht="16.5" thickBot="1" x14ac:dyDescent="0.3">
      <c r="A587" s="43" t="s">
        <v>32</v>
      </c>
      <c r="B587" s="40"/>
      <c r="C587" s="38">
        <f>C585+C586</f>
        <v>13698.84</v>
      </c>
    </row>
    <row r="588" spans="1:3" ht="16.5" thickTop="1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8" ht="15.75" x14ac:dyDescent="0.25">
      <c r="A593" s="21"/>
      <c r="B593" s="30"/>
      <c r="C593" s="58"/>
    </row>
    <row r="594" spans="1:8" ht="15.75" x14ac:dyDescent="0.25">
      <c r="A594" s="21"/>
      <c r="B594" s="30"/>
      <c r="C594" s="58"/>
    </row>
    <row r="595" spans="1:8" ht="15.75" x14ac:dyDescent="0.25">
      <c r="A595" s="21"/>
      <c r="B595" s="30"/>
      <c r="C595" s="58"/>
    </row>
    <row r="596" spans="1:8" ht="15.75" x14ac:dyDescent="0.25">
      <c r="A596" s="21"/>
      <c r="B596" s="30"/>
      <c r="C596" s="58"/>
    </row>
    <row r="597" spans="1:8" ht="15.75" x14ac:dyDescent="0.25">
      <c r="A597" s="21"/>
      <c r="B597" s="30"/>
      <c r="C597" s="58"/>
    </row>
    <row r="598" spans="1:8" ht="15.75" x14ac:dyDescent="0.25">
      <c r="A598" s="21"/>
      <c r="B598" s="30"/>
      <c r="C598" s="58"/>
    </row>
    <row r="599" spans="1:8" ht="15.75" x14ac:dyDescent="0.25">
      <c r="A599" s="21"/>
      <c r="B599" s="30"/>
      <c r="C599" s="58"/>
    </row>
    <row r="600" spans="1:8" ht="15.75" x14ac:dyDescent="0.25">
      <c r="A600" s="21"/>
      <c r="B600" s="30"/>
      <c r="C600" s="58"/>
      <c r="F600" s="21"/>
      <c r="G600" s="30"/>
      <c r="H600" s="58"/>
    </row>
    <row r="601" spans="1:8" ht="17.25" x14ac:dyDescent="0.3">
      <c r="A601" s="1" t="s">
        <v>136</v>
      </c>
      <c r="B601" s="1"/>
      <c r="C601" s="2"/>
      <c r="F601" s="1" t="s">
        <v>136</v>
      </c>
      <c r="G601" s="1"/>
      <c r="H601" s="2"/>
    </row>
    <row r="602" spans="1:8" ht="17.25" x14ac:dyDescent="0.3">
      <c r="A602" s="1" t="s">
        <v>56</v>
      </c>
      <c r="B602" s="1"/>
      <c r="C602" s="2"/>
      <c r="F602" s="1" t="s">
        <v>56</v>
      </c>
      <c r="G602" s="1"/>
      <c r="H602" s="2"/>
    </row>
    <row r="603" spans="1:8" ht="15.75" x14ac:dyDescent="0.25">
      <c r="A603" s="73"/>
      <c r="B603" s="73"/>
      <c r="C603" s="72"/>
      <c r="F603" s="73"/>
      <c r="G603" s="73"/>
      <c r="H603" s="72"/>
    </row>
    <row r="604" spans="1:8" ht="15.75" x14ac:dyDescent="0.25">
      <c r="A604" s="74" t="s">
        <v>2</v>
      </c>
      <c r="B604" s="73"/>
      <c r="C604" s="72"/>
      <c r="F604" s="74" t="s">
        <v>2</v>
      </c>
      <c r="G604" s="73"/>
      <c r="H604" s="72"/>
    </row>
    <row r="605" spans="1:8" ht="15.75" x14ac:dyDescent="0.25">
      <c r="A605" s="75"/>
      <c r="B605" s="166" t="s">
        <v>152</v>
      </c>
      <c r="C605" s="166"/>
      <c r="F605" s="75"/>
      <c r="G605" s="166" t="s">
        <v>152</v>
      </c>
      <c r="H605" s="166"/>
    </row>
    <row r="606" spans="1:8" ht="15.75" x14ac:dyDescent="0.25">
      <c r="A606" s="76" t="s">
        <v>6</v>
      </c>
      <c r="B606" s="8"/>
      <c r="C606" s="7">
        <v>89670</v>
      </c>
      <c r="F606" s="76" t="s">
        <v>6</v>
      </c>
      <c r="G606" s="8"/>
      <c r="H606" s="7">
        <v>89670</v>
      </c>
    </row>
    <row r="607" spans="1:8" ht="15.75" x14ac:dyDescent="0.25">
      <c r="A607" s="67" t="s">
        <v>7</v>
      </c>
      <c r="B607" s="47"/>
      <c r="C607" s="77"/>
      <c r="F607" s="67" t="s">
        <v>7</v>
      </c>
      <c r="G607" s="47"/>
      <c r="H607" s="77"/>
    </row>
    <row r="608" spans="1:8" ht="15.75" x14ac:dyDescent="0.25">
      <c r="A608" s="67" t="s">
        <v>9</v>
      </c>
      <c r="B608" s="11"/>
      <c r="C608" s="10">
        <v>7800</v>
      </c>
      <c r="F608" s="67" t="s">
        <v>9</v>
      </c>
      <c r="G608" s="11"/>
      <c r="H608" s="10">
        <v>7800</v>
      </c>
    </row>
    <row r="609" spans="1:8" ht="16.5" x14ac:dyDescent="0.25">
      <c r="A609" s="12" t="s">
        <v>8</v>
      </c>
      <c r="B609" s="48"/>
      <c r="C609" s="10"/>
      <c r="F609" s="12" t="s">
        <v>8</v>
      </c>
      <c r="G609" s="48"/>
      <c r="H609" s="10"/>
    </row>
    <row r="610" spans="1:8" ht="15.75" x14ac:dyDescent="0.25">
      <c r="A610" s="67" t="s">
        <v>11</v>
      </c>
      <c r="B610" s="11"/>
      <c r="C610" s="10">
        <v>101250</v>
      </c>
      <c r="F610" s="67" t="s">
        <v>11</v>
      </c>
      <c r="G610" s="11"/>
      <c r="H610" s="10">
        <v>101250</v>
      </c>
    </row>
    <row r="611" spans="1:8" ht="15.75" x14ac:dyDescent="0.25">
      <c r="A611" s="67" t="s">
        <v>53</v>
      </c>
      <c r="B611" s="11"/>
      <c r="C611" s="10">
        <v>30000</v>
      </c>
      <c r="F611" s="67" t="s">
        <v>53</v>
      </c>
      <c r="G611" s="11"/>
      <c r="H611" s="10">
        <v>30000</v>
      </c>
    </row>
    <row r="612" spans="1:8" ht="15.75" x14ac:dyDescent="0.25">
      <c r="A612" s="67" t="s">
        <v>13</v>
      </c>
      <c r="B612" s="11"/>
      <c r="C612" s="10">
        <v>44835</v>
      </c>
      <c r="F612" s="67" t="s">
        <v>13</v>
      </c>
      <c r="G612" s="11"/>
      <c r="H612" s="10">
        <v>44835</v>
      </c>
    </row>
    <row r="613" spans="1:8" ht="15.75" x14ac:dyDescent="0.25">
      <c r="A613" s="67" t="s">
        <v>14</v>
      </c>
      <c r="B613" s="47"/>
      <c r="C613" s="13"/>
      <c r="F613" s="67" t="s">
        <v>14</v>
      </c>
      <c r="G613" s="47"/>
      <c r="H613" s="13"/>
    </row>
    <row r="614" spans="1:8" ht="15.75" x14ac:dyDescent="0.25">
      <c r="A614" s="67" t="s">
        <v>16</v>
      </c>
      <c r="B614" s="11"/>
      <c r="C614" s="10">
        <v>25000</v>
      </c>
      <c r="F614" s="67" t="s">
        <v>16</v>
      </c>
      <c r="G614" s="11"/>
      <c r="H614" s="10">
        <v>25000</v>
      </c>
    </row>
    <row r="615" spans="1:8" ht="15.75" x14ac:dyDescent="0.25">
      <c r="A615" s="67" t="s">
        <v>17</v>
      </c>
      <c r="B615" s="11"/>
      <c r="C615" s="10">
        <v>55000</v>
      </c>
      <c r="F615" s="67" t="s">
        <v>17</v>
      </c>
      <c r="G615" s="11"/>
      <c r="H615" s="10">
        <v>55000</v>
      </c>
    </row>
    <row r="616" spans="1:8" ht="15.75" x14ac:dyDescent="0.25">
      <c r="A616" s="67" t="s">
        <v>15</v>
      </c>
      <c r="B616" s="47"/>
      <c r="C616" s="13">
        <v>100000</v>
      </c>
      <c r="F616" s="67" t="s">
        <v>15</v>
      </c>
      <c r="G616" s="47"/>
      <c r="H616" s="13">
        <v>66666.67</v>
      </c>
    </row>
    <row r="617" spans="1:8" ht="15.75" x14ac:dyDescent="0.25">
      <c r="A617" s="67" t="s">
        <v>18</v>
      </c>
      <c r="B617" s="11"/>
      <c r="C617" s="10">
        <v>11500</v>
      </c>
      <c r="F617" s="67" t="s">
        <v>18</v>
      </c>
      <c r="G617" s="11"/>
      <c r="H617" s="10">
        <v>11500</v>
      </c>
    </row>
    <row r="618" spans="1:8" ht="15.75" x14ac:dyDescent="0.25">
      <c r="A618" s="67" t="s">
        <v>19</v>
      </c>
      <c r="B618" s="11"/>
      <c r="C618" s="10">
        <v>20000</v>
      </c>
      <c r="F618" s="67" t="s">
        <v>19</v>
      </c>
      <c r="G618" s="11"/>
      <c r="H618" s="10">
        <v>20000</v>
      </c>
    </row>
    <row r="619" spans="1:8" ht="15.75" x14ac:dyDescent="0.25">
      <c r="A619" s="78" t="s">
        <v>20</v>
      </c>
      <c r="B619" s="19"/>
      <c r="C619" s="18">
        <f>SUM(C606:C618)</f>
        <v>485055</v>
      </c>
      <c r="F619" s="78" t="s">
        <v>20</v>
      </c>
      <c r="G619" s="19"/>
      <c r="H619" s="18">
        <f>SUM(H606:H618)</f>
        <v>451721.67</v>
      </c>
    </row>
    <row r="620" spans="1:8" ht="15.75" x14ac:dyDescent="0.25">
      <c r="A620" s="79"/>
      <c r="B620" s="47"/>
      <c r="C620" s="20"/>
      <c r="F620" s="79"/>
      <c r="G620" s="47"/>
      <c r="H620" s="20"/>
    </row>
    <row r="621" spans="1:8" ht="15.75" x14ac:dyDescent="0.25">
      <c r="A621" s="80" t="s">
        <v>21</v>
      </c>
      <c r="B621" s="47"/>
      <c r="C621" s="20"/>
      <c r="F621" s="80" t="s">
        <v>21</v>
      </c>
      <c r="G621" s="47"/>
      <c r="H621" s="20"/>
    </row>
    <row r="622" spans="1:8" ht="15.75" x14ac:dyDescent="0.25">
      <c r="A622" s="67" t="s">
        <v>143</v>
      </c>
      <c r="B622" s="154">
        <v>7140</v>
      </c>
      <c r="C622" s="77"/>
      <c r="F622" s="67" t="s">
        <v>143</v>
      </c>
      <c r="G622" s="154"/>
      <c r="H622" s="77"/>
    </row>
    <row r="623" spans="1:8" ht="15.75" x14ac:dyDescent="0.25">
      <c r="A623" s="67" t="s">
        <v>22</v>
      </c>
      <c r="B623" s="47"/>
      <c r="C623" s="81"/>
      <c r="F623" s="67" t="s">
        <v>22</v>
      </c>
      <c r="G623" s="47">
        <v>6666.67</v>
      </c>
      <c r="H623" s="81"/>
    </row>
    <row r="624" spans="1:8" ht="15.75" x14ac:dyDescent="0.25">
      <c r="A624" s="67" t="s">
        <v>24</v>
      </c>
      <c r="B624" s="90"/>
      <c r="C624" s="81"/>
      <c r="F624" s="67" t="s">
        <v>24</v>
      </c>
      <c r="G624" s="90"/>
      <c r="H624" s="81"/>
    </row>
    <row r="625" spans="1:8" ht="15.75" x14ac:dyDescent="0.25">
      <c r="A625" s="67" t="s">
        <v>25</v>
      </c>
      <c r="B625" s="151"/>
      <c r="C625" s="81"/>
      <c r="F625" s="67" t="s">
        <v>25</v>
      </c>
      <c r="G625" s="151"/>
      <c r="H625" s="81"/>
    </row>
    <row r="626" spans="1:8" ht="15.75" x14ac:dyDescent="0.25">
      <c r="A626" s="67"/>
      <c r="B626" s="8"/>
      <c r="C626" s="7">
        <f>C619+B622</f>
        <v>492195</v>
      </c>
      <c r="F626" s="67"/>
      <c r="G626" s="8"/>
      <c r="H626" s="7">
        <f>H619+G623</f>
        <v>458388.33999999997</v>
      </c>
    </row>
    <row r="627" spans="1:8" ht="15.75" x14ac:dyDescent="0.25">
      <c r="A627" s="80" t="s">
        <v>26</v>
      </c>
      <c r="B627" s="47"/>
      <c r="C627" s="81"/>
      <c r="F627" s="80" t="s">
        <v>26</v>
      </c>
      <c r="G627" s="47"/>
      <c r="H627" s="81"/>
    </row>
    <row r="628" spans="1:8" ht="15.75" x14ac:dyDescent="0.25">
      <c r="A628" s="67" t="s">
        <v>27</v>
      </c>
      <c r="B628" s="29">
        <v>350</v>
      </c>
      <c r="C628" s="82"/>
      <c r="F628" s="67" t="s">
        <v>27</v>
      </c>
      <c r="G628" s="29">
        <v>350</v>
      </c>
      <c r="H628" s="82"/>
    </row>
    <row r="629" spans="1:8" ht="17.25" x14ac:dyDescent="0.3">
      <c r="A629" s="83" t="s">
        <v>28</v>
      </c>
      <c r="B629" s="29">
        <v>8967</v>
      </c>
      <c r="C629" s="82"/>
      <c r="F629" s="83" t="s">
        <v>28</v>
      </c>
      <c r="G629" s="29">
        <v>8967</v>
      </c>
      <c r="H629" s="82"/>
    </row>
    <row r="630" spans="1:8" ht="17.25" x14ac:dyDescent="0.3">
      <c r="A630" s="83"/>
      <c r="B630" s="49"/>
      <c r="C630" s="33">
        <f>-B628-B629-B630</f>
        <v>-9317</v>
      </c>
      <c r="F630" s="83"/>
      <c r="G630" s="49"/>
      <c r="H630" s="33">
        <f>-G628-G629-G630</f>
        <v>-9317</v>
      </c>
    </row>
    <row r="631" spans="1:8" ht="16.5" thickBot="1" x14ac:dyDescent="0.3">
      <c r="A631" s="67" t="s">
        <v>29</v>
      </c>
      <c r="B631" s="35"/>
      <c r="C631" s="34">
        <f>C626-B628-B629</f>
        <v>482878</v>
      </c>
      <c r="F631" s="67" t="s">
        <v>29</v>
      </c>
      <c r="G631" s="35"/>
      <c r="H631" s="34">
        <f>H626-G628-G629</f>
        <v>449071.33999999997</v>
      </c>
    </row>
    <row r="632" spans="1:8" ht="15.75" x14ac:dyDescent="0.25">
      <c r="A632" s="67" t="s">
        <v>30</v>
      </c>
      <c r="B632" s="50"/>
      <c r="C632" s="85">
        <f>C631*6/100</f>
        <v>28972.68</v>
      </c>
      <c r="F632" s="67" t="s">
        <v>73</v>
      </c>
      <c r="G632" s="50"/>
      <c r="H632" s="85">
        <f>H631*12/100</f>
        <v>53888.560799999999</v>
      </c>
    </row>
    <row r="633" spans="1:8" ht="15.75" x14ac:dyDescent="0.25">
      <c r="A633" s="67" t="s">
        <v>31</v>
      </c>
      <c r="B633" s="47"/>
      <c r="C633" s="13">
        <v>-15000</v>
      </c>
      <c r="F633" s="67" t="s">
        <v>31</v>
      </c>
      <c r="G633" s="47"/>
      <c r="H633" s="13">
        <v>-45000</v>
      </c>
    </row>
    <row r="634" spans="1:8" ht="16.5" thickBot="1" x14ac:dyDescent="0.3">
      <c r="A634" s="43" t="s">
        <v>154</v>
      </c>
      <c r="B634" s="40"/>
      <c r="C634" s="38">
        <f>C632+C633+9684</f>
        <v>23656.68</v>
      </c>
      <c r="F634" s="43" t="s">
        <v>32</v>
      </c>
      <c r="G634" s="40"/>
      <c r="H634" s="38">
        <f>H632+H633</f>
        <v>8888.5607999999993</v>
      </c>
    </row>
    <row r="635" spans="1:8" ht="16.5" thickTop="1" x14ac:dyDescent="0.25">
      <c r="A635" s="21"/>
      <c r="B635" s="30"/>
      <c r="C635" s="58">
        <v>13973</v>
      </c>
      <c r="F635" s="21"/>
      <c r="G635" s="30"/>
      <c r="H635" s="161">
        <v>5084</v>
      </c>
    </row>
    <row r="636" spans="1:8" ht="15.75" x14ac:dyDescent="0.25">
      <c r="A636" s="21"/>
      <c r="B636" s="30"/>
      <c r="C636" s="58"/>
      <c r="F636" s="21"/>
      <c r="G636" s="30"/>
      <c r="H636" s="58"/>
    </row>
    <row r="637" spans="1:8" ht="15.75" x14ac:dyDescent="0.25">
      <c r="A637" s="21"/>
      <c r="B637" s="30"/>
      <c r="C637" s="58"/>
    </row>
    <row r="638" spans="1:8" ht="15.75" x14ac:dyDescent="0.25">
      <c r="A638" s="21"/>
      <c r="B638" s="30"/>
      <c r="C638" s="58"/>
    </row>
    <row r="639" spans="1:8" ht="15.75" x14ac:dyDescent="0.25">
      <c r="A639" s="21"/>
      <c r="B639" s="30"/>
      <c r="C639" s="58"/>
    </row>
    <row r="640" spans="1:8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58"/>
    </row>
    <row r="645" spans="1:3" ht="15.75" x14ac:dyDescent="0.25">
      <c r="A645" s="21"/>
      <c r="B645" s="30"/>
      <c r="C645" s="58"/>
    </row>
    <row r="646" spans="1:3" ht="15.75" x14ac:dyDescent="0.25">
      <c r="A646" s="21"/>
      <c r="B646" s="30"/>
      <c r="C646" s="58"/>
    </row>
    <row r="647" spans="1:3" ht="15.75" x14ac:dyDescent="0.25">
      <c r="A647" s="21"/>
      <c r="B647" s="30"/>
      <c r="C647" s="97"/>
    </row>
    <row r="648" spans="1:3" ht="15.75" x14ac:dyDescent="0.25">
      <c r="A648" s="21"/>
      <c r="B648" s="30"/>
      <c r="C648" s="97"/>
    </row>
    <row r="649" spans="1:3" ht="15.75" x14ac:dyDescent="0.25">
      <c r="A649" s="71" t="s">
        <v>127</v>
      </c>
      <c r="C649" s="101"/>
    </row>
    <row r="650" spans="1:3" ht="15.75" x14ac:dyDescent="0.25">
      <c r="A650" s="71" t="s">
        <v>63</v>
      </c>
      <c r="B650" s="71"/>
      <c r="C650" s="72"/>
    </row>
    <row r="651" spans="1:3" ht="15.75" x14ac:dyDescent="0.25">
      <c r="A651" s="73"/>
      <c r="B651" s="73"/>
      <c r="C651" s="72"/>
    </row>
    <row r="652" spans="1:3" ht="15.75" x14ac:dyDescent="0.25">
      <c r="A652" s="74" t="s">
        <v>2</v>
      </c>
      <c r="B652" s="73"/>
      <c r="C652" s="72"/>
    </row>
    <row r="653" spans="1:3" ht="15.75" x14ac:dyDescent="0.25">
      <c r="A653" s="75"/>
      <c r="B653" s="166" t="s">
        <v>152</v>
      </c>
      <c r="C653" s="166"/>
    </row>
    <row r="654" spans="1:3" ht="15.75" x14ac:dyDescent="0.25">
      <c r="A654" s="76" t="s">
        <v>6</v>
      </c>
      <c r="B654" s="8"/>
      <c r="C654" s="7">
        <v>147500</v>
      </c>
    </row>
    <row r="655" spans="1:3" ht="15.75" x14ac:dyDescent="0.25">
      <c r="A655" s="67" t="s">
        <v>7</v>
      </c>
      <c r="B655" s="47"/>
      <c r="C655" s="13">
        <v>118043.01</v>
      </c>
    </row>
    <row r="656" spans="1:3" ht="15.75" x14ac:dyDescent="0.25">
      <c r="A656" s="67" t="s">
        <v>9</v>
      </c>
      <c r="B656" s="11"/>
      <c r="C656" s="10">
        <v>7800</v>
      </c>
    </row>
    <row r="657" spans="1:3" ht="16.5" x14ac:dyDescent="0.25">
      <c r="A657" s="12" t="s">
        <v>8</v>
      </c>
      <c r="B657" s="48"/>
      <c r="C657" s="10">
        <v>2900</v>
      </c>
    </row>
    <row r="658" spans="1:3" ht="15.75" x14ac:dyDescent="0.25">
      <c r="A658" s="67" t="s">
        <v>64</v>
      </c>
      <c r="B658" s="11"/>
      <c r="C658" s="10">
        <v>7500</v>
      </c>
    </row>
    <row r="659" spans="1:3" ht="15.75" x14ac:dyDescent="0.25">
      <c r="A659" s="67" t="s">
        <v>11</v>
      </c>
      <c r="B659" s="11"/>
      <c r="C659" s="10">
        <v>101250</v>
      </c>
    </row>
    <row r="660" spans="1:3" ht="15.75" x14ac:dyDescent="0.25">
      <c r="A660" s="67" t="s">
        <v>53</v>
      </c>
      <c r="B660" s="11"/>
      <c r="C660" s="10">
        <v>50000</v>
      </c>
    </row>
    <row r="661" spans="1:3" ht="15.75" x14ac:dyDescent="0.25">
      <c r="A661" s="67" t="s">
        <v>13</v>
      </c>
      <c r="B661" s="11"/>
      <c r="C661" s="10">
        <v>73750</v>
      </c>
    </row>
    <row r="662" spans="1:3" ht="15.75" x14ac:dyDescent="0.25">
      <c r="A662" s="67" t="s">
        <v>14</v>
      </c>
      <c r="B662" s="47"/>
      <c r="C662" s="13">
        <v>59021.51</v>
      </c>
    </row>
    <row r="663" spans="1:3" ht="15.75" x14ac:dyDescent="0.25">
      <c r="A663" s="67" t="s">
        <v>16</v>
      </c>
      <c r="B663" s="11"/>
      <c r="C663" s="10">
        <v>25000</v>
      </c>
    </row>
    <row r="664" spans="1:3" ht="15.75" x14ac:dyDescent="0.25">
      <c r="A664" s="67" t="s">
        <v>17</v>
      </c>
      <c r="B664" s="11"/>
      <c r="C664" s="10">
        <v>75000</v>
      </c>
    </row>
    <row r="665" spans="1:3" ht="15.75" x14ac:dyDescent="0.25">
      <c r="A665" s="67" t="s">
        <v>15</v>
      </c>
      <c r="B665" s="47"/>
      <c r="C665" s="15" t="s">
        <v>38</v>
      </c>
    </row>
    <row r="666" spans="1:3" ht="15.75" x14ac:dyDescent="0.25">
      <c r="A666" s="67" t="s">
        <v>18</v>
      </c>
      <c r="B666" s="11"/>
      <c r="C666" s="10">
        <v>13900</v>
      </c>
    </row>
    <row r="667" spans="1:3" ht="15.75" x14ac:dyDescent="0.25">
      <c r="A667" s="67" t="s">
        <v>19</v>
      </c>
      <c r="B667" s="11"/>
      <c r="C667" s="10">
        <v>20000</v>
      </c>
    </row>
    <row r="668" spans="1:3" ht="15.75" x14ac:dyDescent="0.25">
      <c r="A668" s="78" t="s">
        <v>20</v>
      </c>
      <c r="B668" s="19"/>
      <c r="C668" s="18">
        <f>SUM(C654:C667)</f>
        <v>701664.52</v>
      </c>
    </row>
    <row r="669" spans="1:3" ht="15.75" x14ac:dyDescent="0.25">
      <c r="A669" s="79"/>
      <c r="B669" s="47"/>
      <c r="C669" s="20"/>
    </row>
    <row r="670" spans="1:3" ht="15.75" x14ac:dyDescent="0.25">
      <c r="A670" s="80" t="s">
        <v>21</v>
      </c>
      <c r="B670" s="47"/>
      <c r="C670" s="20"/>
    </row>
    <row r="671" spans="1:3" ht="15.75" x14ac:dyDescent="0.25">
      <c r="A671" s="67" t="s">
        <v>143</v>
      </c>
      <c r="B671" s="154">
        <v>7140</v>
      </c>
      <c r="C671" s="77"/>
    </row>
    <row r="672" spans="1:3" ht="15.75" x14ac:dyDescent="0.25">
      <c r="A672" s="67" t="s">
        <v>22</v>
      </c>
      <c r="B672" s="14">
        <v>20000</v>
      </c>
      <c r="C672" s="81"/>
    </row>
    <row r="673" spans="1:3" ht="15.75" x14ac:dyDescent="0.25">
      <c r="A673" s="67" t="s">
        <v>24</v>
      </c>
      <c r="B673" s="47"/>
      <c r="C673" s="81"/>
    </row>
    <row r="674" spans="1:3" ht="15.75" x14ac:dyDescent="0.25">
      <c r="A674" s="67" t="s">
        <v>25</v>
      </c>
      <c r="B674" s="47"/>
      <c r="C674" s="81"/>
    </row>
    <row r="675" spans="1:3" ht="15.75" x14ac:dyDescent="0.25">
      <c r="A675" s="67"/>
      <c r="B675" s="8"/>
      <c r="C675" s="7">
        <f>C668+B671+B672</f>
        <v>728804.52</v>
      </c>
    </row>
    <row r="676" spans="1:3" ht="15.75" x14ac:dyDescent="0.25">
      <c r="A676" s="80" t="s">
        <v>26</v>
      </c>
      <c r="B676" s="47"/>
      <c r="C676" s="81"/>
    </row>
    <row r="677" spans="1:3" ht="15.75" x14ac:dyDescent="0.25">
      <c r="A677" s="67" t="s">
        <v>27</v>
      </c>
      <c r="B677" s="29">
        <v>350</v>
      </c>
      <c r="C677" s="82"/>
    </row>
    <row r="678" spans="1:3" ht="17.25" x14ac:dyDescent="0.3">
      <c r="A678" s="83" t="s">
        <v>28</v>
      </c>
      <c r="B678" s="29">
        <v>26554.3</v>
      </c>
      <c r="C678" s="82"/>
    </row>
    <row r="679" spans="1:3" ht="17.25" x14ac:dyDescent="0.3">
      <c r="A679" s="83"/>
      <c r="B679" s="49"/>
      <c r="C679" s="33">
        <f>-B677-B678-B679</f>
        <v>-26904.3</v>
      </c>
    </row>
    <row r="680" spans="1:3" ht="16.5" thickBot="1" x14ac:dyDescent="0.3">
      <c r="A680" s="67" t="s">
        <v>29</v>
      </c>
      <c r="B680" s="35"/>
      <c r="C680" s="84">
        <f>+C675+C679</f>
        <v>701900.22</v>
      </c>
    </row>
    <row r="681" spans="1:3" ht="15.75" x14ac:dyDescent="0.25">
      <c r="A681" s="67" t="s">
        <v>73</v>
      </c>
      <c r="B681" s="50"/>
      <c r="C681" s="85">
        <f>C680*12/100</f>
        <v>84228.026400000002</v>
      </c>
    </row>
    <row r="682" spans="1:3" ht="15.75" x14ac:dyDescent="0.25">
      <c r="A682" s="67" t="s">
        <v>31</v>
      </c>
      <c r="B682" s="47"/>
      <c r="C682" s="77">
        <v>-45000</v>
      </c>
    </row>
    <row r="683" spans="1:3" ht="16.5" thickBot="1" x14ac:dyDescent="0.3">
      <c r="A683" s="88" t="s">
        <v>54</v>
      </c>
      <c r="B683" s="89"/>
      <c r="C683" s="126">
        <f>C681+C682</f>
        <v>39228.026400000002</v>
      </c>
    </row>
    <row r="684" spans="1:3" ht="16.5" thickTop="1" x14ac:dyDescent="0.25">
      <c r="A684" s="92"/>
      <c r="B684" s="146"/>
      <c r="C684" s="120"/>
    </row>
    <row r="685" spans="1:3" ht="15.75" x14ac:dyDescent="0.25">
      <c r="A685" s="92"/>
      <c r="B685" s="146"/>
      <c r="C685" s="120"/>
    </row>
    <row r="686" spans="1:3" ht="15.75" x14ac:dyDescent="0.25">
      <c r="A686" s="92"/>
      <c r="B686" s="146"/>
      <c r="C686" s="120"/>
    </row>
    <row r="687" spans="1:3" ht="15.75" x14ac:dyDescent="0.25">
      <c r="A687" s="92"/>
      <c r="B687" s="146"/>
      <c r="C687" s="120"/>
    </row>
    <row r="688" spans="1:3" ht="15.75" x14ac:dyDescent="0.25">
      <c r="A688" s="92"/>
      <c r="B688" s="146"/>
      <c r="C688" s="120"/>
    </row>
    <row r="689" spans="1:3" ht="15.75" x14ac:dyDescent="0.25">
      <c r="A689" s="92"/>
      <c r="B689" s="146"/>
      <c r="C689" s="120"/>
    </row>
    <row r="690" spans="1:3" ht="15.75" x14ac:dyDescent="0.25">
      <c r="A690" s="92"/>
      <c r="B690" s="146"/>
      <c r="C690" s="120"/>
    </row>
    <row r="691" spans="1:3" ht="15.75" x14ac:dyDescent="0.25">
      <c r="A691" s="92"/>
      <c r="B691" s="146"/>
      <c r="C691" s="120"/>
    </row>
    <row r="692" spans="1:3" ht="15.75" x14ac:dyDescent="0.25">
      <c r="A692" s="92"/>
      <c r="B692" s="146"/>
      <c r="C692" s="120"/>
    </row>
    <row r="693" spans="1:3" ht="15.75" x14ac:dyDescent="0.25">
      <c r="A693" s="92"/>
      <c r="B693" s="146"/>
      <c r="C693" s="120"/>
    </row>
    <row r="694" spans="1:3" ht="15.75" x14ac:dyDescent="0.25">
      <c r="A694" s="21"/>
      <c r="B694" s="30"/>
      <c r="C694" s="97"/>
    </row>
    <row r="696" spans="1:3" ht="15.75" x14ac:dyDescent="0.25">
      <c r="A696" s="71" t="s">
        <v>62</v>
      </c>
      <c r="C696" s="101"/>
    </row>
    <row r="697" spans="1:3" ht="15.75" x14ac:dyDescent="0.25">
      <c r="A697" s="71" t="s">
        <v>63</v>
      </c>
      <c r="B697" s="71"/>
      <c r="C697" s="72"/>
    </row>
    <row r="698" spans="1:3" ht="15.75" x14ac:dyDescent="0.25">
      <c r="A698" s="73"/>
      <c r="B698" s="73"/>
      <c r="C698" s="72"/>
    </row>
    <row r="699" spans="1:3" ht="15.75" x14ac:dyDescent="0.25">
      <c r="A699" s="74" t="s">
        <v>2</v>
      </c>
      <c r="B699" s="73"/>
      <c r="C699" s="72"/>
    </row>
    <row r="700" spans="1:3" ht="15.75" x14ac:dyDescent="0.25">
      <c r="A700" s="75"/>
      <c r="B700" s="166" t="s">
        <v>152</v>
      </c>
      <c r="C700" s="166"/>
    </row>
    <row r="701" spans="1:3" ht="15.75" x14ac:dyDescent="0.25">
      <c r="A701" s="76" t="s">
        <v>6</v>
      </c>
      <c r="B701" s="8"/>
      <c r="C701" s="7">
        <v>136500</v>
      </c>
    </row>
    <row r="702" spans="1:3" ht="15.75" x14ac:dyDescent="0.25">
      <c r="A702" s="67" t="s">
        <v>7</v>
      </c>
      <c r="B702" s="47"/>
      <c r="C702" s="77" t="s">
        <v>38</v>
      </c>
    </row>
    <row r="703" spans="1:3" ht="15.75" x14ac:dyDescent="0.25">
      <c r="A703" s="67" t="s">
        <v>9</v>
      </c>
      <c r="B703" s="11"/>
      <c r="C703" s="10">
        <v>7800</v>
      </c>
    </row>
    <row r="704" spans="1:3" ht="17.25" x14ac:dyDescent="0.3">
      <c r="A704" s="83" t="s">
        <v>10</v>
      </c>
      <c r="B704" s="48"/>
      <c r="C704" s="10" t="s">
        <v>38</v>
      </c>
    </row>
    <row r="705" spans="1:3" ht="15.75" x14ac:dyDescent="0.25">
      <c r="A705" s="67" t="s">
        <v>64</v>
      </c>
      <c r="B705" s="11"/>
      <c r="C705" s="10">
        <v>7500</v>
      </c>
    </row>
    <row r="706" spans="1:3" ht="15.75" x14ac:dyDescent="0.25">
      <c r="A706" s="67" t="s">
        <v>11</v>
      </c>
      <c r="B706" s="11"/>
      <c r="C706" s="10">
        <v>101250</v>
      </c>
    </row>
    <row r="707" spans="1:3" ht="15.75" x14ac:dyDescent="0.25">
      <c r="A707" s="67" t="s">
        <v>53</v>
      </c>
      <c r="B707" s="11"/>
      <c r="C707" s="10">
        <v>50000</v>
      </c>
    </row>
    <row r="708" spans="1:3" ht="15.75" x14ac:dyDescent="0.25">
      <c r="A708" s="67" t="s">
        <v>13</v>
      </c>
      <c r="B708" s="11"/>
      <c r="C708" s="10">
        <v>68250</v>
      </c>
    </row>
    <row r="709" spans="1:3" ht="15.75" x14ac:dyDescent="0.25">
      <c r="A709" s="67" t="s">
        <v>14</v>
      </c>
      <c r="B709" s="47"/>
      <c r="C709" s="13" t="s">
        <v>38</v>
      </c>
    </row>
    <row r="710" spans="1:3" ht="15.75" x14ac:dyDescent="0.25">
      <c r="A710" s="67" t="s">
        <v>16</v>
      </c>
      <c r="B710" s="11"/>
      <c r="C710" s="10">
        <v>25000</v>
      </c>
    </row>
    <row r="711" spans="1:3" ht="15.75" x14ac:dyDescent="0.25">
      <c r="A711" s="67" t="s">
        <v>17</v>
      </c>
      <c r="B711" s="11"/>
      <c r="C711" s="10">
        <v>75000</v>
      </c>
    </row>
    <row r="712" spans="1:3" ht="15.75" x14ac:dyDescent="0.25">
      <c r="A712" s="67" t="s">
        <v>15</v>
      </c>
      <c r="B712" s="47"/>
      <c r="C712" s="15">
        <v>125000</v>
      </c>
    </row>
    <row r="713" spans="1:3" ht="15.75" x14ac:dyDescent="0.25">
      <c r="A713" s="67" t="s">
        <v>18</v>
      </c>
      <c r="B713" s="11"/>
      <c r="C713" s="10">
        <v>13900</v>
      </c>
    </row>
    <row r="714" spans="1:3" ht="15.75" x14ac:dyDescent="0.25">
      <c r="A714" s="67" t="s">
        <v>19</v>
      </c>
      <c r="B714" s="11"/>
      <c r="C714" s="10">
        <v>20000</v>
      </c>
    </row>
    <row r="715" spans="1:3" ht="15.75" x14ac:dyDescent="0.25">
      <c r="A715" s="78" t="s">
        <v>20</v>
      </c>
      <c r="B715" s="19"/>
      <c r="C715" s="18">
        <f>SUM(C701:C714)</f>
        <v>630200</v>
      </c>
    </row>
    <row r="716" spans="1:3" ht="15.75" x14ac:dyDescent="0.25">
      <c r="A716" s="79"/>
      <c r="B716" s="47"/>
      <c r="C716" s="20"/>
    </row>
    <row r="717" spans="1:3" ht="15.75" x14ac:dyDescent="0.25">
      <c r="A717" s="80" t="s">
        <v>21</v>
      </c>
      <c r="B717" s="47"/>
      <c r="C717" s="20"/>
    </row>
    <row r="718" spans="1:3" ht="15.75" x14ac:dyDescent="0.25">
      <c r="A718" s="67" t="s">
        <v>143</v>
      </c>
      <c r="B718" s="154">
        <v>7140</v>
      </c>
      <c r="C718" s="77"/>
    </row>
    <row r="719" spans="1:3" ht="15.75" x14ac:dyDescent="0.25">
      <c r="A719" s="67" t="s">
        <v>22</v>
      </c>
      <c r="B719" s="47"/>
      <c r="C719" s="81"/>
    </row>
    <row r="720" spans="1:3" ht="15.75" x14ac:dyDescent="0.25">
      <c r="A720" s="67" t="s">
        <v>24</v>
      </c>
      <c r="B720" s="47"/>
      <c r="C720" s="81"/>
    </row>
    <row r="721" spans="1:3" ht="15.75" x14ac:dyDescent="0.25">
      <c r="A721" s="67" t="s">
        <v>25</v>
      </c>
      <c r="B721" s="47"/>
      <c r="C721" s="81"/>
    </row>
    <row r="722" spans="1:3" ht="15.75" x14ac:dyDescent="0.25">
      <c r="A722" s="67"/>
      <c r="B722" s="8"/>
      <c r="C722" s="7">
        <f>C715+B718</f>
        <v>637340</v>
      </c>
    </row>
    <row r="723" spans="1:3" ht="15.75" x14ac:dyDescent="0.25">
      <c r="A723" s="80" t="s">
        <v>26</v>
      </c>
      <c r="B723" s="47"/>
      <c r="C723" s="81"/>
    </row>
    <row r="724" spans="1:3" ht="15.75" x14ac:dyDescent="0.25">
      <c r="A724" s="67" t="s">
        <v>27</v>
      </c>
      <c r="B724" s="29">
        <v>350</v>
      </c>
      <c r="C724" s="82"/>
    </row>
    <row r="725" spans="1:3" ht="17.25" x14ac:dyDescent="0.3">
      <c r="A725" s="83" t="s">
        <v>28</v>
      </c>
      <c r="B725" s="29">
        <v>13650</v>
      </c>
      <c r="C725" s="82"/>
    </row>
    <row r="726" spans="1:3" ht="17.25" x14ac:dyDescent="0.3">
      <c r="A726" s="83"/>
      <c r="B726" s="49"/>
      <c r="C726" s="33">
        <f>-B724-B725-B726</f>
        <v>-14000</v>
      </c>
    </row>
    <row r="727" spans="1:3" ht="16.5" thickBot="1" x14ac:dyDescent="0.3">
      <c r="A727" s="67" t="s">
        <v>29</v>
      </c>
      <c r="B727" s="35"/>
      <c r="C727" s="84">
        <f>+C722+C726</f>
        <v>623340</v>
      </c>
    </row>
    <row r="728" spans="1:3" ht="15.75" x14ac:dyDescent="0.25">
      <c r="A728" s="67" t="s">
        <v>73</v>
      </c>
      <c r="B728" s="50"/>
      <c r="C728" s="85">
        <f>C727*12/100</f>
        <v>74800.800000000003</v>
      </c>
    </row>
    <row r="729" spans="1:3" ht="15.75" x14ac:dyDescent="0.25">
      <c r="A729" s="67" t="s">
        <v>31</v>
      </c>
      <c r="B729" s="47"/>
      <c r="C729" s="77">
        <v>-45000</v>
      </c>
    </row>
    <row r="730" spans="1:3" ht="16.5" thickBot="1" x14ac:dyDescent="0.3">
      <c r="A730" s="88" t="s">
        <v>54</v>
      </c>
      <c r="B730" s="89"/>
      <c r="C730" s="126">
        <f>C728+C729</f>
        <v>29800.800000000003</v>
      </c>
    </row>
    <row r="731" spans="1:3" ht="16.5" thickTop="1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92"/>
      <c r="B738" s="146"/>
      <c r="C738" s="120"/>
    </row>
    <row r="739" spans="1:3" ht="15.75" x14ac:dyDescent="0.25">
      <c r="A739" s="92"/>
      <c r="B739" s="146"/>
      <c r="C739" s="120"/>
    </row>
    <row r="740" spans="1:3" ht="15.75" x14ac:dyDescent="0.25">
      <c r="A740" s="92"/>
      <c r="B740" s="146"/>
      <c r="C740" s="120"/>
    </row>
    <row r="741" spans="1:3" ht="15.75" x14ac:dyDescent="0.25">
      <c r="A741" s="92"/>
      <c r="B741" s="146"/>
      <c r="C741" s="120"/>
    </row>
    <row r="743" spans="1:3" ht="17.25" x14ac:dyDescent="0.3">
      <c r="A743" s="1" t="s">
        <v>42</v>
      </c>
      <c r="B743" s="3"/>
      <c r="C743" s="3"/>
    </row>
    <row r="744" spans="1:3" ht="17.25" x14ac:dyDescent="0.3">
      <c r="A744" s="1" t="s">
        <v>126</v>
      </c>
      <c r="B744" s="3"/>
      <c r="C744" s="3"/>
    </row>
    <row r="745" spans="1:3" ht="17.25" x14ac:dyDescent="0.3">
      <c r="A745" s="2"/>
      <c r="B745" s="3"/>
      <c r="C745" s="3"/>
    </row>
    <row r="746" spans="1:3" ht="17.25" x14ac:dyDescent="0.3">
      <c r="A746" s="4" t="s">
        <v>2</v>
      </c>
      <c r="B746" s="3"/>
      <c r="C746" s="3"/>
    </row>
    <row r="747" spans="1:3" ht="17.25" x14ac:dyDescent="0.3">
      <c r="A747" s="5"/>
      <c r="B747" s="166" t="s">
        <v>152</v>
      </c>
      <c r="C747" s="166"/>
    </row>
    <row r="748" spans="1:3" ht="17.25" x14ac:dyDescent="0.3">
      <c r="A748" s="6" t="s">
        <v>6</v>
      </c>
      <c r="B748" s="8"/>
      <c r="C748" s="7">
        <v>88670</v>
      </c>
    </row>
    <row r="749" spans="1:3" ht="17.25" x14ac:dyDescent="0.3">
      <c r="A749" s="9" t="s">
        <v>7</v>
      </c>
      <c r="B749" s="11"/>
      <c r="C749" s="10"/>
    </row>
    <row r="750" spans="1:3" ht="15.75" x14ac:dyDescent="0.25">
      <c r="A750" s="12" t="s">
        <v>8</v>
      </c>
      <c r="B750" s="14"/>
      <c r="C750" s="13"/>
    </row>
    <row r="751" spans="1:3" ht="17.25" x14ac:dyDescent="0.3">
      <c r="A751" s="9" t="s">
        <v>9</v>
      </c>
      <c r="B751" s="11"/>
      <c r="C751" s="10">
        <v>7800</v>
      </c>
    </row>
    <row r="752" spans="1:3" ht="17.25" x14ac:dyDescent="0.3">
      <c r="A752" s="9" t="s">
        <v>10</v>
      </c>
      <c r="B752" s="11"/>
      <c r="C752" s="10"/>
    </row>
    <row r="753" spans="1:3" ht="17.25" x14ac:dyDescent="0.3">
      <c r="A753" s="9" t="s">
        <v>11</v>
      </c>
      <c r="B753" s="11"/>
      <c r="C753" s="10">
        <v>101250</v>
      </c>
    </row>
    <row r="754" spans="1:3" ht="17.25" x14ac:dyDescent="0.3">
      <c r="A754" s="9" t="s">
        <v>12</v>
      </c>
      <c r="B754" s="16"/>
      <c r="C754" s="15"/>
    </row>
    <row r="755" spans="1:3" ht="17.25" x14ac:dyDescent="0.3">
      <c r="A755" s="9" t="s">
        <v>13</v>
      </c>
      <c r="B755" s="11"/>
      <c r="C755" s="10">
        <v>44335</v>
      </c>
    </row>
    <row r="756" spans="1:3" ht="17.25" x14ac:dyDescent="0.3">
      <c r="A756" s="9" t="s">
        <v>14</v>
      </c>
      <c r="B756" s="11"/>
      <c r="C756" s="10"/>
    </row>
    <row r="757" spans="1:3" ht="17.25" x14ac:dyDescent="0.3">
      <c r="A757" s="9" t="s">
        <v>15</v>
      </c>
      <c r="B757" s="14"/>
      <c r="C757" s="13">
        <v>100000</v>
      </c>
    </row>
    <row r="758" spans="1:3" ht="17.25" x14ac:dyDescent="0.3">
      <c r="A758" s="9" t="s">
        <v>16</v>
      </c>
      <c r="B758" s="11"/>
      <c r="C758" s="10">
        <v>25000</v>
      </c>
    </row>
    <row r="759" spans="1:3" ht="17.25" x14ac:dyDescent="0.3">
      <c r="A759" s="9" t="s">
        <v>17</v>
      </c>
      <c r="B759" s="11"/>
      <c r="C759" s="10">
        <v>55000</v>
      </c>
    </row>
    <row r="760" spans="1:3" ht="17.25" x14ac:dyDescent="0.3">
      <c r="A760" s="9" t="s">
        <v>18</v>
      </c>
      <c r="B760" s="14"/>
      <c r="C760" s="13">
        <v>11500</v>
      </c>
    </row>
    <row r="761" spans="1:3" ht="17.25" x14ac:dyDescent="0.3">
      <c r="A761" s="9" t="s">
        <v>19</v>
      </c>
      <c r="B761" s="11"/>
      <c r="C761" s="10">
        <v>20000</v>
      </c>
    </row>
    <row r="762" spans="1:3" ht="17.25" x14ac:dyDescent="0.3">
      <c r="A762" s="17" t="s">
        <v>20</v>
      </c>
      <c r="B762" s="19"/>
      <c r="C762" s="18">
        <f>SUM(C748:C761)</f>
        <v>453555</v>
      </c>
    </row>
    <row r="763" spans="1:3" ht="17.25" x14ac:dyDescent="0.3">
      <c r="A763" s="9"/>
      <c r="B763" s="22"/>
      <c r="C763" s="20"/>
    </row>
    <row r="764" spans="1:3" ht="17.25" x14ac:dyDescent="0.3">
      <c r="A764" s="23" t="s">
        <v>21</v>
      </c>
      <c r="B764" s="22"/>
      <c r="C764" s="20"/>
    </row>
    <row r="765" spans="1:3" ht="17.25" x14ac:dyDescent="0.3">
      <c r="A765" s="9" t="s">
        <v>22</v>
      </c>
      <c r="B765" s="22"/>
      <c r="C765" s="20"/>
    </row>
    <row r="766" spans="1:3" ht="15.75" x14ac:dyDescent="0.25">
      <c r="A766" s="67" t="s">
        <v>143</v>
      </c>
      <c r="B766" s="154"/>
      <c r="C766" s="15">
        <v>7140</v>
      </c>
    </row>
    <row r="767" spans="1:3" ht="17.25" x14ac:dyDescent="0.3">
      <c r="A767" s="9" t="s">
        <v>24</v>
      </c>
      <c r="B767" s="22"/>
      <c r="C767" s="134">
        <v>65000</v>
      </c>
    </row>
    <row r="768" spans="1:3" ht="17.25" x14ac:dyDescent="0.3">
      <c r="A768" s="9" t="s">
        <v>25</v>
      </c>
      <c r="B768" s="22"/>
      <c r="C768" s="135">
        <v>6026.02</v>
      </c>
    </row>
    <row r="769" spans="1:3" ht="17.25" x14ac:dyDescent="0.3">
      <c r="A769" s="9"/>
      <c r="B769" s="22"/>
      <c r="C769" s="20"/>
    </row>
    <row r="770" spans="1:3" ht="15.75" x14ac:dyDescent="0.25">
      <c r="A770" s="12"/>
      <c r="B770" s="8"/>
      <c r="C770" s="7">
        <f>C762+C766+C767+C768</f>
        <v>531721.02</v>
      </c>
    </row>
    <row r="771" spans="1:3" ht="17.25" x14ac:dyDescent="0.3">
      <c r="A771" s="23" t="s">
        <v>26</v>
      </c>
      <c r="B771" s="11"/>
      <c r="C771" s="10"/>
    </row>
    <row r="772" spans="1:3" ht="17.25" x14ac:dyDescent="0.3">
      <c r="A772" s="9" t="s">
        <v>27</v>
      </c>
      <c r="B772" s="27">
        <v>350</v>
      </c>
      <c r="C772" s="28"/>
    </row>
    <row r="773" spans="1:3" ht="17.25" x14ac:dyDescent="0.3">
      <c r="A773" s="9" t="s">
        <v>28</v>
      </c>
      <c r="B773" s="136">
        <v>8867</v>
      </c>
      <c r="C773" s="31"/>
    </row>
    <row r="774" spans="1:3" ht="16.5" thickBot="1" x14ac:dyDescent="0.3">
      <c r="A774" s="12"/>
      <c r="B774" s="62"/>
      <c r="C774" s="59">
        <f t="shared" ref="C774" si="7">-B772-B773</f>
        <v>-9217</v>
      </c>
    </row>
    <row r="775" spans="1:3" ht="17.25" x14ac:dyDescent="0.3">
      <c r="A775" s="9" t="s">
        <v>29</v>
      </c>
      <c r="B775" s="11"/>
      <c r="C775" s="65">
        <f>+C770+C774</f>
        <v>522504.02</v>
      </c>
    </row>
    <row r="776" spans="1:3" ht="17.25" x14ac:dyDescent="0.3">
      <c r="A776" s="9" t="s">
        <v>73</v>
      </c>
      <c r="B776" s="30"/>
      <c r="C776" s="85">
        <f>C775*12/100</f>
        <v>62700.482400000001</v>
      </c>
    </row>
    <row r="777" spans="1:3" ht="17.25" x14ac:dyDescent="0.3">
      <c r="A777" s="9" t="s">
        <v>31</v>
      </c>
      <c r="B777" s="22"/>
      <c r="C777" s="13">
        <v>-45000</v>
      </c>
    </row>
    <row r="778" spans="1:3" ht="15.75" x14ac:dyDescent="0.25">
      <c r="A778" s="43" t="s">
        <v>32</v>
      </c>
      <c r="B778" s="40"/>
      <c r="C778" s="60">
        <f>C776+C777</f>
        <v>17700.482400000001</v>
      </c>
    </row>
    <row r="779" spans="1:3" ht="16.5" thickBot="1" x14ac:dyDescent="0.3">
      <c r="A779" s="12"/>
      <c r="B779" s="52"/>
      <c r="C779" s="124">
        <v>17700</v>
      </c>
    </row>
    <row r="780" spans="1:3" ht="16.5" thickTop="1" x14ac:dyDescent="0.25">
      <c r="A780" s="21"/>
      <c r="B780" s="30"/>
      <c r="C780" s="97"/>
    </row>
    <row r="781" spans="1:3" ht="15.75" x14ac:dyDescent="0.25">
      <c r="A781" s="21"/>
      <c r="B781" s="30"/>
      <c r="C781" s="97"/>
    </row>
    <row r="782" spans="1:3" ht="15.75" x14ac:dyDescent="0.25">
      <c r="A782" s="21"/>
      <c r="B782" s="30"/>
      <c r="C782" s="97"/>
    </row>
    <row r="783" spans="1:3" ht="15.75" x14ac:dyDescent="0.25">
      <c r="A783" s="21"/>
      <c r="B783" s="30"/>
      <c r="C783" s="97"/>
    </row>
    <row r="784" spans="1:3" ht="15.75" x14ac:dyDescent="0.25">
      <c r="A784" s="21"/>
      <c r="B784" s="30"/>
      <c r="C784" s="97"/>
    </row>
    <row r="785" spans="1:3" ht="15.75" x14ac:dyDescent="0.25">
      <c r="A785" s="21"/>
      <c r="B785" s="30"/>
      <c r="C785" s="97"/>
    </row>
    <row r="786" spans="1:3" ht="15.75" x14ac:dyDescent="0.25">
      <c r="A786" s="21"/>
      <c r="B786" s="30"/>
      <c r="C786" s="97"/>
    </row>
    <row r="787" spans="1:3" ht="17.25" x14ac:dyDescent="0.3">
      <c r="A787" s="1" t="s">
        <v>138</v>
      </c>
      <c r="B787" s="1"/>
      <c r="C787" s="2"/>
    </row>
    <row r="788" spans="1:3" ht="15.75" x14ac:dyDescent="0.25">
      <c r="A788" s="113" t="s">
        <v>125</v>
      </c>
      <c r="B788" s="113"/>
      <c r="C788" s="114"/>
    </row>
    <row r="789" spans="1:3" ht="17.25" x14ac:dyDescent="0.3">
      <c r="A789" s="2"/>
      <c r="B789" s="2"/>
      <c r="C789" s="2"/>
    </row>
    <row r="790" spans="1:3" ht="17.25" x14ac:dyDescent="0.3">
      <c r="A790" s="4" t="s">
        <v>2</v>
      </c>
      <c r="B790" s="2"/>
      <c r="C790" s="2"/>
    </row>
    <row r="791" spans="1:3" ht="17.25" x14ac:dyDescent="0.3">
      <c r="A791" s="115"/>
      <c r="B791" s="116"/>
      <c r="C791" s="115"/>
    </row>
    <row r="792" spans="1:3" ht="17.25" x14ac:dyDescent="0.3">
      <c r="A792" s="5"/>
      <c r="B792" s="166" t="s">
        <v>152</v>
      </c>
      <c r="C792" s="166"/>
    </row>
    <row r="793" spans="1:3" ht="17.25" x14ac:dyDescent="0.3">
      <c r="A793" s="117" t="s">
        <v>6</v>
      </c>
      <c r="B793" s="8"/>
      <c r="C793" s="7">
        <v>112500</v>
      </c>
    </row>
    <row r="794" spans="1:3" ht="17.25" x14ac:dyDescent="0.3">
      <c r="A794" s="17" t="s">
        <v>7</v>
      </c>
      <c r="B794" s="11"/>
      <c r="C794" s="10" t="s">
        <v>38</v>
      </c>
    </row>
    <row r="795" spans="1:3" ht="17.25" x14ac:dyDescent="0.3">
      <c r="A795" s="9" t="s">
        <v>9</v>
      </c>
      <c r="B795" s="11"/>
      <c r="C795" s="10">
        <v>7800</v>
      </c>
    </row>
    <row r="796" spans="1:3" ht="17.25" x14ac:dyDescent="0.3">
      <c r="A796" s="9" t="s">
        <v>11</v>
      </c>
      <c r="B796" s="11"/>
      <c r="C796" s="10">
        <v>101250</v>
      </c>
    </row>
    <row r="797" spans="1:3" ht="17.25" x14ac:dyDescent="0.3">
      <c r="A797" s="9" t="s">
        <v>13</v>
      </c>
      <c r="B797" s="32"/>
      <c r="C797" s="31">
        <v>56250</v>
      </c>
    </row>
    <row r="798" spans="1:3" ht="17.25" x14ac:dyDescent="0.3">
      <c r="A798" s="9" t="s">
        <v>14</v>
      </c>
      <c r="B798" s="16"/>
      <c r="C798" s="15" t="s">
        <v>38</v>
      </c>
    </row>
    <row r="799" spans="1:3" ht="17.25" x14ac:dyDescent="0.3">
      <c r="A799" s="9" t="s">
        <v>16</v>
      </c>
      <c r="B799" s="11"/>
      <c r="C799" s="10">
        <v>25000</v>
      </c>
    </row>
    <row r="800" spans="1:3" ht="17.25" x14ac:dyDescent="0.3">
      <c r="A800" s="9" t="s">
        <v>17</v>
      </c>
      <c r="B800" s="11"/>
      <c r="C800" s="10">
        <v>65000</v>
      </c>
    </row>
    <row r="801" spans="1:3" ht="17.25" x14ac:dyDescent="0.3">
      <c r="A801" s="9" t="s">
        <v>18</v>
      </c>
      <c r="B801" s="14"/>
      <c r="C801" s="13">
        <v>11500</v>
      </c>
    </row>
    <row r="802" spans="1:3" ht="17.25" x14ac:dyDescent="0.3">
      <c r="A802" s="9" t="s">
        <v>19</v>
      </c>
      <c r="B802" s="11"/>
      <c r="C802" s="10">
        <v>20000</v>
      </c>
    </row>
    <row r="803" spans="1:3" ht="17.25" x14ac:dyDescent="0.3">
      <c r="A803" s="17" t="s">
        <v>20</v>
      </c>
      <c r="B803" s="19"/>
      <c r="C803" s="18">
        <f>SUM(C793:C802)</f>
        <v>399300</v>
      </c>
    </row>
    <row r="804" spans="1:3" ht="17.25" x14ac:dyDescent="0.3">
      <c r="A804" s="9"/>
      <c r="B804" s="3"/>
      <c r="C804" s="20"/>
    </row>
    <row r="805" spans="1:3" ht="17.25" x14ac:dyDescent="0.3">
      <c r="A805" s="23" t="s">
        <v>21</v>
      </c>
      <c r="B805" s="3"/>
      <c r="C805" s="20"/>
    </row>
    <row r="806" spans="1:3" ht="15.75" x14ac:dyDescent="0.25">
      <c r="A806" s="24" t="s">
        <v>23</v>
      </c>
      <c r="B806" s="21"/>
      <c r="C806" s="15"/>
    </row>
    <row r="807" spans="1:3" ht="17.25" x14ac:dyDescent="0.3">
      <c r="A807" s="9" t="s">
        <v>22</v>
      </c>
      <c r="B807" s="21"/>
      <c r="C807" s="15">
        <v>20000</v>
      </c>
    </row>
    <row r="808" spans="1:3" ht="17.25" x14ac:dyDescent="0.3">
      <c r="A808" s="9" t="s">
        <v>24</v>
      </c>
      <c r="B808" s="21"/>
      <c r="C808" s="15"/>
    </row>
    <row r="809" spans="1:3" ht="17.25" x14ac:dyDescent="0.3">
      <c r="A809" s="9" t="s">
        <v>25</v>
      </c>
      <c r="B809" s="21"/>
      <c r="C809" s="20"/>
    </row>
    <row r="810" spans="1:3" ht="17.25" x14ac:dyDescent="0.3">
      <c r="A810" s="12"/>
      <c r="B810" s="44"/>
      <c r="C810" s="118"/>
    </row>
    <row r="811" spans="1:3" ht="17.25" x14ac:dyDescent="0.3">
      <c r="A811" s="9"/>
      <c r="B811" s="8"/>
      <c r="C811" s="7">
        <f>+C803+C806+C807+C808+C809</f>
        <v>419300</v>
      </c>
    </row>
    <row r="812" spans="1:3" ht="17.25" x14ac:dyDescent="0.3">
      <c r="A812" s="23" t="s">
        <v>26</v>
      </c>
      <c r="B812" s="11"/>
      <c r="C812" s="10"/>
    </row>
    <row r="813" spans="1:3" ht="17.25" x14ac:dyDescent="0.3">
      <c r="A813" s="9" t="s">
        <v>27</v>
      </c>
      <c r="B813" s="29">
        <v>350</v>
      </c>
      <c r="C813" s="28"/>
    </row>
    <row r="814" spans="1:3" ht="17.25" x14ac:dyDescent="0.3">
      <c r="A814" s="9" t="s">
        <v>28</v>
      </c>
      <c r="B814" s="30"/>
      <c r="C814" s="31"/>
    </row>
    <row r="815" spans="1:3" ht="16.5" thickBot="1" x14ac:dyDescent="0.3">
      <c r="A815" s="12"/>
      <c r="B815" s="36"/>
      <c r="C815" s="59">
        <f>-B813-B814</f>
        <v>-350</v>
      </c>
    </row>
    <row r="816" spans="1:3" ht="17.25" x14ac:dyDescent="0.3">
      <c r="A816" s="9" t="s">
        <v>29</v>
      </c>
      <c r="B816" s="11"/>
      <c r="C816" s="10">
        <f>+C811+C815</f>
        <v>418950</v>
      </c>
    </row>
    <row r="817" spans="1:3" ht="17.25" x14ac:dyDescent="0.3">
      <c r="A817" s="9" t="s">
        <v>30</v>
      </c>
      <c r="B817" s="30"/>
      <c r="C817" s="31">
        <f>C816*6/100</f>
        <v>25137</v>
      </c>
    </row>
    <row r="818" spans="1:3" ht="17.25" x14ac:dyDescent="0.3">
      <c r="A818" s="9" t="s">
        <v>31</v>
      </c>
      <c r="B818" s="22"/>
      <c r="C818" s="20">
        <v>-15000</v>
      </c>
    </row>
    <row r="819" spans="1:3" ht="16.5" thickBot="1" x14ac:dyDescent="0.3">
      <c r="A819" s="43" t="s">
        <v>32</v>
      </c>
      <c r="B819" s="52"/>
      <c r="C819" s="124">
        <f>C817+C818</f>
        <v>10137</v>
      </c>
    </row>
    <row r="820" spans="1:3" ht="16.5" thickTop="1" x14ac:dyDescent="0.25">
      <c r="A820" s="141"/>
      <c r="B820" s="30"/>
      <c r="C820" s="97"/>
    </row>
    <row r="821" spans="1:3" ht="15.75" x14ac:dyDescent="0.25">
      <c r="A821" s="141"/>
      <c r="B821" s="30"/>
      <c r="C821" s="97"/>
    </row>
    <row r="822" spans="1:3" ht="15.75" x14ac:dyDescent="0.25">
      <c r="A822" s="141"/>
      <c r="B822" s="30"/>
      <c r="C822" s="97"/>
    </row>
    <row r="823" spans="1:3" ht="15.75" x14ac:dyDescent="0.25">
      <c r="A823" s="141"/>
      <c r="B823" s="30"/>
      <c r="C823" s="97"/>
    </row>
    <row r="825" spans="1:3" x14ac:dyDescent="0.25">
      <c r="A825" s="142"/>
      <c r="B825" s="142"/>
      <c r="C825" s="142"/>
    </row>
    <row r="830" spans="1:3" x14ac:dyDescent="0.25">
      <c r="A830" t="s">
        <v>151</v>
      </c>
    </row>
    <row r="832" spans="1:3" ht="17.25" x14ac:dyDescent="0.3">
      <c r="A832" s="1" t="s">
        <v>88</v>
      </c>
      <c r="B832" s="3"/>
      <c r="C832" s="3"/>
    </row>
    <row r="833" spans="1:3" ht="17.25" x14ac:dyDescent="0.3">
      <c r="A833" s="1" t="s">
        <v>89</v>
      </c>
      <c r="B833" s="3"/>
      <c r="C833" s="3"/>
    </row>
    <row r="834" spans="1:3" ht="15.75" x14ac:dyDescent="0.25">
      <c r="A834" s="73"/>
      <c r="B834" s="3"/>
      <c r="C834" s="3"/>
    </row>
    <row r="835" spans="1:3" ht="15.75" x14ac:dyDescent="0.25">
      <c r="A835" s="74" t="s">
        <v>2</v>
      </c>
      <c r="B835" s="3"/>
      <c r="C835" s="3"/>
    </row>
    <row r="836" spans="1:3" ht="15.75" x14ac:dyDescent="0.25">
      <c r="A836" s="75"/>
      <c r="B836" s="166" t="s">
        <v>152</v>
      </c>
      <c r="C836" s="166"/>
    </row>
    <row r="837" spans="1:3" ht="15.75" x14ac:dyDescent="0.25">
      <c r="A837" s="76" t="s">
        <v>6</v>
      </c>
      <c r="B837" s="8"/>
      <c r="C837" s="7">
        <v>75000</v>
      </c>
    </row>
    <row r="838" spans="1:3" ht="15.75" x14ac:dyDescent="0.25">
      <c r="A838" s="67" t="s">
        <v>9</v>
      </c>
      <c r="B838" s="11"/>
      <c r="C838" s="10">
        <v>7800</v>
      </c>
    </row>
    <row r="839" spans="1:3" ht="15.75" x14ac:dyDescent="0.25">
      <c r="A839" s="67" t="s">
        <v>11</v>
      </c>
      <c r="B839" s="11"/>
      <c r="C839" s="10">
        <v>101250</v>
      </c>
    </row>
    <row r="840" spans="1:3" ht="15.75" x14ac:dyDescent="0.25">
      <c r="A840" s="67" t="s">
        <v>13</v>
      </c>
      <c r="B840" s="11"/>
      <c r="C840" s="10">
        <v>37500</v>
      </c>
    </row>
    <row r="841" spans="1:3" ht="15.75" x14ac:dyDescent="0.25">
      <c r="A841" s="67" t="s">
        <v>16</v>
      </c>
      <c r="B841" s="11"/>
      <c r="C841" s="10">
        <v>25000</v>
      </c>
    </row>
    <row r="842" spans="1:3" ht="15.75" x14ac:dyDescent="0.25">
      <c r="A842" s="110" t="s">
        <v>15</v>
      </c>
      <c r="B842" s="106"/>
      <c r="C842" s="107">
        <v>100000</v>
      </c>
    </row>
    <row r="843" spans="1:3" ht="15.75" x14ac:dyDescent="0.25">
      <c r="A843" s="110" t="s">
        <v>12</v>
      </c>
      <c r="B843" s="16"/>
      <c r="C843" s="15">
        <v>30000</v>
      </c>
    </row>
    <row r="844" spans="1:3" ht="15.75" x14ac:dyDescent="0.25">
      <c r="A844" s="67" t="s">
        <v>17</v>
      </c>
      <c r="B844" s="11"/>
      <c r="C844" s="10">
        <v>55000</v>
      </c>
    </row>
    <row r="845" spans="1:3" ht="15.75" x14ac:dyDescent="0.25">
      <c r="A845" s="67" t="s">
        <v>18</v>
      </c>
      <c r="B845" s="11"/>
      <c r="C845" s="10">
        <v>11500</v>
      </c>
    </row>
    <row r="846" spans="1:3" ht="15.75" x14ac:dyDescent="0.25">
      <c r="A846" s="67" t="s">
        <v>19</v>
      </c>
      <c r="B846" s="11"/>
      <c r="C846" s="10">
        <v>20000</v>
      </c>
    </row>
    <row r="847" spans="1:3" ht="15.75" x14ac:dyDescent="0.25">
      <c r="A847" s="78" t="s">
        <v>20</v>
      </c>
      <c r="B847" s="19"/>
      <c r="C847" s="18">
        <f>SUM(C837:C846)</f>
        <v>463050</v>
      </c>
    </row>
    <row r="848" spans="1:3" ht="15.75" x14ac:dyDescent="0.25">
      <c r="A848" s="79"/>
      <c r="B848" s="47"/>
      <c r="C848" s="20"/>
    </row>
    <row r="849" spans="1:3" ht="15.75" x14ac:dyDescent="0.25">
      <c r="A849" s="80" t="s">
        <v>21</v>
      </c>
      <c r="B849" s="47"/>
      <c r="C849" s="20"/>
    </row>
    <row r="850" spans="1:3" ht="15.75" x14ac:dyDescent="0.25">
      <c r="A850" s="67" t="s">
        <v>23</v>
      </c>
      <c r="B850" s="47"/>
      <c r="C850" s="77"/>
    </row>
    <row r="851" spans="1:3" ht="15.75" x14ac:dyDescent="0.25">
      <c r="A851" s="67" t="s">
        <v>22</v>
      </c>
      <c r="B851" s="47"/>
      <c r="C851" s="81"/>
    </row>
    <row r="852" spans="1:3" ht="15.75" x14ac:dyDescent="0.25">
      <c r="A852" s="67" t="s">
        <v>24</v>
      </c>
      <c r="B852" s="90"/>
      <c r="C852" s="81"/>
    </row>
    <row r="853" spans="1:3" ht="15.75" x14ac:dyDescent="0.25">
      <c r="A853" s="67" t="s">
        <v>25</v>
      </c>
      <c r="B853" s="47"/>
      <c r="C853" s="81"/>
    </row>
    <row r="854" spans="1:3" ht="15.75" x14ac:dyDescent="0.25">
      <c r="A854" s="67"/>
      <c r="B854" s="8"/>
      <c r="C854" s="7">
        <f>C847+B852+C850</f>
        <v>463050</v>
      </c>
    </row>
    <row r="855" spans="1:3" ht="15.75" x14ac:dyDescent="0.25">
      <c r="A855" s="80" t="s">
        <v>26</v>
      </c>
      <c r="B855" s="47"/>
      <c r="C855" s="81"/>
    </row>
    <row r="856" spans="1:3" ht="15.75" x14ac:dyDescent="0.25">
      <c r="A856" s="67" t="s">
        <v>27</v>
      </c>
      <c r="B856" s="29">
        <v>350</v>
      </c>
      <c r="C856" s="82"/>
    </row>
    <row r="857" spans="1:3" ht="17.25" x14ac:dyDescent="0.3">
      <c r="A857" s="9" t="s">
        <v>117</v>
      </c>
      <c r="B857" s="49">
        <v>3750</v>
      </c>
      <c r="C857" s="137"/>
    </row>
    <row r="858" spans="1:3" ht="16.5" thickBot="1" x14ac:dyDescent="0.3">
      <c r="A858" s="67" t="s">
        <v>29</v>
      </c>
      <c r="B858" s="35"/>
      <c r="C858" s="84">
        <f>C854-B856-B857</f>
        <v>458950</v>
      </c>
    </row>
    <row r="859" spans="1:3" ht="15.75" x14ac:dyDescent="0.25">
      <c r="A859" s="67" t="s">
        <v>30</v>
      </c>
      <c r="B859" s="50"/>
      <c r="C859" s="85">
        <f>C858*6/100</f>
        <v>27537</v>
      </c>
    </row>
    <row r="860" spans="1:3" ht="15.75" x14ac:dyDescent="0.25">
      <c r="A860" s="67" t="s">
        <v>31</v>
      </c>
      <c r="B860" s="47"/>
      <c r="C860" s="77">
        <v>-15000</v>
      </c>
    </row>
    <row r="861" spans="1:3" ht="16.5" thickBot="1" x14ac:dyDescent="0.3">
      <c r="A861" s="43" t="s">
        <v>32</v>
      </c>
      <c r="B861" s="57"/>
      <c r="C861" s="126">
        <f>C859+C860</f>
        <v>12537</v>
      </c>
    </row>
    <row r="862" spans="1:3" ht="16.5" thickTop="1" x14ac:dyDescent="0.25">
      <c r="A862" s="92"/>
      <c r="B862" s="37"/>
      <c r="C862" s="120"/>
    </row>
    <row r="863" spans="1:3" ht="15.75" x14ac:dyDescent="0.25">
      <c r="A863" s="92"/>
      <c r="B863" s="37"/>
      <c r="C863" s="120"/>
    </row>
    <row r="864" spans="1:3" ht="15.75" x14ac:dyDescent="0.25">
      <c r="A864" s="92"/>
      <c r="B864" s="37"/>
      <c r="C864" s="120"/>
    </row>
    <row r="865" spans="1:3" ht="15.75" x14ac:dyDescent="0.25">
      <c r="A865" s="92"/>
      <c r="B865" s="37"/>
      <c r="C865" s="120"/>
    </row>
    <row r="866" spans="1:3" ht="15.75" x14ac:dyDescent="0.25">
      <c r="A866" s="92"/>
      <c r="B866" s="37"/>
      <c r="C866" s="120"/>
    </row>
    <row r="867" spans="1:3" ht="15.75" x14ac:dyDescent="0.25">
      <c r="A867" s="92"/>
      <c r="B867" s="37"/>
      <c r="C867" s="120"/>
    </row>
    <row r="868" spans="1:3" ht="15.75" x14ac:dyDescent="0.25">
      <c r="A868" s="92"/>
      <c r="B868" s="37"/>
      <c r="C868" s="120"/>
    </row>
    <row r="869" spans="1:3" ht="15.75" x14ac:dyDescent="0.25">
      <c r="A869" s="92"/>
      <c r="B869" s="37"/>
      <c r="C869" s="120"/>
    </row>
    <row r="870" spans="1:3" ht="15.75" x14ac:dyDescent="0.25">
      <c r="A870" s="92"/>
      <c r="B870" s="37"/>
      <c r="C870" s="120"/>
    </row>
    <row r="871" spans="1:3" ht="15.75" x14ac:dyDescent="0.25">
      <c r="A871" s="92"/>
      <c r="B871" s="37"/>
      <c r="C871" s="120"/>
    </row>
    <row r="872" spans="1:3" ht="15.75" x14ac:dyDescent="0.25">
      <c r="A872" s="92"/>
      <c r="B872" s="37"/>
      <c r="C872" s="120"/>
    </row>
    <row r="873" spans="1:3" ht="15.75" x14ac:dyDescent="0.25">
      <c r="A873" s="92"/>
      <c r="B873" s="37"/>
      <c r="C873" s="120"/>
    </row>
    <row r="874" spans="1:3" ht="15.75" x14ac:dyDescent="0.25">
      <c r="A874" s="92"/>
      <c r="B874" s="37"/>
      <c r="C874" s="120"/>
    </row>
    <row r="875" spans="1:3" ht="15.75" x14ac:dyDescent="0.25">
      <c r="A875" s="92"/>
      <c r="B875" s="37"/>
      <c r="C875" s="120"/>
    </row>
    <row r="876" spans="1:3" ht="15.75" x14ac:dyDescent="0.25">
      <c r="A876" s="92"/>
      <c r="B876" s="37"/>
      <c r="C876" s="120"/>
    </row>
    <row r="878" spans="1:3" ht="17.25" x14ac:dyDescent="0.3">
      <c r="A878" s="1" t="s">
        <v>108</v>
      </c>
      <c r="B878" s="3"/>
      <c r="C878" s="3"/>
    </row>
    <row r="879" spans="1:3" ht="17.25" x14ac:dyDescent="0.3">
      <c r="A879" s="1" t="s">
        <v>89</v>
      </c>
      <c r="B879" s="3"/>
      <c r="C879" s="3"/>
    </row>
    <row r="880" spans="1:3" ht="15.75" x14ac:dyDescent="0.25">
      <c r="A880" s="73"/>
      <c r="B880" s="3"/>
      <c r="C880" s="3"/>
    </row>
    <row r="881" spans="1:3" ht="15.75" x14ac:dyDescent="0.25">
      <c r="A881" s="74" t="s">
        <v>2</v>
      </c>
      <c r="B881" s="3"/>
      <c r="C881" s="3"/>
    </row>
    <row r="882" spans="1:3" ht="15.75" x14ac:dyDescent="0.25">
      <c r="A882" s="75"/>
      <c r="B882" s="166" t="s">
        <v>152</v>
      </c>
      <c r="C882" s="166"/>
    </row>
    <row r="883" spans="1:3" ht="15.75" x14ac:dyDescent="0.25">
      <c r="A883" s="76" t="s">
        <v>6</v>
      </c>
      <c r="B883" s="8"/>
      <c r="C883" s="7">
        <v>75000</v>
      </c>
    </row>
    <row r="884" spans="1:3" ht="15.75" x14ac:dyDescent="0.25">
      <c r="A884" s="67" t="s">
        <v>9</v>
      </c>
      <c r="B884" s="11"/>
      <c r="C884" s="10">
        <v>7800</v>
      </c>
    </row>
    <row r="885" spans="1:3" ht="15.75" x14ac:dyDescent="0.25">
      <c r="A885" s="67" t="s">
        <v>11</v>
      </c>
      <c r="B885" s="11"/>
      <c r="C885" s="10">
        <v>101250</v>
      </c>
    </row>
    <row r="886" spans="1:3" ht="15.75" x14ac:dyDescent="0.25">
      <c r="A886" s="67" t="s">
        <v>13</v>
      </c>
      <c r="B886" s="11"/>
      <c r="C886" s="10">
        <v>37500</v>
      </c>
    </row>
    <row r="887" spans="1:3" ht="15.75" x14ac:dyDescent="0.25">
      <c r="A887" s="67" t="s">
        <v>16</v>
      </c>
      <c r="B887" s="11"/>
      <c r="C887" s="10">
        <v>25000</v>
      </c>
    </row>
    <row r="888" spans="1:3" ht="15.75" x14ac:dyDescent="0.25">
      <c r="A888" s="67" t="s">
        <v>53</v>
      </c>
      <c r="B888" s="11"/>
      <c r="C888" s="10" t="s">
        <v>38</v>
      </c>
    </row>
    <row r="889" spans="1:3" ht="15.75" x14ac:dyDescent="0.25">
      <c r="A889" s="67" t="s">
        <v>17</v>
      </c>
      <c r="B889" s="11"/>
      <c r="C889" s="10">
        <v>55000</v>
      </c>
    </row>
    <row r="890" spans="1:3" ht="15.75" x14ac:dyDescent="0.25">
      <c r="A890" s="67" t="s">
        <v>18</v>
      </c>
      <c r="B890" s="11"/>
      <c r="C890" s="10">
        <v>11500</v>
      </c>
    </row>
    <row r="891" spans="1:3" ht="15.75" x14ac:dyDescent="0.25">
      <c r="A891" s="67" t="s">
        <v>19</v>
      </c>
      <c r="B891" s="11"/>
      <c r="C891" s="10">
        <v>20000</v>
      </c>
    </row>
    <row r="892" spans="1:3" ht="15.75" x14ac:dyDescent="0.25">
      <c r="A892" s="78" t="s">
        <v>20</v>
      </c>
      <c r="B892" s="19"/>
      <c r="C892" s="18">
        <f>SUM(C883:C891)</f>
        <v>333050</v>
      </c>
    </row>
    <row r="893" spans="1:3" ht="15.75" x14ac:dyDescent="0.25">
      <c r="A893" s="79"/>
      <c r="B893" s="47"/>
      <c r="C893" s="20"/>
    </row>
    <row r="894" spans="1:3" ht="15.75" x14ac:dyDescent="0.25">
      <c r="A894" s="80" t="s">
        <v>21</v>
      </c>
      <c r="B894" s="47"/>
      <c r="C894" s="20"/>
    </row>
    <row r="895" spans="1:3" ht="15.75" x14ac:dyDescent="0.25">
      <c r="A895" s="67" t="s">
        <v>23</v>
      </c>
      <c r="B895" s="47"/>
      <c r="C895" s="77"/>
    </row>
    <row r="896" spans="1:3" ht="15.75" x14ac:dyDescent="0.25">
      <c r="A896" s="67" t="s">
        <v>22</v>
      </c>
      <c r="B896" s="47"/>
      <c r="C896" s="81"/>
    </row>
    <row r="897" spans="1:3" ht="15.75" x14ac:dyDescent="0.25">
      <c r="A897" s="67" t="s">
        <v>24</v>
      </c>
      <c r="B897" s="90"/>
      <c r="C897" s="81"/>
    </row>
    <row r="898" spans="1:3" ht="15.75" x14ac:dyDescent="0.25">
      <c r="A898" s="67" t="s">
        <v>25</v>
      </c>
      <c r="B898" s="47"/>
      <c r="C898" s="81"/>
    </row>
    <row r="899" spans="1:3" ht="15.75" x14ac:dyDescent="0.25">
      <c r="A899" s="67"/>
      <c r="B899" s="8"/>
      <c r="C899" s="7">
        <f>C892+B897+C895</f>
        <v>333050</v>
      </c>
    </row>
    <row r="900" spans="1:3" ht="15.75" x14ac:dyDescent="0.25">
      <c r="A900" s="80" t="s">
        <v>26</v>
      </c>
      <c r="B900" s="47"/>
      <c r="C900" s="81"/>
    </row>
    <row r="901" spans="1:3" ht="15.75" x14ac:dyDescent="0.25">
      <c r="A901" s="67" t="s">
        <v>27</v>
      </c>
      <c r="B901" s="29" t="s">
        <v>38</v>
      </c>
      <c r="C901" s="82"/>
    </row>
    <row r="902" spans="1:3" ht="17.25" x14ac:dyDescent="0.3">
      <c r="A902" s="83" t="s">
        <v>28</v>
      </c>
      <c r="B902" s="49" t="s">
        <v>38</v>
      </c>
      <c r="C902" s="137"/>
    </row>
    <row r="903" spans="1:3" ht="16.5" thickBot="1" x14ac:dyDescent="0.3">
      <c r="A903" s="67" t="s">
        <v>29</v>
      </c>
      <c r="B903" s="35"/>
      <c r="C903" s="84">
        <f>C899</f>
        <v>333050</v>
      </c>
    </row>
    <row r="904" spans="1:3" ht="15.75" x14ac:dyDescent="0.25">
      <c r="A904" s="67" t="s">
        <v>30</v>
      </c>
      <c r="B904" s="50"/>
      <c r="C904" s="85">
        <f>C903*6/100</f>
        <v>19983</v>
      </c>
    </row>
    <row r="905" spans="1:3" ht="15.75" x14ac:dyDescent="0.25">
      <c r="A905" s="67" t="s">
        <v>31</v>
      </c>
      <c r="B905" s="47"/>
      <c r="C905" s="77">
        <v>-15000</v>
      </c>
    </row>
    <row r="906" spans="1:3" ht="16.5" thickBot="1" x14ac:dyDescent="0.3">
      <c r="A906" s="43" t="s">
        <v>32</v>
      </c>
      <c r="B906" s="57"/>
      <c r="C906" s="126">
        <f>C904+C905</f>
        <v>4983</v>
      </c>
    </row>
    <row r="907" spans="1:3" ht="15.75" thickTop="1" x14ac:dyDescent="0.25"/>
  </sheetData>
  <mergeCells count="21">
    <mergeCell ref="B792:C792"/>
    <mergeCell ref="B836:C836"/>
    <mergeCell ref="B882:C882"/>
    <mergeCell ref="B558:C558"/>
    <mergeCell ref="B605:C605"/>
    <mergeCell ref="B653:C653"/>
    <mergeCell ref="B700:C700"/>
    <mergeCell ref="B747:C747"/>
    <mergeCell ref="G605:H605"/>
    <mergeCell ref="B511:C511"/>
    <mergeCell ref="B8:C8"/>
    <mergeCell ref="B53:C53"/>
    <mergeCell ref="B99:C99"/>
    <mergeCell ref="B144:C144"/>
    <mergeCell ref="B188:C188"/>
    <mergeCell ref="B232:C232"/>
    <mergeCell ref="B276:C276"/>
    <mergeCell ref="B323:C323"/>
    <mergeCell ref="B370:C370"/>
    <mergeCell ref="B417:C417"/>
    <mergeCell ref="B464:C464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4:C877"/>
  <sheetViews>
    <sheetView topLeftCell="A616" workbookViewId="0">
      <selection activeCell="A3" sqref="A3:C863"/>
    </sheetView>
  </sheetViews>
  <sheetFormatPr defaultRowHeight="15" x14ac:dyDescent="0.25"/>
  <cols>
    <col min="1" max="1" width="49.85546875" customWidth="1"/>
    <col min="2" max="2" width="14" customWidth="1"/>
    <col min="3" max="3" width="16" customWidth="1"/>
  </cols>
  <sheetData>
    <row r="4" spans="1:3" ht="17.25" x14ac:dyDescent="0.3">
      <c r="A4" s="1" t="s">
        <v>132</v>
      </c>
      <c r="B4" s="3"/>
      <c r="C4" s="3"/>
    </row>
    <row r="5" spans="1:3" ht="17.25" x14ac:dyDescent="0.3">
      <c r="A5" s="1" t="s">
        <v>75</v>
      </c>
      <c r="B5" s="3"/>
      <c r="C5" s="3"/>
    </row>
    <row r="6" spans="1:3" ht="17.25" x14ac:dyDescent="0.3">
      <c r="A6" s="2"/>
      <c r="B6" s="3"/>
      <c r="C6" s="3"/>
    </row>
    <row r="7" spans="1:3" ht="17.25" x14ac:dyDescent="0.3">
      <c r="A7" s="4" t="s">
        <v>2</v>
      </c>
      <c r="B7" s="3"/>
      <c r="C7" s="3"/>
    </row>
    <row r="8" spans="1:3" ht="17.25" x14ac:dyDescent="0.3">
      <c r="A8" s="5"/>
      <c r="B8" s="166" t="s">
        <v>158</v>
      </c>
      <c r="C8" s="166"/>
    </row>
    <row r="9" spans="1:3" ht="17.25" x14ac:dyDescent="0.3">
      <c r="A9" s="6" t="s">
        <v>6</v>
      </c>
      <c r="B9" s="8"/>
      <c r="C9" s="7">
        <v>112500</v>
      </c>
    </row>
    <row r="10" spans="1:3" ht="17.25" x14ac:dyDescent="0.3">
      <c r="A10" s="9" t="s">
        <v>7</v>
      </c>
      <c r="B10" s="11"/>
      <c r="C10" s="10"/>
    </row>
    <row r="11" spans="1:3" ht="15.75" x14ac:dyDescent="0.25">
      <c r="A11" s="12" t="s">
        <v>8</v>
      </c>
      <c r="B11" s="14"/>
      <c r="C11" s="13">
        <v>2650</v>
      </c>
    </row>
    <row r="12" spans="1:3" ht="17.25" x14ac:dyDescent="0.3">
      <c r="A12" s="9" t="s">
        <v>9</v>
      </c>
      <c r="B12" s="11"/>
      <c r="C12" s="10">
        <v>7800</v>
      </c>
    </row>
    <row r="13" spans="1:3" ht="17.25" x14ac:dyDescent="0.3">
      <c r="A13" s="9" t="s">
        <v>10</v>
      </c>
      <c r="B13" s="11"/>
      <c r="C13" s="10"/>
    </row>
    <row r="14" spans="1:3" ht="17.25" x14ac:dyDescent="0.3">
      <c r="A14" s="9" t="s">
        <v>11</v>
      </c>
      <c r="B14" s="11"/>
      <c r="C14" s="10">
        <v>92250</v>
      </c>
    </row>
    <row r="15" spans="1:3" ht="17.25" x14ac:dyDescent="0.3">
      <c r="A15" s="9" t="s">
        <v>12</v>
      </c>
      <c r="B15" s="16"/>
      <c r="C15" s="15"/>
    </row>
    <row r="16" spans="1:3" ht="17.25" x14ac:dyDescent="0.3">
      <c r="A16" s="9" t="s">
        <v>13</v>
      </c>
      <c r="B16" s="11"/>
      <c r="C16" s="10">
        <v>56250</v>
      </c>
    </row>
    <row r="17" spans="1:3" ht="17.25" x14ac:dyDescent="0.3">
      <c r="A17" s="9" t="s">
        <v>14</v>
      </c>
      <c r="B17" s="11"/>
      <c r="C17" s="10"/>
    </row>
    <row r="18" spans="1:3" ht="17.25" x14ac:dyDescent="0.3">
      <c r="A18" s="9" t="s">
        <v>15</v>
      </c>
      <c r="B18" s="14"/>
      <c r="C18" s="13">
        <v>100000</v>
      </c>
    </row>
    <row r="19" spans="1:3" ht="17.25" x14ac:dyDescent="0.3">
      <c r="A19" s="9" t="s">
        <v>16</v>
      </c>
      <c r="B19" s="11"/>
      <c r="C19" s="10">
        <v>25000</v>
      </c>
    </row>
    <row r="20" spans="1:3" ht="17.25" x14ac:dyDescent="0.3">
      <c r="A20" s="9" t="s">
        <v>17</v>
      </c>
      <c r="B20" s="11"/>
      <c r="C20" s="10">
        <v>65000</v>
      </c>
    </row>
    <row r="21" spans="1:3" ht="17.25" x14ac:dyDescent="0.3">
      <c r="A21" s="9" t="s">
        <v>18</v>
      </c>
      <c r="B21" s="14"/>
      <c r="C21" s="13">
        <v>11500</v>
      </c>
    </row>
    <row r="22" spans="1:3" ht="17.25" x14ac:dyDescent="0.3">
      <c r="A22" s="9" t="s">
        <v>19</v>
      </c>
      <c r="B22" s="11"/>
      <c r="C22" s="10">
        <v>20000</v>
      </c>
    </row>
    <row r="23" spans="1:3" ht="17.25" x14ac:dyDescent="0.3">
      <c r="A23" s="17" t="s">
        <v>20</v>
      </c>
      <c r="B23" s="19"/>
      <c r="C23" s="18">
        <f>SUM(C9:C22)</f>
        <v>492950</v>
      </c>
    </row>
    <row r="24" spans="1:3" ht="17.25" x14ac:dyDescent="0.3">
      <c r="A24" s="9"/>
      <c r="B24" s="22"/>
      <c r="C24" s="20"/>
    </row>
    <row r="25" spans="1:3" ht="17.25" x14ac:dyDescent="0.3">
      <c r="A25" s="23" t="s">
        <v>21</v>
      </c>
      <c r="B25" s="22"/>
      <c r="C25" s="20"/>
    </row>
    <row r="26" spans="1:3" ht="17.25" x14ac:dyDescent="0.3">
      <c r="A26" s="9" t="s">
        <v>22</v>
      </c>
      <c r="B26" s="22"/>
      <c r="C26" s="20"/>
    </row>
    <row r="27" spans="1:3" ht="15.75" x14ac:dyDescent="0.25">
      <c r="A27" s="67" t="s">
        <v>143</v>
      </c>
      <c r="B27" s="14" t="s">
        <v>38</v>
      </c>
      <c r="C27" s="25"/>
    </row>
    <row r="28" spans="1:3" ht="17.25" x14ac:dyDescent="0.3">
      <c r="A28" s="9" t="s">
        <v>24</v>
      </c>
      <c r="B28" s="14">
        <v>40000</v>
      </c>
      <c r="C28" s="15"/>
    </row>
    <row r="29" spans="1:3" ht="17.25" x14ac:dyDescent="0.3">
      <c r="A29" s="9" t="s">
        <v>25</v>
      </c>
      <c r="B29" s="22"/>
      <c r="C29" s="20"/>
    </row>
    <row r="30" spans="1:3" ht="17.25" x14ac:dyDescent="0.3">
      <c r="A30" s="9"/>
      <c r="B30" s="22"/>
      <c r="C30" s="20"/>
    </row>
    <row r="31" spans="1:3" ht="15.75" x14ac:dyDescent="0.25">
      <c r="A31" s="12"/>
      <c r="B31" s="8"/>
      <c r="C31" s="7">
        <f>C23+B28</f>
        <v>532950</v>
      </c>
    </row>
    <row r="32" spans="1:3" ht="17.25" x14ac:dyDescent="0.3">
      <c r="A32" s="23" t="s">
        <v>26</v>
      </c>
      <c r="B32" s="11"/>
      <c r="C32" s="10"/>
    </row>
    <row r="33" spans="1:3" ht="17.25" x14ac:dyDescent="0.3">
      <c r="A33" s="9" t="s">
        <v>27</v>
      </c>
      <c r="B33" s="29">
        <v>350</v>
      </c>
      <c r="C33" s="28"/>
    </row>
    <row r="34" spans="1:3" ht="17.25" x14ac:dyDescent="0.3">
      <c r="A34" s="9" t="s">
        <v>28</v>
      </c>
      <c r="B34" s="32">
        <f>C9*10/100</f>
        <v>11250</v>
      </c>
      <c r="C34" s="31"/>
    </row>
    <row r="35" spans="1:3" ht="15.75" x14ac:dyDescent="0.25">
      <c r="A35" s="12"/>
      <c r="B35" s="11"/>
      <c r="C35" s="33">
        <f t="shared" ref="C35" si="0">-B33-B34</f>
        <v>-11600</v>
      </c>
    </row>
    <row r="36" spans="1:3" ht="18" thickBot="1" x14ac:dyDescent="0.35">
      <c r="A36" s="9" t="s">
        <v>29</v>
      </c>
      <c r="B36" s="36"/>
      <c r="C36" s="34">
        <f>+C31+C35</f>
        <v>521350</v>
      </c>
    </row>
    <row r="37" spans="1:3" ht="17.25" x14ac:dyDescent="0.3">
      <c r="A37" s="9" t="s">
        <v>73</v>
      </c>
      <c r="B37" s="32"/>
      <c r="C37" s="13">
        <f>C36*12/100</f>
        <v>62562</v>
      </c>
    </row>
    <row r="38" spans="1:3" ht="17.25" x14ac:dyDescent="0.3">
      <c r="A38" s="9" t="s">
        <v>31</v>
      </c>
      <c r="B38" s="22"/>
      <c r="C38" s="13">
        <v>-45000</v>
      </c>
    </row>
    <row r="39" spans="1:3" ht="16.5" thickBot="1" x14ac:dyDescent="0.3">
      <c r="A39" s="43" t="s">
        <v>32</v>
      </c>
      <c r="B39" s="40"/>
      <c r="C39" s="158">
        <f>C37+C38</f>
        <v>17562</v>
      </c>
    </row>
    <row r="40" spans="1:3" ht="16.5" thickTop="1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5.75" x14ac:dyDescent="0.25">
      <c r="A47" s="21"/>
      <c r="B47" s="30"/>
      <c r="C47" s="58"/>
    </row>
    <row r="48" spans="1:3" ht="15.75" x14ac:dyDescent="0.25">
      <c r="A48" s="21"/>
      <c r="B48" s="30"/>
      <c r="C48" s="58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6" t="s">
        <v>158</v>
      </c>
      <c r="C53" s="166"/>
    </row>
    <row r="54" spans="1:3" ht="17.25" x14ac:dyDescent="0.3">
      <c r="A54" s="6" t="s">
        <v>6</v>
      </c>
      <c r="B54" s="8"/>
      <c r="C54" s="7">
        <v>109400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92250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54700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/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375650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14">
        <v>20000</v>
      </c>
      <c r="C71" s="20"/>
    </row>
    <row r="72" spans="1:3" ht="15.75" x14ac:dyDescent="0.25">
      <c r="A72" s="67" t="s">
        <v>143</v>
      </c>
      <c r="B72" s="14"/>
      <c r="C72" s="25"/>
    </row>
    <row r="73" spans="1:3" ht="17.25" x14ac:dyDescent="0.3">
      <c r="A73" s="83" t="s">
        <v>24</v>
      </c>
      <c r="B73" s="14">
        <v>55000</v>
      </c>
      <c r="C73" s="152"/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C68+B71+B72+B73</f>
        <v>450650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10940</v>
      </c>
      <c r="C79" s="31"/>
    </row>
    <row r="80" spans="1:3" ht="15.75" x14ac:dyDescent="0.25">
      <c r="A80" s="12"/>
      <c r="B80" s="11"/>
      <c r="C80" s="33">
        <f>-B78-B79</f>
        <v>-11290</v>
      </c>
    </row>
    <row r="81" spans="1:3" ht="18" thickBot="1" x14ac:dyDescent="0.35">
      <c r="A81" s="9" t="s">
        <v>29</v>
      </c>
      <c r="B81" s="36"/>
      <c r="C81" s="34">
        <f>+C76+C80</f>
        <v>439360</v>
      </c>
    </row>
    <row r="82" spans="1:3" ht="17.25" x14ac:dyDescent="0.3">
      <c r="A82" s="9" t="s">
        <v>30</v>
      </c>
      <c r="B82" s="32"/>
      <c r="C82" s="31">
        <f>C81*6/100</f>
        <v>26361.599999999999</v>
      </c>
    </row>
    <row r="83" spans="1:3" ht="17.25" x14ac:dyDescent="0.3">
      <c r="A83" s="9" t="s">
        <v>31</v>
      </c>
      <c r="B83" s="22"/>
      <c r="C83" s="20">
        <v>-15000</v>
      </c>
    </row>
    <row r="84" spans="1:3" ht="15.75" x14ac:dyDescent="0.25">
      <c r="A84" s="12" t="s">
        <v>32</v>
      </c>
      <c r="B84" s="32"/>
      <c r="C84" s="60">
        <f>C82+C83</f>
        <v>11361.599999999999</v>
      </c>
    </row>
    <row r="85" spans="1:3" ht="16.5" thickBot="1" x14ac:dyDescent="0.3">
      <c r="A85" s="43" t="s">
        <v>121</v>
      </c>
      <c r="B85" s="40"/>
      <c r="C85" s="38">
        <v>11362</v>
      </c>
    </row>
    <row r="86" spans="1:3" ht="16.5" thickTop="1" x14ac:dyDescent="0.25">
      <c r="A86" s="21"/>
      <c r="B86" s="30"/>
      <c r="C86" s="58" t="s">
        <v>114</v>
      </c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6"/>
      <c r="B92" s="3"/>
      <c r="C92" s="3"/>
    </row>
    <row r="93" spans="1:3" ht="17.25" x14ac:dyDescent="0.3">
      <c r="A93" s="2"/>
      <c r="B93" s="3"/>
      <c r="C93" s="3"/>
    </row>
    <row r="94" spans="1:3" ht="17.25" x14ac:dyDescent="0.3">
      <c r="A94" s="1" t="s">
        <v>34</v>
      </c>
      <c r="B94" s="3"/>
      <c r="C94" s="3"/>
    </row>
    <row r="95" spans="1:3" ht="17.25" x14ac:dyDescent="0.3">
      <c r="A95" s="1" t="s">
        <v>1</v>
      </c>
      <c r="B95" s="3"/>
      <c r="C95" s="3"/>
    </row>
    <row r="96" spans="1:3" ht="17.25" x14ac:dyDescent="0.3">
      <c r="A96" s="2"/>
      <c r="B96" s="3"/>
      <c r="C96" s="3"/>
    </row>
    <row r="97" spans="1:3" ht="17.25" x14ac:dyDescent="0.3">
      <c r="A97" s="4" t="s">
        <v>2</v>
      </c>
      <c r="B97" s="3"/>
      <c r="C97" s="3"/>
    </row>
    <row r="98" spans="1:3" ht="17.25" x14ac:dyDescent="0.3">
      <c r="A98" s="5"/>
      <c r="B98" s="166" t="s">
        <v>158</v>
      </c>
      <c r="C98" s="166"/>
    </row>
    <row r="99" spans="1:3" ht="17.25" x14ac:dyDescent="0.3">
      <c r="A99" s="6" t="s">
        <v>6</v>
      </c>
      <c r="B99" s="8"/>
      <c r="C99" s="7">
        <v>109400</v>
      </c>
    </row>
    <row r="100" spans="1:3" ht="17.25" x14ac:dyDescent="0.3">
      <c r="A100" s="9" t="s">
        <v>7</v>
      </c>
      <c r="B100" s="11"/>
      <c r="C100" s="153" t="s">
        <v>38</v>
      </c>
    </row>
    <row r="101" spans="1:3" ht="15.75" x14ac:dyDescent="0.25">
      <c r="A101" s="12" t="s">
        <v>8</v>
      </c>
      <c r="B101" s="14"/>
      <c r="C101" s="13">
        <v>2500</v>
      </c>
    </row>
    <row r="102" spans="1:3" ht="15.75" x14ac:dyDescent="0.25">
      <c r="A102" s="12" t="s">
        <v>155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 t="s">
        <v>38</v>
      </c>
    </row>
    <row r="105" spans="1:3" ht="17.25" x14ac:dyDescent="0.3">
      <c r="A105" s="9" t="s">
        <v>11</v>
      </c>
      <c r="B105" s="11"/>
      <c r="C105" s="10">
        <v>92250</v>
      </c>
    </row>
    <row r="106" spans="1:3" ht="17.25" x14ac:dyDescent="0.3">
      <c r="A106" s="9" t="s">
        <v>12</v>
      </c>
      <c r="B106" s="16"/>
      <c r="C106" s="13">
        <v>30000</v>
      </c>
    </row>
    <row r="107" spans="1:3" ht="17.25" x14ac:dyDescent="0.3">
      <c r="A107" s="9" t="s">
        <v>13</v>
      </c>
      <c r="B107" s="11"/>
      <c r="C107" s="10">
        <v>54700</v>
      </c>
    </row>
    <row r="108" spans="1:3" ht="17.25" x14ac:dyDescent="0.3">
      <c r="A108" s="9" t="s">
        <v>14</v>
      </c>
      <c r="B108" s="11"/>
      <c r="C108" s="10" t="s">
        <v>38</v>
      </c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SUM(C99:C113)</f>
        <v>508150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67" t="s">
        <v>143</v>
      </c>
      <c r="B118" s="154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157">
        <v>3142.07</v>
      </c>
      <c r="C120" s="152"/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C114+B118+B120</f>
        <v>511292.07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10940</v>
      </c>
      <c r="C125" s="31"/>
    </row>
    <row r="126" spans="1:3" ht="15.75" x14ac:dyDescent="0.25">
      <c r="A126" s="12"/>
      <c r="B126" s="49"/>
      <c r="C126" s="10">
        <f t="shared" ref="C126" si="1">-B124-B125</f>
        <v>-11290</v>
      </c>
    </row>
    <row r="127" spans="1:3" ht="18" thickBot="1" x14ac:dyDescent="0.35">
      <c r="A127" s="9" t="s">
        <v>29</v>
      </c>
      <c r="B127" s="35"/>
      <c r="C127" s="34">
        <f>+C122+C126</f>
        <v>500002.07</v>
      </c>
    </row>
    <row r="128" spans="1:3" ht="17.25" x14ac:dyDescent="0.3">
      <c r="A128" s="9" t="s">
        <v>73</v>
      </c>
      <c r="B128" s="32"/>
      <c r="C128" s="31">
        <f>C127*12/100</f>
        <v>60000.248399999997</v>
      </c>
    </row>
    <row r="129" spans="1:3" ht="17.25" x14ac:dyDescent="0.3">
      <c r="A129" s="9" t="s">
        <v>31</v>
      </c>
      <c r="B129" s="22"/>
      <c r="C129" s="20">
        <v>-45000</v>
      </c>
    </row>
    <row r="130" spans="1:3" ht="15.75" x14ac:dyDescent="0.25">
      <c r="A130" s="12" t="s">
        <v>32</v>
      </c>
      <c r="B130" s="40"/>
      <c r="C130" s="41">
        <f t="shared" ref="C130" si="2">C128+C129</f>
        <v>15000.248399999997</v>
      </c>
    </row>
    <row r="131" spans="1:3" ht="16.5" thickBot="1" x14ac:dyDescent="0.3">
      <c r="A131" s="51"/>
      <c r="B131" s="52"/>
      <c r="C131" s="124">
        <v>15000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6" t="s">
        <v>158</v>
      </c>
      <c r="C143" s="166"/>
    </row>
    <row r="144" spans="1:3" ht="17.25" x14ac:dyDescent="0.3">
      <c r="A144" s="6" t="s">
        <v>6</v>
      </c>
      <c r="B144" s="8"/>
      <c r="C144" s="7">
        <v>84780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92250</v>
      </c>
    </row>
    <row r="150" spans="1:3" ht="17.25" x14ac:dyDescent="0.3">
      <c r="A150" s="9" t="s">
        <v>12</v>
      </c>
      <c r="B150" s="16"/>
      <c r="C150" s="13">
        <v>30000</v>
      </c>
    </row>
    <row r="151" spans="1:3" ht="17.25" x14ac:dyDescent="0.3">
      <c r="A151" s="9" t="s">
        <v>13</v>
      </c>
      <c r="B151" s="11"/>
      <c r="C151" s="10">
        <v>42390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468720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67" t="s">
        <v>143</v>
      </c>
      <c r="B162" s="154"/>
      <c r="C162" s="20"/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C158+B162</f>
        <v>468720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8478</v>
      </c>
      <c r="C169" s="31"/>
    </row>
    <row r="170" spans="1:3" ht="15.75" x14ac:dyDescent="0.25">
      <c r="A170" s="12"/>
      <c r="B170" s="11"/>
      <c r="C170" s="33">
        <f t="shared" ref="C170" si="3">-B168-B169</f>
        <v>-8828</v>
      </c>
    </row>
    <row r="171" spans="1:3" ht="17.25" x14ac:dyDescent="0.3">
      <c r="A171" s="9" t="s">
        <v>29</v>
      </c>
      <c r="B171" s="11"/>
      <c r="C171" s="10">
        <f>+C166+C170</f>
        <v>459892</v>
      </c>
    </row>
    <row r="172" spans="1:3" ht="17.25" x14ac:dyDescent="0.3">
      <c r="A172" s="9" t="s">
        <v>37</v>
      </c>
      <c r="B172" s="32"/>
      <c r="C172" s="31">
        <f t="shared" ref="C172" si="4">C171*6/100</f>
        <v>27593.52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>C172+C173</f>
        <v>12593.52</v>
      </c>
    </row>
    <row r="175" spans="1:3" ht="17.25" thickTop="1" thickBot="1" x14ac:dyDescent="0.3">
      <c r="A175" s="51"/>
      <c r="B175" s="52"/>
      <c r="C175" s="124">
        <v>12594</v>
      </c>
    </row>
    <row r="176" spans="1:3" ht="16.5" thickTop="1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5.75" x14ac:dyDescent="0.25">
      <c r="A178" s="21"/>
      <c r="B178" s="30"/>
      <c r="C178" s="97"/>
    </row>
    <row r="179" spans="1:3" ht="15.75" x14ac:dyDescent="0.25">
      <c r="A179" s="21"/>
      <c r="B179" s="30"/>
      <c r="C179" s="97"/>
    </row>
    <row r="180" spans="1:3" ht="17.25" x14ac:dyDescent="0.3">
      <c r="A180" s="5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2"/>
      <c r="B182" s="3"/>
      <c r="C182" s="3"/>
    </row>
    <row r="183" spans="1:3" ht="17.25" x14ac:dyDescent="0.3">
      <c r="A183" s="1" t="s">
        <v>40</v>
      </c>
      <c r="B183" s="3"/>
      <c r="C183" s="3"/>
    </row>
    <row r="184" spans="1:3" ht="17.25" x14ac:dyDescent="0.3">
      <c r="A184" s="1" t="s">
        <v>1</v>
      </c>
      <c r="B184" s="3"/>
      <c r="C184" s="3"/>
    </row>
    <row r="185" spans="1:3" ht="17.25" x14ac:dyDescent="0.3">
      <c r="A185" s="2"/>
      <c r="B185" s="3"/>
      <c r="C185" s="3"/>
    </row>
    <row r="186" spans="1:3" ht="17.25" x14ac:dyDescent="0.3">
      <c r="A186" s="4" t="s">
        <v>2</v>
      </c>
      <c r="B186" s="3"/>
      <c r="C186" s="3"/>
    </row>
    <row r="187" spans="1:3" ht="17.25" x14ac:dyDescent="0.3">
      <c r="A187" s="5"/>
      <c r="B187" s="166" t="s">
        <v>158</v>
      </c>
      <c r="C187" s="166"/>
    </row>
    <row r="188" spans="1:3" ht="17.25" x14ac:dyDescent="0.3">
      <c r="A188" s="6" t="s">
        <v>6</v>
      </c>
      <c r="B188" s="8"/>
      <c r="C188" s="7">
        <v>107050</v>
      </c>
    </row>
    <row r="189" spans="1:3" ht="17.25" x14ac:dyDescent="0.3">
      <c r="A189" s="9" t="s">
        <v>7</v>
      </c>
      <c r="B189" s="11"/>
      <c r="C189" s="10"/>
    </row>
    <row r="190" spans="1:3" ht="15.75" x14ac:dyDescent="0.25">
      <c r="A190" s="12" t="s">
        <v>8</v>
      </c>
      <c r="B190" s="14"/>
      <c r="C190" s="13">
        <v>1200</v>
      </c>
    </row>
    <row r="191" spans="1:3" ht="17.25" x14ac:dyDescent="0.3">
      <c r="A191" s="9" t="s">
        <v>9</v>
      </c>
      <c r="B191" s="11"/>
      <c r="C191" s="10">
        <v>7800</v>
      </c>
    </row>
    <row r="192" spans="1:3" ht="17.25" x14ac:dyDescent="0.3">
      <c r="A192" s="9" t="s">
        <v>10</v>
      </c>
      <c r="B192" s="11"/>
      <c r="C192" s="10"/>
    </row>
    <row r="193" spans="1:3" ht="17.25" x14ac:dyDescent="0.3">
      <c r="A193" s="9" t="s">
        <v>11</v>
      </c>
      <c r="B193" s="11"/>
      <c r="C193" s="10">
        <v>92250</v>
      </c>
    </row>
    <row r="194" spans="1:3" ht="17.25" x14ac:dyDescent="0.3">
      <c r="A194" s="9" t="s">
        <v>12</v>
      </c>
      <c r="B194" s="16"/>
      <c r="C194" s="13">
        <v>30000</v>
      </c>
    </row>
    <row r="195" spans="1:3" ht="17.25" x14ac:dyDescent="0.3">
      <c r="A195" s="9" t="s">
        <v>13</v>
      </c>
      <c r="B195" s="11"/>
      <c r="C195" s="10">
        <v>53525</v>
      </c>
    </row>
    <row r="196" spans="1:3" ht="17.25" x14ac:dyDescent="0.3">
      <c r="A196" s="9" t="s">
        <v>14</v>
      </c>
      <c r="B196" s="11"/>
      <c r="C196" s="10"/>
    </row>
    <row r="197" spans="1:3" ht="17.25" x14ac:dyDescent="0.3">
      <c r="A197" s="9" t="s">
        <v>15</v>
      </c>
      <c r="B197" s="14"/>
      <c r="C197" s="13">
        <v>100000</v>
      </c>
    </row>
    <row r="198" spans="1:3" ht="17.25" x14ac:dyDescent="0.3">
      <c r="A198" s="9" t="s">
        <v>16</v>
      </c>
      <c r="B198" s="11"/>
      <c r="C198" s="10">
        <v>25000</v>
      </c>
    </row>
    <row r="199" spans="1:3" ht="17.25" x14ac:dyDescent="0.3">
      <c r="A199" s="9" t="s">
        <v>17</v>
      </c>
      <c r="B199" s="11"/>
      <c r="C199" s="10">
        <v>55000</v>
      </c>
    </row>
    <row r="200" spans="1:3" ht="17.25" x14ac:dyDescent="0.3">
      <c r="A200" s="9" t="s">
        <v>18</v>
      </c>
      <c r="B200" s="14"/>
      <c r="C200" s="13">
        <v>11500</v>
      </c>
    </row>
    <row r="201" spans="1:3" ht="17.25" x14ac:dyDescent="0.3">
      <c r="A201" s="9" t="s">
        <v>19</v>
      </c>
      <c r="B201" s="11"/>
      <c r="C201" s="10">
        <v>20000</v>
      </c>
    </row>
    <row r="202" spans="1:3" ht="17.25" x14ac:dyDescent="0.3">
      <c r="A202" s="17" t="s">
        <v>20</v>
      </c>
      <c r="B202" s="19"/>
      <c r="C202" s="18">
        <f>SUM(C188:C201)</f>
        <v>503325</v>
      </c>
    </row>
    <row r="203" spans="1:3" ht="17.25" x14ac:dyDescent="0.3">
      <c r="A203" s="9"/>
      <c r="B203" s="22"/>
      <c r="C203" s="20"/>
    </row>
    <row r="204" spans="1:3" ht="17.25" x14ac:dyDescent="0.3">
      <c r="A204" s="23" t="s">
        <v>21</v>
      </c>
      <c r="B204" s="22"/>
      <c r="C204" s="20"/>
    </row>
    <row r="205" spans="1:3" ht="17.25" x14ac:dyDescent="0.3">
      <c r="A205" s="9" t="s">
        <v>22</v>
      </c>
      <c r="B205" s="22"/>
      <c r="C205" s="20"/>
    </row>
    <row r="206" spans="1:3" ht="15.75" x14ac:dyDescent="0.25">
      <c r="A206" s="67" t="s">
        <v>143</v>
      </c>
      <c r="B206" s="154"/>
      <c r="C206" s="20"/>
    </row>
    <row r="207" spans="1:3" ht="17.25" x14ac:dyDescent="0.3">
      <c r="A207" s="9" t="s">
        <v>24</v>
      </c>
      <c r="B207" s="22"/>
      <c r="C207" s="20"/>
    </row>
    <row r="208" spans="1:3" ht="17.25" x14ac:dyDescent="0.3">
      <c r="A208" s="9" t="s">
        <v>25</v>
      </c>
      <c r="B208" s="22"/>
      <c r="C208" s="20"/>
    </row>
    <row r="209" spans="1:3" ht="17.25" x14ac:dyDescent="0.3">
      <c r="A209" s="9"/>
      <c r="B209" s="22"/>
      <c r="C209" s="20"/>
    </row>
    <row r="210" spans="1:3" ht="15.75" x14ac:dyDescent="0.25">
      <c r="A210" s="12"/>
      <c r="B210" s="8"/>
      <c r="C210" s="7">
        <f>C202+B206</f>
        <v>503325</v>
      </c>
    </row>
    <row r="211" spans="1:3" ht="17.25" x14ac:dyDescent="0.3">
      <c r="A211" s="23" t="s">
        <v>26</v>
      </c>
      <c r="B211" s="11"/>
      <c r="C211" s="10"/>
    </row>
    <row r="212" spans="1:3" ht="17.25" x14ac:dyDescent="0.3">
      <c r="A212" s="9" t="s">
        <v>27</v>
      </c>
      <c r="B212" s="29">
        <v>350</v>
      </c>
      <c r="C212" s="28"/>
    </row>
    <row r="213" spans="1:3" ht="17.25" x14ac:dyDescent="0.3">
      <c r="A213" s="9" t="s">
        <v>28</v>
      </c>
      <c r="B213" s="32">
        <f>C188*10/100</f>
        <v>10705</v>
      </c>
      <c r="C213" s="31"/>
    </row>
    <row r="214" spans="1:3" ht="15.75" x14ac:dyDescent="0.25">
      <c r="A214" s="12"/>
      <c r="B214" s="49"/>
      <c r="C214" s="33">
        <f t="shared" ref="C214" si="5">-B212-B213</f>
        <v>-11055</v>
      </c>
    </row>
    <row r="215" spans="1:3" ht="18" thickBot="1" x14ac:dyDescent="0.35">
      <c r="A215" s="9" t="s">
        <v>29</v>
      </c>
      <c r="B215" s="36"/>
      <c r="C215" s="59">
        <f>+C210+C214</f>
        <v>492270</v>
      </c>
    </row>
    <row r="216" spans="1:3" ht="17.25" x14ac:dyDescent="0.3">
      <c r="A216" s="9" t="s">
        <v>30</v>
      </c>
      <c r="B216" s="32"/>
      <c r="C216" s="85">
        <f>C215*6/100</f>
        <v>29536.2</v>
      </c>
    </row>
    <row r="217" spans="1:3" ht="17.25" x14ac:dyDescent="0.3">
      <c r="A217" s="9" t="s">
        <v>31</v>
      </c>
      <c r="B217" s="22"/>
      <c r="C217" s="77">
        <v>-15000</v>
      </c>
    </row>
    <row r="218" spans="1:3" ht="15.75" x14ac:dyDescent="0.25">
      <c r="A218" s="43" t="s">
        <v>32</v>
      </c>
      <c r="B218" s="40"/>
      <c r="C218" s="60">
        <f>C216+C217</f>
        <v>14536.2</v>
      </c>
    </row>
    <row r="219" spans="1:3" ht="16.5" thickBot="1" x14ac:dyDescent="0.3">
      <c r="A219" s="12"/>
      <c r="B219" s="52"/>
      <c r="C219" s="124">
        <v>14536</v>
      </c>
    </row>
    <row r="220" spans="1:3" ht="15.75" thickTop="1" x14ac:dyDescent="0.25"/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5.75" x14ac:dyDescent="0.25">
      <c r="A223" s="21"/>
      <c r="B223" s="30"/>
      <c r="C223" s="58"/>
    </row>
    <row r="224" spans="1:3" ht="15.75" x14ac:dyDescent="0.25">
      <c r="A224" s="21"/>
      <c r="B224" s="30"/>
      <c r="C224" s="58"/>
    </row>
    <row r="225" spans="1:3" ht="15.75" x14ac:dyDescent="0.25">
      <c r="A225" s="21"/>
      <c r="B225" s="30"/>
      <c r="C225" s="58"/>
    </row>
    <row r="226" spans="1:3" ht="17.25" x14ac:dyDescent="0.3">
      <c r="A226" s="55"/>
      <c r="B226" s="3"/>
      <c r="C226" s="3"/>
    </row>
    <row r="227" spans="1:3" ht="17.25" x14ac:dyDescent="0.3">
      <c r="A227" s="1" t="s">
        <v>44</v>
      </c>
      <c r="B227" s="3"/>
      <c r="C227" s="3"/>
    </row>
    <row r="228" spans="1:3" ht="17.25" x14ac:dyDescent="0.3">
      <c r="A228" s="1" t="s">
        <v>1</v>
      </c>
      <c r="B228" s="3"/>
      <c r="C228" s="3"/>
    </row>
    <row r="229" spans="1:3" ht="17.25" x14ac:dyDescent="0.3">
      <c r="A229" s="2"/>
      <c r="B229" s="3"/>
      <c r="C229" s="3"/>
    </row>
    <row r="230" spans="1:3" ht="17.25" x14ac:dyDescent="0.3">
      <c r="A230" s="4" t="s">
        <v>2</v>
      </c>
      <c r="B230" s="3"/>
      <c r="C230" s="3"/>
    </row>
    <row r="231" spans="1:3" ht="17.25" x14ac:dyDescent="0.3">
      <c r="A231" s="5"/>
      <c r="B231" s="166" t="s">
        <v>158</v>
      </c>
      <c r="C231" s="166"/>
    </row>
    <row r="232" spans="1:3" ht="17.25" x14ac:dyDescent="0.3">
      <c r="A232" s="6" t="s">
        <v>6</v>
      </c>
      <c r="B232" s="8"/>
      <c r="C232" s="7">
        <v>102350</v>
      </c>
    </row>
    <row r="233" spans="1:3" ht="17.25" x14ac:dyDescent="0.3">
      <c r="A233" s="9" t="s">
        <v>7</v>
      </c>
      <c r="B233" s="11"/>
      <c r="C233" s="10"/>
    </row>
    <row r="234" spans="1:3" ht="15.75" x14ac:dyDescent="0.25">
      <c r="A234" s="12" t="s">
        <v>8</v>
      </c>
      <c r="B234" s="14"/>
      <c r="C234" s="13"/>
    </row>
    <row r="235" spans="1:3" ht="17.25" x14ac:dyDescent="0.3">
      <c r="A235" s="9" t="s">
        <v>9</v>
      </c>
      <c r="B235" s="11"/>
      <c r="C235" s="10">
        <v>7800</v>
      </c>
    </row>
    <row r="236" spans="1:3" ht="17.25" x14ac:dyDescent="0.3">
      <c r="A236" s="9" t="s">
        <v>10</v>
      </c>
      <c r="B236" s="11"/>
      <c r="C236" s="10"/>
    </row>
    <row r="237" spans="1:3" ht="17.25" x14ac:dyDescent="0.3">
      <c r="A237" s="9" t="s">
        <v>11</v>
      </c>
      <c r="B237" s="11"/>
      <c r="C237" s="10">
        <v>92250</v>
      </c>
    </row>
    <row r="238" spans="1:3" ht="17.25" x14ac:dyDescent="0.3">
      <c r="A238" s="9" t="s">
        <v>12</v>
      </c>
      <c r="B238" s="16"/>
      <c r="C238" s="13">
        <v>30000</v>
      </c>
    </row>
    <row r="239" spans="1:3" ht="17.25" x14ac:dyDescent="0.3">
      <c r="A239" s="9" t="s">
        <v>13</v>
      </c>
      <c r="B239" s="11"/>
      <c r="C239" s="10">
        <v>51175</v>
      </c>
    </row>
    <row r="240" spans="1:3" ht="17.25" x14ac:dyDescent="0.3">
      <c r="A240" s="9" t="s">
        <v>14</v>
      </c>
      <c r="B240" s="11"/>
      <c r="C240" s="10"/>
    </row>
    <row r="241" spans="1:3" ht="17.25" x14ac:dyDescent="0.3">
      <c r="A241" s="9" t="s">
        <v>15</v>
      </c>
      <c r="B241" s="14"/>
      <c r="C241" s="13">
        <v>100000</v>
      </c>
    </row>
    <row r="242" spans="1:3" ht="17.25" x14ac:dyDescent="0.3">
      <c r="A242" s="9" t="s">
        <v>16</v>
      </c>
      <c r="B242" s="11"/>
      <c r="C242" s="10">
        <v>25000</v>
      </c>
    </row>
    <row r="243" spans="1:3" ht="17.25" x14ac:dyDescent="0.3">
      <c r="A243" s="9" t="s">
        <v>17</v>
      </c>
      <c r="B243" s="11"/>
      <c r="C243" s="10">
        <v>55000</v>
      </c>
    </row>
    <row r="244" spans="1:3" ht="17.25" x14ac:dyDescent="0.3">
      <c r="A244" s="9" t="s">
        <v>18</v>
      </c>
      <c r="B244" s="14"/>
      <c r="C244" s="13">
        <v>11500</v>
      </c>
    </row>
    <row r="245" spans="1:3" ht="17.25" x14ac:dyDescent="0.3">
      <c r="A245" s="9" t="s">
        <v>19</v>
      </c>
      <c r="B245" s="11"/>
      <c r="C245" s="10">
        <v>20000</v>
      </c>
    </row>
    <row r="246" spans="1:3" ht="17.25" x14ac:dyDescent="0.3">
      <c r="A246" s="17" t="s">
        <v>20</v>
      </c>
      <c r="B246" s="19"/>
      <c r="C246" s="18">
        <f>SUM(C232:C245)</f>
        <v>495075</v>
      </c>
    </row>
    <row r="247" spans="1:3" ht="17.25" x14ac:dyDescent="0.3">
      <c r="A247" s="9"/>
      <c r="B247" s="22"/>
      <c r="C247" s="20"/>
    </row>
    <row r="248" spans="1:3" ht="17.25" x14ac:dyDescent="0.3">
      <c r="A248" s="23" t="s">
        <v>21</v>
      </c>
      <c r="B248" s="22"/>
      <c r="C248" s="20"/>
    </row>
    <row r="249" spans="1:3" ht="17.25" x14ac:dyDescent="0.3">
      <c r="A249" s="9" t="s">
        <v>22</v>
      </c>
      <c r="B249" s="22"/>
      <c r="C249" s="20"/>
    </row>
    <row r="250" spans="1:3" ht="15.75" x14ac:dyDescent="0.25">
      <c r="A250" s="67" t="s">
        <v>143</v>
      </c>
      <c r="B250" s="154"/>
      <c r="C250" s="15"/>
    </row>
    <row r="251" spans="1:3" ht="17.25" x14ac:dyDescent="0.3">
      <c r="A251" s="9" t="s">
        <v>24</v>
      </c>
      <c r="B251" s="22"/>
      <c r="C251" s="20"/>
    </row>
    <row r="252" spans="1:3" ht="17.25" x14ac:dyDescent="0.3">
      <c r="A252" s="9" t="s">
        <v>25</v>
      </c>
      <c r="B252" s="22">
        <v>6402.76</v>
      </c>
      <c r="C252" s="20"/>
    </row>
    <row r="253" spans="1:3" ht="17.25" x14ac:dyDescent="0.3">
      <c r="A253" s="9"/>
      <c r="B253" s="22"/>
      <c r="C253" s="20"/>
    </row>
    <row r="254" spans="1:3" ht="15.75" x14ac:dyDescent="0.25">
      <c r="A254" s="12"/>
      <c r="B254" s="8"/>
      <c r="C254" s="7">
        <f>C246+B250+B252</f>
        <v>501477.76</v>
      </c>
    </row>
    <row r="255" spans="1:3" ht="17.25" x14ac:dyDescent="0.3">
      <c r="A255" s="23" t="s">
        <v>26</v>
      </c>
      <c r="B255" s="11"/>
      <c r="C255" s="10"/>
    </row>
    <row r="256" spans="1:3" ht="17.25" x14ac:dyDescent="0.3">
      <c r="A256" s="9" t="s">
        <v>27</v>
      </c>
      <c r="B256" s="27">
        <v>350</v>
      </c>
      <c r="C256" s="28"/>
    </row>
    <row r="257" spans="1:3" ht="17.25" x14ac:dyDescent="0.3">
      <c r="A257" s="9" t="s">
        <v>28</v>
      </c>
      <c r="B257" s="30">
        <v>10235</v>
      </c>
      <c r="C257" s="31"/>
    </row>
    <row r="258" spans="1:3" ht="16.5" thickBot="1" x14ac:dyDescent="0.3">
      <c r="A258" s="12"/>
      <c r="B258" s="62"/>
      <c r="C258" s="59">
        <f t="shared" ref="C258" si="6">-B256-B257</f>
        <v>-10585</v>
      </c>
    </row>
    <row r="259" spans="1:3" ht="17.25" x14ac:dyDescent="0.3">
      <c r="A259" s="9" t="s">
        <v>29</v>
      </c>
      <c r="B259" s="11"/>
      <c r="C259" s="65">
        <f>+C254+C258</f>
        <v>490892.76</v>
      </c>
    </row>
    <row r="260" spans="1:3" ht="17.25" x14ac:dyDescent="0.3">
      <c r="A260" s="9" t="s">
        <v>30</v>
      </c>
      <c r="B260" s="30"/>
      <c r="C260" s="31">
        <f>C259*6/100</f>
        <v>29453.565600000002</v>
      </c>
    </row>
    <row r="261" spans="1:3" ht="17.25" x14ac:dyDescent="0.3">
      <c r="A261" s="9" t="s">
        <v>31</v>
      </c>
      <c r="B261" s="22"/>
      <c r="C261" s="66">
        <v>-15000</v>
      </c>
    </row>
    <row r="262" spans="1:3" ht="15.75" x14ac:dyDescent="0.25">
      <c r="A262" s="43" t="s">
        <v>32</v>
      </c>
      <c r="B262" s="40"/>
      <c r="C262" s="60">
        <f>C260+C261</f>
        <v>14453.565600000002</v>
      </c>
    </row>
    <row r="263" spans="1:3" ht="16.5" thickBot="1" x14ac:dyDescent="0.3">
      <c r="A263" s="12"/>
      <c r="B263" s="52"/>
      <c r="C263" s="124">
        <v>14454</v>
      </c>
    </row>
    <row r="264" spans="1:3" ht="16.5" thickTop="1" x14ac:dyDescent="0.25">
      <c r="A264" s="21"/>
      <c r="B264" s="30"/>
      <c r="C264" s="97"/>
    </row>
    <row r="265" spans="1:3" ht="15.75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92"/>
      <c r="B268" s="30"/>
      <c r="C268" s="58"/>
    </row>
    <row r="269" spans="1:3" ht="15.75" x14ac:dyDescent="0.25">
      <c r="A269" s="92"/>
      <c r="B269" s="30"/>
      <c r="C269" s="58"/>
    </row>
    <row r="270" spans="1:3" ht="15.75" x14ac:dyDescent="0.25">
      <c r="A270" s="92"/>
      <c r="B270" s="30"/>
      <c r="C270" s="58"/>
    </row>
    <row r="271" spans="1:3" ht="17.25" x14ac:dyDescent="0.3">
      <c r="A271" s="1" t="s">
        <v>55</v>
      </c>
      <c r="B271" s="3"/>
      <c r="C271" s="3"/>
    </row>
    <row r="272" spans="1:3" ht="17.25" x14ac:dyDescent="0.3">
      <c r="A272" s="1" t="s">
        <v>56</v>
      </c>
      <c r="B272" s="3"/>
      <c r="C272" s="3"/>
    </row>
    <row r="273" spans="1:3" ht="15.75" x14ac:dyDescent="0.25">
      <c r="A273" s="73"/>
      <c r="B273" s="3"/>
      <c r="C273" s="3"/>
    </row>
    <row r="274" spans="1:3" ht="15.75" x14ac:dyDescent="0.25">
      <c r="A274" s="74" t="s">
        <v>2</v>
      </c>
      <c r="B274" s="3"/>
      <c r="C274" s="3"/>
    </row>
    <row r="275" spans="1:3" ht="15.75" x14ac:dyDescent="0.25">
      <c r="A275" s="75"/>
      <c r="B275" s="166" t="s">
        <v>158</v>
      </c>
      <c r="C275" s="166"/>
    </row>
    <row r="276" spans="1:3" ht="15.75" x14ac:dyDescent="0.25">
      <c r="A276" s="76" t="s">
        <v>6</v>
      </c>
      <c r="B276" s="8"/>
      <c r="C276" s="7">
        <v>93010</v>
      </c>
    </row>
    <row r="277" spans="1:3" ht="15.75" x14ac:dyDescent="0.25">
      <c r="A277" s="67" t="s">
        <v>7</v>
      </c>
      <c r="B277" s="47"/>
      <c r="C277" s="77" t="s">
        <v>38</v>
      </c>
    </row>
    <row r="278" spans="1:3" ht="15.75" x14ac:dyDescent="0.25">
      <c r="A278" s="67" t="s">
        <v>9</v>
      </c>
      <c r="B278" s="11"/>
      <c r="C278" s="10">
        <v>7800</v>
      </c>
    </row>
    <row r="279" spans="1:3" ht="16.5" x14ac:dyDescent="0.25">
      <c r="A279" s="12" t="s">
        <v>8</v>
      </c>
      <c r="B279" s="48"/>
      <c r="C279" s="10">
        <v>2320</v>
      </c>
    </row>
    <row r="280" spans="1:3" ht="15.75" x14ac:dyDescent="0.25">
      <c r="A280" s="67" t="s">
        <v>11</v>
      </c>
      <c r="B280" s="11"/>
      <c r="C280" s="10">
        <v>92250</v>
      </c>
    </row>
    <row r="281" spans="1:3" ht="15.75" x14ac:dyDescent="0.25">
      <c r="A281" s="67" t="s">
        <v>13</v>
      </c>
      <c r="B281" s="11"/>
      <c r="C281" s="10">
        <v>46505</v>
      </c>
    </row>
    <row r="282" spans="1:3" ht="15.75" x14ac:dyDescent="0.25">
      <c r="A282" s="67" t="s">
        <v>14</v>
      </c>
      <c r="B282" s="47"/>
      <c r="C282" s="13" t="s">
        <v>38</v>
      </c>
    </row>
    <row r="283" spans="1:3" ht="15.75" x14ac:dyDescent="0.25">
      <c r="A283" s="67" t="s">
        <v>16</v>
      </c>
      <c r="B283" s="11"/>
      <c r="C283" s="10">
        <v>25000</v>
      </c>
    </row>
    <row r="284" spans="1:3" ht="15.75" x14ac:dyDescent="0.25">
      <c r="A284" s="67" t="s">
        <v>17</v>
      </c>
      <c r="B284" s="11"/>
      <c r="C284" s="10">
        <v>55000</v>
      </c>
    </row>
    <row r="285" spans="1:3" ht="15.75" x14ac:dyDescent="0.25">
      <c r="A285" s="67" t="s">
        <v>15</v>
      </c>
      <c r="B285" s="47"/>
      <c r="C285" s="15">
        <v>100000</v>
      </c>
    </row>
    <row r="286" spans="1:3" ht="15.75" x14ac:dyDescent="0.25">
      <c r="A286" s="67" t="s">
        <v>18</v>
      </c>
      <c r="B286" s="11"/>
      <c r="C286" s="10">
        <v>11500</v>
      </c>
    </row>
    <row r="287" spans="1:3" ht="15.75" x14ac:dyDescent="0.25">
      <c r="A287" s="67" t="s">
        <v>19</v>
      </c>
      <c r="B287" s="11"/>
      <c r="C287" s="10">
        <v>20000</v>
      </c>
    </row>
    <row r="288" spans="1:3" ht="15.75" x14ac:dyDescent="0.25">
      <c r="A288" s="78" t="s">
        <v>20</v>
      </c>
      <c r="B288" s="19"/>
      <c r="C288" s="18">
        <f>SUM(C276:C287)</f>
        <v>453385</v>
      </c>
    </row>
    <row r="289" spans="1:3" ht="15.75" x14ac:dyDescent="0.25">
      <c r="A289" s="79"/>
      <c r="B289" s="47"/>
      <c r="C289" s="20"/>
    </row>
    <row r="290" spans="1:3" ht="15.75" x14ac:dyDescent="0.25">
      <c r="A290" s="80" t="s">
        <v>21</v>
      </c>
      <c r="B290" s="47"/>
      <c r="C290" s="20"/>
    </row>
    <row r="291" spans="1:3" ht="15.75" x14ac:dyDescent="0.25">
      <c r="A291" s="67" t="s">
        <v>143</v>
      </c>
      <c r="B291" s="154"/>
      <c r="C291" s="77"/>
    </row>
    <row r="292" spans="1:3" ht="15.75" x14ac:dyDescent="0.25">
      <c r="A292" s="67" t="s">
        <v>22</v>
      </c>
      <c r="B292" s="47"/>
      <c r="C292" s="81"/>
    </row>
    <row r="293" spans="1:3" ht="15.75" x14ac:dyDescent="0.25">
      <c r="A293" s="67" t="s">
        <v>24</v>
      </c>
      <c r="B293" s="14">
        <v>70000</v>
      </c>
      <c r="C293" s="81"/>
    </row>
    <row r="294" spans="1:3" ht="15.75" x14ac:dyDescent="0.25">
      <c r="A294" s="67" t="s">
        <v>25</v>
      </c>
      <c r="B294" s="47"/>
      <c r="C294" s="81"/>
    </row>
    <row r="295" spans="1:3" ht="15.75" x14ac:dyDescent="0.25">
      <c r="A295" s="67"/>
      <c r="B295" s="8"/>
      <c r="C295" s="7">
        <f>C288+B291+B293</f>
        <v>523385</v>
      </c>
    </row>
    <row r="296" spans="1:3" ht="15.75" x14ac:dyDescent="0.25">
      <c r="A296" s="80" t="s">
        <v>26</v>
      </c>
      <c r="B296" s="47"/>
      <c r="C296" s="81"/>
    </row>
    <row r="297" spans="1:3" ht="15.75" x14ac:dyDescent="0.25">
      <c r="A297" s="67" t="s">
        <v>27</v>
      </c>
      <c r="B297" s="29">
        <v>350</v>
      </c>
      <c r="C297" s="82"/>
    </row>
    <row r="298" spans="1:3" ht="17.25" x14ac:dyDescent="0.3">
      <c r="A298" s="83" t="s">
        <v>28</v>
      </c>
      <c r="B298" s="29">
        <v>9301</v>
      </c>
      <c r="C298" s="82"/>
    </row>
    <row r="299" spans="1:3" ht="17.25" x14ac:dyDescent="0.3">
      <c r="A299" s="83"/>
      <c r="B299" s="49"/>
      <c r="C299" s="33">
        <f>-B297-B298-B299</f>
        <v>-9651</v>
      </c>
    </row>
    <row r="300" spans="1:3" ht="16.5" thickBot="1" x14ac:dyDescent="0.3">
      <c r="A300" s="67" t="s">
        <v>29</v>
      </c>
      <c r="B300" s="35"/>
      <c r="C300" s="84">
        <f>C295-B297-B298</f>
        <v>513734</v>
      </c>
    </row>
    <row r="301" spans="1:3" ht="15.75" x14ac:dyDescent="0.25">
      <c r="A301" s="67" t="s">
        <v>73</v>
      </c>
      <c r="B301" s="50"/>
      <c r="C301" s="85">
        <f>C300*12/100</f>
        <v>61648.08</v>
      </c>
    </row>
    <row r="302" spans="1:3" ht="15.75" x14ac:dyDescent="0.25">
      <c r="A302" s="67" t="s">
        <v>31</v>
      </c>
      <c r="B302" s="47"/>
      <c r="C302" s="77">
        <v>-45000</v>
      </c>
    </row>
    <row r="303" spans="1:3" ht="15.75" x14ac:dyDescent="0.25">
      <c r="A303" s="12" t="s">
        <v>32</v>
      </c>
      <c r="B303" s="47"/>
      <c r="C303" s="60">
        <f>C301+C302</f>
        <v>16648.080000000002</v>
      </c>
    </row>
    <row r="304" spans="1:3" ht="16.5" thickBot="1" x14ac:dyDescent="0.3">
      <c r="A304" s="43"/>
      <c r="B304" s="52"/>
      <c r="C304" s="124">
        <v>16648</v>
      </c>
    </row>
    <row r="305" spans="1:3" ht="16.5" thickTop="1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5.75" x14ac:dyDescent="0.25">
      <c r="A315" s="21"/>
      <c r="B315" s="30"/>
      <c r="C315" s="97"/>
    </row>
    <row r="316" spans="1:3" ht="15.75" x14ac:dyDescent="0.25">
      <c r="A316" s="21"/>
      <c r="B316" s="30"/>
      <c r="C316" s="97"/>
    </row>
    <row r="317" spans="1:3" ht="15.75" x14ac:dyDescent="0.25">
      <c r="A317" s="21"/>
      <c r="B317" s="30"/>
      <c r="C317" s="97"/>
    </row>
    <row r="318" spans="1:3" ht="17.25" x14ac:dyDescent="0.3">
      <c r="A318" s="1" t="s">
        <v>71</v>
      </c>
      <c r="B318" s="1"/>
      <c r="C318" s="2"/>
    </row>
    <row r="319" spans="1:3" ht="17.25" x14ac:dyDescent="0.3">
      <c r="A319" s="1" t="s">
        <v>56</v>
      </c>
      <c r="B319" s="1"/>
      <c r="C319" s="2"/>
    </row>
    <row r="320" spans="1:3" ht="15.75" x14ac:dyDescent="0.25">
      <c r="A320" s="73"/>
      <c r="B320" s="73"/>
      <c r="C320" s="72"/>
    </row>
    <row r="321" spans="1:3" ht="15.75" x14ac:dyDescent="0.25">
      <c r="A321" s="74" t="s">
        <v>2</v>
      </c>
      <c r="B321" s="73"/>
      <c r="C321" s="72"/>
    </row>
    <row r="322" spans="1:3" ht="15.75" x14ac:dyDescent="0.25">
      <c r="A322" s="75"/>
      <c r="B322" s="166" t="s">
        <v>158</v>
      </c>
      <c r="C322" s="166"/>
    </row>
    <row r="323" spans="1:3" ht="15.75" x14ac:dyDescent="0.25">
      <c r="A323" s="76" t="s">
        <v>6</v>
      </c>
      <c r="B323" s="8"/>
      <c r="C323" s="7">
        <v>112500</v>
      </c>
    </row>
    <row r="324" spans="1:3" ht="15.75" x14ac:dyDescent="0.25">
      <c r="A324" s="67" t="s">
        <v>7</v>
      </c>
      <c r="B324" s="47"/>
      <c r="C324" s="77" t="s">
        <v>38</v>
      </c>
    </row>
    <row r="325" spans="1:3" ht="15.75" x14ac:dyDescent="0.25">
      <c r="A325" s="67" t="s">
        <v>9</v>
      </c>
      <c r="B325" s="11"/>
      <c r="C325" s="10">
        <v>7800</v>
      </c>
    </row>
    <row r="326" spans="1:3" ht="16.5" x14ac:dyDescent="0.25">
      <c r="A326" s="12" t="s">
        <v>8</v>
      </c>
      <c r="B326" s="48"/>
      <c r="C326" s="10"/>
    </row>
    <row r="327" spans="1:3" ht="15.75" x14ac:dyDescent="0.25">
      <c r="A327" s="67" t="s">
        <v>11</v>
      </c>
      <c r="B327" s="11"/>
      <c r="C327" s="10">
        <v>92250</v>
      </c>
    </row>
    <row r="328" spans="1:3" ht="15.75" x14ac:dyDescent="0.25">
      <c r="A328" s="67" t="s">
        <v>53</v>
      </c>
      <c r="B328" s="11"/>
      <c r="C328" s="10"/>
    </row>
    <row r="329" spans="1:3" ht="15.75" x14ac:dyDescent="0.25">
      <c r="A329" s="67" t="s">
        <v>13</v>
      </c>
      <c r="B329" s="11"/>
      <c r="C329" s="10">
        <v>56250</v>
      </c>
    </row>
    <row r="330" spans="1:3" ht="15.75" x14ac:dyDescent="0.25">
      <c r="A330" s="67" t="s">
        <v>14</v>
      </c>
      <c r="B330" s="47"/>
      <c r="C330" s="13" t="s">
        <v>38</v>
      </c>
    </row>
    <row r="331" spans="1:3" ht="15.75" x14ac:dyDescent="0.25">
      <c r="A331" s="67" t="s">
        <v>16</v>
      </c>
      <c r="B331" s="11"/>
      <c r="C331" s="10">
        <v>25000</v>
      </c>
    </row>
    <row r="332" spans="1:3" ht="15.75" x14ac:dyDescent="0.25">
      <c r="A332" s="67" t="s">
        <v>17</v>
      </c>
      <c r="B332" s="11"/>
      <c r="C332" s="10">
        <v>65000</v>
      </c>
    </row>
    <row r="333" spans="1:3" ht="15.75" x14ac:dyDescent="0.25">
      <c r="A333" s="67" t="s">
        <v>15</v>
      </c>
      <c r="B333" s="47"/>
      <c r="C333" s="25">
        <v>100000</v>
      </c>
    </row>
    <row r="334" spans="1:3" ht="15.75" x14ac:dyDescent="0.25">
      <c r="A334" s="67" t="s">
        <v>18</v>
      </c>
      <c r="B334" s="11"/>
      <c r="C334" s="10">
        <v>11500</v>
      </c>
    </row>
    <row r="335" spans="1:3" ht="15.75" x14ac:dyDescent="0.25">
      <c r="A335" s="67" t="s">
        <v>19</v>
      </c>
      <c r="B335" s="11"/>
      <c r="C335" s="10">
        <v>20000</v>
      </c>
    </row>
    <row r="336" spans="1:3" ht="15.75" x14ac:dyDescent="0.25">
      <c r="A336" s="78" t="s">
        <v>20</v>
      </c>
      <c r="B336" s="19"/>
      <c r="C336" s="18">
        <f>SUM(C323:C335)</f>
        <v>490300</v>
      </c>
    </row>
    <row r="337" spans="1:3" ht="15.75" x14ac:dyDescent="0.25">
      <c r="A337" s="79"/>
      <c r="B337" s="47"/>
      <c r="C337" s="20"/>
    </row>
    <row r="338" spans="1:3" ht="15.75" x14ac:dyDescent="0.25">
      <c r="A338" s="80" t="s">
        <v>21</v>
      </c>
      <c r="B338" s="47"/>
      <c r="C338" s="20"/>
    </row>
    <row r="339" spans="1:3" ht="15.75" x14ac:dyDescent="0.25">
      <c r="A339" s="67" t="s">
        <v>143</v>
      </c>
      <c r="B339" s="154"/>
      <c r="C339" s="77"/>
    </row>
    <row r="340" spans="1:3" ht="15.75" x14ac:dyDescent="0.25">
      <c r="A340" s="67" t="s">
        <v>22</v>
      </c>
      <c r="B340" s="47"/>
      <c r="C340" s="81"/>
    </row>
    <row r="341" spans="1:3" ht="15.75" x14ac:dyDescent="0.25">
      <c r="A341" s="67" t="s">
        <v>24</v>
      </c>
      <c r="B341" s="14">
        <v>40000</v>
      </c>
      <c r="C341" s="81"/>
    </row>
    <row r="342" spans="1:3" ht="15.75" x14ac:dyDescent="0.25">
      <c r="A342" s="67" t="s">
        <v>25</v>
      </c>
      <c r="B342" s="47"/>
      <c r="C342" s="81"/>
    </row>
    <row r="343" spans="1:3" ht="15.75" x14ac:dyDescent="0.25">
      <c r="A343" s="67"/>
      <c r="B343" s="8"/>
      <c r="C343" s="7">
        <f>C336+B339+B341</f>
        <v>530300</v>
      </c>
    </row>
    <row r="344" spans="1:3" ht="15.75" x14ac:dyDescent="0.25">
      <c r="A344" s="80" t="s">
        <v>26</v>
      </c>
      <c r="B344" s="47"/>
      <c r="C344" s="81"/>
    </row>
    <row r="345" spans="1:3" ht="15.75" x14ac:dyDescent="0.25">
      <c r="A345" s="67" t="s">
        <v>27</v>
      </c>
      <c r="B345" s="29">
        <v>350</v>
      </c>
      <c r="C345" s="82"/>
    </row>
    <row r="346" spans="1:3" ht="17.25" x14ac:dyDescent="0.3">
      <c r="A346" s="83" t="s">
        <v>28</v>
      </c>
      <c r="B346" s="29">
        <v>11250</v>
      </c>
      <c r="C346" s="82"/>
    </row>
    <row r="347" spans="1:3" ht="17.25" x14ac:dyDescent="0.3">
      <c r="A347" s="83"/>
      <c r="B347" s="49"/>
      <c r="C347" s="33">
        <f>-B345-B346-B347</f>
        <v>-11600</v>
      </c>
    </row>
    <row r="348" spans="1:3" ht="16.5" thickBot="1" x14ac:dyDescent="0.3">
      <c r="A348" s="67" t="s">
        <v>29</v>
      </c>
      <c r="B348" s="35"/>
      <c r="C348" s="84">
        <f>C343-B345-B346</f>
        <v>518700</v>
      </c>
    </row>
    <row r="349" spans="1:3" ht="15.75" x14ac:dyDescent="0.25">
      <c r="A349" s="67" t="s">
        <v>73</v>
      </c>
      <c r="B349" s="50"/>
      <c r="C349" s="85">
        <f>C348*12/100</f>
        <v>62244</v>
      </c>
    </row>
    <row r="350" spans="1:3" ht="15.75" x14ac:dyDescent="0.25">
      <c r="A350" s="67" t="s">
        <v>31</v>
      </c>
      <c r="B350" s="47"/>
      <c r="C350" s="77">
        <v>-45000</v>
      </c>
    </row>
    <row r="351" spans="1:3" ht="16.5" thickBot="1" x14ac:dyDescent="0.3">
      <c r="A351" s="43" t="s">
        <v>153</v>
      </c>
      <c r="B351" s="40"/>
      <c r="C351" s="38">
        <f>C349+C350</f>
        <v>17244</v>
      </c>
    </row>
    <row r="352" spans="1:3" ht="16.5" thickTop="1" x14ac:dyDescent="0.25">
      <c r="A352" s="21" t="s">
        <v>149</v>
      </c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21"/>
      <c r="B356" s="30"/>
      <c r="C356" s="97"/>
    </row>
    <row r="357" spans="1:3" ht="15.75" x14ac:dyDescent="0.25">
      <c r="A357" s="21"/>
      <c r="B357" s="30"/>
      <c r="C357" s="97"/>
    </row>
    <row r="358" spans="1:3" ht="15.75" x14ac:dyDescent="0.25">
      <c r="A358" s="21"/>
      <c r="B358" s="30"/>
      <c r="C358" s="97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5.75" x14ac:dyDescent="0.25">
      <c r="A362" s="92"/>
      <c r="B362" s="37"/>
      <c r="C362" s="120"/>
    </row>
    <row r="363" spans="1:3" ht="15.75" x14ac:dyDescent="0.25">
      <c r="A363" s="92"/>
      <c r="B363" s="37"/>
      <c r="C363" s="120"/>
    </row>
    <row r="364" spans="1:3" ht="15.75" x14ac:dyDescent="0.25">
      <c r="A364" s="92"/>
      <c r="B364" s="37"/>
      <c r="C364" s="120"/>
    </row>
    <row r="365" spans="1:3" ht="17.25" x14ac:dyDescent="0.3">
      <c r="A365" s="1" t="s">
        <v>130</v>
      </c>
      <c r="B365" s="1"/>
      <c r="C365" s="2"/>
    </row>
    <row r="366" spans="1:3" ht="17.25" x14ac:dyDescent="0.3">
      <c r="A366" s="1" t="s">
        <v>56</v>
      </c>
      <c r="B366" s="1"/>
      <c r="C366" s="2"/>
    </row>
    <row r="367" spans="1:3" ht="15.75" x14ac:dyDescent="0.25">
      <c r="A367" s="73"/>
      <c r="B367" s="73"/>
      <c r="C367" s="72"/>
    </row>
    <row r="368" spans="1:3" ht="15.75" x14ac:dyDescent="0.25">
      <c r="A368" s="74" t="s">
        <v>2</v>
      </c>
      <c r="B368" s="73"/>
      <c r="C368" s="72"/>
    </row>
    <row r="369" spans="1:3" ht="15.75" x14ac:dyDescent="0.25">
      <c r="A369" s="75"/>
      <c r="B369" s="166" t="s">
        <v>158</v>
      </c>
      <c r="C369" s="166"/>
    </row>
    <row r="370" spans="1:3" ht="15.75" x14ac:dyDescent="0.25">
      <c r="A370" s="76" t="s">
        <v>6</v>
      </c>
      <c r="B370" s="8"/>
      <c r="C370" s="7">
        <v>84780</v>
      </c>
    </row>
    <row r="371" spans="1:3" ht="15.75" x14ac:dyDescent="0.25">
      <c r="A371" s="67" t="s">
        <v>7</v>
      </c>
      <c r="B371" s="47"/>
      <c r="C371" s="147" t="s">
        <v>38</v>
      </c>
    </row>
    <row r="372" spans="1:3" ht="15.75" x14ac:dyDescent="0.25">
      <c r="A372" s="67" t="s">
        <v>9</v>
      </c>
      <c r="B372" s="11"/>
      <c r="C372" s="10">
        <v>7800</v>
      </c>
    </row>
    <row r="373" spans="1:3" ht="16.5" x14ac:dyDescent="0.25">
      <c r="A373" s="12" t="s">
        <v>8</v>
      </c>
      <c r="B373" s="48"/>
      <c r="C373" s="10"/>
    </row>
    <row r="374" spans="1:3" ht="15.75" x14ac:dyDescent="0.25">
      <c r="A374" s="67" t="s">
        <v>11</v>
      </c>
      <c r="B374" s="11"/>
      <c r="C374" s="10">
        <v>92250</v>
      </c>
    </row>
    <row r="375" spans="1:3" ht="15.75" x14ac:dyDescent="0.25">
      <c r="A375" s="67" t="s">
        <v>53</v>
      </c>
      <c r="B375" s="11"/>
      <c r="C375" s="148">
        <v>30000</v>
      </c>
    </row>
    <row r="376" spans="1:3" ht="15.75" x14ac:dyDescent="0.25">
      <c r="A376" s="67" t="s">
        <v>13</v>
      </c>
      <c r="B376" s="11"/>
      <c r="C376" s="10">
        <v>42390</v>
      </c>
    </row>
    <row r="377" spans="1:3" ht="15.75" x14ac:dyDescent="0.25">
      <c r="A377" s="67" t="s">
        <v>14</v>
      </c>
      <c r="B377" s="47"/>
      <c r="C377" s="149" t="s">
        <v>38</v>
      </c>
    </row>
    <row r="378" spans="1:3" ht="15.75" x14ac:dyDescent="0.25">
      <c r="A378" s="67" t="s">
        <v>16</v>
      </c>
      <c r="B378" s="11"/>
      <c r="C378" s="10">
        <v>25000</v>
      </c>
    </row>
    <row r="379" spans="1:3" ht="15.75" x14ac:dyDescent="0.25">
      <c r="A379" s="67" t="s">
        <v>17</v>
      </c>
      <c r="B379" s="11"/>
      <c r="C379" s="10">
        <v>55000</v>
      </c>
    </row>
    <row r="380" spans="1:3" ht="15.75" x14ac:dyDescent="0.25">
      <c r="A380" s="67" t="s">
        <v>15</v>
      </c>
      <c r="B380" s="47"/>
      <c r="C380" s="13">
        <v>100000</v>
      </c>
    </row>
    <row r="381" spans="1:3" ht="15.75" x14ac:dyDescent="0.25">
      <c r="A381" s="67" t="s">
        <v>18</v>
      </c>
      <c r="B381" s="11"/>
      <c r="C381" s="10">
        <v>11500</v>
      </c>
    </row>
    <row r="382" spans="1:3" ht="15.75" x14ac:dyDescent="0.25">
      <c r="A382" s="67" t="s">
        <v>19</v>
      </c>
      <c r="B382" s="11"/>
      <c r="C382" s="10">
        <v>20000</v>
      </c>
    </row>
    <row r="383" spans="1:3" ht="15.75" x14ac:dyDescent="0.25">
      <c r="A383" s="78" t="s">
        <v>20</v>
      </c>
      <c r="B383" s="19"/>
      <c r="C383" s="18">
        <f>SUM(C370:C382)</f>
        <v>468720</v>
      </c>
    </row>
    <row r="384" spans="1:3" ht="15.75" x14ac:dyDescent="0.25">
      <c r="A384" s="79"/>
      <c r="B384" s="47"/>
      <c r="C384" s="20"/>
    </row>
    <row r="385" spans="1:3" ht="15.75" x14ac:dyDescent="0.25">
      <c r="A385" s="80" t="s">
        <v>21</v>
      </c>
      <c r="B385" s="47"/>
      <c r="C385" s="20"/>
    </row>
    <row r="386" spans="1:3" ht="15.75" x14ac:dyDescent="0.25">
      <c r="A386" s="67" t="s">
        <v>143</v>
      </c>
      <c r="B386" s="154"/>
      <c r="C386" s="77"/>
    </row>
    <row r="387" spans="1:3" ht="15.75" x14ac:dyDescent="0.25">
      <c r="A387" s="67" t="s">
        <v>22</v>
      </c>
      <c r="B387" s="47"/>
      <c r="C387" s="81"/>
    </row>
    <row r="388" spans="1:3" ht="15.75" x14ac:dyDescent="0.25">
      <c r="A388" s="67" t="s">
        <v>24</v>
      </c>
      <c r="B388" s="90"/>
      <c r="C388" s="81"/>
    </row>
    <row r="389" spans="1:3" ht="15.75" x14ac:dyDescent="0.25">
      <c r="A389" s="67" t="s">
        <v>25</v>
      </c>
      <c r="B389" s="47"/>
      <c r="C389" s="81"/>
    </row>
    <row r="390" spans="1:3" ht="15.75" x14ac:dyDescent="0.25">
      <c r="A390" s="67"/>
      <c r="B390" s="8"/>
      <c r="C390" s="7">
        <f>C383+B386</f>
        <v>468720</v>
      </c>
    </row>
    <row r="391" spans="1:3" ht="15.75" x14ac:dyDescent="0.25">
      <c r="A391" s="80" t="s">
        <v>26</v>
      </c>
      <c r="B391" s="47"/>
      <c r="C391" s="81"/>
    </row>
    <row r="392" spans="1:3" ht="15.75" x14ac:dyDescent="0.25">
      <c r="A392" s="67" t="s">
        <v>27</v>
      </c>
      <c r="B392" s="29">
        <v>350</v>
      </c>
      <c r="C392" s="82"/>
    </row>
    <row r="393" spans="1:3" ht="17.25" x14ac:dyDescent="0.3">
      <c r="A393" s="83" t="s">
        <v>28</v>
      </c>
      <c r="B393" s="150">
        <v>8478</v>
      </c>
      <c r="C393" s="82"/>
    </row>
    <row r="394" spans="1:3" ht="17.25" x14ac:dyDescent="0.3">
      <c r="A394" s="83"/>
      <c r="B394" s="49"/>
      <c r="C394" s="33">
        <f>-B392-B393</f>
        <v>-8828</v>
      </c>
    </row>
    <row r="395" spans="1:3" ht="16.5" thickBot="1" x14ac:dyDescent="0.3">
      <c r="A395" s="67" t="s">
        <v>29</v>
      </c>
      <c r="B395" s="35"/>
      <c r="C395" s="84">
        <f>C390+C394</f>
        <v>459892</v>
      </c>
    </row>
    <row r="396" spans="1:3" ht="15.75" x14ac:dyDescent="0.25">
      <c r="A396" s="67" t="s">
        <v>30</v>
      </c>
      <c r="B396" s="50"/>
      <c r="C396" s="85">
        <f>C395*6/100</f>
        <v>27593.52</v>
      </c>
    </row>
    <row r="397" spans="1:3" ht="15.75" x14ac:dyDescent="0.25">
      <c r="A397" s="67" t="s">
        <v>31</v>
      </c>
      <c r="B397" s="47"/>
      <c r="C397" s="77">
        <v>-15000</v>
      </c>
    </row>
    <row r="398" spans="1:3" ht="15.75" x14ac:dyDescent="0.25">
      <c r="A398" s="43" t="s">
        <v>32</v>
      </c>
      <c r="B398" s="40"/>
      <c r="C398" s="60">
        <f>C396+C397</f>
        <v>12593.52</v>
      </c>
    </row>
    <row r="399" spans="1:3" ht="16.5" thickBot="1" x14ac:dyDescent="0.3">
      <c r="A399" s="12"/>
      <c r="B399" s="52"/>
      <c r="C399" s="124">
        <v>12594</v>
      </c>
    </row>
    <row r="400" spans="1:3" ht="16.5" thickTop="1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5.75" x14ac:dyDescent="0.25">
      <c r="A409" s="21"/>
      <c r="B409" s="30"/>
      <c r="C409" s="97"/>
    </row>
    <row r="410" spans="1:3" ht="15.75" x14ac:dyDescent="0.25">
      <c r="A410" s="21"/>
      <c r="B410" s="30"/>
      <c r="C410" s="97"/>
    </row>
    <row r="411" spans="1:3" ht="15.75" x14ac:dyDescent="0.25">
      <c r="A411" s="21"/>
      <c r="B411" s="30"/>
      <c r="C411" s="97"/>
    </row>
    <row r="412" spans="1:3" ht="17.25" x14ac:dyDescent="0.3">
      <c r="A412" s="1" t="s">
        <v>131</v>
      </c>
      <c r="B412" s="1"/>
      <c r="C412" s="2"/>
    </row>
    <row r="413" spans="1:3" ht="17.25" x14ac:dyDescent="0.3">
      <c r="A413" s="1" t="s">
        <v>56</v>
      </c>
      <c r="B413" s="1"/>
      <c r="C413" s="2"/>
    </row>
    <row r="414" spans="1:3" ht="15.75" x14ac:dyDescent="0.25">
      <c r="A414" s="73"/>
      <c r="B414" s="73"/>
      <c r="C414" s="72"/>
    </row>
    <row r="415" spans="1:3" ht="15.75" x14ac:dyDescent="0.25">
      <c r="A415" s="74" t="s">
        <v>2</v>
      </c>
      <c r="B415" s="73"/>
      <c r="C415" s="72"/>
    </row>
    <row r="416" spans="1:3" ht="15.75" x14ac:dyDescent="0.25">
      <c r="A416" s="75"/>
      <c r="B416" s="166" t="s">
        <v>158</v>
      </c>
      <c r="C416" s="166"/>
    </row>
    <row r="417" spans="1:3" ht="15.75" x14ac:dyDescent="0.25">
      <c r="A417" s="76" t="s">
        <v>6</v>
      </c>
      <c r="B417" s="8"/>
      <c r="C417" s="7">
        <v>97350</v>
      </c>
    </row>
    <row r="418" spans="1:3" ht="15.75" x14ac:dyDescent="0.25">
      <c r="A418" s="67" t="s">
        <v>7</v>
      </c>
      <c r="B418" s="47"/>
      <c r="C418" s="77"/>
    </row>
    <row r="419" spans="1:3" ht="15.75" x14ac:dyDescent="0.25">
      <c r="A419" s="67" t="s">
        <v>9</v>
      </c>
      <c r="B419" s="11"/>
      <c r="C419" s="10">
        <v>7800</v>
      </c>
    </row>
    <row r="420" spans="1:3" ht="16.5" x14ac:dyDescent="0.25">
      <c r="A420" s="12" t="s">
        <v>8</v>
      </c>
      <c r="B420" s="48"/>
      <c r="C420" s="10"/>
    </row>
    <row r="421" spans="1:3" ht="15.75" x14ac:dyDescent="0.25">
      <c r="A421" s="67" t="s">
        <v>11</v>
      </c>
      <c r="B421" s="11"/>
      <c r="C421" s="10">
        <v>92250</v>
      </c>
    </row>
    <row r="422" spans="1:3" ht="15.75" x14ac:dyDescent="0.25">
      <c r="A422" s="67" t="s">
        <v>53</v>
      </c>
      <c r="B422" s="11"/>
      <c r="C422" s="10">
        <v>30000</v>
      </c>
    </row>
    <row r="423" spans="1:3" ht="15.75" x14ac:dyDescent="0.25">
      <c r="A423" s="67" t="s">
        <v>13</v>
      </c>
      <c r="B423" s="11"/>
      <c r="C423" s="10">
        <f>C417/2</f>
        <v>48675</v>
      </c>
    </row>
    <row r="424" spans="1:3" ht="15.75" x14ac:dyDescent="0.25">
      <c r="A424" s="67" t="s">
        <v>14</v>
      </c>
      <c r="B424" s="47"/>
      <c r="C424" s="13"/>
    </row>
    <row r="425" spans="1:3" ht="15.75" x14ac:dyDescent="0.25">
      <c r="A425" s="67" t="s">
        <v>16</v>
      </c>
      <c r="B425" s="11"/>
      <c r="C425" s="10">
        <v>25000</v>
      </c>
    </row>
    <row r="426" spans="1:3" ht="15.75" x14ac:dyDescent="0.25">
      <c r="A426" s="67" t="s">
        <v>17</v>
      </c>
      <c r="B426" s="11"/>
      <c r="C426" s="10">
        <v>55000</v>
      </c>
    </row>
    <row r="427" spans="1:3" ht="15.75" x14ac:dyDescent="0.25">
      <c r="A427" s="67" t="s">
        <v>15</v>
      </c>
      <c r="B427" s="47"/>
      <c r="C427" s="15">
        <v>100000</v>
      </c>
    </row>
    <row r="428" spans="1:3" ht="15.75" x14ac:dyDescent="0.25">
      <c r="A428" s="67" t="s">
        <v>18</v>
      </c>
      <c r="B428" s="11"/>
      <c r="C428" s="10">
        <v>11500</v>
      </c>
    </row>
    <row r="429" spans="1:3" ht="15.75" x14ac:dyDescent="0.25">
      <c r="A429" s="67" t="s">
        <v>19</v>
      </c>
      <c r="B429" s="11"/>
      <c r="C429" s="10">
        <v>20000</v>
      </c>
    </row>
    <row r="430" spans="1:3" ht="15.75" x14ac:dyDescent="0.25">
      <c r="A430" s="78" t="s">
        <v>20</v>
      </c>
      <c r="B430" s="19"/>
      <c r="C430" s="18">
        <f>SUM(C417:C429)</f>
        <v>487575</v>
      </c>
    </row>
    <row r="431" spans="1:3" ht="15.75" x14ac:dyDescent="0.25">
      <c r="A431" s="79"/>
      <c r="B431" s="47"/>
      <c r="C431" s="20"/>
    </row>
    <row r="432" spans="1:3" ht="15.75" x14ac:dyDescent="0.25">
      <c r="A432" s="80" t="s">
        <v>21</v>
      </c>
      <c r="B432" s="47"/>
      <c r="C432" s="20"/>
    </row>
    <row r="433" spans="1:3" ht="15.75" x14ac:dyDescent="0.25">
      <c r="A433" s="67" t="s">
        <v>143</v>
      </c>
      <c r="B433" s="154"/>
      <c r="C433" s="77"/>
    </row>
    <row r="434" spans="1:3" ht="15.75" x14ac:dyDescent="0.25">
      <c r="A434" s="67" t="s">
        <v>22</v>
      </c>
      <c r="B434" s="47"/>
      <c r="C434" s="81"/>
    </row>
    <row r="435" spans="1:3" ht="15.75" x14ac:dyDescent="0.25">
      <c r="A435" s="67" t="s">
        <v>24</v>
      </c>
      <c r="B435" s="90"/>
      <c r="C435" s="81"/>
    </row>
    <row r="436" spans="1:3" ht="15.75" x14ac:dyDescent="0.25">
      <c r="A436" s="67" t="s">
        <v>25</v>
      </c>
      <c r="B436" s="47"/>
      <c r="C436" s="81"/>
    </row>
    <row r="437" spans="1:3" ht="15.75" x14ac:dyDescent="0.25">
      <c r="A437" s="67"/>
      <c r="B437" s="8"/>
      <c r="C437" s="7">
        <f>C430+B433</f>
        <v>487575</v>
      </c>
    </row>
    <row r="438" spans="1:3" ht="15.75" x14ac:dyDescent="0.25">
      <c r="A438" s="80" t="s">
        <v>26</v>
      </c>
      <c r="B438" s="47"/>
      <c r="C438" s="81"/>
    </row>
    <row r="439" spans="1:3" ht="15.75" x14ac:dyDescent="0.25">
      <c r="A439" s="67" t="s">
        <v>27</v>
      </c>
      <c r="B439" s="29">
        <v>350</v>
      </c>
      <c r="C439" s="82"/>
    </row>
    <row r="440" spans="1:3" ht="17.25" x14ac:dyDescent="0.3">
      <c r="A440" s="83" t="s">
        <v>28</v>
      </c>
      <c r="B440" s="29">
        <v>9735</v>
      </c>
      <c r="C440" s="82"/>
    </row>
    <row r="441" spans="1:3" ht="17.25" x14ac:dyDescent="0.3">
      <c r="A441" s="83"/>
      <c r="B441" s="49"/>
      <c r="C441" s="33">
        <f>-B439-B440-B441</f>
        <v>-10085</v>
      </c>
    </row>
    <row r="442" spans="1:3" ht="16.5" thickBot="1" x14ac:dyDescent="0.3">
      <c r="A442" s="67" t="s">
        <v>29</v>
      </c>
      <c r="B442" s="35"/>
      <c r="C442" s="84">
        <f>C437-B439-B440</f>
        <v>477490</v>
      </c>
    </row>
    <row r="443" spans="1:3" ht="15.75" x14ac:dyDescent="0.25">
      <c r="A443" s="67" t="s">
        <v>30</v>
      </c>
      <c r="B443" s="50"/>
      <c r="C443" s="85">
        <f>C442*6/100</f>
        <v>28649.4</v>
      </c>
    </row>
    <row r="444" spans="1:3" ht="15.75" x14ac:dyDescent="0.25">
      <c r="A444" s="67" t="s">
        <v>31</v>
      </c>
      <c r="B444" s="47"/>
      <c r="C444" s="77">
        <v>-15000</v>
      </c>
    </row>
    <row r="445" spans="1:3" ht="15.75" x14ac:dyDescent="0.25">
      <c r="A445" s="43" t="s">
        <v>32</v>
      </c>
      <c r="B445" s="40"/>
      <c r="C445" s="60">
        <f>C443+C444</f>
        <v>13649.400000000001</v>
      </c>
    </row>
    <row r="446" spans="1:3" ht="16.5" thickBot="1" x14ac:dyDescent="0.3">
      <c r="A446" s="12"/>
      <c r="B446" s="52"/>
      <c r="C446" s="124">
        <v>13649</v>
      </c>
    </row>
    <row r="447" spans="1:3" ht="16.5" thickTop="1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5.75" x14ac:dyDescent="0.25">
      <c r="A456" s="21"/>
      <c r="B456" s="30"/>
      <c r="C456" s="97"/>
    </row>
    <row r="457" spans="1:3" ht="15.75" x14ac:dyDescent="0.25">
      <c r="A457" s="21"/>
      <c r="B457" s="30"/>
      <c r="C457" s="97"/>
    </row>
    <row r="458" spans="1:3" ht="15.75" x14ac:dyDescent="0.25">
      <c r="A458" s="21"/>
      <c r="B458" s="30"/>
      <c r="C458" s="97"/>
    </row>
    <row r="459" spans="1:3" ht="17.25" x14ac:dyDescent="0.3">
      <c r="A459" s="1" t="s">
        <v>133</v>
      </c>
      <c r="B459" s="1"/>
      <c r="C459" s="2"/>
    </row>
    <row r="460" spans="1:3" ht="17.25" x14ac:dyDescent="0.3">
      <c r="A460" s="1" t="s">
        <v>56</v>
      </c>
      <c r="B460" s="1"/>
      <c r="C460" s="2"/>
    </row>
    <row r="461" spans="1:3" ht="15.75" x14ac:dyDescent="0.25">
      <c r="A461" s="73"/>
      <c r="B461" s="73"/>
      <c r="C461" s="72"/>
    </row>
    <row r="462" spans="1:3" ht="15.75" x14ac:dyDescent="0.25">
      <c r="A462" s="74" t="s">
        <v>2</v>
      </c>
      <c r="B462" s="73"/>
      <c r="C462" s="72"/>
    </row>
    <row r="463" spans="1:3" ht="15.75" x14ac:dyDescent="0.25">
      <c r="A463" s="75"/>
      <c r="B463" s="166" t="s">
        <v>158</v>
      </c>
      <c r="C463" s="166"/>
    </row>
    <row r="464" spans="1:3" ht="15.75" x14ac:dyDescent="0.25">
      <c r="A464" s="76" t="s">
        <v>6</v>
      </c>
      <c r="B464" s="8"/>
      <c r="C464" s="7">
        <v>88670</v>
      </c>
    </row>
    <row r="465" spans="1:3" ht="15.75" x14ac:dyDescent="0.25">
      <c r="A465" s="67" t="s">
        <v>7</v>
      </c>
      <c r="B465" s="47"/>
      <c r="C465" s="77"/>
    </row>
    <row r="466" spans="1:3" ht="15.75" x14ac:dyDescent="0.25">
      <c r="A466" s="67" t="s">
        <v>9</v>
      </c>
      <c r="B466" s="11"/>
      <c r="C466" s="10">
        <v>7800</v>
      </c>
    </row>
    <row r="467" spans="1:3" ht="16.5" x14ac:dyDescent="0.25">
      <c r="A467" s="12" t="s">
        <v>8</v>
      </c>
      <c r="B467" s="48"/>
      <c r="C467" s="10"/>
    </row>
    <row r="468" spans="1:3" ht="15.75" x14ac:dyDescent="0.25">
      <c r="A468" s="67" t="s">
        <v>11</v>
      </c>
      <c r="B468" s="11"/>
      <c r="C468" s="10">
        <v>92250</v>
      </c>
    </row>
    <row r="469" spans="1:3" ht="15.75" x14ac:dyDescent="0.25">
      <c r="A469" s="67" t="s">
        <v>53</v>
      </c>
      <c r="B469" s="11"/>
      <c r="C469" s="10">
        <v>30000</v>
      </c>
    </row>
    <row r="470" spans="1:3" ht="15.75" x14ac:dyDescent="0.25">
      <c r="A470" s="67" t="s">
        <v>13</v>
      </c>
      <c r="B470" s="11"/>
      <c r="C470" s="10">
        <v>44335</v>
      </c>
    </row>
    <row r="471" spans="1:3" ht="15.75" x14ac:dyDescent="0.25">
      <c r="A471" s="67" t="s">
        <v>14</v>
      </c>
      <c r="B471" s="47"/>
      <c r="C471" s="13"/>
    </row>
    <row r="472" spans="1:3" ht="15.75" x14ac:dyDescent="0.25">
      <c r="A472" s="67" t="s">
        <v>16</v>
      </c>
      <c r="B472" s="11"/>
      <c r="C472" s="10">
        <v>25000</v>
      </c>
    </row>
    <row r="473" spans="1:3" ht="15.75" x14ac:dyDescent="0.25">
      <c r="A473" s="67" t="s">
        <v>17</v>
      </c>
      <c r="B473" s="11"/>
      <c r="C473" s="10">
        <v>55000</v>
      </c>
    </row>
    <row r="474" spans="1:3" ht="15.75" x14ac:dyDescent="0.25">
      <c r="A474" s="67" t="s">
        <v>15</v>
      </c>
      <c r="B474" s="47"/>
      <c r="C474" s="13">
        <v>100000</v>
      </c>
    </row>
    <row r="475" spans="1:3" ht="15.75" x14ac:dyDescent="0.25">
      <c r="A475" s="67" t="s">
        <v>18</v>
      </c>
      <c r="B475" s="11"/>
      <c r="C475" s="10">
        <v>11500</v>
      </c>
    </row>
    <row r="476" spans="1:3" ht="15.75" x14ac:dyDescent="0.25">
      <c r="A476" s="67" t="s">
        <v>19</v>
      </c>
      <c r="B476" s="11"/>
      <c r="C476" s="10">
        <v>20000</v>
      </c>
    </row>
    <row r="477" spans="1:3" ht="15.75" x14ac:dyDescent="0.25">
      <c r="A477" s="78" t="s">
        <v>20</v>
      </c>
      <c r="B477" s="19"/>
      <c r="C477" s="18">
        <f>SUM(C464:C476)</f>
        <v>474555</v>
      </c>
    </row>
    <row r="478" spans="1:3" ht="15.75" x14ac:dyDescent="0.25">
      <c r="A478" s="79"/>
      <c r="B478" s="47"/>
      <c r="C478" s="20"/>
    </row>
    <row r="479" spans="1:3" ht="15.75" x14ac:dyDescent="0.25">
      <c r="A479" s="80" t="s">
        <v>21</v>
      </c>
      <c r="B479" s="47"/>
      <c r="C479" s="20"/>
    </row>
    <row r="480" spans="1:3" ht="15.75" x14ac:dyDescent="0.25">
      <c r="A480" s="67" t="s">
        <v>23</v>
      </c>
      <c r="B480" s="47"/>
      <c r="C480" s="77"/>
    </row>
    <row r="481" spans="1:3" ht="15.75" x14ac:dyDescent="0.25">
      <c r="A481" s="67" t="s">
        <v>22</v>
      </c>
      <c r="B481" s="47"/>
      <c r="C481" s="81"/>
    </row>
    <row r="482" spans="1:3" ht="15.75" x14ac:dyDescent="0.25">
      <c r="A482" s="67" t="s">
        <v>24</v>
      </c>
      <c r="B482" s="90"/>
      <c r="C482" s="81"/>
    </row>
    <row r="483" spans="1:3" ht="15.75" x14ac:dyDescent="0.25">
      <c r="A483" s="67" t="s">
        <v>25</v>
      </c>
      <c r="B483" s="47"/>
      <c r="C483" s="81"/>
    </row>
    <row r="484" spans="1:3" ht="15.75" x14ac:dyDescent="0.25">
      <c r="A484" s="67"/>
      <c r="B484" s="8"/>
      <c r="C484" s="7">
        <f>C477+B482+C480</f>
        <v>474555</v>
      </c>
    </row>
    <row r="485" spans="1:3" ht="15.75" x14ac:dyDescent="0.25">
      <c r="A485" s="80" t="s">
        <v>26</v>
      </c>
      <c r="B485" s="47"/>
      <c r="C485" s="81"/>
    </row>
    <row r="486" spans="1:3" ht="15.75" x14ac:dyDescent="0.25">
      <c r="A486" s="67" t="s">
        <v>27</v>
      </c>
      <c r="B486" s="29">
        <v>350</v>
      </c>
      <c r="C486" s="82"/>
    </row>
    <row r="487" spans="1:3" ht="17.25" x14ac:dyDescent="0.3">
      <c r="A487" s="83" t="s">
        <v>28</v>
      </c>
      <c r="B487" s="29">
        <v>8867</v>
      </c>
      <c r="C487" s="82"/>
    </row>
    <row r="488" spans="1:3" ht="17.25" x14ac:dyDescent="0.3">
      <c r="A488" s="83"/>
      <c r="B488" s="49"/>
      <c r="C488" s="33">
        <f>-B486-B487-B488</f>
        <v>-9217</v>
      </c>
    </row>
    <row r="489" spans="1:3" ht="16.5" thickBot="1" x14ac:dyDescent="0.3">
      <c r="A489" s="67" t="s">
        <v>29</v>
      </c>
      <c r="B489" s="35"/>
      <c r="C489" s="84">
        <f>C484-B486-B487</f>
        <v>465338</v>
      </c>
    </row>
    <row r="490" spans="1:3" ht="15.75" x14ac:dyDescent="0.25">
      <c r="A490" s="67" t="s">
        <v>30</v>
      </c>
      <c r="B490" s="50"/>
      <c r="C490" s="85">
        <f>C489*6/100</f>
        <v>27920.28</v>
      </c>
    </row>
    <row r="491" spans="1:3" ht="15.75" x14ac:dyDescent="0.25">
      <c r="A491" s="67" t="s">
        <v>31</v>
      </c>
      <c r="B491" s="47"/>
      <c r="C491" s="77">
        <v>-15000</v>
      </c>
    </row>
    <row r="492" spans="1:3" ht="16.5" thickBot="1" x14ac:dyDescent="0.3">
      <c r="A492" s="43" t="s">
        <v>32</v>
      </c>
      <c r="B492" s="40"/>
      <c r="C492" s="38">
        <f>C490+C491</f>
        <v>12920.279999999999</v>
      </c>
    </row>
    <row r="493" spans="1:3" ht="16.5" thickTop="1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2"/>
      <c r="B500" s="30"/>
      <c r="C500" s="58"/>
    </row>
    <row r="501" spans="1:3" ht="15.75" x14ac:dyDescent="0.25">
      <c r="A501" s="22"/>
      <c r="B501" s="30"/>
      <c r="C501" s="58"/>
    </row>
    <row r="502" spans="1:3" ht="15.75" x14ac:dyDescent="0.25">
      <c r="A502" s="22"/>
      <c r="B502" s="30"/>
      <c r="C502" s="58"/>
    </row>
    <row r="503" spans="1:3" ht="15.75" x14ac:dyDescent="0.25">
      <c r="A503" s="21"/>
      <c r="B503" s="30"/>
      <c r="C503" s="58"/>
    </row>
    <row r="504" spans="1:3" ht="15.75" x14ac:dyDescent="0.25">
      <c r="A504" s="21"/>
      <c r="B504" s="30"/>
      <c r="C504" s="58"/>
    </row>
    <row r="505" spans="1:3" ht="15.75" x14ac:dyDescent="0.25">
      <c r="A505" s="21"/>
      <c r="B505" s="30"/>
      <c r="C505" s="58"/>
    </row>
    <row r="506" spans="1:3" ht="17.25" x14ac:dyDescent="0.3">
      <c r="A506" s="1" t="s">
        <v>134</v>
      </c>
      <c r="B506" s="1"/>
      <c r="C506" s="2"/>
    </row>
    <row r="507" spans="1:3" ht="17.25" x14ac:dyDescent="0.3">
      <c r="A507" s="1" t="s">
        <v>56</v>
      </c>
      <c r="B507" s="1"/>
      <c r="C507" s="2"/>
    </row>
    <row r="508" spans="1:3" ht="15.75" x14ac:dyDescent="0.25">
      <c r="A508" s="73"/>
      <c r="B508" s="73"/>
      <c r="C508" s="72"/>
    </row>
    <row r="509" spans="1:3" ht="15.75" x14ac:dyDescent="0.25">
      <c r="A509" s="74" t="s">
        <v>2</v>
      </c>
      <c r="B509" s="73"/>
      <c r="C509" s="72"/>
    </row>
    <row r="510" spans="1:3" ht="15.75" x14ac:dyDescent="0.25">
      <c r="A510" s="75"/>
      <c r="B510" s="166" t="s">
        <v>158</v>
      </c>
      <c r="C510" s="166"/>
    </row>
    <row r="511" spans="1:3" ht="15.75" x14ac:dyDescent="0.25">
      <c r="A511" s="76" t="s">
        <v>6</v>
      </c>
      <c r="B511" s="8"/>
      <c r="C511" s="7">
        <v>102350</v>
      </c>
    </row>
    <row r="512" spans="1:3" ht="15.75" x14ac:dyDescent="0.25">
      <c r="A512" s="67" t="s">
        <v>7</v>
      </c>
      <c r="B512" s="47"/>
      <c r="C512" s="77"/>
    </row>
    <row r="513" spans="1:3" ht="15.75" x14ac:dyDescent="0.25">
      <c r="A513" s="67" t="s">
        <v>9</v>
      </c>
      <c r="B513" s="11"/>
      <c r="C513" s="10">
        <v>7800</v>
      </c>
    </row>
    <row r="514" spans="1:3" ht="16.5" x14ac:dyDescent="0.25">
      <c r="A514" s="12" t="s">
        <v>8</v>
      </c>
      <c r="B514" s="48"/>
      <c r="C514" s="10"/>
    </row>
    <row r="515" spans="1:3" ht="15.75" x14ac:dyDescent="0.25">
      <c r="A515" s="67" t="s">
        <v>11</v>
      </c>
      <c r="B515" s="11"/>
      <c r="C515" s="10">
        <v>92250</v>
      </c>
    </row>
    <row r="516" spans="1:3" ht="15.75" x14ac:dyDescent="0.25">
      <c r="A516" s="67" t="s">
        <v>147</v>
      </c>
      <c r="B516" s="11"/>
      <c r="C516" s="10">
        <v>30000</v>
      </c>
    </row>
    <row r="517" spans="1:3" ht="15.75" x14ac:dyDescent="0.25">
      <c r="A517" s="67" t="s">
        <v>13</v>
      </c>
      <c r="B517" s="11"/>
      <c r="C517" s="10">
        <f>C511/2</f>
        <v>51175</v>
      </c>
    </row>
    <row r="518" spans="1:3" ht="15.75" x14ac:dyDescent="0.25">
      <c r="A518" s="67" t="s">
        <v>14</v>
      </c>
      <c r="B518" s="47"/>
      <c r="C518" s="13"/>
    </row>
    <row r="519" spans="1:3" ht="15.75" x14ac:dyDescent="0.25">
      <c r="A519" s="67" t="s">
        <v>16</v>
      </c>
      <c r="B519" s="11"/>
      <c r="C519" s="10">
        <v>25000</v>
      </c>
    </row>
    <row r="520" spans="1:3" ht="15.75" x14ac:dyDescent="0.25">
      <c r="A520" s="67" t="s">
        <v>17</v>
      </c>
      <c r="B520" s="11"/>
      <c r="C520" s="10">
        <v>55000</v>
      </c>
    </row>
    <row r="521" spans="1:3" ht="15.75" x14ac:dyDescent="0.25">
      <c r="A521" s="67" t="s">
        <v>15</v>
      </c>
      <c r="B521" s="47"/>
      <c r="C521" s="13">
        <v>100000</v>
      </c>
    </row>
    <row r="522" spans="1:3" ht="15.75" x14ac:dyDescent="0.25">
      <c r="A522" s="67" t="s">
        <v>18</v>
      </c>
      <c r="B522" s="11"/>
      <c r="C522" s="10">
        <v>11500</v>
      </c>
    </row>
    <row r="523" spans="1:3" ht="15.75" x14ac:dyDescent="0.25">
      <c r="A523" s="67" t="s">
        <v>19</v>
      </c>
      <c r="B523" s="11"/>
      <c r="C523" s="10">
        <v>20000</v>
      </c>
    </row>
    <row r="524" spans="1:3" ht="15.75" x14ac:dyDescent="0.25">
      <c r="A524" s="78" t="s">
        <v>20</v>
      </c>
      <c r="B524" s="19"/>
      <c r="C524" s="18">
        <f>SUM(C511:C523)</f>
        <v>495075</v>
      </c>
    </row>
    <row r="525" spans="1:3" ht="15.75" x14ac:dyDescent="0.25">
      <c r="A525" s="79"/>
      <c r="B525" s="47"/>
      <c r="C525" s="20"/>
    </row>
    <row r="526" spans="1:3" ht="15.75" x14ac:dyDescent="0.25">
      <c r="A526" s="80" t="s">
        <v>21</v>
      </c>
      <c r="B526" s="47"/>
      <c r="C526" s="20"/>
    </row>
    <row r="527" spans="1:3" ht="15.75" x14ac:dyDescent="0.25">
      <c r="A527" s="67" t="s">
        <v>143</v>
      </c>
      <c r="B527" s="154"/>
      <c r="C527" s="77"/>
    </row>
    <row r="528" spans="1:3" ht="15.75" x14ac:dyDescent="0.25">
      <c r="A528" s="67" t="s">
        <v>22</v>
      </c>
      <c r="B528" s="47"/>
      <c r="C528" s="81"/>
    </row>
    <row r="529" spans="1:3" ht="15.75" x14ac:dyDescent="0.25">
      <c r="A529" s="67" t="s">
        <v>24</v>
      </c>
      <c r="B529" s="90"/>
      <c r="C529" s="81"/>
    </row>
    <row r="530" spans="1:3" ht="15.75" x14ac:dyDescent="0.25">
      <c r="A530" s="67" t="s">
        <v>25</v>
      </c>
      <c r="B530" s="151">
        <v>4620.1499999999996</v>
      </c>
      <c r="C530" s="81"/>
    </row>
    <row r="531" spans="1:3" ht="15.75" x14ac:dyDescent="0.25">
      <c r="A531" s="67"/>
      <c r="B531" s="8"/>
      <c r="C531" s="7">
        <f>C524+B527+B530</f>
        <v>499695.15</v>
      </c>
    </row>
    <row r="532" spans="1:3" ht="15.75" x14ac:dyDescent="0.25">
      <c r="A532" s="80" t="s">
        <v>26</v>
      </c>
      <c r="B532" s="47"/>
      <c r="C532" s="81"/>
    </row>
    <row r="533" spans="1:3" ht="15.75" x14ac:dyDescent="0.25">
      <c r="A533" s="67" t="s">
        <v>27</v>
      </c>
      <c r="B533" s="29">
        <v>350</v>
      </c>
      <c r="C533" s="82"/>
    </row>
    <row r="534" spans="1:3" ht="17.25" x14ac:dyDescent="0.3">
      <c r="A534" s="83" t="s">
        <v>28</v>
      </c>
      <c r="B534" s="29">
        <v>10235</v>
      </c>
      <c r="C534" s="82"/>
    </row>
    <row r="535" spans="1:3" ht="17.25" x14ac:dyDescent="0.3">
      <c r="A535" s="83"/>
      <c r="B535" s="49"/>
      <c r="C535" s="33">
        <f>-B533-B534-B535</f>
        <v>-10585</v>
      </c>
    </row>
    <row r="536" spans="1:3" ht="16.5" thickBot="1" x14ac:dyDescent="0.3">
      <c r="A536" s="67" t="s">
        <v>29</v>
      </c>
      <c r="B536" s="35"/>
      <c r="C536" s="34">
        <f>C531-B533-B534</f>
        <v>489110.15</v>
      </c>
    </row>
    <row r="537" spans="1:3" ht="15.75" x14ac:dyDescent="0.25">
      <c r="A537" s="67" t="s">
        <v>30</v>
      </c>
      <c r="B537" s="50"/>
      <c r="C537" s="85">
        <f>C536*6/100</f>
        <v>29346.609000000004</v>
      </c>
    </row>
    <row r="538" spans="1:3" ht="15.75" x14ac:dyDescent="0.25">
      <c r="A538" s="67" t="s">
        <v>31</v>
      </c>
      <c r="B538" s="47"/>
      <c r="C538" s="13">
        <v>-15000</v>
      </c>
    </row>
    <row r="539" spans="1:3" ht="16.5" thickBot="1" x14ac:dyDescent="0.3">
      <c r="A539" s="43" t="s">
        <v>32</v>
      </c>
      <c r="B539" s="40"/>
      <c r="C539" s="38">
        <f>C537+C538</f>
        <v>14346.609000000004</v>
      </c>
    </row>
    <row r="540" spans="1:3" ht="16.5" thickTop="1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1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1"/>
      <c r="B549" s="30"/>
      <c r="C549" s="58"/>
    </row>
    <row r="550" spans="1:3" ht="15.75" x14ac:dyDescent="0.25">
      <c r="A550" s="22"/>
      <c r="B550" s="30"/>
      <c r="C550" s="58"/>
    </row>
    <row r="551" spans="1:3" ht="15.75" x14ac:dyDescent="0.25">
      <c r="A551" s="21"/>
      <c r="B551" s="30"/>
      <c r="C551" s="58"/>
    </row>
    <row r="552" spans="1:3" ht="15.75" x14ac:dyDescent="0.25">
      <c r="A552" s="21"/>
      <c r="B552" s="30"/>
      <c r="C552" s="58"/>
    </row>
    <row r="553" spans="1:3" ht="17.25" x14ac:dyDescent="0.3">
      <c r="A553" s="1" t="s">
        <v>135</v>
      </c>
      <c r="B553" s="1"/>
      <c r="C553" s="2"/>
    </row>
    <row r="554" spans="1:3" ht="17.25" x14ac:dyDescent="0.3">
      <c r="A554" s="1" t="s">
        <v>56</v>
      </c>
      <c r="B554" s="1"/>
      <c r="C554" s="2"/>
    </row>
    <row r="555" spans="1:3" ht="15.75" x14ac:dyDescent="0.25">
      <c r="A555" s="73"/>
      <c r="B555" s="73"/>
      <c r="C555" s="72"/>
    </row>
    <row r="556" spans="1:3" ht="15.75" x14ac:dyDescent="0.25">
      <c r="A556" s="74" t="s">
        <v>2</v>
      </c>
      <c r="B556" s="73"/>
      <c r="C556" s="72"/>
    </row>
    <row r="557" spans="1:3" ht="15.75" x14ac:dyDescent="0.25">
      <c r="A557" s="75"/>
      <c r="B557" s="166" t="s">
        <v>158</v>
      </c>
      <c r="C557" s="166"/>
    </row>
    <row r="558" spans="1:3" ht="15.75" x14ac:dyDescent="0.25">
      <c r="A558" s="76" t="s">
        <v>6</v>
      </c>
      <c r="B558" s="8"/>
      <c r="C558" s="7">
        <v>86410</v>
      </c>
    </row>
    <row r="559" spans="1:3" ht="15.75" x14ac:dyDescent="0.25">
      <c r="A559" s="67" t="s">
        <v>7</v>
      </c>
      <c r="B559" s="47"/>
      <c r="C559" s="77"/>
    </row>
    <row r="560" spans="1:3" ht="15.75" x14ac:dyDescent="0.25">
      <c r="A560" s="67" t="s">
        <v>9</v>
      </c>
      <c r="B560" s="11"/>
      <c r="C560" s="10">
        <v>7800</v>
      </c>
    </row>
    <row r="561" spans="1:3" ht="16.5" x14ac:dyDescent="0.25">
      <c r="A561" s="12" t="s">
        <v>8</v>
      </c>
      <c r="B561" s="48"/>
      <c r="C561" s="10"/>
    </row>
    <row r="562" spans="1:3" ht="15.75" x14ac:dyDescent="0.25">
      <c r="A562" s="67" t="s">
        <v>11</v>
      </c>
      <c r="B562" s="11"/>
      <c r="C562" s="10">
        <v>92250</v>
      </c>
    </row>
    <row r="563" spans="1:3" ht="15.75" x14ac:dyDescent="0.25">
      <c r="A563" s="67" t="s">
        <v>53</v>
      </c>
      <c r="B563" s="11"/>
      <c r="C563" s="10">
        <v>30000</v>
      </c>
    </row>
    <row r="564" spans="1:3" ht="15.75" x14ac:dyDescent="0.25">
      <c r="A564" s="67" t="s">
        <v>13</v>
      </c>
      <c r="B564" s="11"/>
      <c r="C564" s="10">
        <v>43205</v>
      </c>
    </row>
    <row r="565" spans="1:3" ht="15.75" x14ac:dyDescent="0.25">
      <c r="A565" s="67" t="s">
        <v>14</v>
      </c>
      <c r="B565" s="47"/>
      <c r="C565" s="13" t="s">
        <v>38</v>
      </c>
    </row>
    <row r="566" spans="1:3" ht="15.75" x14ac:dyDescent="0.25">
      <c r="A566" s="67" t="s">
        <v>16</v>
      </c>
      <c r="B566" s="11"/>
      <c r="C566" s="10">
        <v>25000</v>
      </c>
    </row>
    <row r="567" spans="1:3" ht="15.75" x14ac:dyDescent="0.25">
      <c r="A567" s="67" t="s">
        <v>17</v>
      </c>
      <c r="B567" s="11"/>
      <c r="C567" s="10">
        <v>55000</v>
      </c>
    </row>
    <row r="568" spans="1:3" ht="15.75" x14ac:dyDescent="0.25">
      <c r="A568" s="67" t="s">
        <v>15</v>
      </c>
      <c r="B568" s="47"/>
      <c r="C568" s="13">
        <v>100000</v>
      </c>
    </row>
    <row r="569" spans="1:3" ht="15.75" x14ac:dyDescent="0.25">
      <c r="A569" s="67" t="s">
        <v>18</v>
      </c>
      <c r="B569" s="11"/>
      <c r="C569" s="10">
        <v>11500</v>
      </c>
    </row>
    <row r="570" spans="1:3" ht="15.75" x14ac:dyDescent="0.25">
      <c r="A570" s="67" t="s">
        <v>19</v>
      </c>
      <c r="B570" s="11"/>
      <c r="C570" s="10">
        <v>20000</v>
      </c>
    </row>
    <row r="571" spans="1:3" ht="15.75" x14ac:dyDescent="0.25">
      <c r="A571" s="78" t="s">
        <v>20</v>
      </c>
      <c r="B571" s="19"/>
      <c r="C571" s="18">
        <f>SUM(C558:C570)</f>
        <v>471165</v>
      </c>
    </row>
    <row r="572" spans="1:3" ht="15.75" x14ac:dyDescent="0.25">
      <c r="A572" s="79"/>
      <c r="B572" s="47"/>
      <c r="C572" s="20"/>
    </row>
    <row r="573" spans="1:3" ht="15.75" x14ac:dyDescent="0.25">
      <c r="A573" s="80" t="s">
        <v>21</v>
      </c>
      <c r="B573" s="47"/>
      <c r="C573" s="20"/>
    </row>
    <row r="574" spans="1:3" ht="15.75" x14ac:dyDescent="0.25">
      <c r="A574" s="67" t="s">
        <v>143</v>
      </c>
      <c r="B574" s="154"/>
      <c r="C574" s="77"/>
    </row>
    <row r="575" spans="1:3" ht="15.75" x14ac:dyDescent="0.25">
      <c r="A575" s="67" t="s">
        <v>22</v>
      </c>
      <c r="B575" s="47"/>
      <c r="C575" s="81"/>
    </row>
    <row r="576" spans="1:3" ht="15.75" x14ac:dyDescent="0.25">
      <c r="A576" s="67" t="s">
        <v>24</v>
      </c>
      <c r="B576" s="90"/>
      <c r="C576" s="81"/>
    </row>
    <row r="577" spans="1:3" ht="15.75" x14ac:dyDescent="0.25">
      <c r="A577" s="67" t="s">
        <v>25</v>
      </c>
      <c r="B577" s="151"/>
      <c r="C577" s="81"/>
    </row>
    <row r="578" spans="1:3" ht="15.75" x14ac:dyDescent="0.25">
      <c r="A578" s="67"/>
      <c r="B578" s="8"/>
      <c r="C578" s="7">
        <f>C571+B574</f>
        <v>471165</v>
      </c>
    </row>
    <row r="579" spans="1:3" ht="15.75" x14ac:dyDescent="0.25">
      <c r="A579" s="80" t="s">
        <v>26</v>
      </c>
      <c r="B579" s="47"/>
      <c r="C579" s="81"/>
    </row>
    <row r="580" spans="1:3" ht="15.75" x14ac:dyDescent="0.25">
      <c r="A580" s="67" t="s">
        <v>27</v>
      </c>
      <c r="B580" s="29">
        <v>350</v>
      </c>
      <c r="C580" s="82"/>
    </row>
    <row r="581" spans="1:3" ht="17.25" x14ac:dyDescent="0.3">
      <c r="A581" s="83" t="s">
        <v>28</v>
      </c>
      <c r="B581" s="29">
        <v>8641</v>
      </c>
      <c r="C581" s="82"/>
    </row>
    <row r="582" spans="1:3" ht="17.25" x14ac:dyDescent="0.3">
      <c r="A582" s="83"/>
      <c r="B582" s="49"/>
      <c r="C582" s="33">
        <f>-B580-B581-B582</f>
        <v>-8991</v>
      </c>
    </row>
    <row r="583" spans="1:3" ht="16.5" thickBot="1" x14ac:dyDescent="0.3">
      <c r="A583" s="67" t="s">
        <v>29</v>
      </c>
      <c r="B583" s="35"/>
      <c r="C583" s="34">
        <f>C578-B580-B581</f>
        <v>462174</v>
      </c>
    </row>
    <row r="584" spans="1:3" ht="15.75" x14ac:dyDescent="0.25">
      <c r="A584" s="67" t="s">
        <v>30</v>
      </c>
      <c r="B584" s="50"/>
      <c r="C584" s="85">
        <f>C583*6/100</f>
        <v>27730.44</v>
      </c>
    </row>
    <row r="585" spans="1:3" ht="15.75" x14ac:dyDescent="0.25">
      <c r="A585" s="67" t="s">
        <v>31</v>
      </c>
      <c r="B585" s="47"/>
      <c r="C585" s="13">
        <v>-15000</v>
      </c>
    </row>
    <row r="586" spans="1:3" ht="16.5" thickBot="1" x14ac:dyDescent="0.3">
      <c r="A586" s="43" t="s">
        <v>32</v>
      </c>
      <c r="B586" s="40"/>
      <c r="C586" s="38">
        <f>C584+C585</f>
        <v>12730.439999999999</v>
      </c>
    </row>
    <row r="587" spans="1:3" ht="16.5" thickTop="1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3" ht="15.75" x14ac:dyDescent="0.25">
      <c r="A593" s="21"/>
      <c r="B593" s="30"/>
      <c r="C593" s="58"/>
    </row>
    <row r="594" spans="1:3" ht="15.75" x14ac:dyDescent="0.25">
      <c r="A594" s="21"/>
      <c r="B594" s="30"/>
      <c r="C594" s="58"/>
    </row>
    <row r="595" spans="1:3" ht="15.75" x14ac:dyDescent="0.25">
      <c r="A595" s="21"/>
      <c r="B595" s="30"/>
      <c r="C595" s="58"/>
    </row>
    <row r="596" spans="1:3" ht="15.75" x14ac:dyDescent="0.25">
      <c r="A596" s="21"/>
      <c r="B596" s="30"/>
      <c r="C596" s="58"/>
    </row>
    <row r="597" spans="1:3" ht="15.75" x14ac:dyDescent="0.25">
      <c r="A597" s="21"/>
      <c r="B597" s="30"/>
      <c r="C597" s="58"/>
    </row>
    <row r="598" spans="1:3" ht="15.75" x14ac:dyDescent="0.25">
      <c r="A598" s="21"/>
      <c r="B598" s="30"/>
      <c r="C598" s="58"/>
    </row>
    <row r="599" spans="1:3" ht="15.75" x14ac:dyDescent="0.25">
      <c r="A599" s="21"/>
      <c r="B599" s="30"/>
      <c r="C599" s="58"/>
    </row>
    <row r="600" spans="1:3" ht="17.25" x14ac:dyDescent="0.3">
      <c r="A600" s="1" t="s">
        <v>136</v>
      </c>
      <c r="B600" s="1"/>
      <c r="C600" s="2"/>
    </row>
    <row r="601" spans="1:3" ht="17.25" x14ac:dyDescent="0.3">
      <c r="A601" s="1" t="s">
        <v>56</v>
      </c>
      <c r="B601" s="1"/>
      <c r="C601" s="2"/>
    </row>
    <row r="602" spans="1:3" ht="15.75" x14ac:dyDescent="0.25">
      <c r="A602" s="73"/>
      <c r="B602" s="73"/>
      <c r="C602" s="72"/>
    </row>
    <row r="603" spans="1:3" ht="15.75" x14ac:dyDescent="0.25">
      <c r="A603" s="74" t="s">
        <v>2</v>
      </c>
      <c r="B603" s="73"/>
      <c r="C603" s="72"/>
    </row>
    <row r="604" spans="1:3" ht="15.75" x14ac:dyDescent="0.25">
      <c r="A604" s="75"/>
      <c r="B604" s="166" t="s">
        <v>158</v>
      </c>
      <c r="C604" s="166"/>
    </row>
    <row r="605" spans="1:3" ht="15.75" x14ac:dyDescent="0.25">
      <c r="A605" s="76" t="s">
        <v>6</v>
      </c>
      <c r="B605" s="8"/>
      <c r="C605" s="7">
        <v>91300</v>
      </c>
    </row>
    <row r="606" spans="1:3" ht="15.75" x14ac:dyDescent="0.25">
      <c r="A606" s="67" t="s">
        <v>7</v>
      </c>
      <c r="B606" s="47"/>
      <c r="C606" s="77">
        <v>27604.83</v>
      </c>
    </row>
    <row r="607" spans="1:3" ht="15.75" x14ac:dyDescent="0.25">
      <c r="A607" s="67" t="s">
        <v>9</v>
      </c>
      <c r="B607" s="11"/>
      <c r="C607" s="10">
        <v>7800</v>
      </c>
    </row>
    <row r="608" spans="1:3" ht="16.5" x14ac:dyDescent="0.25">
      <c r="A608" s="12" t="s">
        <v>8</v>
      </c>
      <c r="B608" s="48"/>
      <c r="C608" s="10"/>
    </row>
    <row r="609" spans="1:3" ht="15.75" x14ac:dyDescent="0.25">
      <c r="A609" s="67" t="s">
        <v>11</v>
      </c>
      <c r="B609" s="11"/>
      <c r="C609" s="10">
        <v>92250</v>
      </c>
    </row>
    <row r="610" spans="1:3" ht="15.75" x14ac:dyDescent="0.25">
      <c r="A610" s="67" t="s">
        <v>53</v>
      </c>
      <c r="B610" s="11"/>
      <c r="C610" s="10">
        <v>30000</v>
      </c>
    </row>
    <row r="611" spans="1:3" ht="15.75" x14ac:dyDescent="0.25">
      <c r="A611" s="67" t="s">
        <v>13</v>
      </c>
      <c r="B611" s="11"/>
      <c r="C611" s="10">
        <v>45650</v>
      </c>
    </row>
    <row r="612" spans="1:3" ht="15.75" x14ac:dyDescent="0.25">
      <c r="A612" s="67" t="s">
        <v>14</v>
      </c>
      <c r="B612" s="47"/>
      <c r="C612" s="13">
        <v>13802.41</v>
      </c>
    </row>
    <row r="613" spans="1:3" ht="15.75" x14ac:dyDescent="0.25">
      <c r="A613" s="67" t="s">
        <v>16</v>
      </c>
      <c r="B613" s="11"/>
      <c r="C613" s="10">
        <v>25000</v>
      </c>
    </row>
    <row r="614" spans="1:3" ht="15.75" x14ac:dyDescent="0.25">
      <c r="A614" s="67" t="s">
        <v>17</v>
      </c>
      <c r="B614" s="11"/>
      <c r="C614" s="10">
        <v>55000</v>
      </c>
    </row>
    <row r="615" spans="1:3" ht="15.75" x14ac:dyDescent="0.25">
      <c r="A615" s="67" t="s">
        <v>15</v>
      </c>
      <c r="B615" s="47"/>
      <c r="C615" s="13"/>
    </row>
    <row r="616" spans="1:3" ht="15.75" x14ac:dyDescent="0.25">
      <c r="A616" s="67" t="s">
        <v>18</v>
      </c>
      <c r="B616" s="11"/>
      <c r="C616" s="10">
        <v>11500</v>
      </c>
    </row>
    <row r="617" spans="1:3" ht="15.75" x14ac:dyDescent="0.25">
      <c r="A617" s="67" t="s">
        <v>19</v>
      </c>
      <c r="B617" s="11"/>
      <c r="C617" s="10">
        <v>20000</v>
      </c>
    </row>
    <row r="618" spans="1:3" ht="15.75" x14ac:dyDescent="0.25">
      <c r="A618" s="78" t="s">
        <v>20</v>
      </c>
      <c r="B618" s="19"/>
      <c r="C618" s="18">
        <f>SUM(C605:C617)</f>
        <v>419907.24</v>
      </c>
    </row>
    <row r="619" spans="1:3" ht="15.75" x14ac:dyDescent="0.25">
      <c r="A619" s="79"/>
      <c r="B619" s="47"/>
      <c r="C619" s="20"/>
    </row>
    <row r="620" spans="1:3" ht="15.75" x14ac:dyDescent="0.25">
      <c r="A620" s="80" t="s">
        <v>21</v>
      </c>
      <c r="B620" s="47"/>
      <c r="C620" s="20"/>
    </row>
    <row r="621" spans="1:3" ht="15.75" x14ac:dyDescent="0.25">
      <c r="A621" s="67" t="s">
        <v>143</v>
      </c>
      <c r="B621" s="154"/>
      <c r="C621" s="77"/>
    </row>
    <row r="622" spans="1:3" ht="15.75" x14ac:dyDescent="0.25">
      <c r="A622" s="67" t="s">
        <v>22</v>
      </c>
      <c r="B622" s="16">
        <v>20000</v>
      </c>
      <c r="C622" s="81"/>
    </row>
    <row r="623" spans="1:3" ht="15.75" x14ac:dyDescent="0.25">
      <c r="A623" s="67" t="s">
        <v>24</v>
      </c>
      <c r="B623" s="90"/>
      <c r="C623" s="81"/>
    </row>
    <row r="624" spans="1:3" ht="15.75" x14ac:dyDescent="0.25">
      <c r="A624" s="67" t="s">
        <v>25</v>
      </c>
      <c r="B624" s="151"/>
      <c r="C624" s="81"/>
    </row>
    <row r="625" spans="1:3" ht="15.75" x14ac:dyDescent="0.25">
      <c r="A625" s="67"/>
      <c r="B625" s="8"/>
      <c r="C625" s="7">
        <f>C618+B622</f>
        <v>439907.24</v>
      </c>
    </row>
    <row r="626" spans="1:3" ht="15.75" x14ac:dyDescent="0.25">
      <c r="A626" s="80" t="s">
        <v>26</v>
      </c>
      <c r="B626" s="47"/>
      <c r="C626" s="81"/>
    </row>
    <row r="627" spans="1:3" ht="15.75" x14ac:dyDescent="0.25">
      <c r="A627" s="67" t="s">
        <v>27</v>
      </c>
      <c r="B627" s="29">
        <v>350</v>
      </c>
      <c r="C627" s="82"/>
    </row>
    <row r="628" spans="1:3" ht="17.25" x14ac:dyDescent="0.3">
      <c r="A628" s="83" t="s">
        <v>28</v>
      </c>
      <c r="B628" s="29">
        <v>11890.5</v>
      </c>
      <c r="C628" s="82"/>
    </row>
    <row r="629" spans="1:3" ht="17.25" x14ac:dyDescent="0.3">
      <c r="A629" s="83"/>
      <c r="B629" s="49"/>
      <c r="C629" s="33">
        <f>-B627-B628-B629</f>
        <v>-12240.5</v>
      </c>
    </row>
    <row r="630" spans="1:3" ht="16.5" thickBot="1" x14ac:dyDescent="0.3">
      <c r="A630" s="67" t="s">
        <v>29</v>
      </c>
      <c r="B630" s="35"/>
      <c r="C630" s="34">
        <f>C625-B627-B628</f>
        <v>427666.74</v>
      </c>
    </row>
    <row r="631" spans="1:3" ht="15.75" x14ac:dyDescent="0.25">
      <c r="A631" s="67" t="s">
        <v>30</v>
      </c>
      <c r="B631" s="50"/>
      <c r="C631" s="85">
        <f>C630*6/100</f>
        <v>25660.004399999998</v>
      </c>
    </row>
    <row r="632" spans="1:3" ht="15.75" x14ac:dyDescent="0.25">
      <c r="A632" s="67" t="s">
        <v>31</v>
      </c>
      <c r="B632" s="47"/>
      <c r="C632" s="13">
        <v>-15000</v>
      </c>
    </row>
    <row r="633" spans="1:3" ht="15.75" x14ac:dyDescent="0.25">
      <c r="A633" s="67" t="s">
        <v>159</v>
      </c>
      <c r="B633" s="47"/>
      <c r="C633" s="13">
        <v>-5084</v>
      </c>
    </row>
    <row r="634" spans="1:3" ht="16.5" thickBot="1" x14ac:dyDescent="0.3">
      <c r="A634" s="43" t="s">
        <v>32</v>
      </c>
      <c r="B634" s="40"/>
      <c r="C634" s="38">
        <f>C631+C632-5084</f>
        <v>5576.004399999998</v>
      </c>
    </row>
    <row r="635" spans="1:3" ht="16.5" thickTop="1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21"/>
      <c r="B637" s="30"/>
      <c r="C637" s="58"/>
    </row>
    <row r="638" spans="1:3" ht="15.75" x14ac:dyDescent="0.25">
      <c r="A638" s="21"/>
      <c r="B638" s="30"/>
      <c r="C638" s="58"/>
    </row>
    <row r="639" spans="1:3" ht="15.75" x14ac:dyDescent="0.25">
      <c r="A639" s="21"/>
      <c r="B639" s="30"/>
      <c r="C639" s="58"/>
    </row>
    <row r="640" spans="1:3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58"/>
    </row>
    <row r="644" spans="1:3" ht="15.75" x14ac:dyDescent="0.25">
      <c r="A644" s="21"/>
      <c r="B644" s="30"/>
      <c r="C644" s="58"/>
    </row>
    <row r="645" spans="1:3" ht="15.75" x14ac:dyDescent="0.25">
      <c r="A645" s="21"/>
      <c r="B645" s="30"/>
      <c r="C645" s="58"/>
    </row>
    <row r="646" spans="1:3" ht="15.75" x14ac:dyDescent="0.25">
      <c r="A646" s="21"/>
      <c r="B646" s="30"/>
      <c r="C646" s="58"/>
    </row>
    <row r="647" spans="1:3" ht="15.75" x14ac:dyDescent="0.25">
      <c r="A647" s="21"/>
      <c r="B647" s="30"/>
      <c r="C647" s="97"/>
    </row>
    <row r="648" spans="1:3" ht="15.75" x14ac:dyDescent="0.25">
      <c r="A648" s="21"/>
      <c r="B648" s="30"/>
      <c r="C648" s="97"/>
    </row>
    <row r="649" spans="1:3" ht="15.75" x14ac:dyDescent="0.25">
      <c r="A649" s="71" t="s">
        <v>127</v>
      </c>
      <c r="C649" s="101"/>
    </row>
    <row r="650" spans="1:3" ht="15.75" x14ac:dyDescent="0.25">
      <c r="A650" s="71" t="s">
        <v>63</v>
      </c>
      <c r="B650" s="71"/>
      <c r="C650" s="72"/>
    </row>
    <row r="651" spans="1:3" ht="15.75" x14ac:dyDescent="0.25">
      <c r="A651" s="73"/>
      <c r="B651" s="73"/>
      <c r="C651" s="72"/>
    </row>
    <row r="652" spans="1:3" ht="15.75" x14ac:dyDescent="0.25">
      <c r="A652" s="74" t="s">
        <v>2</v>
      </c>
      <c r="B652" s="73"/>
      <c r="C652" s="72"/>
    </row>
    <row r="653" spans="1:3" ht="15.75" x14ac:dyDescent="0.25">
      <c r="A653" s="75"/>
      <c r="B653" s="166" t="s">
        <v>158</v>
      </c>
      <c r="C653" s="166"/>
    </row>
    <row r="654" spans="1:3" ht="15.75" x14ac:dyDescent="0.25">
      <c r="A654" s="76" t="s">
        <v>6</v>
      </c>
      <c r="B654" s="8"/>
      <c r="C654" s="7">
        <v>147500</v>
      </c>
    </row>
    <row r="655" spans="1:3" ht="15.75" x14ac:dyDescent="0.25">
      <c r="A655" s="67" t="s">
        <v>7</v>
      </c>
      <c r="B655" s="47"/>
      <c r="C655" s="13" t="s">
        <v>38</v>
      </c>
    </row>
    <row r="656" spans="1:3" ht="15.75" x14ac:dyDescent="0.25">
      <c r="A656" s="67" t="s">
        <v>9</v>
      </c>
      <c r="B656" s="11"/>
      <c r="C656" s="10">
        <v>7800</v>
      </c>
    </row>
    <row r="657" spans="1:3" ht="16.5" x14ac:dyDescent="0.25">
      <c r="A657" s="12" t="s">
        <v>8</v>
      </c>
      <c r="B657" s="48"/>
      <c r="C657" s="10">
        <v>2900</v>
      </c>
    </row>
    <row r="658" spans="1:3" ht="15.75" x14ac:dyDescent="0.25">
      <c r="A658" s="67" t="s">
        <v>64</v>
      </c>
      <c r="B658" s="11"/>
      <c r="C658" s="10">
        <v>7500</v>
      </c>
    </row>
    <row r="659" spans="1:3" ht="15.75" x14ac:dyDescent="0.25">
      <c r="A659" s="67" t="s">
        <v>11</v>
      </c>
      <c r="B659" s="11"/>
      <c r="C659" s="10">
        <v>92250</v>
      </c>
    </row>
    <row r="660" spans="1:3" ht="15.75" x14ac:dyDescent="0.25">
      <c r="A660" s="67" t="s">
        <v>53</v>
      </c>
      <c r="B660" s="11"/>
      <c r="C660" s="10">
        <v>50000</v>
      </c>
    </row>
    <row r="661" spans="1:3" ht="15.75" x14ac:dyDescent="0.25">
      <c r="A661" s="67" t="s">
        <v>13</v>
      </c>
      <c r="B661" s="11"/>
      <c r="C661" s="10">
        <v>73750</v>
      </c>
    </row>
    <row r="662" spans="1:3" ht="15.75" x14ac:dyDescent="0.25">
      <c r="A662" s="67" t="s">
        <v>14</v>
      </c>
      <c r="B662" s="47"/>
      <c r="C662" s="13" t="s">
        <v>38</v>
      </c>
    </row>
    <row r="663" spans="1:3" ht="15.75" x14ac:dyDescent="0.25">
      <c r="A663" s="67" t="s">
        <v>16</v>
      </c>
      <c r="B663" s="11"/>
      <c r="C663" s="10">
        <v>25000</v>
      </c>
    </row>
    <row r="664" spans="1:3" ht="15.75" x14ac:dyDescent="0.25">
      <c r="A664" s="67" t="s">
        <v>17</v>
      </c>
      <c r="B664" s="11"/>
      <c r="C664" s="10">
        <v>75000</v>
      </c>
    </row>
    <row r="665" spans="1:3" ht="15.75" x14ac:dyDescent="0.25">
      <c r="A665" s="67" t="s">
        <v>15</v>
      </c>
      <c r="B665" s="47"/>
      <c r="C665" s="15" t="s">
        <v>38</v>
      </c>
    </row>
    <row r="666" spans="1:3" ht="15.75" x14ac:dyDescent="0.25">
      <c r="A666" s="67" t="s">
        <v>18</v>
      </c>
      <c r="B666" s="11"/>
      <c r="C666" s="10">
        <v>13900</v>
      </c>
    </row>
    <row r="667" spans="1:3" ht="15.75" x14ac:dyDescent="0.25">
      <c r="A667" s="67" t="s">
        <v>19</v>
      </c>
      <c r="B667" s="11"/>
      <c r="C667" s="10">
        <v>20000</v>
      </c>
    </row>
    <row r="668" spans="1:3" ht="15.75" x14ac:dyDescent="0.25">
      <c r="A668" s="78" t="s">
        <v>20</v>
      </c>
      <c r="B668" s="19"/>
      <c r="C668" s="18">
        <f>SUM(C654:C667)</f>
        <v>515600</v>
      </c>
    </row>
    <row r="669" spans="1:3" ht="15.75" x14ac:dyDescent="0.25">
      <c r="A669" s="79"/>
      <c r="B669" s="47"/>
      <c r="C669" s="20"/>
    </row>
    <row r="670" spans="1:3" ht="15.75" x14ac:dyDescent="0.25">
      <c r="A670" s="80" t="s">
        <v>21</v>
      </c>
      <c r="B670" s="47"/>
      <c r="C670" s="20"/>
    </row>
    <row r="671" spans="1:3" ht="15.75" x14ac:dyDescent="0.25">
      <c r="A671" s="67" t="s">
        <v>143</v>
      </c>
      <c r="B671" s="154"/>
      <c r="C671" s="77"/>
    </row>
    <row r="672" spans="1:3" ht="15.75" x14ac:dyDescent="0.25">
      <c r="A672" s="67" t="s">
        <v>22</v>
      </c>
      <c r="B672" s="14">
        <v>20000</v>
      </c>
      <c r="C672" s="81"/>
    </row>
    <row r="673" spans="1:3" ht="15.75" x14ac:dyDescent="0.25">
      <c r="A673" s="67" t="s">
        <v>24</v>
      </c>
      <c r="B673" s="47"/>
      <c r="C673" s="81"/>
    </row>
    <row r="674" spans="1:3" ht="15.75" x14ac:dyDescent="0.25">
      <c r="A674" s="67" t="s">
        <v>25</v>
      </c>
      <c r="B674" s="47"/>
      <c r="C674" s="81"/>
    </row>
    <row r="675" spans="1:3" ht="15.75" x14ac:dyDescent="0.25">
      <c r="A675" s="67"/>
      <c r="B675" s="8"/>
      <c r="C675" s="7">
        <f>C668+B671+B672</f>
        <v>535600</v>
      </c>
    </row>
    <row r="676" spans="1:3" ht="15.75" x14ac:dyDescent="0.25">
      <c r="A676" s="80" t="s">
        <v>26</v>
      </c>
      <c r="B676" s="47"/>
      <c r="C676" s="81"/>
    </row>
    <row r="677" spans="1:3" ht="15.75" x14ac:dyDescent="0.25">
      <c r="A677" s="67" t="s">
        <v>27</v>
      </c>
      <c r="B677" s="29">
        <v>350</v>
      </c>
      <c r="C677" s="82"/>
    </row>
    <row r="678" spans="1:3" ht="17.25" x14ac:dyDescent="0.3">
      <c r="A678" s="83" t="s">
        <v>28</v>
      </c>
      <c r="B678" s="29">
        <v>14750</v>
      </c>
      <c r="C678" s="82"/>
    </row>
    <row r="679" spans="1:3" ht="17.25" x14ac:dyDescent="0.3">
      <c r="A679" s="83"/>
      <c r="B679" s="49"/>
      <c r="C679" s="33">
        <f>-B677-B678-B679</f>
        <v>-15100</v>
      </c>
    </row>
    <row r="680" spans="1:3" ht="16.5" thickBot="1" x14ac:dyDescent="0.3">
      <c r="A680" s="67" t="s">
        <v>29</v>
      </c>
      <c r="B680" s="35"/>
      <c r="C680" s="84">
        <f>+C675+C679</f>
        <v>520500</v>
      </c>
    </row>
    <row r="681" spans="1:3" ht="15.75" x14ac:dyDescent="0.25">
      <c r="A681" s="67" t="s">
        <v>73</v>
      </c>
      <c r="B681" s="50"/>
      <c r="C681" s="85">
        <f>C680*12/100</f>
        <v>62460</v>
      </c>
    </row>
    <row r="682" spans="1:3" ht="15.75" x14ac:dyDescent="0.25">
      <c r="A682" s="67" t="s">
        <v>31</v>
      </c>
      <c r="B682" s="47"/>
      <c r="C682" s="77">
        <v>-45000</v>
      </c>
    </row>
    <row r="683" spans="1:3" ht="16.5" thickBot="1" x14ac:dyDescent="0.3">
      <c r="A683" s="88" t="s">
        <v>54</v>
      </c>
      <c r="B683" s="89"/>
      <c r="C683" s="126">
        <f>C681+C682</f>
        <v>17460</v>
      </c>
    </row>
    <row r="684" spans="1:3" ht="16.5" thickTop="1" x14ac:dyDescent="0.25">
      <c r="A684" s="92"/>
      <c r="B684" s="146"/>
      <c r="C684" s="120"/>
    </row>
    <row r="685" spans="1:3" ht="15.75" x14ac:dyDescent="0.25">
      <c r="A685" s="92"/>
      <c r="B685" s="146"/>
      <c r="C685" s="120"/>
    </row>
    <row r="686" spans="1:3" ht="15.75" x14ac:dyDescent="0.25">
      <c r="A686" s="92"/>
      <c r="B686" s="146"/>
      <c r="C686" s="120"/>
    </row>
    <row r="687" spans="1:3" ht="15.75" x14ac:dyDescent="0.25">
      <c r="A687" s="92"/>
      <c r="B687" s="146"/>
      <c r="C687" s="120"/>
    </row>
    <row r="688" spans="1:3" ht="15.75" x14ac:dyDescent="0.25">
      <c r="A688" s="92"/>
      <c r="B688" s="146"/>
      <c r="C688" s="120"/>
    </row>
    <row r="689" spans="1:3" ht="15.75" x14ac:dyDescent="0.25">
      <c r="A689" s="92"/>
      <c r="B689" s="146"/>
      <c r="C689" s="120"/>
    </row>
    <row r="690" spans="1:3" ht="15.75" x14ac:dyDescent="0.25">
      <c r="A690" s="92"/>
      <c r="B690" s="146"/>
      <c r="C690" s="120"/>
    </row>
    <row r="691" spans="1:3" ht="15.75" x14ac:dyDescent="0.25">
      <c r="A691" s="92"/>
      <c r="B691" s="146"/>
      <c r="C691" s="120"/>
    </row>
    <row r="692" spans="1:3" ht="15.75" x14ac:dyDescent="0.25">
      <c r="A692" s="92"/>
      <c r="B692" s="146"/>
      <c r="C692" s="120"/>
    </row>
    <row r="693" spans="1:3" ht="15.75" x14ac:dyDescent="0.25">
      <c r="A693" s="92"/>
      <c r="B693" s="146"/>
      <c r="C693" s="120"/>
    </row>
    <row r="694" spans="1:3" ht="15.75" x14ac:dyDescent="0.25">
      <c r="A694" s="21"/>
      <c r="B694" s="30"/>
      <c r="C694" s="97"/>
    </row>
    <row r="696" spans="1:3" ht="15.75" x14ac:dyDescent="0.25">
      <c r="A696" s="71" t="s">
        <v>62</v>
      </c>
      <c r="C696" s="101"/>
    </row>
    <row r="697" spans="1:3" ht="15.75" x14ac:dyDescent="0.25">
      <c r="A697" s="71" t="s">
        <v>63</v>
      </c>
      <c r="B697" s="71"/>
      <c r="C697" s="72"/>
    </row>
    <row r="698" spans="1:3" ht="15.75" x14ac:dyDescent="0.25">
      <c r="A698" s="73"/>
      <c r="B698" s="73"/>
      <c r="C698" s="72"/>
    </row>
    <row r="699" spans="1:3" ht="15.75" x14ac:dyDescent="0.25">
      <c r="A699" s="74" t="s">
        <v>2</v>
      </c>
      <c r="B699" s="73"/>
      <c r="C699" s="72"/>
    </row>
    <row r="700" spans="1:3" ht="15.75" x14ac:dyDescent="0.25">
      <c r="A700" s="75"/>
      <c r="B700" s="166" t="s">
        <v>158</v>
      </c>
      <c r="C700" s="166"/>
    </row>
    <row r="701" spans="1:3" ht="15.75" x14ac:dyDescent="0.25">
      <c r="A701" s="76" t="s">
        <v>6</v>
      </c>
      <c r="B701" s="8"/>
      <c r="C701" s="7">
        <v>136500</v>
      </c>
    </row>
    <row r="702" spans="1:3" ht="15.75" x14ac:dyDescent="0.25">
      <c r="A702" s="67" t="s">
        <v>7</v>
      </c>
      <c r="B702" s="47"/>
      <c r="C702" s="77" t="s">
        <v>38</v>
      </c>
    </row>
    <row r="703" spans="1:3" ht="15.75" x14ac:dyDescent="0.25">
      <c r="A703" s="67" t="s">
        <v>9</v>
      </c>
      <c r="B703" s="11"/>
      <c r="C703" s="10">
        <v>7800</v>
      </c>
    </row>
    <row r="704" spans="1:3" ht="17.25" x14ac:dyDescent="0.3">
      <c r="A704" s="83" t="s">
        <v>10</v>
      </c>
      <c r="B704" s="48"/>
      <c r="C704" s="10" t="s">
        <v>38</v>
      </c>
    </row>
    <row r="705" spans="1:3" ht="15.75" x14ac:dyDescent="0.25">
      <c r="A705" s="67" t="s">
        <v>64</v>
      </c>
      <c r="B705" s="11"/>
      <c r="C705" s="10">
        <v>7500</v>
      </c>
    </row>
    <row r="706" spans="1:3" ht="15.75" x14ac:dyDescent="0.25">
      <c r="A706" s="67" t="s">
        <v>11</v>
      </c>
      <c r="B706" s="11"/>
      <c r="C706" s="10">
        <v>92250</v>
      </c>
    </row>
    <row r="707" spans="1:3" ht="15.75" x14ac:dyDescent="0.25">
      <c r="A707" s="67" t="s">
        <v>53</v>
      </c>
      <c r="B707" s="11"/>
      <c r="C707" s="10">
        <v>50000</v>
      </c>
    </row>
    <row r="708" spans="1:3" ht="15.75" x14ac:dyDescent="0.25">
      <c r="A708" s="67" t="s">
        <v>13</v>
      </c>
      <c r="B708" s="11"/>
      <c r="C708" s="10">
        <v>68250</v>
      </c>
    </row>
    <row r="709" spans="1:3" ht="15.75" x14ac:dyDescent="0.25">
      <c r="A709" s="67" t="s">
        <v>14</v>
      </c>
      <c r="B709" s="47"/>
      <c r="C709" s="13" t="s">
        <v>38</v>
      </c>
    </row>
    <row r="710" spans="1:3" ht="15.75" x14ac:dyDescent="0.25">
      <c r="A710" s="67" t="s">
        <v>16</v>
      </c>
      <c r="B710" s="11"/>
      <c r="C710" s="10">
        <v>25000</v>
      </c>
    </row>
    <row r="711" spans="1:3" ht="15.75" x14ac:dyDescent="0.25">
      <c r="A711" s="67" t="s">
        <v>17</v>
      </c>
      <c r="B711" s="11"/>
      <c r="C711" s="10">
        <v>75000</v>
      </c>
    </row>
    <row r="712" spans="1:3" ht="15.75" x14ac:dyDescent="0.25">
      <c r="A712" s="67" t="s">
        <v>15</v>
      </c>
      <c r="B712" s="47"/>
      <c r="C712" s="15">
        <v>125000</v>
      </c>
    </row>
    <row r="713" spans="1:3" ht="15.75" x14ac:dyDescent="0.25">
      <c r="A713" s="67" t="s">
        <v>18</v>
      </c>
      <c r="B713" s="11"/>
      <c r="C713" s="10">
        <v>13900</v>
      </c>
    </row>
    <row r="714" spans="1:3" ht="15.75" x14ac:dyDescent="0.25">
      <c r="A714" s="67" t="s">
        <v>19</v>
      </c>
      <c r="B714" s="11"/>
      <c r="C714" s="10">
        <v>20000</v>
      </c>
    </row>
    <row r="715" spans="1:3" ht="15.75" x14ac:dyDescent="0.25">
      <c r="A715" s="78" t="s">
        <v>20</v>
      </c>
      <c r="B715" s="19"/>
      <c r="C715" s="18">
        <f>SUM(C701:C714)</f>
        <v>621200</v>
      </c>
    </row>
    <row r="716" spans="1:3" ht="15.75" x14ac:dyDescent="0.25">
      <c r="A716" s="79"/>
      <c r="B716" s="47"/>
      <c r="C716" s="20"/>
    </row>
    <row r="717" spans="1:3" ht="15.75" x14ac:dyDescent="0.25">
      <c r="A717" s="80" t="s">
        <v>21</v>
      </c>
      <c r="B717" s="47"/>
      <c r="C717" s="20"/>
    </row>
    <row r="718" spans="1:3" ht="15.75" x14ac:dyDescent="0.25">
      <c r="A718" s="67" t="s">
        <v>143</v>
      </c>
      <c r="B718" s="154"/>
      <c r="C718" s="77"/>
    </row>
    <row r="719" spans="1:3" ht="15.75" x14ac:dyDescent="0.25">
      <c r="A719" s="67" t="s">
        <v>22</v>
      </c>
      <c r="B719" s="47"/>
      <c r="C719" s="81"/>
    </row>
    <row r="720" spans="1:3" ht="15.75" x14ac:dyDescent="0.25">
      <c r="A720" s="67" t="s">
        <v>24</v>
      </c>
      <c r="B720" s="47"/>
      <c r="C720" s="81"/>
    </row>
    <row r="721" spans="1:3" ht="15.75" x14ac:dyDescent="0.25">
      <c r="A721" s="67" t="s">
        <v>25</v>
      </c>
      <c r="B721" s="47"/>
      <c r="C721" s="81"/>
    </row>
    <row r="722" spans="1:3" ht="15.75" x14ac:dyDescent="0.25">
      <c r="A722" s="67"/>
      <c r="B722" s="8"/>
      <c r="C722" s="7">
        <f>C715+B718</f>
        <v>621200</v>
      </c>
    </row>
    <row r="723" spans="1:3" ht="15.75" x14ac:dyDescent="0.25">
      <c r="A723" s="80" t="s">
        <v>26</v>
      </c>
      <c r="B723" s="47"/>
      <c r="C723" s="81"/>
    </row>
    <row r="724" spans="1:3" ht="15.75" x14ac:dyDescent="0.25">
      <c r="A724" s="67" t="s">
        <v>27</v>
      </c>
      <c r="B724" s="29">
        <v>350</v>
      </c>
      <c r="C724" s="82"/>
    </row>
    <row r="725" spans="1:3" ht="17.25" x14ac:dyDescent="0.3">
      <c r="A725" s="83" t="s">
        <v>28</v>
      </c>
      <c r="B725" s="29">
        <v>13650</v>
      </c>
      <c r="C725" s="82"/>
    </row>
    <row r="726" spans="1:3" ht="17.25" x14ac:dyDescent="0.3">
      <c r="A726" s="83"/>
      <c r="B726" s="49"/>
      <c r="C726" s="33">
        <f>-B724-B725-B726</f>
        <v>-14000</v>
      </c>
    </row>
    <row r="727" spans="1:3" ht="16.5" thickBot="1" x14ac:dyDescent="0.3">
      <c r="A727" s="67" t="s">
        <v>29</v>
      </c>
      <c r="B727" s="35"/>
      <c r="C727" s="84">
        <f>+C722+C726</f>
        <v>607200</v>
      </c>
    </row>
    <row r="728" spans="1:3" ht="15.75" x14ac:dyDescent="0.25">
      <c r="A728" s="67" t="s">
        <v>73</v>
      </c>
      <c r="B728" s="50"/>
      <c r="C728" s="85">
        <f>C727*12/100</f>
        <v>72864</v>
      </c>
    </row>
    <row r="729" spans="1:3" ht="15.75" x14ac:dyDescent="0.25">
      <c r="A729" s="67" t="s">
        <v>31</v>
      </c>
      <c r="B729" s="47"/>
      <c r="C729" s="77">
        <v>-45000</v>
      </c>
    </row>
    <row r="730" spans="1:3" ht="16.5" thickBot="1" x14ac:dyDescent="0.3">
      <c r="A730" s="88" t="s">
        <v>54</v>
      </c>
      <c r="B730" s="89"/>
      <c r="C730" s="126">
        <f>C728+C729</f>
        <v>27864</v>
      </c>
    </row>
    <row r="731" spans="1:3" ht="16.5" thickTop="1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8" spans="1:3" ht="15.75" x14ac:dyDescent="0.25">
      <c r="A738" s="92"/>
      <c r="B738" s="146"/>
      <c r="C738" s="120"/>
    </row>
    <row r="739" spans="1:3" ht="15.75" x14ac:dyDescent="0.25">
      <c r="A739" s="92"/>
      <c r="B739" s="146"/>
      <c r="C739" s="120"/>
    </row>
    <row r="740" spans="1:3" ht="15.75" x14ac:dyDescent="0.25">
      <c r="A740" s="92"/>
      <c r="B740" s="146"/>
      <c r="C740" s="120"/>
    </row>
    <row r="741" spans="1:3" ht="15.75" x14ac:dyDescent="0.25">
      <c r="A741" s="92"/>
      <c r="B741" s="146"/>
      <c r="C741" s="120"/>
    </row>
    <row r="743" spans="1:3" ht="17.25" x14ac:dyDescent="0.3">
      <c r="A743" s="1" t="s">
        <v>42</v>
      </c>
      <c r="B743" s="3"/>
      <c r="C743" s="3"/>
    </row>
    <row r="744" spans="1:3" ht="17.25" x14ac:dyDescent="0.3">
      <c r="A744" s="1" t="s">
        <v>126</v>
      </c>
      <c r="B744" s="3"/>
      <c r="C744" s="3"/>
    </row>
    <row r="745" spans="1:3" ht="17.25" x14ac:dyDescent="0.3">
      <c r="A745" s="2"/>
      <c r="B745" s="3"/>
      <c r="C745" s="3"/>
    </row>
    <row r="746" spans="1:3" ht="17.25" x14ac:dyDescent="0.3">
      <c r="A746" s="4" t="s">
        <v>2</v>
      </c>
      <c r="B746" s="3"/>
      <c r="C746" s="3"/>
    </row>
    <row r="747" spans="1:3" ht="17.25" x14ac:dyDescent="0.3">
      <c r="A747" s="5"/>
      <c r="B747" s="166" t="s">
        <v>158</v>
      </c>
      <c r="C747" s="166"/>
    </row>
    <row r="748" spans="1:3" ht="17.25" x14ac:dyDescent="0.3">
      <c r="A748" s="6" t="s">
        <v>6</v>
      </c>
      <c r="B748" s="8"/>
      <c r="C748" s="7">
        <v>88670</v>
      </c>
    </row>
    <row r="749" spans="1:3" ht="17.25" x14ac:dyDescent="0.3">
      <c r="A749" s="9" t="s">
        <v>7</v>
      </c>
      <c r="B749" s="11"/>
      <c r="C749" s="10"/>
    </row>
    <row r="750" spans="1:3" ht="15.75" x14ac:dyDescent="0.25">
      <c r="A750" s="12" t="s">
        <v>8</v>
      </c>
      <c r="B750" s="14"/>
      <c r="C750" s="13"/>
    </row>
    <row r="751" spans="1:3" ht="17.25" x14ac:dyDescent="0.3">
      <c r="A751" s="9" t="s">
        <v>9</v>
      </c>
      <c r="B751" s="11"/>
      <c r="C751" s="10">
        <v>7800</v>
      </c>
    </row>
    <row r="752" spans="1:3" ht="17.25" x14ac:dyDescent="0.3">
      <c r="A752" s="9" t="s">
        <v>10</v>
      </c>
      <c r="B752" s="11"/>
      <c r="C752" s="10"/>
    </row>
    <row r="753" spans="1:3" ht="17.25" x14ac:dyDescent="0.3">
      <c r="A753" s="9" t="s">
        <v>11</v>
      </c>
      <c r="B753" s="11"/>
      <c r="C753" s="10">
        <v>92250</v>
      </c>
    </row>
    <row r="754" spans="1:3" ht="17.25" x14ac:dyDescent="0.3">
      <c r="A754" s="9" t="s">
        <v>12</v>
      </c>
      <c r="B754" s="16"/>
      <c r="C754" s="15"/>
    </row>
    <row r="755" spans="1:3" ht="17.25" x14ac:dyDescent="0.3">
      <c r="A755" s="9" t="s">
        <v>13</v>
      </c>
      <c r="B755" s="11"/>
      <c r="C755" s="10">
        <v>44335</v>
      </c>
    </row>
    <row r="756" spans="1:3" ht="17.25" x14ac:dyDescent="0.3">
      <c r="A756" s="9" t="s">
        <v>14</v>
      </c>
      <c r="B756" s="11"/>
      <c r="C756" s="10"/>
    </row>
    <row r="757" spans="1:3" ht="17.25" x14ac:dyDescent="0.3">
      <c r="A757" s="9" t="s">
        <v>15</v>
      </c>
      <c r="B757" s="14"/>
      <c r="C757" s="13">
        <v>100000</v>
      </c>
    </row>
    <row r="758" spans="1:3" ht="17.25" x14ac:dyDescent="0.3">
      <c r="A758" s="9" t="s">
        <v>16</v>
      </c>
      <c r="B758" s="11"/>
      <c r="C758" s="10">
        <v>25000</v>
      </c>
    </row>
    <row r="759" spans="1:3" ht="17.25" x14ac:dyDescent="0.3">
      <c r="A759" s="9" t="s">
        <v>17</v>
      </c>
      <c r="B759" s="11"/>
      <c r="C759" s="10">
        <v>55000</v>
      </c>
    </row>
    <row r="760" spans="1:3" ht="17.25" x14ac:dyDescent="0.3">
      <c r="A760" s="9" t="s">
        <v>18</v>
      </c>
      <c r="B760" s="14"/>
      <c r="C760" s="13">
        <v>11500</v>
      </c>
    </row>
    <row r="761" spans="1:3" ht="17.25" x14ac:dyDescent="0.3">
      <c r="A761" s="9" t="s">
        <v>19</v>
      </c>
      <c r="B761" s="11"/>
      <c r="C761" s="10">
        <v>20000</v>
      </c>
    </row>
    <row r="762" spans="1:3" ht="17.25" x14ac:dyDescent="0.3">
      <c r="A762" s="17" t="s">
        <v>20</v>
      </c>
      <c r="B762" s="19"/>
      <c r="C762" s="18">
        <f>SUM(C748:C761)</f>
        <v>444555</v>
      </c>
    </row>
    <row r="763" spans="1:3" ht="17.25" x14ac:dyDescent="0.3">
      <c r="A763" s="9"/>
      <c r="B763" s="22"/>
      <c r="C763" s="20"/>
    </row>
    <row r="764" spans="1:3" ht="17.25" x14ac:dyDescent="0.3">
      <c r="A764" s="23" t="s">
        <v>21</v>
      </c>
      <c r="B764" s="22"/>
      <c r="C764" s="20"/>
    </row>
    <row r="765" spans="1:3" ht="17.25" x14ac:dyDescent="0.3">
      <c r="A765" s="9" t="s">
        <v>22</v>
      </c>
      <c r="B765" s="22"/>
      <c r="C765" s="20"/>
    </row>
    <row r="766" spans="1:3" ht="15.75" x14ac:dyDescent="0.25">
      <c r="A766" s="67" t="s">
        <v>143</v>
      </c>
      <c r="B766" s="154"/>
      <c r="C766" s="15"/>
    </row>
    <row r="767" spans="1:3" ht="17.25" x14ac:dyDescent="0.3">
      <c r="A767" s="9" t="s">
        <v>24</v>
      </c>
      <c r="B767" s="22"/>
      <c r="C767" s="134">
        <v>65000</v>
      </c>
    </row>
    <row r="768" spans="1:3" ht="17.25" x14ac:dyDescent="0.3">
      <c r="A768" s="9" t="s">
        <v>25</v>
      </c>
      <c r="B768" s="22"/>
      <c r="C768" s="135">
        <v>6002.97</v>
      </c>
    </row>
    <row r="769" spans="1:3" ht="17.25" x14ac:dyDescent="0.3">
      <c r="A769" s="9"/>
      <c r="B769" s="22"/>
      <c r="C769" s="20"/>
    </row>
    <row r="770" spans="1:3" ht="15.75" x14ac:dyDescent="0.25">
      <c r="A770" s="12"/>
      <c r="B770" s="8"/>
      <c r="C770" s="7">
        <f>C762+C766+C767+C768</f>
        <v>515557.97</v>
      </c>
    </row>
    <row r="771" spans="1:3" ht="17.25" x14ac:dyDescent="0.3">
      <c r="A771" s="23" t="s">
        <v>26</v>
      </c>
      <c r="B771" s="11"/>
      <c r="C771" s="10"/>
    </row>
    <row r="772" spans="1:3" ht="17.25" x14ac:dyDescent="0.3">
      <c r="A772" s="9" t="s">
        <v>27</v>
      </c>
      <c r="B772" s="27">
        <v>350</v>
      </c>
      <c r="C772" s="28"/>
    </row>
    <row r="773" spans="1:3" ht="17.25" x14ac:dyDescent="0.3">
      <c r="A773" s="9" t="s">
        <v>28</v>
      </c>
      <c r="B773" s="136">
        <v>8867</v>
      </c>
      <c r="C773" s="31"/>
    </row>
    <row r="774" spans="1:3" ht="16.5" thickBot="1" x14ac:dyDescent="0.3">
      <c r="A774" s="12"/>
      <c r="B774" s="62"/>
      <c r="C774" s="59">
        <f t="shared" ref="C774" si="7">-B772-B773</f>
        <v>-9217</v>
      </c>
    </row>
    <row r="775" spans="1:3" ht="17.25" x14ac:dyDescent="0.3">
      <c r="A775" s="9" t="s">
        <v>29</v>
      </c>
      <c r="B775" s="11"/>
      <c r="C775" s="65">
        <f>+C770+C774</f>
        <v>506340.97</v>
      </c>
    </row>
    <row r="776" spans="1:3" ht="17.25" x14ac:dyDescent="0.3">
      <c r="A776" s="9" t="s">
        <v>73</v>
      </c>
      <c r="B776" s="30"/>
      <c r="C776" s="85">
        <f>C775*12/100</f>
        <v>60760.916399999995</v>
      </c>
    </row>
    <row r="777" spans="1:3" ht="17.25" x14ac:dyDescent="0.3">
      <c r="A777" s="9" t="s">
        <v>31</v>
      </c>
      <c r="B777" s="22"/>
      <c r="C777" s="13">
        <v>-45000</v>
      </c>
    </row>
    <row r="778" spans="1:3" ht="15.75" x14ac:dyDescent="0.25">
      <c r="A778" s="43" t="s">
        <v>32</v>
      </c>
      <c r="B778" s="40"/>
      <c r="C778" s="60">
        <f>C776+C777</f>
        <v>15760.916399999995</v>
      </c>
    </row>
    <row r="779" spans="1:3" ht="16.5" thickBot="1" x14ac:dyDescent="0.3">
      <c r="A779" s="12"/>
      <c r="B779" s="52"/>
      <c r="C779" s="124">
        <v>15761</v>
      </c>
    </row>
    <row r="780" spans="1:3" ht="16.5" thickTop="1" x14ac:dyDescent="0.25">
      <c r="A780" s="21"/>
      <c r="B780" s="30"/>
      <c r="C780" s="97"/>
    </row>
    <row r="781" spans="1:3" ht="15.75" x14ac:dyDescent="0.25">
      <c r="A781" s="21"/>
      <c r="B781" s="30"/>
      <c r="C781" s="97"/>
    </row>
    <row r="782" spans="1:3" ht="15.75" x14ac:dyDescent="0.25">
      <c r="A782" s="21"/>
      <c r="B782" s="30"/>
      <c r="C782" s="97"/>
    </row>
    <row r="783" spans="1:3" ht="15.75" x14ac:dyDescent="0.25">
      <c r="A783" s="21"/>
      <c r="B783" s="30"/>
      <c r="C783" s="97"/>
    </row>
    <row r="784" spans="1:3" ht="15.75" x14ac:dyDescent="0.25">
      <c r="A784" s="21"/>
      <c r="B784" s="30"/>
      <c r="C784" s="97"/>
    </row>
    <row r="785" spans="1:3" ht="15.75" x14ac:dyDescent="0.25">
      <c r="A785" s="21"/>
      <c r="B785" s="30"/>
      <c r="C785" s="97"/>
    </row>
    <row r="786" spans="1:3" ht="15.75" x14ac:dyDescent="0.25">
      <c r="A786" s="21"/>
      <c r="B786" s="30"/>
      <c r="C786" s="97"/>
    </row>
    <row r="787" spans="1:3" ht="17.25" x14ac:dyDescent="0.3">
      <c r="A787" s="1" t="s">
        <v>138</v>
      </c>
      <c r="B787" s="1"/>
      <c r="C787" s="2"/>
    </row>
    <row r="788" spans="1:3" ht="15.75" x14ac:dyDescent="0.25">
      <c r="A788" s="113" t="s">
        <v>125</v>
      </c>
      <c r="B788" s="113"/>
      <c r="C788" s="114"/>
    </row>
    <row r="789" spans="1:3" ht="17.25" x14ac:dyDescent="0.3">
      <c r="A789" s="2"/>
      <c r="B789" s="2"/>
      <c r="C789" s="2"/>
    </row>
    <row r="790" spans="1:3" ht="17.25" x14ac:dyDescent="0.3">
      <c r="A790" s="4" t="s">
        <v>2</v>
      </c>
      <c r="B790" s="2"/>
      <c r="C790" s="2"/>
    </row>
    <row r="791" spans="1:3" ht="17.25" x14ac:dyDescent="0.3">
      <c r="A791" s="115"/>
      <c r="B791" s="116"/>
      <c r="C791" s="115"/>
    </row>
    <row r="792" spans="1:3" ht="17.25" x14ac:dyDescent="0.3">
      <c r="A792" s="5"/>
      <c r="B792" s="166" t="s">
        <v>158</v>
      </c>
      <c r="C792" s="166"/>
    </row>
    <row r="793" spans="1:3" ht="17.25" x14ac:dyDescent="0.3">
      <c r="A793" s="117" t="s">
        <v>6</v>
      </c>
      <c r="B793" s="8"/>
      <c r="C793" s="7">
        <v>112500</v>
      </c>
    </row>
    <row r="794" spans="1:3" ht="17.25" x14ac:dyDescent="0.3">
      <c r="A794" s="17" t="s">
        <v>7</v>
      </c>
      <c r="B794" s="11"/>
      <c r="C794" s="10" t="s">
        <v>38</v>
      </c>
    </row>
    <row r="795" spans="1:3" ht="17.25" x14ac:dyDescent="0.3">
      <c r="A795" s="9" t="s">
        <v>9</v>
      </c>
      <c r="B795" s="11"/>
      <c r="C795" s="10">
        <v>7800</v>
      </c>
    </row>
    <row r="796" spans="1:3" ht="17.25" x14ac:dyDescent="0.3">
      <c r="A796" s="9" t="s">
        <v>11</v>
      </c>
      <c r="B796" s="11"/>
      <c r="C796" s="10">
        <v>92250</v>
      </c>
    </row>
    <row r="797" spans="1:3" ht="17.25" x14ac:dyDescent="0.3">
      <c r="A797" s="9" t="s">
        <v>13</v>
      </c>
      <c r="B797" s="32"/>
      <c r="C797" s="31">
        <v>56250</v>
      </c>
    </row>
    <row r="798" spans="1:3" ht="17.25" x14ac:dyDescent="0.3">
      <c r="A798" s="9" t="s">
        <v>14</v>
      </c>
      <c r="B798" s="16"/>
      <c r="C798" s="15" t="s">
        <v>38</v>
      </c>
    </row>
    <row r="799" spans="1:3" ht="17.25" x14ac:dyDescent="0.3">
      <c r="A799" s="9" t="s">
        <v>16</v>
      </c>
      <c r="B799" s="11"/>
      <c r="C799" s="10">
        <v>25000</v>
      </c>
    </row>
    <row r="800" spans="1:3" ht="17.25" x14ac:dyDescent="0.3">
      <c r="A800" s="9" t="s">
        <v>17</v>
      </c>
      <c r="B800" s="11"/>
      <c r="C800" s="10">
        <v>65000</v>
      </c>
    </row>
    <row r="801" spans="1:3" ht="17.25" x14ac:dyDescent="0.3">
      <c r="A801" s="9" t="s">
        <v>18</v>
      </c>
      <c r="B801" s="14"/>
      <c r="C801" s="13">
        <v>11500</v>
      </c>
    </row>
    <row r="802" spans="1:3" ht="17.25" x14ac:dyDescent="0.3">
      <c r="A802" s="9" t="s">
        <v>19</v>
      </c>
      <c r="B802" s="11"/>
      <c r="C802" s="10">
        <v>20000</v>
      </c>
    </row>
    <row r="803" spans="1:3" ht="17.25" x14ac:dyDescent="0.3">
      <c r="A803" s="17" t="s">
        <v>20</v>
      </c>
      <c r="B803" s="19"/>
      <c r="C803" s="18">
        <f>SUM(C793:C802)</f>
        <v>390300</v>
      </c>
    </row>
    <row r="804" spans="1:3" ht="17.25" x14ac:dyDescent="0.3">
      <c r="A804" s="9"/>
      <c r="B804" s="3"/>
      <c r="C804" s="20"/>
    </row>
    <row r="805" spans="1:3" ht="17.25" x14ac:dyDescent="0.3">
      <c r="A805" s="23" t="s">
        <v>21</v>
      </c>
      <c r="B805" s="3"/>
      <c r="C805" s="20"/>
    </row>
    <row r="806" spans="1:3" ht="15.75" x14ac:dyDescent="0.25">
      <c r="A806" s="24" t="s">
        <v>23</v>
      </c>
      <c r="B806" s="21"/>
      <c r="C806" s="15"/>
    </row>
    <row r="807" spans="1:3" ht="17.25" x14ac:dyDescent="0.3">
      <c r="A807" s="9" t="s">
        <v>22</v>
      </c>
      <c r="B807" s="21"/>
      <c r="C807" s="15">
        <v>20000</v>
      </c>
    </row>
    <row r="808" spans="1:3" ht="17.25" x14ac:dyDescent="0.3">
      <c r="A808" s="9" t="s">
        <v>24</v>
      </c>
      <c r="B808" s="21"/>
      <c r="C808" s="15"/>
    </row>
    <row r="809" spans="1:3" ht="17.25" x14ac:dyDescent="0.3">
      <c r="A809" s="9" t="s">
        <v>25</v>
      </c>
      <c r="B809" s="21"/>
      <c r="C809" s="20"/>
    </row>
    <row r="810" spans="1:3" ht="17.25" x14ac:dyDescent="0.3">
      <c r="A810" s="12"/>
      <c r="B810" s="44"/>
      <c r="C810" s="118"/>
    </row>
    <row r="811" spans="1:3" ht="17.25" x14ac:dyDescent="0.3">
      <c r="A811" s="9"/>
      <c r="B811" s="8"/>
      <c r="C811" s="7">
        <f>+C803+C806+C807+C808+C809</f>
        <v>410300</v>
      </c>
    </row>
    <row r="812" spans="1:3" ht="17.25" x14ac:dyDescent="0.3">
      <c r="A812" s="23" t="s">
        <v>26</v>
      </c>
      <c r="B812" s="11"/>
      <c r="C812" s="10"/>
    </row>
    <row r="813" spans="1:3" ht="17.25" x14ac:dyDescent="0.3">
      <c r="A813" s="9" t="s">
        <v>27</v>
      </c>
      <c r="B813" s="29">
        <v>350</v>
      </c>
      <c r="C813" s="28"/>
    </row>
    <row r="814" spans="1:3" ht="17.25" x14ac:dyDescent="0.3">
      <c r="A814" s="9" t="s">
        <v>28</v>
      </c>
      <c r="B814" s="30"/>
      <c r="C814" s="31"/>
    </row>
    <row r="815" spans="1:3" ht="16.5" thickBot="1" x14ac:dyDescent="0.3">
      <c r="A815" s="12"/>
      <c r="B815" s="36"/>
      <c r="C815" s="59">
        <f>-B813-B814</f>
        <v>-350</v>
      </c>
    </row>
    <row r="816" spans="1:3" ht="17.25" x14ac:dyDescent="0.3">
      <c r="A816" s="9" t="s">
        <v>29</v>
      </c>
      <c r="B816" s="11"/>
      <c r="C816" s="10">
        <f>+C811+C815</f>
        <v>409950</v>
      </c>
    </row>
    <row r="817" spans="1:3" ht="17.25" x14ac:dyDescent="0.3">
      <c r="A817" s="9" t="s">
        <v>30</v>
      </c>
      <c r="B817" s="30"/>
      <c r="C817" s="31">
        <f>C816*6/100</f>
        <v>24597</v>
      </c>
    </row>
    <row r="818" spans="1:3" ht="17.25" x14ac:dyDescent="0.3">
      <c r="A818" s="9" t="s">
        <v>31</v>
      </c>
      <c r="B818" s="22"/>
      <c r="C818" s="20">
        <v>-15000</v>
      </c>
    </row>
    <row r="819" spans="1:3" ht="16.5" thickBot="1" x14ac:dyDescent="0.3">
      <c r="A819" s="43" t="s">
        <v>32</v>
      </c>
      <c r="B819" s="52"/>
      <c r="C819" s="124">
        <f>C817+C818</f>
        <v>9597</v>
      </c>
    </row>
    <row r="820" spans="1:3" ht="16.5" thickTop="1" x14ac:dyDescent="0.25">
      <c r="A820" s="141"/>
      <c r="B820" s="30"/>
      <c r="C820" s="97"/>
    </row>
    <row r="821" spans="1:3" ht="15.75" x14ac:dyDescent="0.25">
      <c r="A821" s="141"/>
      <c r="B821" s="30"/>
      <c r="C821" s="97"/>
    </row>
    <row r="822" spans="1:3" ht="15.75" x14ac:dyDescent="0.25">
      <c r="A822" s="141"/>
      <c r="B822" s="30"/>
      <c r="C822" s="97"/>
    </row>
    <row r="823" spans="1:3" ht="15.75" x14ac:dyDescent="0.25">
      <c r="A823" s="141"/>
      <c r="B823" s="30"/>
      <c r="C823" s="97"/>
    </row>
    <row r="825" spans="1:3" x14ac:dyDescent="0.25">
      <c r="A825" s="142"/>
      <c r="B825" s="142"/>
      <c r="C825" s="142"/>
    </row>
    <row r="830" spans="1:3" x14ac:dyDescent="0.25">
      <c r="A830" t="s">
        <v>151</v>
      </c>
    </row>
    <row r="832" spans="1:3" ht="17.25" x14ac:dyDescent="0.3">
      <c r="A832" s="1" t="s">
        <v>157</v>
      </c>
      <c r="B832" s="3"/>
      <c r="C832" s="3"/>
    </row>
    <row r="833" spans="1:3" ht="17.25" x14ac:dyDescent="0.3">
      <c r="A833" s="1" t="s">
        <v>141</v>
      </c>
      <c r="B833" s="3"/>
      <c r="C833" s="3"/>
    </row>
    <row r="834" spans="1:3" ht="15.75" x14ac:dyDescent="0.25">
      <c r="A834" s="73"/>
      <c r="B834" s="3"/>
      <c r="C834" s="3"/>
    </row>
    <row r="835" spans="1:3" ht="15.75" x14ac:dyDescent="0.25">
      <c r="A835" s="74" t="s">
        <v>2</v>
      </c>
      <c r="B835" s="3"/>
      <c r="C835" s="3"/>
    </row>
    <row r="836" spans="1:3" ht="15.75" x14ac:dyDescent="0.25">
      <c r="A836" s="75"/>
      <c r="B836" s="166" t="s">
        <v>158</v>
      </c>
      <c r="C836" s="166"/>
    </row>
    <row r="837" spans="1:3" ht="15.75" x14ac:dyDescent="0.25">
      <c r="A837" s="76" t="s">
        <v>6</v>
      </c>
      <c r="B837" s="8"/>
      <c r="C837" s="7">
        <v>79890</v>
      </c>
    </row>
    <row r="838" spans="1:3" ht="17.25" x14ac:dyDescent="0.3">
      <c r="A838" s="9" t="s">
        <v>7</v>
      </c>
      <c r="B838" s="11"/>
      <c r="C838" s="10">
        <v>27710</v>
      </c>
    </row>
    <row r="839" spans="1:3" ht="15.75" x14ac:dyDescent="0.25">
      <c r="A839" s="67" t="s">
        <v>9</v>
      </c>
      <c r="B839" s="11"/>
      <c r="C839" s="10">
        <v>7800</v>
      </c>
    </row>
    <row r="840" spans="1:3" ht="15.75" x14ac:dyDescent="0.25">
      <c r="A840" s="67" t="s">
        <v>11</v>
      </c>
      <c r="B840" s="11"/>
      <c r="C840" s="10">
        <v>92250</v>
      </c>
    </row>
    <row r="841" spans="1:3" ht="15.75" x14ac:dyDescent="0.25">
      <c r="A841" s="67" t="s">
        <v>13</v>
      </c>
      <c r="B841" s="11"/>
      <c r="C841" s="10">
        <v>39945</v>
      </c>
    </row>
    <row r="842" spans="1:3" ht="17.25" x14ac:dyDescent="0.3">
      <c r="A842" s="9" t="s">
        <v>14</v>
      </c>
      <c r="B842" s="11"/>
      <c r="C842" s="10">
        <v>13855</v>
      </c>
    </row>
    <row r="843" spans="1:3" ht="15.75" x14ac:dyDescent="0.25">
      <c r="A843" s="67" t="s">
        <v>16</v>
      </c>
      <c r="B843" s="11"/>
      <c r="C843" s="10">
        <v>25000</v>
      </c>
    </row>
    <row r="844" spans="1:3" ht="15.75" x14ac:dyDescent="0.25">
      <c r="A844" s="110" t="s">
        <v>15</v>
      </c>
      <c r="B844" s="106"/>
      <c r="C844" s="107">
        <v>100000</v>
      </c>
    </row>
    <row r="845" spans="1:3" ht="15.75" x14ac:dyDescent="0.25">
      <c r="A845" s="67" t="s">
        <v>17</v>
      </c>
      <c r="B845" s="11"/>
      <c r="C845" s="10">
        <v>55000</v>
      </c>
    </row>
    <row r="846" spans="1:3" ht="15.75" x14ac:dyDescent="0.25">
      <c r="A846" s="67" t="s">
        <v>18</v>
      </c>
      <c r="B846" s="11"/>
      <c r="C846" s="10">
        <v>11500</v>
      </c>
    </row>
    <row r="847" spans="1:3" ht="15.75" x14ac:dyDescent="0.25">
      <c r="A847" s="67" t="s">
        <v>19</v>
      </c>
      <c r="B847" s="11"/>
      <c r="C847" s="10">
        <v>20000</v>
      </c>
    </row>
    <row r="848" spans="1:3" ht="15.75" x14ac:dyDescent="0.25">
      <c r="A848" s="78" t="s">
        <v>20</v>
      </c>
      <c r="B848" s="19"/>
      <c r="C848" s="18">
        <f>SUM(C837:C847)</f>
        <v>472950</v>
      </c>
    </row>
    <row r="849" spans="1:3" ht="15.75" x14ac:dyDescent="0.25">
      <c r="A849" s="79"/>
      <c r="B849" s="47"/>
      <c r="C849" s="20"/>
    </row>
    <row r="850" spans="1:3" ht="15.75" x14ac:dyDescent="0.25">
      <c r="A850" s="80" t="s">
        <v>21</v>
      </c>
      <c r="B850" s="47"/>
      <c r="C850" s="20"/>
    </row>
    <row r="851" spans="1:3" ht="15.75" x14ac:dyDescent="0.25">
      <c r="A851" s="67" t="s">
        <v>23</v>
      </c>
      <c r="B851" s="47"/>
      <c r="C851" s="77"/>
    </row>
    <row r="852" spans="1:3" ht="15.75" x14ac:dyDescent="0.25">
      <c r="A852" s="67" t="s">
        <v>22</v>
      </c>
      <c r="B852" s="47"/>
      <c r="C852" s="81"/>
    </row>
    <row r="853" spans="1:3" ht="15.75" x14ac:dyDescent="0.25">
      <c r="A853" s="67" t="s">
        <v>24</v>
      </c>
      <c r="B853" s="90"/>
      <c r="C853" s="81"/>
    </row>
    <row r="854" spans="1:3" ht="15.75" x14ac:dyDescent="0.25">
      <c r="A854" s="67" t="s">
        <v>25</v>
      </c>
      <c r="B854" s="47"/>
      <c r="C854" s="81"/>
    </row>
    <row r="855" spans="1:3" ht="15.75" x14ac:dyDescent="0.25">
      <c r="A855" s="67"/>
      <c r="B855" s="8"/>
      <c r="C855" s="7">
        <f>C848+B853+C851</f>
        <v>472950</v>
      </c>
    </row>
    <row r="856" spans="1:3" ht="15.75" x14ac:dyDescent="0.25">
      <c r="A856" s="80" t="s">
        <v>26</v>
      </c>
      <c r="B856" s="47"/>
      <c r="C856" s="81"/>
    </row>
    <row r="857" spans="1:3" ht="15.75" x14ac:dyDescent="0.25">
      <c r="A857" s="67" t="s">
        <v>27</v>
      </c>
      <c r="B857" s="29">
        <v>350</v>
      </c>
      <c r="C857" s="82"/>
    </row>
    <row r="858" spans="1:3" ht="17.25" x14ac:dyDescent="0.3">
      <c r="A858" s="9" t="s">
        <v>28</v>
      </c>
      <c r="B858" s="49">
        <v>2771</v>
      </c>
      <c r="C858" s="137"/>
    </row>
    <row r="859" spans="1:3" ht="16.5" thickBot="1" x14ac:dyDescent="0.3">
      <c r="A859" s="67" t="s">
        <v>29</v>
      </c>
      <c r="B859" s="35"/>
      <c r="C859" s="84">
        <f>C855-B857-B858</f>
        <v>469829</v>
      </c>
    </row>
    <row r="860" spans="1:3" ht="15.75" x14ac:dyDescent="0.25">
      <c r="A860" s="67" t="s">
        <v>30</v>
      </c>
      <c r="B860" s="50"/>
      <c r="C860" s="85">
        <f>C859*6/100</f>
        <v>28189.74</v>
      </c>
    </row>
    <row r="861" spans="1:3" ht="15.75" x14ac:dyDescent="0.25">
      <c r="A861" s="67" t="s">
        <v>31</v>
      </c>
      <c r="B861" s="47"/>
      <c r="C861" s="77">
        <v>-15000</v>
      </c>
    </row>
    <row r="862" spans="1:3" ht="16.5" thickBot="1" x14ac:dyDescent="0.3">
      <c r="A862" s="43" t="s">
        <v>32</v>
      </c>
      <c r="B862" s="57"/>
      <c r="C862" s="126">
        <f>C860+C861</f>
        <v>13189.740000000002</v>
      </c>
    </row>
    <row r="863" spans="1:3" ht="16.5" thickTop="1" x14ac:dyDescent="0.25">
      <c r="A863" s="92"/>
      <c r="B863" s="37"/>
      <c r="C863" s="120"/>
    </row>
    <row r="864" spans="1:3" ht="15.75" x14ac:dyDescent="0.25">
      <c r="A864" s="92"/>
      <c r="B864" s="37"/>
      <c r="C864" s="120"/>
    </row>
    <row r="865" spans="1:3" ht="15.75" x14ac:dyDescent="0.25">
      <c r="A865" s="92"/>
      <c r="B865" s="37"/>
      <c r="C865" s="120"/>
    </row>
    <row r="866" spans="1:3" ht="15.75" x14ac:dyDescent="0.25">
      <c r="A866" s="92"/>
      <c r="B866" s="37"/>
      <c r="C866" s="120"/>
    </row>
    <row r="867" spans="1:3" ht="15.75" x14ac:dyDescent="0.25">
      <c r="A867" s="92"/>
      <c r="B867" s="37"/>
      <c r="C867" s="120"/>
    </row>
    <row r="868" spans="1:3" ht="15.75" x14ac:dyDescent="0.25">
      <c r="A868" s="92"/>
      <c r="B868" s="37"/>
      <c r="C868" s="120"/>
    </row>
    <row r="869" spans="1:3" ht="15.75" x14ac:dyDescent="0.25">
      <c r="A869" s="92"/>
      <c r="B869" s="37"/>
      <c r="C869" s="120"/>
    </row>
    <row r="870" spans="1:3" ht="15.75" x14ac:dyDescent="0.25">
      <c r="A870" s="92"/>
      <c r="B870" s="37"/>
      <c r="C870" s="120"/>
    </row>
    <row r="871" spans="1:3" ht="15.75" x14ac:dyDescent="0.25">
      <c r="A871" s="92"/>
      <c r="B871" s="37"/>
      <c r="C871" s="120"/>
    </row>
    <row r="872" spans="1:3" ht="15.75" x14ac:dyDescent="0.25">
      <c r="A872" s="92"/>
      <c r="B872" s="37"/>
      <c r="C872" s="120"/>
    </row>
    <row r="873" spans="1:3" ht="15.75" x14ac:dyDescent="0.25">
      <c r="A873" s="92"/>
      <c r="B873" s="37"/>
      <c r="C873" s="120"/>
    </row>
    <row r="874" spans="1:3" ht="15.75" x14ac:dyDescent="0.25">
      <c r="A874" s="92"/>
      <c r="B874" s="37"/>
      <c r="C874" s="120"/>
    </row>
    <row r="875" spans="1:3" ht="15.75" x14ac:dyDescent="0.25">
      <c r="A875" s="92"/>
      <c r="B875" s="37"/>
      <c r="C875" s="120"/>
    </row>
    <row r="876" spans="1:3" ht="15.75" x14ac:dyDescent="0.25">
      <c r="A876" s="92"/>
      <c r="B876" s="37"/>
      <c r="C876" s="120"/>
    </row>
    <row r="877" spans="1:3" ht="15.75" x14ac:dyDescent="0.25">
      <c r="A877" s="92"/>
      <c r="B877" s="37"/>
      <c r="C877" s="120"/>
    </row>
  </sheetData>
  <mergeCells count="19">
    <mergeCell ref="B836:C836"/>
    <mergeCell ref="B557:C557"/>
    <mergeCell ref="B604:C604"/>
    <mergeCell ref="B653:C653"/>
    <mergeCell ref="B700:C700"/>
    <mergeCell ref="B747:C747"/>
    <mergeCell ref="B792:C792"/>
    <mergeCell ref="B510:C510"/>
    <mergeCell ref="B8:C8"/>
    <mergeCell ref="B53:C53"/>
    <mergeCell ref="B98:C98"/>
    <mergeCell ref="B143:C143"/>
    <mergeCell ref="B187:C187"/>
    <mergeCell ref="B231:C231"/>
    <mergeCell ref="B275:C275"/>
    <mergeCell ref="B322:C322"/>
    <mergeCell ref="B369:C369"/>
    <mergeCell ref="B416:C416"/>
    <mergeCell ref="B463:C46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C631"/>
  <sheetViews>
    <sheetView workbookViewId="0">
      <selection activeCell="A3" sqref="A3:C632"/>
    </sheetView>
  </sheetViews>
  <sheetFormatPr defaultRowHeight="15" x14ac:dyDescent="0.25"/>
  <cols>
    <col min="1" max="1" width="38" customWidth="1"/>
    <col min="2" max="2" width="13.85546875" customWidth="1"/>
    <col min="3" max="3" width="17.85546875" customWidth="1"/>
  </cols>
  <sheetData>
    <row r="3" spans="1:3" ht="17.25" x14ac:dyDescent="0.3">
      <c r="A3" s="1" t="s">
        <v>0</v>
      </c>
      <c r="B3" s="3"/>
      <c r="C3" s="3"/>
    </row>
    <row r="4" spans="1:3" ht="17.25" x14ac:dyDescent="0.3">
      <c r="A4" s="1" t="s">
        <v>1</v>
      </c>
      <c r="B4" s="3"/>
      <c r="C4" s="3"/>
    </row>
    <row r="5" spans="1:3" ht="17.25" x14ac:dyDescent="0.3">
      <c r="A5" s="2"/>
      <c r="B5" s="3"/>
      <c r="C5" s="3"/>
    </row>
    <row r="6" spans="1:3" ht="17.25" x14ac:dyDescent="0.3">
      <c r="A6" s="4" t="s">
        <v>2</v>
      </c>
      <c r="B6" s="3"/>
      <c r="C6" s="3"/>
    </row>
    <row r="7" spans="1:3" ht="17.25" x14ac:dyDescent="0.3">
      <c r="A7" s="5"/>
      <c r="B7" s="165" t="s">
        <v>4</v>
      </c>
      <c r="C7" s="165"/>
    </row>
    <row r="8" spans="1:3" ht="17.25" x14ac:dyDescent="0.3">
      <c r="A8" s="6" t="s">
        <v>6</v>
      </c>
      <c r="B8" s="8"/>
      <c r="C8" s="7">
        <v>104700</v>
      </c>
    </row>
    <row r="9" spans="1:3" ht="17.25" x14ac:dyDescent="0.3">
      <c r="A9" s="9" t="s">
        <v>7</v>
      </c>
      <c r="B9" s="11"/>
      <c r="C9" s="10"/>
    </row>
    <row r="10" spans="1:3" ht="15.75" x14ac:dyDescent="0.25">
      <c r="A10" s="12" t="s">
        <v>8</v>
      </c>
      <c r="B10" s="14"/>
      <c r="C10" s="13"/>
    </row>
    <row r="11" spans="1:3" ht="17.25" x14ac:dyDescent="0.3">
      <c r="A11" s="9" t="s">
        <v>9</v>
      </c>
      <c r="B11" s="11"/>
      <c r="C11" s="10">
        <v>7800</v>
      </c>
    </row>
    <row r="12" spans="1:3" ht="17.25" x14ac:dyDescent="0.3">
      <c r="A12" s="9" t="s">
        <v>10</v>
      </c>
      <c r="B12" s="11"/>
      <c r="C12" s="10"/>
    </row>
    <row r="13" spans="1:3" ht="17.25" x14ac:dyDescent="0.3">
      <c r="A13" s="9" t="s">
        <v>11</v>
      </c>
      <c r="B13" s="11"/>
      <c r="C13" s="10">
        <v>30825</v>
      </c>
    </row>
    <row r="14" spans="1:3" ht="17.25" x14ac:dyDescent="0.3">
      <c r="A14" s="9" t="s">
        <v>12</v>
      </c>
      <c r="B14" s="16"/>
      <c r="C14" s="15"/>
    </row>
    <row r="15" spans="1:3" ht="17.25" x14ac:dyDescent="0.3">
      <c r="A15" s="9" t="s">
        <v>13</v>
      </c>
      <c r="B15" s="11"/>
      <c r="C15" s="10">
        <v>52350</v>
      </c>
    </row>
    <row r="16" spans="1:3" ht="17.25" x14ac:dyDescent="0.3">
      <c r="A16" s="9" t="s">
        <v>14</v>
      </c>
      <c r="B16" s="11"/>
      <c r="C16" s="10"/>
    </row>
    <row r="17" spans="1:3" ht="17.25" x14ac:dyDescent="0.3">
      <c r="A17" s="9" t="s">
        <v>15</v>
      </c>
      <c r="B17" s="14"/>
      <c r="C17" s="13">
        <v>100000</v>
      </c>
    </row>
    <row r="18" spans="1:3" ht="17.25" x14ac:dyDescent="0.3">
      <c r="A18" s="9" t="s">
        <v>16</v>
      </c>
      <c r="B18" s="11"/>
      <c r="C18" s="10">
        <v>25000</v>
      </c>
    </row>
    <row r="19" spans="1:3" ht="17.25" x14ac:dyDescent="0.3">
      <c r="A19" s="9" t="s">
        <v>17</v>
      </c>
      <c r="B19" s="11"/>
      <c r="C19" s="10">
        <v>55000</v>
      </c>
    </row>
    <row r="20" spans="1:3" ht="17.25" x14ac:dyDescent="0.3">
      <c r="A20" s="9" t="s">
        <v>18</v>
      </c>
      <c r="B20" s="14"/>
      <c r="C20" s="13">
        <v>11500</v>
      </c>
    </row>
    <row r="21" spans="1:3" ht="17.25" x14ac:dyDescent="0.3">
      <c r="A21" s="9" t="s">
        <v>19</v>
      </c>
      <c r="B21" s="11"/>
      <c r="C21" s="10">
        <v>20000</v>
      </c>
    </row>
    <row r="22" spans="1:3" ht="17.25" x14ac:dyDescent="0.3">
      <c r="A22" s="17" t="s">
        <v>20</v>
      </c>
      <c r="B22" s="19"/>
      <c r="C22" s="18">
        <f>SUM(C8:C21)</f>
        <v>407175</v>
      </c>
    </row>
    <row r="23" spans="1:3" ht="17.25" x14ac:dyDescent="0.3">
      <c r="A23" s="9"/>
      <c r="B23" s="22"/>
      <c r="C23" s="20"/>
    </row>
    <row r="24" spans="1:3" ht="17.25" x14ac:dyDescent="0.3">
      <c r="A24" s="23" t="s">
        <v>21</v>
      </c>
      <c r="B24" s="22"/>
      <c r="C24" s="20"/>
    </row>
    <row r="25" spans="1:3" ht="17.25" x14ac:dyDescent="0.3">
      <c r="A25" s="9" t="s">
        <v>22</v>
      </c>
      <c r="B25" s="22"/>
      <c r="C25" s="20"/>
    </row>
    <row r="26" spans="1:3" ht="15.75" x14ac:dyDescent="0.25">
      <c r="A26" s="24" t="s">
        <v>23</v>
      </c>
      <c r="B26" s="26"/>
      <c r="C26" s="25"/>
    </row>
    <row r="27" spans="1:3" ht="17.25" x14ac:dyDescent="0.3">
      <c r="A27" s="9" t="s">
        <v>24</v>
      </c>
      <c r="B27" s="26"/>
      <c r="C27" s="25">
        <v>55000</v>
      </c>
    </row>
    <row r="28" spans="1:3" ht="17.25" x14ac:dyDescent="0.3">
      <c r="A28" s="9" t="s">
        <v>25</v>
      </c>
      <c r="B28" s="22"/>
      <c r="C28" s="20"/>
    </row>
    <row r="29" spans="1:3" ht="17.25" x14ac:dyDescent="0.3">
      <c r="A29" s="9"/>
      <c r="B29" s="22"/>
      <c r="C29" s="20"/>
    </row>
    <row r="30" spans="1:3" ht="15.75" x14ac:dyDescent="0.25">
      <c r="A30" s="12"/>
      <c r="B30" s="8"/>
      <c r="C30" s="7">
        <f>+C22+C25+C26+C27+C28+C29</f>
        <v>462175</v>
      </c>
    </row>
    <row r="31" spans="1:3" ht="17.25" x14ac:dyDescent="0.3">
      <c r="A31" s="23" t="s">
        <v>26</v>
      </c>
      <c r="B31" s="11"/>
      <c r="C31" s="10"/>
    </row>
    <row r="32" spans="1:3" ht="17.25" x14ac:dyDescent="0.3">
      <c r="A32" s="9" t="s">
        <v>27</v>
      </c>
      <c r="B32" s="29">
        <v>350</v>
      </c>
      <c r="C32" s="28"/>
    </row>
    <row r="33" spans="1:3" ht="17.25" x14ac:dyDescent="0.3">
      <c r="A33" s="9" t="s">
        <v>28</v>
      </c>
      <c r="B33" s="32">
        <f>C8*10/100</f>
        <v>10470</v>
      </c>
      <c r="C33" s="31"/>
    </row>
    <row r="34" spans="1:3" ht="15.75" x14ac:dyDescent="0.25">
      <c r="A34" s="12"/>
      <c r="B34" s="11"/>
      <c r="C34" s="33">
        <f t="shared" ref="C34" si="0">-B32-B33</f>
        <v>-10820</v>
      </c>
    </row>
    <row r="35" spans="1:3" ht="18" thickBot="1" x14ac:dyDescent="0.35">
      <c r="A35" s="9" t="s">
        <v>29</v>
      </c>
      <c r="B35" s="36"/>
      <c r="C35" s="34">
        <f>+C30+C34</f>
        <v>451355</v>
      </c>
    </row>
    <row r="36" spans="1:3" ht="17.25" x14ac:dyDescent="0.3">
      <c r="A36" s="9" t="s">
        <v>30</v>
      </c>
      <c r="B36" s="32"/>
      <c r="C36" s="31">
        <f t="shared" ref="C36" si="1">C35*6/100</f>
        <v>27081.3</v>
      </c>
    </row>
    <row r="37" spans="1:3" ht="17.25" x14ac:dyDescent="0.3">
      <c r="A37" s="9" t="s">
        <v>31</v>
      </c>
      <c r="B37" s="22"/>
      <c r="C37" s="20">
        <v>-15000</v>
      </c>
    </row>
    <row r="38" spans="1:3" ht="16.5" thickBot="1" x14ac:dyDescent="0.3">
      <c r="A38" s="12" t="s">
        <v>32</v>
      </c>
      <c r="B38" s="32"/>
      <c r="C38" s="42">
        <f t="shared" ref="C38" si="2">C36+C37</f>
        <v>12081.3</v>
      </c>
    </row>
    <row r="39" spans="1:3" ht="17.25" thickTop="1" thickBot="1" x14ac:dyDescent="0.3">
      <c r="A39" s="43"/>
      <c r="B39" s="40"/>
      <c r="C39" s="42">
        <v>12081</v>
      </c>
    </row>
    <row r="40" spans="1:3" ht="16.5" thickTop="1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45"/>
      <c r="B44" s="3"/>
      <c r="C44" s="3"/>
    </row>
    <row r="45" spans="1:3" ht="15.75" x14ac:dyDescent="0.25">
      <c r="A45" s="45"/>
      <c r="B45" s="3"/>
      <c r="C45" s="3"/>
    </row>
    <row r="46" spans="1:3" ht="15.75" x14ac:dyDescent="0.25">
      <c r="A46" s="45"/>
      <c r="B46" s="3"/>
      <c r="C46" s="3"/>
    </row>
    <row r="47" spans="1:3" ht="15.75" x14ac:dyDescent="0.25">
      <c r="A47" s="46"/>
      <c r="B47" s="3"/>
      <c r="C47" s="3"/>
    </row>
    <row r="48" spans="1:3" ht="17.25" x14ac:dyDescent="0.3">
      <c r="A48" s="2"/>
      <c r="B48" s="3"/>
      <c r="C48" s="3"/>
    </row>
    <row r="49" spans="1:3" ht="17.25" x14ac:dyDescent="0.3">
      <c r="A49" s="1" t="s">
        <v>34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4</v>
      </c>
      <c r="C53" s="165"/>
    </row>
    <row r="54" spans="1:3" ht="17.25" x14ac:dyDescent="0.3">
      <c r="A54" s="6" t="s">
        <v>6</v>
      </c>
      <c r="B54" s="8"/>
      <c r="C54" s="7">
        <v>104700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30825</v>
      </c>
    </row>
    <row r="60" spans="1:3" ht="17.25" x14ac:dyDescent="0.3">
      <c r="A60" s="9" t="s">
        <v>12</v>
      </c>
      <c r="B60" s="16"/>
      <c r="C60" s="15">
        <v>30000</v>
      </c>
    </row>
    <row r="61" spans="1:3" ht="17.25" x14ac:dyDescent="0.3">
      <c r="A61" s="9" t="s">
        <v>13</v>
      </c>
      <c r="B61" s="11"/>
      <c r="C61" s="10">
        <v>52350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437175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2"/>
      <c r="C72" s="20"/>
    </row>
    <row r="73" spans="1:3" ht="17.25" x14ac:dyDescent="0.3">
      <c r="A73" s="9" t="s">
        <v>24</v>
      </c>
      <c r="B73" s="22"/>
      <c r="C73" s="20"/>
    </row>
    <row r="74" spans="1:3" ht="17.25" x14ac:dyDescent="0.3">
      <c r="A74" s="9" t="s">
        <v>25</v>
      </c>
      <c r="B74" s="22"/>
      <c r="C74" s="25">
        <v>4271.2</v>
      </c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C68+C74</f>
        <v>441446.2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f>C54*10/100</f>
        <v>10470</v>
      </c>
      <c r="C79" s="31"/>
    </row>
    <row r="80" spans="1:3" ht="15.75" x14ac:dyDescent="0.25">
      <c r="A80" s="12"/>
      <c r="B80" s="49"/>
      <c r="C80" s="10">
        <f t="shared" ref="C80" si="3">-B78-B79</f>
        <v>-10820</v>
      </c>
    </row>
    <row r="81" spans="1:3" ht="18" thickBot="1" x14ac:dyDescent="0.35">
      <c r="A81" s="9" t="s">
        <v>29</v>
      </c>
      <c r="B81" s="35"/>
      <c r="C81" s="34">
        <f>+C76+C80</f>
        <v>430626.2</v>
      </c>
    </row>
    <row r="82" spans="1:3" ht="17.25" x14ac:dyDescent="0.3">
      <c r="A82" s="9" t="s">
        <v>30</v>
      </c>
      <c r="B82" s="32"/>
      <c r="C82" s="31">
        <f t="shared" ref="C82" si="4">C81*6/100</f>
        <v>25837.572</v>
      </c>
    </row>
    <row r="83" spans="1:3" ht="17.25" x14ac:dyDescent="0.3">
      <c r="A83" s="9" t="s">
        <v>31</v>
      </c>
      <c r="B83" s="22"/>
      <c r="C83" s="20">
        <v>-15000</v>
      </c>
    </row>
    <row r="84" spans="1:3" ht="15.75" x14ac:dyDescent="0.25">
      <c r="A84" s="12" t="s">
        <v>32</v>
      </c>
      <c r="B84" s="40"/>
      <c r="C84" s="41">
        <f t="shared" ref="C84" si="5">C82+C83</f>
        <v>10837.572</v>
      </c>
    </row>
    <row r="85" spans="1:3" ht="16.5" thickBot="1" x14ac:dyDescent="0.3">
      <c r="A85" s="51"/>
      <c r="B85" s="52"/>
      <c r="C85" s="95">
        <v>10838</v>
      </c>
    </row>
    <row r="86" spans="1:3" ht="18" thickTop="1" x14ac:dyDescent="0.3">
      <c r="A86" s="55"/>
      <c r="B86" s="3"/>
      <c r="C86" s="3"/>
    </row>
    <row r="87" spans="1:3" ht="17.25" x14ac:dyDescent="0.3">
      <c r="A87" s="55"/>
      <c r="B87" s="3"/>
      <c r="C87" s="3"/>
    </row>
    <row r="88" spans="1:3" ht="17.25" x14ac:dyDescent="0.3">
      <c r="A88" s="55"/>
      <c r="B88" s="3"/>
      <c r="C88" s="3"/>
    </row>
    <row r="89" spans="1:3" ht="17.25" x14ac:dyDescent="0.3">
      <c r="A89" s="55"/>
      <c r="B89" s="3"/>
      <c r="C89" s="3"/>
    </row>
    <row r="90" spans="1:3" ht="17.25" x14ac:dyDescent="0.3">
      <c r="A90" s="56"/>
      <c r="B90" s="3"/>
      <c r="C90" s="3"/>
    </row>
    <row r="91" spans="1:3" ht="17.25" x14ac:dyDescent="0.3">
      <c r="A91" s="56"/>
      <c r="B91" s="3"/>
      <c r="C91" s="3"/>
    </row>
    <row r="92" spans="1:3" ht="17.25" x14ac:dyDescent="0.3">
      <c r="A92" s="56"/>
      <c r="B92" s="3"/>
      <c r="C92" s="3"/>
    </row>
    <row r="93" spans="1:3" ht="17.25" x14ac:dyDescent="0.3">
      <c r="A93" s="1" t="s">
        <v>36</v>
      </c>
      <c r="B93" s="3"/>
      <c r="C93" s="3"/>
    </row>
    <row r="94" spans="1:3" ht="17.25" x14ac:dyDescent="0.3">
      <c r="A94" s="1" t="s">
        <v>1</v>
      </c>
      <c r="B94" s="3"/>
      <c r="C94" s="3"/>
    </row>
    <row r="95" spans="1:3" ht="17.25" x14ac:dyDescent="0.3">
      <c r="A95" s="2"/>
      <c r="B95" s="3"/>
      <c r="C95" s="3"/>
    </row>
    <row r="96" spans="1:3" ht="17.25" x14ac:dyDescent="0.3">
      <c r="A96" s="4" t="s">
        <v>2</v>
      </c>
      <c r="B96" s="3"/>
      <c r="C96" s="3"/>
    </row>
    <row r="97" spans="1:3" ht="17.25" x14ac:dyDescent="0.3">
      <c r="A97" s="5"/>
      <c r="B97" s="165" t="s">
        <v>4</v>
      </c>
      <c r="C97" s="165"/>
    </row>
    <row r="98" spans="1:3" ht="17.25" x14ac:dyDescent="0.3">
      <c r="A98" s="6" t="s">
        <v>6</v>
      </c>
      <c r="B98" s="8"/>
      <c r="C98" s="7">
        <v>83150</v>
      </c>
    </row>
    <row r="99" spans="1:3" ht="17.25" x14ac:dyDescent="0.3">
      <c r="A99" s="9" t="s">
        <v>7</v>
      </c>
      <c r="B99" s="11"/>
      <c r="C99" s="10"/>
    </row>
    <row r="100" spans="1:3" ht="15.75" x14ac:dyDescent="0.25">
      <c r="A100" s="12" t="s">
        <v>8</v>
      </c>
      <c r="B100" s="14"/>
      <c r="C100" s="13"/>
    </row>
    <row r="101" spans="1:3" ht="17.25" x14ac:dyDescent="0.3">
      <c r="A101" s="9" t="s">
        <v>9</v>
      </c>
      <c r="B101" s="11"/>
      <c r="C101" s="10">
        <v>7800</v>
      </c>
    </row>
    <row r="102" spans="1:3" ht="17.25" x14ac:dyDescent="0.3">
      <c r="A102" s="9" t="s">
        <v>10</v>
      </c>
      <c r="B102" s="11"/>
      <c r="C102" s="10"/>
    </row>
    <row r="103" spans="1:3" ht="17.25" x14ac:dyDescent="0.3">
      <c r="A103" s="9" t="s">
        <v>11</v>
      </c>
      <c r="B103" s="11"/>
      <c r="C103" s="10">
        <v>30825</v>
      </c>
    </row>
    <row r="104" spans="1:3" ht="17.25" x14ac:dyDescent="0.3">
      <c r="A104" s="9" t="s">
        <v>12</v>
      </c>
      <c r="B104" s="16"/>
      <c r="C104" s="15">
        <v>30000</v>
      </c>
    </row>
    <row r="105" spans="1:3" ht="17.25" x14ac:dyDescent="0.3">
      <c r="A105" s="9" t="s">
        <v>13</v>
      </c>
      <c r="B105" s="11"/>
      <c r="C105" s="10">
        <v>41575</v>
      </c>
    </row>
    <row r="106" spans="1:3" ht="17.25" x14ac:dyDescent="0.3">
      <c r="A106" s="9" t="s">
        <v>14</v>
      </c>
      <c r="B106" s="11"/>
      <c r="C106" s="10"/>
    </row>
    <row r="107" spans="1:3" ht="17.25" x14ac:dyDescent="0.3">
      <c r="A107" s="9" t="s">
        <v>15</v>
      </c>
      <c r="B107" s="14"/>
      <c r="C107" s="13">
        <v>100000</v>
      </c>
    </row>
    <row r="108" spans="1:3" ht="17.25" x14ac:dyDescent="0.3">
      <c r="A108" s="9" t="s">
        <v>16</v>
      </c>
      <c r="B108" s="11"/>
      <c r="C108" s="10">
        <v>25000</v>
      </c>
    </row>
    <row r="109" spans="1:3" ht="17.25" x14ac:dyDescent="0.3">
      <c r="A109" s="9" t="s">
        <v>17</v>
      </c>
      <c r="B109" s="11"/>
      <c r="C109" s="10">
        <v>55000</v>
      </c>
    </row>
    <row r="110" spans="1:3" ht="17.25" x14ac:dyDescent="0.3">
      <c r="A110" s="9" t="s">
        <v>18</v>
      </c>
      <c r="B110" s="14"/>
      <c r="C110" s="13">
        <v>11500</v>
      </c>
    </row>
    <row r="111" spans="1:3" ht="17.25" x14ac:dyDescent="0.3">
      <c r="A111" s="9" t="s">
        <v>19</v>
      </c>
      <c r="B111" s="11"/>
      <c r="C111" s="10">
        <v>20000</v>
      </c>
    </row>
    <row r="112" spans="1:3" ht="17.25" x14ac:dyDescent="0.3">
      <c r="A112" s="17" t="s">
        <v>20</v>
      </c>
      <c r="B112" s="19"/>
      <c r="C112" s="18">
        <f>SUM(C98:C111)</f>
        <v>404850</v>
      </c>
    </row>
    <row r="113" spans="1:3" ht="17.25" x14ac:dyDescent="0.3">
      <c r="A113" s="9"/>
      <c r="B113" s="22"/>
      <c r="C113" s="20"/>
    </row>
    <row r="114" spans="1:3" ht="17.25" x14ac:dyDescent="0.3">
      <c r="A114" s="23" t="s">
        <v>21</v>
      </c>
      <c r="B114" s="22"/>
      <c r="C114" s="20"/>
    </row>
    <row r="115" spans="1:3" ht="17.25" x14ac:dyDescent="0.3">
      <c r="A115" s="9" t="s">
        <v>22</v>
      </c>
      <c r="B115" s="22"/>
      <c r="C115" s="20"/>
    </row>
    <row r="116" spans="1:3" ht="15.75" x14ac:dyDescent="0.25">
      <c r="A116" s="24" t="s">
        <v>23</v>
      </c>
      <c r="B116" s="22"/>
      <c r="C116" s="20"/>
    </row>
    <row r="117" spans="1:3" ht="17.25" x14ac:dyDescent="0.3">
      <c r="A117" s="9" t="s">
        <v>24</v>
      </c>
      <c r="B117" s="22"/>
      <c r="C117" s="20"/>
    </row>
    <row r="118" spans="1:3" ht="17.25" x14ac:dyDescent="0.3">
      <c r="A118" s="9" t="s">
        <v>25</v>
      </c>
      <c r="B118" s="22"/>
      <c r="C118" s="20"/>
    </row>
    <row r="119" spans="1:3" ht="17.25" x14ac:dyDescent="0.3">
      <c r="A119" s="9"/>
      <c r="B119" s="22"/>
      <c r="C119" s="20"/>
    </row>
    <row r="120" spans="1:3" ht="15.75" x14ac:dyDescent="0.25">
      <c r="A120" s="12"/>
      <c r="B120" s="8"/>
      <c r="C120" s="7">
        <f>C112+C116+C117+C118</f>
        <v>404850</v>
      </c>
    </row>
    <row r="121" spans="1:3" ht="17.25" x14ac:dyDescent="0.3">
      <c r="A121" s="23" t="s">
        <v>26</v>
      </c>
      <c r="B121" s="11"/>
      <c r="C121" s="10"/>
    </row>
    <row r="122" spans="1:3" ht="17.25" x14ac:dyDescent="0.3">
      <c r="A122" s="9" t="s">
        <v>27</v>
      </c>
      <c r="B122" s="29">
        <v>350</v>
      </c>
      <c r="C122" s="28"/>
    </row>
    <row r="123" spans="1:3" ht="17.25" x14ac:dyDescent="0.3">
      <c r="A123" s="9" t="s">
        <v>28</v>
      </c>
      <c r="B123" s="32">
        <v>8315</v>
      </c>
      <c r="C123" s="31"/>
    </row>
    <row r="124" spans="1:3" ht="15.75" x14ac:dyDescent="0.25">
      <c r="A124" s="12"/>
      <c r="B124" s="11"/>
      <c r="C124" s="33">
        <f t="shared" ref="C124" si="6">-B122-B123</f>
        <v>-8665</v>
      </c>
    </row>
    <row r="125" spans="1:3" ht="17.25" x14ac:dyDescent="0.3">
      <c r="A125" s="9" t="s">
        <v>29</v>
      </c>
      <c r="B125" s="11"/>
      <c r="C125" s="10">
        <f>+C120+C124</f>
        <v>396185</v>
      </c>
    </row>
    <row r="126" spans="1:3" ht="17.25" x14ac:dyDescent="0.3">
      <c r="A126" s="9" t="s">
        <v>37</v>
      </c>
      <c r="B126" s="32"/>
      <c r="C126" s="31">
        <f t="shared" ref="C126" si="7">C125*6/100</f>
        <v>23771.1</v>
      </c>
    </row>
    <row r="127" spans="1:3" ht="17.25" x14ac:dyDescent="0.3">
      <c r="A127" s="9" t="s">
        <v>31</v>
      </c>
      <c r="B127" s="22"/>
      <c r="C127" s="20">
        <v>-15000</v>
      </c>
    </row>
    <row r="128" spans="1:3" ht="16.5" thickBot="1" x14ac:dyDescent="0.3">
      <c r="A128" s="43" t="s">
        <v>32</v>
      </c>
      <c r="B128" s="40"/>
      <c r="C128" s="95">
        <f t="shared" ref="C128" si="8">C126+C127</f>
        <v>8771.0999999999985</v>
      </c>
    </row>
    <row r="129" spans="1:3" ht="18" thickTop="1" x14ac:dyDescent="0.3">
      <c r="A129" s="2"/>
      <c r="B129" s="3"/>
      <c r="C129" s="3"/>
    </row>
    <row r="130" spans="1:3" ht="17.25" x14ac:dyDescent="0.3">
      <c r="A130" s="2"/>
      <c r="B130" s="3"/>
      <c r="C130" s="3"/>
    </row>
    <row r="131" spans="1:3" ht="17.25" x14ac:dyDescent="0.3">
      <c r="A131" s="56"/>
      <c r="B131" s="3"/>
      <c r="C131" s="3"/>
    </row>
    <row r="132" spans="1:3" ht="17.25" x14ac:dyDescent="0.3">
      <c r="A132" s="56"/>
      <c r="B132" s="3"/>
      <c r="C132" s="3"/>
    </row>
    <row r="133" spans="1:3" ht="17.25" x14ac:dyDescent="0.3">
      <c r="A133" s="56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1" t="s">
        <v>39</v>
      </c>
      <c r="B136" s="3"/>
      <c r="C136" s="3"/>
    </row>
    <row r="137" spans="1:3" ht="17.25" x14ac:dyDescent="0.3">
      <c r="A137" s="1" t="s">
        <v>1</v>
      </c>
      <c r="B137" s="3"/>
      <c r="C137" s="3"/>
    </row>
    <row r="138" spans="1:3" ht="17.25" x14ac:dyDescent="0.3">
      <c r="A138" s="2"/>
      <c r="B138" s="3"/>
      <c r="C138" s="3"/>
    </row>
    <row r="139" spans="1:3" ht="17.25" x14ac:dyDescent="0.3">
      <c r="A139" s="4" t="s">
        <v>2</v>
      </c>
      <c r="B139" s="3"/>
      <c r="C139" s="3"/>
    </row>
    <row r="140" spans="1:3" ht="17.25" x14ac:dyDescent="0.3">
      <c r="A140" s="5"/>
      <c r="B140" s="165" t="s">
        <v>4</v>
      </c>
      <c r="C140" s="165"/>
    </row>
    <row r="141" spans="1:3" ht="17.25" x14ac:dyDescent="0.3">
      <c r="A141" s="6" t="s">
        <v>6</v>
      </c>
      <c r="B141" s="8"/>
      <c r="C141" s="7">
        <v>102350</v>
      </c>
    </row>
    <row r="142" spans="1:3" ht="17.25" x14ac:dyDescent="0.3">
      <c r="A142" s="9" t="s">
        <v>7</v>
      </c>
      <c r="B142" s="11"/>
      <c r="C142" s="10"/>
    </row>
    <row r="143" spans="1:3" ht="15.75" x14ac:dyDescent="0.25">
      <c r="A143" s="12" t="s">
        <v>8</v>
      </c>
      <c r="B143" s="14"/>
      <c r="C143" s="13"/>
    </row>
    <row r="144" spans="1:3" ht="17.25" x14ac:dyDescent="0.3">
      <c r="A144" s="9" t="s">
        <v>9</v>
      </c>
      <c r="B144" s="11"/>
      <c r="C144" s="10">
        <v>7800</v>
      </c>
    </row>
    <row r="145" spans="1:3" ht="17.25" x14ac:dyDescent="0.3">
      <c r="A145" s="9" t="s">
        <v>10</v>
      </c>
      <c r="B145" s="11"/>
      <c r="C145" s="10"/>
    </row>
    <row r="146" spans="1:3" ht="17.25" x14ac:dyDescent="0.3">
      <c r="A146" s="9" t="s">
        <v>11</v>
      </c>
      <c r="B146" s="11"/>
      <c r="C146" s="10">
        <v>30825</v>
      </c>
    </row>
    <row r="147" spans="1:3" ht="17.25" x14ac:dyDescent="0.3">
      <c r="A147" s="9" t="s">
        <v>12</v>
      </c>
      <c r="B147" s="16"/>
      <c r="C147" s="15">
        <v>30000</v>
      </c>
    </row>
    <row r="148" spans="1:3" ht="17.25" x14ac:dyDescent="0.3">
      <c r="A148" s="9" t="s">
        <v>13</v>
      </c>
      <c r="B148" s="11"/>
      <c r="C148" s="10">
        <v>51175</v>
      </c>
    </row>
    <row r="149" spans="1:3" ht="17.25" x14ac:dyDescent="0.3">
      <c r="A149" s="9" t="s">
        <v>14</v>
      </c>
      <c r="B149" s="11"/>
      <c r="C149" s="10"/>
    </row>
    <row r="150" spans="1:3" ht="17.25" x14ac:dyDescent="0.3">
      <c r="A150" s="9" t="s">
        <v>15</v>
      </c>
      <c r="B150" s="14"/>
      <c r="C150" s="13">
        <v>100000</v>
      </c>
    </row>
    <row r="151" spans="1:3" ht="17.25" x14ac:dyDescent="0.3">
      <c r="A151" s="9" t="s">
        <v>16</v>
      </c>
      <c r="B151" s="11"/>
      <c r="C151" s="10">
        <v>25000</v>
      </c>
    </row>
    <row r="152" spans="1:3" ht="17.25" x14ac:dyDescent="0.3">
      <c r="A152" s="9" t="s">
        <v>17</v>
      </c>
      <c r="B152" s="11"/>
      <c r="C152" s="10">
        <v>55000</v>
      </c>
    </row>
    <row r="153" spans="1:3" ht="17.25" x14ac:dyDescent="0.3">
      <c r="A153" s="9" t="s">
        <v>18</v>
      </c>
      <c r="B153" s="14"/>
      <c r="C153" s="13">
        <v>11500</v>
      </c>
    </row>
    <row r="154" spans="1:3" ht="17.25" x14ac:dyDescent="0.3">
      <c r="A154" s="9" t="s">
        <v>19</v>
      </c>
      <c r="B154" s="11"/>
      <c r="C154" s="10">
        <v>20000</v>
      </c>
    </row>
    <row r="155" spans="1:3" ht="17.25" x14ac:dyDescent="0.3">
      <c r="A155" s="17" t="s">
        <v>20</v>
      </c>
      <c r="B155" s="19"/>
      <c r="C155" s="18">
        <f>SUM(C141:C154)</f>
        <v>433650</v>
      </c>
    </row>
    <row r="156" spans="1:3" ht="17.25" x14ac:dyDescent="0.3">
      <c r="A156" s="9"/>
      <c r="B156" s="22"/>
      <c r="C156" s="20"/>
    </row>
    <row r="157" spans="1:3" ht="17.25" x14ac:dyDescent="0.3">
      <c r="A157" s="23" t="s">
        <v>21</v>
      </c>
      <c r="B157" s="22"/>
      <c r="C157" s="20"/>
    </row>
    <row r="158" spans="1:3" ht="17.25" x14ac:dyDescent="0.3">
      <c r="A158" s="9" t="s">
        <v>22</v>
      </c>
      <c r="B158" s="22"/>
      <c r="C158" s="20"/>
    </row>
    <row r="159" spans="1:3" ht="15.75" x14ac:dyDescent="0.25">
      <c r="A159" s="24" t="s">
        <v>23</v>
      </c>
      <c r="B159" s="22"/>
      <c r="C159" s="20"/>
    </row>
    <row r="160" spans="1:3" ht="17.25" x14ac:dyDescent="0.3">
      <c r="A160" s="9" t="s">
        <v>24</v>
      </c>
      <c r="B160" s="22"/>
      <c r="C160" s="20"/>
    </row>
    <row r="161" spans="1:3" ht="17.25" x14ac:dyDescent="0.3">
      <c r="A161" s="9" t="s">
        <v>25</v>
      </c>
      <c r="B161" s="22"/>
      <c r="C161" s="20"/>
    </row>
    <row r="162" spans="1:3" ht="17.25" x14ac:dyDescent="0.3">
      <c r="A162" s="9"/>
      <c r="B162" s="22"/>
      <c r="C162" s="20"/>
    </row>
    <row r="163" spans="1:3" ht="15.75" x14ac:dyDescent="0.25">
      <c r="A163" s="12"/>
      <c r="B163" s="8"/>
      <c r="C163" s="7">
        <f t="shared" ref="C163" si="9">+C155+C158+C159+C160+C161</f>
        <v>433650</v>
      </c>
    </row>
    <row r="164" spans="1:3" ht="17.25" x14ac:dyDescent="0.3">
      <c r="A164" s="23" t="s">
        <v>26</v>
      </c>
      <c r="B164" s="11"/>
      <c r="C164" s="10"/>
    </row>
    <row r="165" spans="1:3" ht="17.25" x14ac:dyDescent="0.3">
      <c r="A165" s="9" t="s">
        <v>27</v>
      </c>
      <c r="B165" s="29">
        <v>350</v>
      </c>
      <c r="C165" s="28"/>
    </row>
    <row r="166" spans="1:3" ht="17.25" x14ac:dyDescent="0.3">
      <c r="A166" s="9" t="s">
        <v>28</v>
      </c>
      <c r="B166" s="32">
        <f>C141*10/100</f>
        <v>10235</v>
      </c>
      <c r="C166" s="31"/>
    </row>
    <row r="167" spans="1:3" ht="15.75" x14ac:dyDescent="0.25">
      <c r="A167" s="12"/>
      <c r="B167" s="11"/>
      <c r="C167" s="10">
        <f t="shared" ref="C167" si="10">-B165-B166</f>
        <v>-10585</v>
      </c>
    </row>
    <row r="168" spans="1:3" ht="17.25" x14ac:dyDescent="0.3">
      <c r="A168" s="9" t="s">
        <v>29</v>
      </c>
      <c r="B168" s="8"/>
      <c r="C168" s="7">
        <f>+C163+C167</f>
        <v>423065</v>
      </c>
    </row>
    <row r="169" spans="1:3" ht="17.25" x14ac:dyDescent="0.3">
      <c r="A169" s="9" t="s">
        <v>30</v>
      </c>
      <c r="B169" s="32"/>
      <c r="C169" s="31">
        <f t="shared" ref="C169" si="11">C168*6/100</f>
        <v>25383.9</v>
      </c>
    </row>
    <row r="170" spans="1:3" ht="17.25" x14ac:dyDescent="0.3">
      <c r="A170" s="9" t="s">
        <v>31</v>
      </c>
      <c r="B170" s="22"/>
      <c r="C170" s="20">
        <v>-15000</v>
      </c>
    </row>
    <row r="171" spans="1:3" ht="15.75" x14ac:dyDescent="0.25">
      <c r="A171" s="12" t="s">
        <v>32</v>
      </c>
      <c r="B171" s="32"/>
      <c r="C171" s="53">
        <f t="shared" ref="C171" si="12">C169+C170</f>
        <v>10383.900000000001</v>
      </c>
    </row>
    <row r="172" spans="1:3" ht="16.5" thickBot="1" x14ac:dyDescent="0.3">
      <c r="A172" s="43"/>
      <c r="B172" s="39"/>
      <c r="C172" s="95">
        <v>10384</v>
      </c>
    </row>
    <row r="173" spans="1:3" ht="16.5" thickTop="1" x14ac:dyDescent="0.25">
      <c r="A173" s="21"/>
      <c r="B173" s="30"/>
      <c r="C173" s="97"/>
    </row>
    <row r="174" spans="1:3" ht="15.75" x14ac:dyDescent="0.25">
      <c r="A174" s="21"/>
      <c r="B174" s="30"/>
      <c r="C174" s="97"/>
    </row>
    <row r="175" spans="1:3" ht="15.75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82" spans="1:3" ht="17.25" x14ac:dyDescent="0.3">
      <c r="A182" s="61" t="s">
        <v>41</v>
      </c>
      <c r="B182" s="3"/>
      <c r="C182" s="3"/>
    </row>
    <row r="183" spans="1:3" ht="17.25" x14ac:dyDescent="0.3">
      <c r="A183" s="61" t="s">
        <v>1</v>
      </c>
      <c r="B183" s="3"/>
      <c r="C183" s="3"/>
    </row>
    <row r="184" spans="1:3" ht="17.25" x14ac:dyDescent="0.3">
      <c r="A184" s="5"/>
      <c r="B184" s="3"/>
      <c r="C184" s="3"/>
    </row>
    <row r="185" spans="1:3" ht="17.25" x14ac:dyDescent="0.3">
      <c r="A185" s="63" t="s">
        <v>2</v>
      </c>
      <c r="B185" s="3"/>
      <c r="C185" s="3"/>
    </row>
    <row r="186" spans="1:3" ht="17.25" x14ac:dyDescent="0.3">
      <c r="A186" s="5"/>
      <c r="B186" s="165" t="s">
        <v>4</v>
      </c>
      <c r="C186" s="165"/>
    </row>
    <row r="187" spans="1:3" ht="17.25" x14ac:dyDescent="0.3">
      <c r="A187" s="6" t="s">
        <v>6</v>
      </c>
      <c r="B187" s="8"/>
      <c r="C187" s="7">
        <v>90840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30825</v>
      </c>
    </row>
    <row r="193" spans="1:3" ht="17.25" x14ac:dyDescent="0.3">
      <c r="A193" s="9" t="s">
        <v>12</v>
      </c>
      <c r="B193" s="16"/>
      <c r="C193" s="15"/>
    </row>
    <row r="194" spans="1:3" ht="17.25" x14ac:dyDescent="0.3">
      <c r="A194" s="9" t="s">
        <v>13</v>
      </c>
      <c r="B194" s="11"/>
      <c r="C194" s="10">
        <v>45420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386385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16"/>
      <c r="C205" s="15"/>
    </row>
    <row r="206" spans="1:3" ht="17.25" x14ac:dyDescent="0.3">
      <c r="A206" s="9" t="s">
        <v>24</v>
      </c>
      <c r="B206" s="22"/>
      <c r="C206" s="25">
        <v>70000</v>
      </c>
    </row>
    <row r="207" spans="1:3" ht="17.25" x14ac:dyDescent="0.3">
      <c r="A207" s="9" t="s">
        <v>25</v>
      </c>
      <c r="B207" s="22"/>
      <c r="C207" s="64">
        <v>5460.09</v>
      </c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>C201+C205+C206+C207</f>
        <v>461845.09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9084</v>
      </c>
      <c r="C212" s="31"/>
    </row>
    <row r="213" spans="1:3" ht="16.5" thickBot="1" x14ac:dyDescent="0.3">
      <c r="A213" s="12"/>
      <c r="B213" s="36"/>
      <c r="C213" s="59">
        <f>-B211-B212</f>
        <v>-9434</v>
      </c>
    </row>
    <row r="214" spans="1:3" ht="17.25" x14ac:dyDescent="0.3">
      <c r="A214" s="9" t="s">
        <v>29</v>
      </c>
      <c r="B214" s="11"/>
      <c r="C214" s="65">
        <f>+C209+C213</f>
        <v>452411.09</v>
      </c>
    </row>
    <row r="215" spans="1:3" ht="17.25" x14ac:dyDescent="0.3">
      <c r="A215" s="9" t="s">
        <v>30</v>
      </c>
      <c r="B215" s="32"/>
      <c r="C215" s="31">
        <f>C214*6/100</f>
        <v>27144.665400000002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43" t="s">
        <v>32</v>
      </c>
      <c r="B217" s="40"/>
      <c r="C217" s="60">
        <f>C215+C216</f>
        <v>12144.665400000002</v>
      </c>
    </row>
    <row r="218" spans="1:3" ht="16.5" thickBot="1" x14ac:dyDescent="0.3">
      <c r="A218" s="12"/>
      <c r="B218" s="52"/>
      <c r="C218" s="95">
        <v>12145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7.25" x14ac:dyDescent="0.3">
      <c r="A224" s="5"/>
      <c r="B224" s="3"/>
      <c r="C224" s="3"/>
    </row>
    <row r="225" spans="1:3" ht="17.25" x14ac:dyDescent="0.3">
      <c r="A225" s="61"/>
      <c r="B225" s="3"/>
      <c r="C225" s="3"/>
    </row>
    <row r="226" spans="1:3" ht="17.25" x14ac:dyDescent="0.3">
      <c r="A226" s="56"/>
      <c r="B226" s="3"/>
      <c r="C226" s="3"/>
    </row>
    <row r="227" spans="1:3" ht="17.25" x14ac:dyDescent="0.3">
      <c r="A227" s="2"/>
      <c r="B227" s="3"/>
      <c r="C227" s="3"/>
    </row>
    <row r="228" spans="1:3" ht="17.25" x14ac:dyDescent="0.3">
      <c r="A228" s="1" t="s">
        <v>40</v>
      </c>
      <c r="B228" s="3"/>
      <c r="C228" s="3"/>
    </row>
    <row r="229" spans="1:3" ht="17.25" x14ac:dyDescent="0.3">
      <c r="A229" s="1" t="s">
        <v>1</v>
      </c>
      <c r="B229" s="3"/>
      <c r="C229" s="3"/>
    </row>
    <row r="230" spans="1:3" ht="17.25" x14ac:dyDescent="0.3">
      <c r="A230" s="2"/>
      <c r="B230" s="3"/>
      <c r="C230" s="3"/>
    </row>
    <row r="231" spans="1:3" ht="17.25" x14ac:dyDescent="0.3">
      <c r="A231" s="4" t="s">
        <v>2</v>
      </c>
      <c r="B231" s="3"/>
      <c r="C231" s="3"/>
    </row>
    <row r="232" spans="1:3" ht="17.25" x14ac:dyDescent="0.3">
      <c r="A232" s="5"/>
      <c r="B232" s="165" t="s">
        <v>4</v>
      </c>
      <c r="C232" s="165"/>
    </row>
    <row r="233" spans="1:3" ht="17.25" x14ac:dyDescent="0.3">
      <c r="A233" s="6" t="s">
        <v>6</v>
      </c>
      <c r="B233" s="8"/>
      <c r="C233" s="7">
        <v>107050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>
        <v>1200</v>
      </c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30825</v>
      </c>
    </row>
    <row r="239" spans="1:3" ht="17.25" x14ac:dyDescent="0.3">
      <c r="A239" s="9" t="s">
        <v>12</v>
      </c>
      <c r="B239" s="16"/>
      <c r="C239" s="15">
        <v>30000</v>
      </c>
    </row>
    <row r="240" spans="1:3" ht="17.25" x14ac:dyDescent="0.3">
      <c r="A240" s="9" t="s">
        <v>13</v>
      </c>
      <c r="B240" s="11"/>
      <c r="C240" s="10">
        <v>53525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441900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22"/>
      <c r="C251" s="20"/>
    </row>
    <row r="252" spans="1:3" ht="17.25" x14ac:dyDescent="0.3">
      <c r="A252" s="9" t="s">
        <v>24</v>
      </c>
      <c r="B252" s="22"/>
      <c r="C252" s="20"/>
    </row>
    <row r="253" spans="1:3" ht="17.25" x14ac:dyDescent="0.3">
      <c r="A253" s="9" t="s">
        <v>25</v>
      </c>
      <c r="B253" s="22"/>
      <c r="C253" s="20"/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441900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f>C233*10/100</f>
        <v>10705</v>
      </c>
      <c r="C258" s="31"/>
    </row>
    <row r="259" spans="1:3" ht="15.75" x14ac:dyDescent="0.25">
      <c r="A259" s="12"/>
      <c r="B259" s="49"/>
      <c r="C259" s="33">
        <f t="shared" ref="C259" si="13">-B257-B258</f>
        <v>-11055</v>
      </c>
    </row>
    <row r="260" spans="1:3" ht="18" thickBot="1" x14ac:dyDescent="0.35">
      <c r="A260" s="9" t="s">
        <v>29</v>
      </c>
      <c r="B260" s="36"/>
      <c r="C260" s="59">
        <f>+C255+C259</f>
        <v>430845</v>
      </c>
    </row>
    <row r="261" spans="1:3" ht="17.25" x14ac:dyDescent="0.3">
      <c r="A261" s="9" t="s">
        <v>30</v>
      </c>
      <c r="B261" s="32"/>
      <c r="C261" s="31">
        <f t="shared" ref="C261" si="14">C260*6/100</f>
        <v>25850.7</v>
      </c>
    </row>
    <row r="262" spans="1:3" ht="17.25" x14ac:dyDescent="0.3">
      <c r="A262" s="9" t="s">
        <v>31</v>
      </c>
      <c r="B262" s="22"/>
      <c r="C262" s="20">
        <v>-15000</v>
      </c>
    </row>
    <row r="263" spans="1:3" ht="15.75" x14ac:dyDescent="0.25">
      <c r="A263" s="12" t="s">
        <v>32</v>
      </c>
      <c r="B263" s="40"/>
      <c r="C263" s="53">
        <f t="shared" ref="C263" si="15">C261+C262</f>
        <v>10850.7</v>
      </c>
    </row>
    <row r="264" spans="1:3" ht="17.25" x14ac:dyDescent="0.3">
      <c r="A264" s="5"/>
      <c r="B264" s="3"/>
      <c r="C264" s="3"/>
    </row>
    <row r="269" spans="1:3" ht="15.75" x14ac:dyDescent="0.25">
      <c r="A269" s="21"/>
      <c r="B269" s="30"/>
      <c r="C269" s="58"/>
    </row>
    <row r="270" spans="1:3" ht="15.75" x14ac:dyDescent="0.25">
      <c r="A270" s="21"/>
      <c r="B270" s="30"/>
      <c r="C270" s="58"/>
    </row>
    <row r="271" spans="1:3" ht="17.25" x14ac:dyDescent="0.3">
      <c r="A271" s="1" t="s">
        <v>42</v>
      </c>
      <c r="B271" s="3"/>
      <c r="C271" s="3"/>
    </row>
    <row r="272" spans="1:3" ht="17.25" x14ac:dyDescent="0.3">
      <c r="A272" s="1" t="s">
        <v>43</v>
      </c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4" t="s">
        <v>2</v>
      </c>
      <c r="B274" s="3"/>
      <c r="C274" s="3"/>
    </row>
    <row r="275" spans="1:3" ht="17.25" x14ac:dyDescent="0.3">
      <c r="A275" s="5"/>
      <c r="B275" s="165" t="s">
        <v>4</v>
      </c>
      <c r="C275" s="165"/>
    </row>
    <row r="276" spans="1:3" ht="17.25" x14ac:dyDescent="0.3">
      <c r="A276" s="6" t="s">
        <v>6</v>
      </c>
      <c r="B276" s="8"/>
      <c r="C276" s="7">
        <v>88670</v>
      </c>
    </row>
    <row r="277" spans="1:3" ht="17.25" x14ac:dyDescent="0.3">
      <c r="A277" s="9" t="s">
        <v>7</v>
      </c>
      <c r="B277" s="11"/>
      <c r="C277" s="10"/>
    </row>
    <row r="278" spans="1:3" ht="15.75" x14ac:dyDescent="0.25">
      <c r="A278" s="12" t="s">
        <v>8</v>
      </c>
      <c r="B278" s="14"/>
      <c r="C278" s="13"/>
    </row>
    <row r="279" spans="1:3" ht="17.25" x14ac:dyDescent="0.3">
      <c r="A279" s="9" t="s">
        <v>9</v>
      </c>
      <c r="B279" s="11"/>
      <c r="C279" s="10">
        <v>7800</v>
      </c>
    </row>
    <row r="280" spans="1:3" ht="17.25" x14ac:dyDescent="0.3">
      <c r="A280" s="9" t="s">
        <v>10</v>
      </c>
      <c r="B280" s="11"/>
      <c r="C280" s="10"/>
    </row>
    <row r="281" spans="1:3" ht="17.25" x14ac:dyDescent="0.3">
      <c r="A281" s="9" t="s">
        <v>11</v>
      </c>
      <c r="B281" s="11"/>
      <c r="C281" s="10">
        <v>30825</v>
      </c>
    </row>
    <row r="282" spans="1:3" ht="17.25" x14ac:dyDescent="0.3">
      <c r="A282" s="9" t="s">
        <v>12</v>
      </c>
      <c r="B282" s="16"/>
      <c r="C282" s="15"/>
    </row>
    <row r="283" spans="1:3" ht="17.25" x14ac:dyDescent="0.3">
      <c r="A283" s="9" t="s">
        <v>13</v>
      </c>
      <c r="B283" s="11"/>
      <c r="C283" s="10">
        <v>44335</v>
      </c>
    </row>
    <row r="284" spans="1:3" ht="17.25" x14ac:dyDescent="0.3">
      <c r="A284" s="9" t="s">
        <v>14</v>
      </c>
      <c r="B284" s="11"/>
      <c r="C284" s="10"/>
    </row>
    <row r="285" spans="1:3" ht="17.25" x14ac:dyDescent="0.3">
      <c r="A285" s="9" t="s">
        <v>15</v>
      </c>
      <c r="B285" s="14"/>
      <c r="C285" s="13">
        <v>100000</v>
      </c>
    </row>
    <row r="286" spans="1:3" ht="17.25" x14ac:dyDescent="0.3">
      <c r="A286" s="9" t="s">
        <v>16</v>
      </c>
      <c r="B286" s="11"/>
      <c r="C286" s="10">
        <v>25000</v>
      </c>
    </row>
    <row r="287" spans="1:3" ht="17.25" x14ac:dyDescent="0.3">
      <c r="A287" s="9" t="s">
        <v>17</v>
      </c>
      <c r="B287" s="11"/>
      <c r="C287" s="10">
        <v>55000</v>
      </c>
    </row>
    <row r="288" spans="1:3" ht="17.25" x14ac:dyDescent="0.3">
      <c r="A288" s="9" t="s">
        <v>18</v>
      </c>
      <c r="B288" s="14"/>
      <c r="C288" s="13">
        <v>11500</v>
      </c>
    </row>
    <row r="289" spans="1:3" ht="17.25" x14ac:dyDescent="0.3">
      <c r="A289" s="9" t="s">
        <v>19</v>
      </c>
      <c r="B289" s="11"/>
      <c r="C289" s="10">
        <v>20000</v>
      </c>
    </row>
    <row r="290" spans="1:3" ht="17.25" x14ac:dyDescent="0.3">
      <c r="A290" s="17" t="s">
        <v>20</v>
      </c>
      <c r="B290" s="19"/>
      <c r="C290" s="18">
        <f>SUM(C276:C289)</f>
        <v>383130</v>
      </c>
    </row>
    <row r="291" spans="1:3" ht="17.25" x14ac:dyDescent="0.3">
      <c r="A291" s="9"/>
      <c r="B291" s="22"/>
      <c r="C291" s="20"/>
    </row>
    <row r="292" spans="1:3" ht="17.25" x14ac:dyDescent="0.3">
      <c r="A292" s="23" t="s">
        <v>21</v>
      </c>
      <c r="B292" s="22"/>
      <c r="C292" s="20"/>
    </row>
    <row r="293" spans="1:3" ht="17.25" x14ac:dyDescent="0.3">
      <c r="A293" s="9" t="s">
        <v>22</v>
      </c>
      <c r="B293" s="22"/>
      <c r="C293" s="20"/>
    </row>
    <row r="294" spans="1:3" ht="15.75" x14ac:dyDescent="0.25">
      <c r="A294" s="24" t="s">
        <v>23</v>
      </c>
      <c r="B294" s="16"/>
      <c r="C294" s="15"/>
    </row>
    <row r="295" spans="1:3" ht="17.25" x14ac:dyDescent="0.3">
      <c r="A295" s="9" t="s">
        <v>24</v>
      </c>
      <c r="B295" s="22"/>
      <c r="C295" s="25">
        <v>65000</v>
      </c>
    </row>
    <row r="296" spans="1:3" ht="17.25" x14ac:dyDescent="0.3">
      <c r="A296" s="9" t="s">
        <v>25</v>
      </c>
      <c r="B296" s="22"/>
      <c r="C296" s="64">
        <v>3543.24</v>
      </c>
    </row>
    <row r="297" spans="1:3" ht="17.25" x14ac:dyDescent="0.3">
      <c r="A297" s="9"/>
      <c r="B297" s="22"/>
      <c r="C297" s="20"/>
    </row>
    <row r="298" spans="1:3" ht="15.75" x14ac:dyDescent="0.25">
      <c r="A298" s="12"/>
      <c r="B298" s="8"/>
      <c r="C298" s="7">
        <f>C290+C294+C295+C296</f>
        <v>451673.24</v>
      </c>
    </row>
    <row r="299" spans="1:3" ht="17.25" x14ac:dyDescent="0.3">
      <c r="A299" s="23" t="s">
        <v>26</v>
      </c>
      <c r="B299" s="11"/>
      <c r="C299" s="10"/>
    </row>
    <row r="300" spans="1:3" ht="17.25" x14ac:dyDescent="0.3">
      <c r="A300" s="9" t="s">
        <v>27</v>
      </c>
      <c r="B300" s="27">
        <v>350</v>
      </c>
      <c r="C300" s="28"/>
    </row>
    <row r="301" spans="1:3" ht="17.25" x14ac:dyDescent="0.3">
      <c r="A301" s="9" t="s">
        <v>28</v>
      </c>
      <c r="B301" s="30">
        <v>8867</v>
      </c>
      <c r="C301" s="31"/>
    </row>
    <row r="302" spans="1:3" ht="16.5" thickBot="1" x14ac:dyDescent="0.3">
      <c r="A302" s="12"/>
      <c r="B302" s="62"/>
      <c r="C302" s="59">
        <f t="shared" ref="C302" si="16">-B300-B301</f>
        <v>-9217</v>
      </c>
    </row>
    <row r="303" spans="1:3" ht="17.25" x14ac:dyDescent="0.3">
      <c r="A303" s="9" t="s">
        <v>29</v>
      </c>
      <c r="B303" s="11"/>
      <c r="C303" s="65">
        <f>+C298+C302</f>
        <v>442456.24</v>
      </c>
    </row>
    <row r="304" spans="1:3" ht="17.25" x14ac:dyDescent="0.3">
      <c r="A304" s="9" t="s">
        <v>30</v>
      </c>
      <c r="B304" s="30"/>
      <c r="C304" s="31">
        <f t="shared" ref="C304" si="17">C303*6/100</f>
        <v>26547.374400000001</v>
      </c>
    </row>
    <row r="305" spans="1:3" ht="17.25" x14ac:dyDescent="0.3">
      <c r="A305" s="9" t="s">
        <v>31</v>
      </c>
      <c r="B305" s="22"/>
      <c r="C305" s="20">
        <v>-15000</v>
      </c>
    </row>
    <row r="306" spans="1:3" ht="15.75" x14ac:dyDescent="0.25">
      <c r="A306" s="43" t="s">
        <v>32</v>
      </c>
      <c r="B306" s="40"/>
      <c r="C306" s="98">
        <f t="shared" ref="C306" si="18">C304+C305</f>
        <v>11547.374400000001</v>
      </c>
    </row>
    <row r="307" spans="1:3" ht="15.75" x14ac:dyDescent="0.25">
      <c r="A307" s="21"/>
      <c r="B307" s="30"/>
      <c r="C307" s="58"/>
    </row>
    <row r="308" spans="1:3" ht="15.75" x14ac:dyDescent="0.25">
      <c r="A308" s="21"/>
      <c r="B308" s="30"/>
      <c r="C308" s="58"/>
    </row>
    <row r="309" spans="1:3" ht="15.75" x14ac:dyDescent="0.25">
      <c r="A309" s="21"/>
      <c r="B309" s="30"/>
      <c r="C309" s="58"/>
    </row>
    <row r="310" spans="1:3" ht="15.75" x14ac:dyDescent="0.25">
      <c r="A310" s="21"/>
      <c r="B310" s="30"/>
      <c r="C310" s="58"/>
    </row>
    <row r="311" spans="1:3" ht="15.75" x14ac:dyDescent="0.25">
      <c r="A311" s="21"/>
      <c r="B311" s="30"/>
      <c r="C311" s="58"/>
    </row>
    <row r="312" spans="1:3" ht="15.75" x14ac:dyDescent="0.25">
      <c r="A312" s="21"/>
      <c r="B312" s="30"/>
      <c r="C312" s="58"/>
    </row>
    <row r="313" spans="1:3" ht="15.75" x14ac:dyDescent="0.25">
      <c r="A313" s="21"/>
      <c r="B313" s="30"/>
      <c r="C313" s="58"/>
    </row>
    <row r="314" spans="1:3" ht="15.75" x14ac:dyDescent="0.25">
      <c r="A314" s="21"/>
      <c r="B314" s="30"/>
      <c r="C314" s="58"/>
    </row>
    <row r="315" spans="1:3" ht="15.75" x14ac:dyDescent="0.25">
      <c r="A315" s="21"/>
      <c r="B315" s="30"/>
      <c r="C315" s="58"/>
    </row>
    <row r="316" spans="1:3" ht="17.25" x14ac:dyDescent="0.3">
      <c r="A316" s="55"/>
      <c r="B316" s="3"/>
      <c r="C316" s="3"/>
    </row>
    <row r="317" spans="1:3" ht="17.25" x14ac:dyDescent="0.3">
      <c r="A317" s="1" t="s">
        <v>44</v>
      </c>
      <c r="B317" s="3"/>
      <c r="C317" s="3"/>
    </row>
    <row r="318" spans="1:3" ht="17.25" x14ac:dyDescent="0.3">
      <c r="A318" s="1" t="s">
        <v>1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4</v>
      </c>
      <c r="C321" s="165"/>
    </row>
    <row r="322" spans="1:3" ht="17.25" x14ac:dyDescent="0.3">
      <c r="A322" s="6" t="s">
        <v>6</v>
      </c>
      <c r="B322" s="8"/>
      <c r="C322" s="7">
        <v>93010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30825</v>
      </c>
    </row>
    <row r="328" spans="1:3" ht="17.25" x14ac:dyDescent="0.3">
      <c r="A328" s="9" t="s">
        <v>12</v>
      </c>
      <c r="B328" s="16"/>
      <c r="C328" s="15">
        <v>30000</v>
      </c>
    </row>
    <row r="329" spans="1:3" ht="17.25" x14ac:dyDescent="0.3">
      <c r="A329" s="9" t="s">
        <v>13</v>
      </c>
      <c r="B329" s="11"/>
      <c r="C329" s="10">
        <v>46505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419640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20"/>
    </row>
    <row r="342" spans="1:3" ht="17.25" x14ac:dyDescent="0.3">
      <c r="A342" s="9" t="s">
        <v>25</v>
      </c>
      <c r="B342" s="22"/>
      <c r="C342" s="20"/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419640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30">
        <f>C322*10/100</f>
        <v>9301</v>
      </c>
      <c r="C347" s="31"/>
    </row>
    <row r="348" spans="1:3" ht="16.5" thickBot="1" x14ac:dyDescent="0.3">
      <c r="A348" s="12"/>
      <c r="B348" s="62"/>
      <c r="C348" s="59">
        <f t="shared" ref="C348" si="19">-B346-B347</f>
        <v>-9651</v>
      </c>
    </row>
    <row r="349" spans="1:3" ht="17.25" x14ac:dyDescent="0.3">
      <c r="A349" s="9" t="s">
        <v>29</v>
      </c>
      <c r="B349" s="11"/>
      <c r="C349" s="65">
        <f>+C344+C348</f>
        <v>409989</v>
      </c>
    </row>
    <row r="350" spans="1:3" ht="17.25" x14ac:dyDescent="0.3">
      <c r="A350" s="9" t="s">
        <v>30</v>
      </c>
      <c r="B350" s="30"/>
      <c r="C350" s="31">
        <f t="shared" ref="C350" si="20">C349*6/100</f>
        <v>24599.34</v>
      </c>
    </row>
    <row r="351" spans="1:3" ht="17.25" x14ac:dyDescent="0.3">
      <c r="A351" s="9" t="s">
        <v>31</v>
      </c>
      <c r="B351" s="22"/>
      <c r="C351" s="66">
        <v>-15000</v>
      </c>
    </row>
    <row r="352" spans="1:3" ht="15.75" x14ac:dyDescent="0.25">
      <c r="A352" s="12" t="s">
        <v>32</v>
      </c>
      <c r="B352" s="40"/>
      <c r="C352" s="41">
        <f t="shared" ref="C352" si="21">C350+C351</f>
        <v>9599.34</v>
      </c>
    </row>
    <row r="353" spans="1:3" ht="16.5" thickBot="1" x14ac:dyDescent="0.3">
      <c r="A353" s="51"/>
      <c r="B353" s="52"/>
      <c r="C353" s="95">
        <v>9599</v>
      </c>
    </row>
    <row r="354" spans="1:3" ht="18" thickTop="1" x14ac:dyDescent="0.3">
      <c r="A354" s="61"/>
      <c r="B354" s="3"/>
      <c r="C354" s="3"/>
    </row>
    <row r="355" spans="1:3" ht="17.25" x14ac:dyDescent="0.3">
      <c r="A355" s="61"/>
      <c r="B355" s="3"/>
      <c r="C355" s="3"/>
    </row>
    <row r="356" spans="1:3" ht="17.25" x14ac:dyDescent="0.3">
      <c r="A356" s="61"/>
      <c r="B356" s="3"/>
      <c r="C356" s="3"/>
    </row>
    <row r="357" spans="1:3" ht="17.25" x14ac:dyDescent="0.3">
      <c r="A357" s="61"/>
      <c r="B357" s="3"/>
      <c r="C357" s="3"/>
    </row>
    <row r="358" spans="1:3" ht="17.25" x14ac:dyDescent="0.3">
      <c r="A358" s="61"/>
      <c r="B358" s="3"/>
      <c r="C358" s="3"/>
    </row>
    <row r="359" spans="1:3" ht="17.25" x14ac:dyDescent="0.3">
      <c r="A359" s="61"/>
      <c r="B359" s="3"/>
      <c r="C359" s="3"/>
    </row>
    <row r="360" spans="1:3" ht="15.75" x14ac:dyDescent="0.25">
      <c r="A360" s="3"/>
      <c r="B360" s="3"/>
      <c r="C360" s="3"/>
    </row>
    <row r="361" spans="1:3" ht="15.75" x14ac:dyDescent="0.25">
      <c r="A361" s="92"/>
      <c r="B361" s="30"/>
      <c r="C361" s="58"/>
    </row>
    <row r="362" spans="1:3" ht="15.75" x14ac:dyDescent="0.25">
      <c r="A362" s="92"/>
      <c r="B362" s="30"/>
      <c r="C362" s="58"/>
    </row>
    <row r="363" spans="1:3" ht="15.75" x14ac:dyDescent="0.25">
      <c r="A363" s="92"/>
      <c r="B363" s="30"/>
      <c r="C363" s="58"/>
    </row>
    <row r="364" spans="1:3" ht="17.25" x14ac:dyDescent="0.3">
      <c r="A364" s="1" t="s">
        <v>55</v>
      </c>
      <c r="B364" s="3"/>
      <c r="C364" s="3"/>
    </row>
    <row r="365" spans="1:3" ht="17.25" x14ac:dyDescent="0.3">
      <c r="A365" s="1" t="s">
        <v>56</v>
      </c>
      <c r="B365" s="3"/>
      <c r="C365" s="3"/>
    </row>
    <row r="366" spans="1:3" ht="15.75" x14ac:dyDescent="0.25">
      <c r="A366" s="73"/>
      <c r="B366" s="3"/>
      <c r="C366" s="3"/>
    </row>
    <row r="367" spans="1:3" ht="15.75" x14ac:dyDescent="0.25">
      <c r="A367" s="74" t="s">
        <v>2</v>
      </c>
      <c r="B367" s="3"/>
      <c r="C367" s="3"/>
    </row>
    <row r="368" spans="1:3" ht="15.75" x14ac:dyDescent="0.25">
      <c r="A368" s="75"/>
      <c r="B368" s="165" t="s">
        <v>4</v>
      </c>
      <c r="C368" s="165"/>
    </row>
    <row r="369" spans="1:3" ht="15.75" x14ac:dyDescent="0.25">
      <c r="A369" s="76" t="s">
        <v>6</v>
      </c>
      <c r="B369" s="8"/>
      <c r="C369" s="7">
        <v>90840</v>
      </c>
    </row>
    <row r="370" spans="1:3" ht="15.75" x14ac:dyDescent="0.25">
      <c r="A370" s="67" t="s">
        <v>7</v>
      </c>
      <c r="B370" s="47"/>
      <c r="C370" s="77"/>
    </row>
    <row r="371" spans="1:3" ht="15.75" x14ac:dyDescent="0.25">
      <c r="A371" s="67" t="s">
        <v>9</v>
      </c>
      <c r="B371" s="11"/>
      <c r="C371" s="10">
        <v>7800</v>
      </c>
    </row>
    <row r="372" spans="1:3" ht="16.5" x14ac:dyDescent="0.25">
      <c r="A372" s="12" t="s">
        <v>8</v>
      </c>
      <c r="B372" s="48"/>
      <c r="C372" s="10">
        <v>2320</v>
      </c>
    </row>
    <row r="373" spans="1:3" ht="15.75" x14ac:dyDescent="0.25">
      <c r="A373" s="67" t="s">
        <v>11</v>
      </c>
      <c r="B373" s="11"/>
      <c r="C373" s="10">
        <v>30825</v>
      </c>
    </row>
    <row r="374" spans="1:3" ht="15.75" x14ac:dyDescent="0.25">
      <c r="A374" s="67" t="s">
        <v>53</v>
      </c>
      <c r="B374" s="11"/>
      <c r="C374" s="10">
        <v>30000</v>
      </c>
    </row>
    <row r="375" spans="1:3" ht="15.75" x14ac:dyDescent="0.25">
      <c r="A375" s="67" t="s">
        <v>13</v>
      </c>
      <c r="B375" s="11"/>
      <c r="C375" s="10">
        <v>45420</v>
      </c>
    </row>
    <row r="376" spans="1:3" ht="15.75" x14ac:dyDescent="0.25">
      <c r="A376" s="67" t="s">
        <v>14</v>
      </c>
      <c r="B376" s="47"/>
      <c r="C376" s="13"/>
    </row>
    <row r="377" spans="1:3" ht="15.75" x14ac:dyDescent="0.25">
      <c r="A377" s="67" t="s">
        <v>16</v>
      </c>
      <c r="B377" s="11"/>
      <c r="C377" s="10">
        <v>25000</v>
      </c>
    </row>
    <row r="378" spans="1:3" ht="15.75" x14ac:dyDescent="0.25">
      <c r="A378" s="67" t="s">
        <v>17</v>
      </c>
      <c r="B378" s="11"/>
      <c r="C378" s="10">
        <v>55000</v>
      </c>
    </row>
    <row r="379" spans="1:3" ht="15.75" x14ac:dyDescent="0.25">
      <c r="A379" s="67" t="s">
        <v>15</v>
      </c>
      <c r="B379" s="47"/>
      <c r="C379" s="25">
        <v>100000</v>
      </c>
    </row>
    <row r="380" spans="1:3" ht="15.75" x14ac:dyDescent="0.25">
      <c r="A380" s="67" t="s">
        <v>18</v>
      </c>
      <c r="B380" s="11"/>
      <c r="C380" s="10">
        <v>11500</v>
      </c>
    </row>
    <row r="381" spans="1:3" ht="15.75" x14ac:dyDescent="0.25">
      <c r="A381" s="67" t="s">
        <v>19</v>
      </c>
      <c r="B381" s="11"/>
      <c r="C381" s="10">
        <v>20000</v>
      </c>
    </row>
    <row r="382" spans="1:3" ht="15.75" x14ac:dyDescent="0.25">
      <c r="A382" s="78" t="s">
        <v>20</v>
      </c>
      <c r="B382" s="19"/>
      <c r="C382" s="18">
        <f>SUM(C369:C381)</f>
        <v>418705</v>
      </c>
    </row>
    <row r="383" spans="1:3" ht="15.75" x14ac:dyDescent="0.25">
      <c r="A383" s="79"/>
      <c r="B383" s="47"/>
      <c r="C383" s="20"/>
    </row>
    <row r="384" spans="1:3" ht="15.75" x14ac:dyDescent="0.25">
      <c r="A384" s="80" t="s">
        <v>21</v>
      </c>
      <c r="B384" s="47"/>
      <c r="C384" s="20"/>
    </row>
    <row r="385" spans="1:3" ht="15.75" x14ac:dyDescent="0.25">
      <c r="A385" s="67" t="s">
        <v>23</v>
      </c>
      <c r="B385" s="47"/>
      <c r="C385" s="77"/>
    </row>
    <row r="386" spans="1:3" ht="15.75" x14ac:dyDescent="0.25">
      <c r="A386" s="67" t="s">
        <v>22</v>
      </c>
      <c r="B386" s="47"/>
      <c r="C386" s="81"/>
    </row>
    <row r="387" spans="1:3" ht="15.75" x14ac:dyDescent="0.25">
      <c r="A387" s="67" t="s">
        <v>24</v>
      </c>
      <c r="B387" s="90"/>
      <c r="C387" s="81"/>
    </row>
    <row r="388" spans="1:3" ht="15.75" x14ac:dyDescent="0.25">
      <c r="A388" s="67" t="s">
        <v>25</v>
      </c>
      <c r="B388" s="47"/>
      <c r="C388" s="81"/>
    </row>
    <row r="389" spans="1:3" ht="15.75" x14ac:dyDescent="0.25">
      <c r="A389" s="67"/>
      <c r="B389" s="8"/>
      <c r="C389" s="7">
        <f>C382+B387</f>
        <v>418705</v>
      </c>
    </row>
    <row r="390" spans="1:3" ht="15.75" x14ac:dyDescent="0.25">
      <c r="A390" s="80" t="s">
        <v>26</v>
      </c>
      <c r="B390" s="47"/>
      <c r="C390" s="81"/>
    </row>
    <row r="391" spans="1:3" ht="15.75" x14ac:dyDescent="0.25">
      <c r="A391" s="67" t="s">
        <v>27</v>
      </c>
      <c r="B391" s="29">
        <v>350</v>
      </c>
      <c r="C391" s="82"/>
    </row>
    <row r="392" spans="1:3" ht="17.25" x14ac:dyDescent="0.3">
      <c r="A392" s="83" t="s">
        <v>28</v>
      </c>
      <c r="B392" s="29">
        <v>9084</v>
      </c>
      <c r="C392" s="82"/>
    </row>
    <row r="393" spans="1:3" ht="17.25" x14ac:dyDescent="0.3">
      <c r="A393" s="83"/>
      <c r="B393" s="49"/>
      <c r="C393" s="33">
        <f>-B391-B392-B393</f>
        <v>-9434</v>
      </c>
    </row>
    <row r="394" spans="1:3" ht="16.5" thickBot="1" x14ac:dyDescent="0.3">
      <c r="A394" s="67" t="s">
        <v>29</v>
      </c>
      <c r="B394" s="35"/>
      <c r="C394" s="84">
        <f>C389-B391-B392</f>
        <v>409271</v>
      </c>
    </row>
    <row r="395" spans="1:3" ht="15.75" x14ac:dyDescent="0.25">
      <c r="A395" s="67" t="s">
        <v>30</v>
      </c>
      <c r="B395" s="50"/>
      <c r="C395" s="85">
        <f>C394*6/100</f>
        <v>24556.26</v>
      </c>
    </row>
    <row r="396" spans="1:3" ht="15.75" x14ac:dyDescent="0.25">
      <c r="A396" s="67" t="s">
        <v>31</v>
      </c>
      <c r="B396" s="47"/>
      <c r="C396" s="77">
        <v>-15000</v>
      </c>
    </row>
    <row r="397" spans="1:3" ht="16.5" thickBot="1" x14ac:dyDescent="0.3">
      <c r="A397" s="88" t="s">
        <v>54</v>
      </c>
      <c r="B397" s="57"/>
      <c r="C397" s="99">
        <f>C395+C396</f>
        <v>9556.2599999999984</v>
      </c>
    </row>
    <row r="398" spans="1:3" ht="15.75" thickTop="1" x14ac:dyDescent="0.25"/>
    <row r="409" spans="1:3" ht="15.75" x14ac:dyDescent="0.25">
      <c r="A409" s="92"/>
      <c r="B409" s="3"/>
      <c r="C409" s="86"/>
    </row>
    <row r="410" spans="1:3" ht="15.75" x14ac:dyDescent="0.25">
      <c r="A410" s="92"/>
      <c r="B410" s="3"/>
      <c r="C410" s="86"/>
    </row>
    <row r="411" spans="1:3" ht="15.75" x14ac:dyDescent="0.25">
      <c r="A411" s="92"/>
      <c r="B411" s="3"/>
      <c r="C411" s="86"/>
    </row>
    <row r="412" spans="1:3" ht="15.75" x14ac:dyDescent="0.25">
      <c r="A412" s="92"/>
      <c r="B412" s="3"/>
      <c r="C412" s="86"/>
    </row>
    <row r="413" spans="1:3" ht="15.75" x14ac:dyDescent="0.25">
      <c r="A413" s="92"/>
      <c r="B413" s="3"/>
      <c r="C413" s="86"/>
    </row>
    <row r="414" spans="1:3" ht="17.25" x14ac:dyDescent="0.3">
      <c r="A414" s="1" t="s">
        <v>49</v>
      </c>
      <c r="B414" s="1"/>
      <c r="C414" s="2"/>
    </row>
    <row r="415" spans="1:3" ht="17.25" x14ac:dyDescent="0.3">
      <c r="A415" s="1" t="s">
        <v>48</v>
      </c>
      <c r="B415" s="1"/>
      <c r="C415" s="2"/>
    </row>
    <row r="416" spans="1:3" ht="17.25" x14ac:dyDescent="0.3">
      <c r="A416" s="2"/>
      <c r="B416" s="2"/>
      <c r="C416" s="2"/>
    </row>
    <row r="417" spans="1:3" ht="17.25" x14ac:dyDescent="0.3">
      <c r="A417" s="4" t="s">
        <v>2</v>
      </c>
      <c r="B417" s="2"/>
      <c r="C417" s="2"/>
    </row>
    <row r="418" spans="1:3" ht="17.25" x14ac:dyDescent="0.3">
      <c r="A418" s="5"/>
      <c r="B418" s="165" t="s">
        <v>4</v>
      </c>
      <c r="C418" s="165"/>
    </row>
    <row r="419" spans="1:3" ht="17.25" x14ac:dyDescent="0.3">
      <c r="A419" s="6" t="s">
        <v>6</v>
      </c>
      <c r="B419" s="8"/>
      <c r="C419" s="7">
        <v>75000</v>
      </c>
    </row>
    <row r="420" spans="1:3" ht="17.25" x14ac:dyDescent="0.3">
      <c r="A420" s="9" t="s">
        <v>7</v>
      </c>
      <c r="B420" s="11"/>
      <c r="C420" s="10"/>
    </row>
    <row r="421" spans="1:3" ht="15.75" x14ac:dyDescent="0.25">
      <c r="A421" s="12" t="s">
        <v>8</v>
      </c>
      <c r="B421" s="14"/>
      <c r="C421" s="13"/>
    </row>
    <row r="422" spans="1:3" ht="17.25" x14ac:dyDescent="0.3">
      <c r="A422" s="9" t="s">
        <v>9</v>
      </c>
      <c r="B422" s="11"/>
      <c r="C422" s="10">
        <v>7800</v>
      </c>
    </row>
    <row r="423" spans="1:3" ht="17.25" x14ac:dyDescent="0.3">
      <c r="A423" s="9" t="s">
        <v>10</v>
      </c>
      <c r="B423" s="11"/>
      <c r="C423" s="10"/>
    </row>
    <row r="424" spans="1:3" ht="17.25" x14ac:dyDescent="0.3">
      <c r="A424" s="9" t="s">
        <v>11</v>
      </c>
      <c r="B424" s="11"/>
      <c r="C424" s="10">
        <v>30825</v>
      </c>
    </row>
    <row r="425" spans="1:3" ht="17.25" x14ac:dyDescent="0.3">
      <c r="A425" s="9" t="s">
        <v>12</v>
      </c>
      <c r="B425" s="16"/>
      <c r="C425" s="15">
        <v>30000</v>
      </c>
    </row>
    <row r="426" spans="1:3" ht="17.25" x14ac:dyDescent="0.3">
      <c r="A426" s="9" t="s">
        <v>13</v>
      </c>
      <c r="B426" s="11"/>
      <c r="C426" s="10">
        <v>37500</v>
      </c>
    </row>
    <row r="427" spans="1:3" ht="17.25" x14ac:dyDescent="0.3">
      <c r="A427" s="9" t="s">
        <v>14</v>
      </c>
      <c r="B427" s="11"/>
      <c r="C427" s="10"/>
    </row>
    <row r="428" spans="1:3" ht="17.25" x14ac:dyDescent="0.3">
      <c r="A428" s="9" t="s">
        <v>15</v>
      </c>
      <c r="B428" s="14"/>
      <c r="C428" s="13">
        <v>100000</v>
      </c>
    </row>
    <row r="429" spans="1:3" ht="17.25" x14ac:dyDescent="0.3">
      <c r="A429" s="9" t="s">
        <v>16</v>
      </c>
      <c r="B429" s="11"/>
      <c r="C429" s="10">
        <v>25000</v>
      </c>
    </row>
    <row r="430" spans="1:3" ht="17.25" x14ac:dyDescent="0.3">
      <c r="A430" s="9" t="s">
        <v>17</v>
      </c>
      <c r="B430" s="11"/>
      <c r="C430" s="10">
        <v>55000</v>
      </c>
    </row>
    <row r="431" spans="1:3" ht="17.25" x14ac:dyDescent="0.3">
      <c r="A431" s="9" t="s">
        <v>18</v>
      </c>
      <c r="B431" s="14"/>
      <c r="C431" s="13">
        <v>11500</v>
      </c>
    </row>
    <row r="432" spans="1:3" ht="17.25" x14ac:dyDescent="0.3">
      <c r="A432" s="9" t="s">
        <v>19</v>
      </c>
      <c r="B432" s="11"/>
      <c r="C432" s="10">
        <v>20000</v>
      </c>
    </row>
    <row r="433" spans="1:3" ht="17.25" x14ac:dyDescent="0.3">
      <c r="A433" s="17" t="s">
        <v>20</v>
      </c>
      <c r="B433" s="19"/>
      <c r="C433" s="18">
        <f>SUM(C419:C432)</f>
        <v>392625</v>
      </c>
    </row>
    <row r="434" spans="1:3" ht="17.25" x14ac:dyDescent="0.3">
      <c r="A434" s="9"/>
      <c r="B434" s="22"/>
      <c r="C434" s="20"/>
    </row>
    <row r="435" spans="1:3" ht="17.25" x14ac:dyDescent="0.3">
      <c r="A435" s="23" t="s">
        <v>21</v>
      </c>
      <c r="B435" s="22"/>
      <c r="C435" s="20"/>
    </row>
    <row r="436" spans="1:3" ht="17.25" x14ac:dyDescent="0.3">
      <c r="A436" s="9" t="s">
        <v>22</v>
      </c>
      <c r="B436" s="22"/>
      <c r="C436" s="20"/>
    </row>
    <row r="437" spans="1:3" ht="15.75" x14ac:dyDescent="0.25">
      <c r="A437" s="24" t="s">
        <v>23</v>
      </c>
      <c r="B437" s="16"/>
      <c r="C437" s="15"/>
    </row>
    <row r="438" spans="1:3" ht="17.25" x14ac:dyDescent="0.3">
      <c r="A438" s="9" t="s">
        <v>24</v>
      </c>
      <c r="B438" s="22"/>
      <c r="C438" s="20"/>
    </row>
    <row r="439" spans="1:3" ht="17.25" x14ac:dyDescent="0.3">
      <c r="A439" s="9" t="s">
        <v>25</v>
      </c>
      <c r="B439" s="22"/>
      <c r="C439" s="20"/>
    </row>
    <row r="440" spans="1:3" ht="17.25" x14ac:dyDescent="0.3">
      <c r="A440" s="9"/>
      <c r="B440" s="22"/>
      <c r="C440" s="20"/>
    </row>
    <row r="441" spans="1:3" ht="15.75" x14ac:dyDescent="0.25">
      <c r="A441" s="12"/>
      <c r="B441" s="8"/>
      <c r="C441" s="7">
        <f>C433+C437+C438+C439</f>
        <v>392625</v>
      </c>
    </row>
    <row r="442" spans="1:3" ht="17.25" x14ac:dyDescent="0.3">
      <c r="A442" s="23" t="s">
        <v>26</v>
      </c>
      <c r="B442" s="11"/>
      <c r="C442" s="10"/>
    </row>
    <row r="443" spans="1:3" ht="17.25" x14ac:dyDescent="0.3">
      <c r="A443" s="9" t="s">
        <v>27</v>
      </c>
      <c r="B443" s="27">
        <v>350</v>
      </c>
      <c r="C443" s="28"/>
    </row>
    <row r="444" spans="1:3" ht="17.25" x14ac:dyDescent="0.3">
      <c r="A444" s="9" t="s">
        <v>50</v>
      </c>
      <c r="B444" s="30">
        <v>7500</v>
      </c>
      <c r="C444" s="31"/>
    </row>
    <row r="445" spans="1:3" ht="16.5" thickBot="1" x14ac:dyDescent="0.3">
      <c r="A445" s="12"/>
      <c r="B445" s="62"/>
      <c r="C445" s="59">
        <f t="shared" ref="C445" si="22">-B443-B444</f>
        <v>-7850</v>
      </c>
    </row>
    <row r="446" spans="1:3" ht="17.25" x14ac:dyDescent="0.3">
      <c r="A446" s="9" t="s">
        <v>29</v>
      </c>
      <c r="B446" s="11"/>
      <c r="C446" s="65">
        <f>+C441+C445</f>
        <v>384775</v>
      </c>
    </row>
    <row r="447" spans="1:3" ht="17.25" x14ac:dyDescent="0.3">
      <c r="A447" s="9" t="s">
        <v>30</v>
      </c>
      <c r="B447" s="30"/>
      <c r="C447" s="31">
        <f t="shared" ref="C447" si="23">C446*6/100</f>
        <v>23086.5</v>
      </c>
    </row>
    <row r="448" spans="1:3" ht="17.25" x14ac:dyDescent="0.3">
      <c r="A448" s="9" t="s">
        <v>31</v>
      </c>
      <c r="B448" s="22"/>
      <c r="C448" s="66">
        <v>-15000</v>
      </c>
    </row>
    <row r="449" spans="1:3" ht="16.5" thickBot="1" x14ac:dyDescent="0.3">
      <c r="A449" s="43" t="s">
        <v>32</v>
      </c>
      <c r="B449" s="40"/>
      <c r="C449" s="95">
        <f t="shared" ref="C449" si="24">C447+C448</f>
        <v>8086.5</v>
      </c>
    </row>
    <row r="450" spans="1:3" ht="16.5" thickTop="1" x14ac:dyDescent="0.25">
      <c r="A450" s="21"/>
      <c r="B450" s="30"/>
      <c r="C450" s="97"/>
    </row>
    <row r="451" spans="1:3" ht="15.75" x14ac:dyDescent="0.25">
      <c r="A451" s="92"/>
      <c r="B451" s="37"/>
      <c r="C451" s="86"/>
    </row>
    <row r="452" spans="1:3" ht="15.75" x14ac:dyDescent="0.25">
      <c r="A452" s="3"/>
      <c r="B452" s="3"/>
      <c r="C452" s="3"/>
    </row>
    <row r="453" spans="1:3" ht="15.75" x14ac:dyDescent="0.25">
      <c r="A453" s="3"/>
      <c r="B453" s="3"/>
      <c r="C453" s="3"/>
    </row>
    <row r="454" spans="1:3" ht="15.75" x14ac:dyDescent="0.25">
      <c r="A454" s="3"/>
      <c r="B454" s="3"/>
      <c r="C454" s="3"/>
    </row>
    <row r="455" spans="1:3" ht="15.75" x14ac:dyDescent="0.25">
      <c r="A455" s="3"/>
      <c r="B455" s="3"/>
      <c r="C455" s="3"/>
    </row>
    <row r="456" spans="1:3" ht="15.75" x14ac:dyDescent="0.25">
      <c r="A456" s="3"/>
      <c r="B456" s="3"/>
      <c r="C456" s="3"/>
    </row>
    <row r="457" spans="1:3" ht="15.75" x14ac:dyDescent="0.25">
      <c r="A457" s="3"/>
      <c r="B457" s="3"/>
      <c r="C457" s="3"/>
    </row>
    <row r="459" spans="1:3" ht="15.75" x14ac:dyDescent="0.25">
      <c r="A459" s="71" t="s">
        <v>62</v>
      </c>
      <c r="C459" s="101"/>
    </row>
    <row r="460" spans="1:3" ht="15.75" x14ac:dyDescent="0.25">
      <c r="A460" s="71" t="s">
        <v>63</v>
      </c>
      <c r="B460" s="71"/>
      <c r="C460" s="72"/>
    </row>
    <row r="461" spans="1:3" ht="15.75" x14ac:dyDescent="0.25">
      <c r="A461" s="73"/>
      <c r="B461" s="73"/>
      <c r="C461" s="72"/>
    </row>
    <row r="462" spans="1:3" ht="15.75" x14ac:dyDescent="0.25">
      <c r="A462" s="74" t="s">
        <v>2</v>
      </c>
      <c r="B462" s="73"/>
      <c r="C462" s="72"/>
    </row>
    <row r="463" spans="1:3" ht="15.75" x14ac:dyDescent="0.25">
      <c r="A463" s="75"/>
      <c r="B463" s="165" t="s">
        <v>4</v>
      </c>
      <c r="C463" s="165"/>
    </row>
    <row r="464" spans="1:3" ht="15.75" x14ac:dyDescent="0.25">
      <c r="A464" s="76" t="s">
        <v>6</v>
      </c>
      <c r="B464" s="8"/>
      <c r="C464" s="7">
        <v>136500</v>
      </c>
    </row>
    <row r="465" spans="1:3" ht="15.75" x14ac:dyDescent="0.25">
      <c r="A465" s="67" t="s">
        <v>7</v>
      </c>
      <c r="B465" s="47"/>
      <c r="C465" s="77" t="s">
        <v>38</v>
      </c>
    </row>
    <row r="466" spans="1:3" ht="15.75" x14ac:dyDescent="0.25">
      <c r="A466" s="67" t="s">
        <v>9</v>
      </c>
      <c r="B466" s="11"/>
      <c r="C466" s="10">
        <v>7800</v>
      </c>
    </row>
    <row r="467" spans="1:3" ht="17.25" x14ac:dyDescent="0.3">
      <c r="A467" s="83" t="s">
        <v>10</v>
      </c>
      <c r="B467" s="48"/>
      <c r="C467" s="10" t="s">
        <v>38</v>
      </c>
    </row>
    <row r="468" spans="1:3" ht="15.75" x14ac:dyDescent="0.25">
      <c r="A468" s="67" t="s">
        <v>64</v>
      </c>
      <c r="B468" s="11"/>
      <c r="C468" s="10">
        <v>7500</v>
      </c>
    </row>
    <row r="469" spans="1:3" ht="15.75" x14ac:dyDescent="0.25">
      <c r="A469" s="67" t="s">
        <v>11</v>
      </c>
      <c r="B469" s="11"/>
      <c r="C469" s="10">
        <v>30825</v>
      </c>
    </row>
    <row r="470" spans="1:3" ht="15.75" x14ac:dyDescent="0.25">
      <c r="A470" s="67" t="s">
        <v>53</v>
      </c>
      <c r="B470" s="11"/>
      <c r="C470" s="10">
        <v>50000</v>
      </c>
    </row>
    <row r="471" spans="1:3" ht="15.75" x14ac:dyDescent="0.25">
      <c r="A471" s="67" t="s">
        <v>13</v>
      </c>
      <c r="B471" s="11"/>
      <c r="C471" s="10">
        <v>68250</v>
      </c>
    </row>
    <row r="472" spans="1:3" ht="15.75" x14ac:dyDescent="0.25">
      <c r="A472" s="67" t="s">
        <v>14</v>
      </c>
      <c r="B472" s="47"/>
      <c r="C472" s="13" t="s">
        <v>38</v>
      </c>
    </row>
    <row r="473" spans="1:3" ht="15.75" x14ac:dyDescent="0.25">
      <c r="A473" s="67" t="s">
        <v>16</v>
      </c>
      <c r="B473" s="11"/>
      <c r="C473" s="10">
        <v>25000</v>
      </c>
    </row>
    <row r="474" spans="1:3" ht="15.75" x14ac:dyDescent="0.25">
      <c r="A474" s="67" t="s">
        <v>17</v>
      </c>
      <c r="B474" s="11"/>
      <c r="C474" s="10">
        <v>75000</v>
      </c>
    </row>
    <row r="475" spans="1:3" ht="15.75" x14ac:dyDescent="0.25">
      <c r="A475" s="67" t="s">
        <v>15</v>
      </c>
      <c r="B475" s="47"/>
      <c r="C475" s="15">
        <v>125000</v>
      </c>
    </row>
    <row r="476" spans="1:3" ht="15.75" x14ac:dyDescent="0.25">
      <c r="A476" s="67" t="s">
        <v>18</v>
      </c>
      <c r="B476" s="11"/>
      <c r="C476" s="10">
        <v>13900</v>
      </c>
    </row>
    <row r="477" spans="1:3" ht="15.75" x14ac:dyDescent="0.25">
      <c r="A477" s="67" t="s">
        <v>19</v>
      </c>
      <c r="B477" s="11"/>
      <c r="C477" s="10">
        <v>20000</v>
      </c>
    </row>
    <row r="478" spans="1:3" ht="15.75" x14ac:dyDescent="0.25">
      <c r="A478" s="78" t="s">
        <v>20</v>
      </c>
      <c r="B478" s="19"/>
      <c r="C478" s="18">
        <f>SUM(C464:C477)</f>
        <v>559775</v>
      </c>
    </row>
    <row r="479" spans="1:3" ht="15.75" x14ac:dyDescent="0.25">
      <c r="A479" s="79"/>
      <c r="B479" s="47"/>
      <c r="C479" s="20"/>
    </row>
    <row r="480" spans="1:3" ht="15.75" x14ac:dyDescent="0.25">
      <c r="A480" s="80" t="s">
        <v>21</v>
      </c>
      <c r="B480" s="47"/>
      <c r="C480" s="20"/>
    </row>
    <row r="481" spans="1:3" ht="15.75" x14ac:dyDescent="0.25">
      <c r="A481" s="67" t="s">
        <v>23</v>
      </c>
      <c r="B481" s="47"/>
      <c r="C481" s="77"/>
    </row>
    <row r="482" spans="1:3" ht="15.75" x14ac:dyDescent="0.25">
      <c r="A482" s="67" t="s">
        <v>22</v>
      </c>
      <c r="B482" s="47"/>
      <c r="C482" s="81"/>
    </row>
    <row r="483" spans="1:3" ht="15.75" x14ac:dyDescent="0.25">
      <c r="A483" s="67" t="s">
        <v>24</v>
      </c>
      <c r="B483" s="47"/>
      <c r="C483" s="81"/>
    </row>
    <row r="484" spans="1:3" ht="15.75" x14ac:dyDescent="0.25">
      <c r="A484" s="67" t="s">
        <v>25</v>
      </c>
      <c r="B484" s="47"/>
      <c r="C484" s="81"/>
    </row>
    <row r="485" spans="1:3" ht="15.75" x14ac:dyDescent="0.25">
      <c r="A485" s="67"/>
      <c r="B485" s="8"/>
      <c r="C485" s="7">
        <f>+C478+C481+C482+C483+C484</f>
        <v>559775</v>
      </c>
    </row>
    <row r="486" spans="1:3" ht="15.75" x14ac:dyDescent="0.25">
      <c r="A486" s="80" t="s">
        <v>26</v>
      </c>
      <c r="B486" s="47"/>
      <c r="C486" s="81"/>
    </row>
    <row r="487" spans="1:3" ht="15.75" x14ac:dyDescent="0.25">
      <c r="A487" s="67" t="s">
        <v>27</v>
      </c>
      <c r="B487" s="29">
        <v>350</v>
      </c>
      <c r="C487" s="82"/>
    </row>
    <row r="488" spans="1:3" ht="17.25" x14ac:dyDescent="0.3">
      <c r="A488" s="83" t="s">
        <v>28</v>
      </c>
      <c r="B488" s="29">
        <v>13650</v>
      </c>
      <c r="C488" s="82"/>
    </row>
    <row r="489" spans="1:3" ht="17.25" x14ac:dyDescent="0.3">
      <c r="A489" s="83"/>
      <c r="B489" s="49"/>
      <c r="C489" s="33">
        <f>-B487-B488-B489</f>
        <v>-14000</v>
      </c>
    </row>
    <row r="490" spans="1:3" ht="16.5" thickBot="1" x14ac:dyDescent="0.3">
      <c r="A490" s="67" t="s">
        <v>29</v>
      </c>
      <c r="B490" s="35"/>
      <c r="C490" s="84">
        <f>+C485+C489</f>
        <v>545775</v>
      </c>
    </row>
    <row r="491" spans="1:3" ht="15.75" x14ac:dyDescent="0.25">
      <c r="A491" s="67" t="s">
        <v>65</v>
      </c>
      <c r="B491" s="50"/>
      <c r="C491" s="85">
        <f>C490*12/100</f>
        <v>65493</v>
      </c>
    </row>
    <row r="492" spans="1:3" ht="15.75" x14ac:dyDescent="0.25">
      <c r="A492" s="67" t="s">
        <v>31</v>
      </c>
      <c r="B492" s="47"/>
      <c r="C492" s="77">
        <v>-45000</v>
      </c>
    </row>
    <row r="493" spans="1:3" ht="16.5" thickBot="1" x14ac:dyDescent="0.3">
      <c r="A493" s="68" t="s">
        <v>33</v>
      </c>
      <c r="B493" s="89"/>
      <c r="C493" s="99">
        <f>C491+C492</f>
        <v>20493</v>
      </c>
    </row>
    <row r="494" spans="1:3" ht="15.75" thickTop="1" x14ac:dyDescent="0.25"/>
    <row r="508" spans="1:3" ht="15.75" x14ac:dyDescent="0.25">
      <c r="A508" s="71" t="s">
        <v>66</v>
      </c>
      <c r="C508" s="101"/>
    </row>
    <row r="509" spans="1:3" ht="15.75" x14ac:dyDescent="0.25">
      <c r="A509" s="71" t="s">
        <v>63</v>
      </c>
      <c r="B509" s="71"/>
      <c r="C509" s="72"/>
    </row>
    <row r="510" spans="1:3" x14ac:dyDescent="0.25">
      <c r="C510" s="101"/>
    </row>
    <row r="511" spans="1:3" ht="15.75" x14ac:dyDescent="0.25">
      <c r="A511" s="74" t="s">
        <v>2</v>
      </c>
      <c r="B511" s="73"/>
      <c r="C511" s="72"/>
    </row>
    <row r="512" spans="1:3" ht="15.75" x14ac:dyDescent="0.25">
      <c r="A512" s="75"/>
      <c r="B512" s="165" t="s">
        <v>4</v>
      </c>
      <c r="C512" s="165"/>
    </row>
    <row r="513" spans="1:3" ht="15.75" x14ac:dyDescent="0.25">
      <c r="A513" s="76" t="s">
        <v>6</v>
      </c>
      <c r="B513" s="8"/>
      <c r="C513" s="7">
        <v>139250</v>
      </c>
    </row>
    <row r="514" spans="1:3" ht="15.75" x14ac:dyDescent="0.25">
      <c r="A514" s="67" t="s">
        <v>7</v>
      </c>
      <c r="B514" s="47"/>
      <c r="C514" s="77" t="s">
        <v>38</v>
      </c>
    </row>
    <row r="515" spans="1:3" ht="15.75" x14ac:dyDescent="0.25">
      <c r="A515" s="67" t="s">
        <v>9</v>
      </c>
      <c r="B515" s="11"/>
      <c r="C515" s="10">
        <v>7800</v>
      </c>
    </row>
    <row r="516" spans="1:3" ht="17.25" x14ac:dyDescent="0.3">
      <c r="A516" s="83" t="s">
        <v>10</v>
      </c>
      <c r="B516" s="48"/>
      <c r="C516" s="10" t="s">
        <v>38</v>
      </c>
    </row>
    <row r="517" spans="1:3" ht="15.75" x14ac:dyDescent="0.25">
      <c r="A517" s="67" t="s">
        <v>64</v>
      </c>
      <c r="B517" s="11"/>
      <c r="C517" s="10">
        <v>7500</v>
      </c>
    </row>
    <row r="518" spans="1:3" ht="15.75" x14ac:dyDescent="0.25">
      <c r="A518" s="67" t="s">
        <v>11</v>
      </c>
      <c r="B518" s="11"/>
      <c r="C518" s="10">
        <v>30825</v>
      </c>
    </row>
    <row r="519" spans="1:3" ht="15.75" x14ac:dyDescent="0.25">
      <c r="A519" s="67" t="s">
        <v>53</v>
      </c>
      <c r="B519" s="11"/>
      <c r="C519" s="10">
        <v>50000</v>
      </c>
    </row>
    <row r="520" spans="1:3" ht="15.75" x14ac:dyDescent="0.25">
      <c r="A520" s="67" t="s">
        <v>13</v>
      </c>
      <c r="B520" s="11"/>
      <c r="C520" s="10">
        <v>69625</v>
      </c>
    </row>
    <row r="521" spans="1:3" ht="15.75" x14ac:dyDescent="0.25">
      <c r="A521" s="67" t="s">
        <v>14</v>
      </c>
      <c r="B521" s="47"/>
      <c r="C521" s="13" t="s">
        <v>38</v>
      </c>
    </row>
    <row r="522" spans="1:3" ht="15.75" x14ac:dyDescent="0.25">
      <c r="A522" s="67" t="s">
        <v>16</v>
      </c>
      <c r="B522" s="11"/>
      <c r="C522" s="10">
        <v>25000</v>
      </c>
    </row>
    <row r="523" spans="1:3" ht="15.75" x14ac:dyDescent="0.25">
      <c r="A523" s="67" t="s">
        <v>17</v>
      </c>
      <c r="B523" s="11"/>
      <c r="C523" s="10">
        <v>75000</v>
      </c>
    </row>
    <row r="524" spans="1:3" ht="15.75" x14ac:dyDescent="0.25">
      <c r="A524" s="67" t="s">
        <v>15</v>
      </c>
      <c r="B524" s="47"/>
      <c r="C524" s="15">
        <v>125000</v>
      </c>
    </row>
    <row r="525" spans="1:3" ht="15.75" x14ac:dyDescent="0.25">
      <c r="A525" s="67" t="s">
        <v>18</v>
      </c>
      <c r="B525" s="11"/>
      <c r="C525" s="10">
        <v>13900</v>
      </c>
    </row>
    <row r="526" spans="1:3" ht="15.75" x14ac:dyDescent="0.25">
      <c r="A526" s="67" t="s">
        <v>19</v>
      </c>
      <c r="B526" s="11"/>
      <c r="C526" s="10">
        <v>20000</v>
      </c>
    </row>
    <row r="527" spans="1:3" ht="15.75" x14ac:dyDescent="0.25">
      <c r="A527" s="78" t="s">
        <v>20</v>
      </c>
      <c r="B527" s="19"/>
      <c r="C527" s="18">
        <f>SUM(C513:C526)</f>
        <v>563900</v>
      </c>
    </row>
    <row r="528" spans="1:3" ht="15.75" x14ac:dyDescent="0.25">
      <c r="A528" s="79"/>
      <c r="B528" s="47"/>
      <c r="C528" s="20"/>
    </row>
    <row r="529" spans="1:3" ht="15.75" x14ac:dyDescent="0.25">
      <c r="A529" s="80" t="s">
        <v>21</v>
      </c>
      <c r="B529" s="47"/>
      <c r="C529" s="20"/>
    </row>
    <row r="530" spans="1:3" ht="15.75" x14ac:dyDescent="0.25">
      <c r="A530" s="67" t="s">
        <v>23</v>
      </c>
      <c r="B530" s="47"/>
      <c r="C530" s="77"/>
    </row>
    <row r="531" spans="1:3" ht="15.75" x14ac:dyDescent="0.25">
      <c r="A531" s="67" t="s">
        <v>22</v>
      </c>
      <c r="B531" s="47"/>
      <c r="C531" s="81"/>
    </row>
    <row r="532" spans="1:3" ht="15.75" x14ac:dyDescent="0.25">
      <c r="A532" s="67" t="s">
        <v>24</v>
      </c>
      <c r="B532" s="47"/>
      <c r="C532" s="81"/>
    </row>
    <row r="533" spans="1:3" ht="15.75" x14ac:dyDescent="0.25">
      <c r="A533" s="67" t="s">
        <v>25</v>
      </c>
      <c r="B533" s="47"/>
      <c r="C533" s="81"/>
    </row>
    <row r="534" spans="1:3" ht="15.75" x14ac:dyDescent="0.25">
      <c r="A534" s="67"/>
      <c r="B534" s="8"/>
      <c r="C534" s="7">
        <f>+C527+C530+C531+C532+C533</f>
        <v>563900</v>
      </c>
    </row>
    <row r="535" spans="1:3" ht="15.75" x14ac:dyDescent="0.25">
      <c r="A535" s="80" t="s">
        <v>26</v>
      </c>
      <c r="B535" s="47"/>
      <c r="C535" s="81"/>
    </row>
    <row r="536" spans="1:3" ht="15.75" x14ac:dyDescent="0.25">
      <c r="A536" s="67" t="s">
        <v>27</v>
      </c>
      <c r="B536" s="29">
        <v>350</v>
      </c>
      <c r="C536" s="82"/>
    </row>
    <row r="537" spans="1:3" ht="17.25" x14ac:dyDescent="0.3">
      <c r="A537" s="83" t="s">
        <v>28</v>
      </c>
      <c r="B537" s="29">
        <v>13925</v>
      </c>
      <c r="C537" s="82"/>
    </row>
    <row r="538" spans="1:3" ht="17.25" x14ac:dyDescent="0.3">
      <c r="A538" s="83"/>
      <c r="B538" s="49"/>
      <c r="C538" s="33">
        <f>-B536-B537-B538</f>
        <v>-14275</v>
      </c>
    </row>
    <row r="539" spans="1:3" ht="16.5" thickBot="1" x14ac:dyDescent="0.3">
      <c r="A539" s="67" t="s">
        <v>29</v>
      </c>
      <c r="B539" s="35"/>
      <c r="C539" s="84">
        <f>+C534+C538</f>
        <v>549625</v>
      </c>
    </row>
    <row r="540" spans="1:3" ht="15.75" x14ac:dyDescent="0.25">
      <c r="A540" s="67" t="s">
        <v>65</v>
      </c>
      <c r="B540" s="50"/>
      <c r="C540" s="85">
        <f>C539*12/100</f>
        <v>65955</v>
      </c>
    </row>
    <row r="541" spans="1:3" ht="15.75" x14ac:dyDescent="0.25">
      <c r="A541" s="67" t="s">
        <v>31</v>
      </c>
      <c r="B541" s="47"/>
      <c r="C541" s="77">
        <v>-45000</v>
      </c>
    </row>
    <row r="542" spans="1:3" ht="16.5" thickBot="1" x14ac:dyDescent="0.3">
      <c r="A542" s="68" t="s">
        <v>33</v>
      </c>
      <c r="B542" s="89"/>
      <c r="C542" s="99">
        <f>C540+C541</f>
        <v>20955</v>
      </c>
    </row>
    <row r="543" spans="1:3" ht="15.75" thickTop="1" x14ac:dyDescent="0.25"/>
    <row r="550" spans="1:3" ht="15.75" x14ac:dyDescent="0.25">
      <c r="A550" s="102" t="s">
        <v>67</v>
      </c>
      <c r="B550" s="102"/>
      <c r="C550" s="3"/>
    </row>
    <row r="551" spans="1:3" ht="15.75" x14ac:dyDescent="0.25">
      <c r="A551" s="102" t="s">
        <v>68</v>
      </c>
      <c r="B551" s="102"/>
      <c r="C551" s="3"/>
    </row>
    <row r="552" spans="1:3" ht="15.75" x14ac:dyDescent="0.25">
      <c r="A552" s="3"/>
      <c r="B552" s="3"/>
      <c r="C552" s="3"/>
    </row>
    <row r="553" spans="1:3" ht="15.75" x14ac:dyDescent="0.25">
      <c r="A553" s="103" t="s">
        <v>2</v>
      </c>
      <c r="B553" s="3"/>
      <c r="C553" s="3"/>
    </row>
    <row r="554" spans="1:3" ht="17.25" x14ac:dyDescent="0.3">
      <c r="A554" s="5"/>
      <c r="B554" s="165" t="s">
        <v>4</v>
      </c>
      <c r="C554" s="165"/>
    </row>
    <row r="555" spans="1:3" ht="17.25" x14ac:dyDescent="0.3">
      <c r="A555" s="6" t="s">
        <v>6</v>
      </c>
      <c r="B555" s="104"/>
      <c r="C555" s="105">
        <v>107050</v>
      </c>
    </row>
    <row r="556" spans="1:3" ht="17.25" x14ac:dyDescent="0.3">
      <c r="A556" s="9" t="s">
        <v>7</v>
      </c>
      <c r="B556" s="106"/>
      <c r="C556" s="107"/>
    </row>
    <row r="557" spans="1:3" ht="15.75" x14ac:dyDescent="0.25">
      <c r="A557" s="12" t="s">
        <v>8</v>
      </c>
      <c r="B557" s="16"/>
      <c r="C557" s="15">
        <v>2500</v>
      </c>
    </row>
    <row r="558" spans="1:3" ht="17.25" x14ac:dyDescent="0.3">
      <c r="A558" s="9" t="s">
        <v>9</v>
      </c>
      <c r="B558" s="106"/>
      <c r="C558" s="107">
        <v>7800</v>
      </c>
    </row>
    <row r="559" spans="1:3" ht="17.25" x14ac:dyDescent="0.3">
      <c r="A559" s="9" t="s">
        <v>10</v>
      </c>
      <c r="B559" s="106"/>
      <c r="C559" s="107"/>
    </row>
    <row r="560" spans="1:3" ht="17.25" x14ac:dyDescent="0.3">
      <c r="A560" s="9" t="s">
        <v>11</v>
      </c>
      <c r="B560" s="106"/>
      <c r="C560" s="107">
        <v>30825</v>
      </c>
    </row>
    <row r="561" spans="1:3" ht="17.25" x14ac:dyDescent="0.3">
      <c r="A561" s="9" t="s">
        <v>12</v>
      </c>
      <c r="B561" s="16"/>
      <c r="C561" s="15"/>
    </row>
    <row r="562" spans="1:3" ht="17.25" x14ac:dyDescent="0.3">
      <c r="A562" s="9" t="s">
        <v>13</v>
      </c>
      <c r="B562" s="106"/>
      <c r="C562" s="107">
        <v>53525</v>
      </c>
    </row>
    <row r="563" spans="1:3" ht="17.25" x14ac:dyDescent="0.3">
      <c r="A563" s="9" t="s">
        <v>14</v>
      </c>
      <c r="B563" s="106"/>
      <c r="C563" s="107"/>
    </row>
    <row r="564" spans="1:3" ht="17.25" x14ac:dyDescent="0.3">
      <c r="A564" s="9" t="s">
        <v>15</v>
      </c>
      <c r="B564" s="16"/>
      <c r="C564" s="15">
        <v>100000</v>
      </c>
    </row>
    <row r="565" spans="1:3" ht="17.25" x14ac:dyDescent="0.3">
      <c r="A565" s="9" t="s">
        <v>16</v>
      </c>
      <c r="B565" s="106"/>
      <c r="C565" s="107">
        <v>25000</v>
      </c>
    </row>
    <row r="566" spans="1:3" ht="17.25" x14ac:dyDescent="0.3">
      <c r="A566" s="9" t="s">
        <v>17</v>
      </c>
      <c r="B566" s="106"/>
      <c r="C566" s="107">
        <v>55000</v>
      </c>
    </row>
    <row r="567" spans="1:3" ht="17.25" x14ac:dyDescent="0.3">
      <c r="A567" s="9" t="s">
        <v>18</v>
      </c>
      <c r="B567" s="16"/>
      <c r="C567" s="15">
        <v>11500</v>
      </c>
    </row>
    <row r="568" spans="1:3" ht="17.25" x14ac:dyDescent="0.3">
      <c r="A568" s="9" t="s">
        <v>19</v>
      </c>
      <c r="B568" s="106"/>
      <c r="C568" s="107">
        <v>20000</v>
      </c>
    </row>
    <row r="569" spans="1:3" ht="17.25" x14ac:dyDescent="0.3">
      <c r="A569" s="17" t="s">
        <v>20</v>
      </c>
      <c r="B569" s="109"/>
      <c r="C569" s="108">
        <f>SUM(C555:C568)</f>
        <v>413200</v>
      </c>
    </row>
    <row r="570" spans="1:3" ht="17.25" x14ac:dyDescent="0.3">
      <c r="A570" s="9"/>
      <c r="B570" s="22"/>
      <c r="C570" s="20"/>
    </row>
    <row r="571" spans="1:3" ht="17.25" x14ac:dyDescent="0.3">
      <c r="A571" s="23" t="s">
        <v>21</v>
      </c>
      <c r="B571" s="22"/>
      <c r="C571" s="20"/>
    </row>
    <row r="572" spans="1:3" ht="17.25" x14ac:dyDescent="0.3">
      <c r="A572" s="9" t="s">
        <v>22</v>
      </c>
      <c r="B572" s="22"/>
      <c r="C572" s="20"/>
    </row>
    <row r="573" spans="1:3" ht="15.75" x14ac:dyDescent="0.25">
      <c r="A573" s="110" t="s">
        <v>23</v>
      </c>
      <c r="B573" s="22"/>
      <c r="C573" s="20"/>
    </row>
    <row r="574" spans="1:3" ht="17.25" x14ac:dyDescent="0.3">
      <c r="A574" s="9" t="s">
        <v>24</v>
      </c>
      <c r="B574" s="22"/>
      <c r="C574" s="20"/>
    </row>
    <row r="575" spans="1:3" ht="17.25" x14ac:dyDescent="0.3">
      <c r="A575" s="9" t="s">
        <v>25</v>
      </c>
      <c r="B575" s="22"/>
      <c r="C575" s="20"/>
    </row>
    <row r="576" spans="1:3" ht="17.25" x14ac:dyDescent="0.3">
      <c r="A576" s="9"/>
      <c r="B576" s="22"/>
      <c r="C576" s="20"/>
    </row>
    <row r="577" spans="1:3" ht="15.75" x14ac:dyDescent="0.25">
      <c r="A577" s="12"/>
      <c r="B577" s="104"/>
      <c r="C577" s="105">
        <f>+C569+C572+C573+C574+C575</f>
        <v>413200</v>
      </c>
    </row>
    <row r="578" spans="1:3" ht="17.25" x14ac:dyDescent="0.3">
      <c r="A578" s="23" t="s">
        <v>26</v>
      </c>
      <c r="B578" s="106"/>
      <c r="C578" s="107"/>
    </row>
    <row r="579" spans="1:3" ht="17.25" x14ac:dyDescent="0.3">
      <c r="A579" s="9" t="s">
        <v>27</v>
      </c>
      <c r="B579" s="111">
        <v>350</v>
      </c>
      <c r="C579" s="112"/>
    </row>
    <row r="580" spans="1:3" ht="17.25" x14ac:dyDescent="0.3">
      <c r="A580" s="9" t="s">
        <v>28</v>
      </c>
      <c r="B580" s="32"/>
      <c r="C580" s="31"/>
    </row>
    <row r="581" spans="1:3" ht="15.75" x14ac:dyDescent="0.25">
      <c r="A581" s="110"/>
      <c r="B581" s="32"/>
      <c r="C581" s="31"/>
    </row>
    <row r="582" spans="1:3" ht="15.75" x14ac:dyDescent="0.25">
      <c r="A582" s="12"/>
      <c r="B582" s="106"/>
      <c r="C582" s="107">
        <f>-B579-B580-B581</f>
        <v>-350</v>
      </c>
    </row>
    <row r="583" spans="1:3" ht="17.25" x14ac:dyDescent="0.3">
      <c r="A583" s="9" t="s">
        <v>29</v>
      </c>
      <c r="B583" s="104"/>
      <c r="C583" s="105">
        <f>+C577+C582</f>
        <v>412850</v>
      </c>
    </row>
    <row r="584" spans="1:3" ht="17.25" x14ac:dyDescent="0.3">
      <c r="A584" s="9" t="s">
        <v>30</v>
      </c>
      <c r="B584" s="32"/>
      <c r="C584" s="31">
        <f>C583*6/100</f>
        <v>24771</v>
      </c>
    </row>
    <row r="585" spans="1:3" ht="17.25" x14ac:dyDescent="0.3">
      <c r="A585" s="9" t="s">
        <v>31</v>
      </c>
      <c r="B585" s="22"/>
      <c r="C585" s="20">
        <v>-15000</v>
      </c>
    </row>
    <row r="586" spans="1:3" ht="16.5" thickBot="1" x14ac:dyDescent="0.3">
      <c r="A586" s="43" t="s">
        <v>32</v>
      </c>
      <c r="B586" s="40"/>
      <c r="C586" s="95">
        <f>C584+C585</f>
        <v>9771</v>
      </c>
    </row>
    <row r="587" spans="1:3" ht="15.75" thickTop="1" x14ac:dyDescent="0.25"/>
    <row r="596" spans="1:3" ht="17.25" x14ac:dyDescent="0.3">
      <c r="A596" s="1" t="s">
        <v>69</v>
      </c>
      <c r="B596" s="1"/>
      <c r="C596" s="2"/>
    </row>
    <row r="597" spans="1:3" ht="15.75" x14ac:dyDescent="0.25">
      <c r="A597" s="113" t="s">
        <v>70</v>
      </c>
      <c r="B597" s="113"/>
      <c r="C597" s="114"/>
    </row>
    <row r="598" spans="1:3" ht="17.25" x14ac:dyDescent="0.3">
      <c r="A598" s="2"/>
      <c r="B598" s="2"/>
      <c r="C598" s="2"/>
    </row>
    <row r="599" spans="1:3" ht="17.25" x14ac:dyDescent="0.3">
      <c r="A599" s="4" t="s">
        <v>2</v>
      </c>
      <c r="B599" s="2"/>
      <c r="C599" s="2"/>
    </row>
    <row r="600" spans="1:3" ht="17.25" x14ac:dyDescent="0.3">
      <c r="A600" s="115"/>
      <c r="B600" s="116"/>
      <c r="C600" s="115"/>
    </row>
    <row r="601" spans="1:3" ht="17.25" x14ac:dyDescent="0.3">
      <c r="A601" s="5"/>
      <c r="B601" s="165" t="s">
        <v>4</v>
      </c>
      <c r="C601" s="165"/>
    </row>
    <row r="602" spans="1:3" ht="17.25" x14ac:dyDescent="0.3">
      <c r="A602" s="117" t="s">
        <v>6</v>
      </c>
      <c r="B602" s="8"/>
      <c r="C602" s="7">
        <v>104700</v>
      </c>
    </row>
    <row r="603" spans="1:3" ht="17.25" x14ac:dyDescent="0.3">
      <c r="A603" s="17" t="s">
        <v>7</v>
      </c>
      <c r="B603" s="11"/>
      <c r="C603" s="10"/>
    </row>
    <row r="604" spans="1:3" ht="17.25" x14ac:dyDescent="0.3">
      <c r="A604" s="9" t="s">
        <v>10</v>
      </c>
      <c r="B604" s="11"/>
      <c r="C604" s="10"/>
    </row>
    <row r="605" spans="1:3" ht="17.25" x14ac:dyDescent="0.3">
      <c r="A605" s="9" t="s">
        <v>9</v>
      </c>
      <c r="B605" s="11"/>
      <c r="C605" s="10">
        <v>7800</v>
      </c>
    </row>
    <row r="606" spans="1:3" ht="17.25" x14ac:dyDescent="0.3">
      <c r="A606" s="9" t="s">
        <v>11</v>
      </c>
      <c r="B606" s="11"/>
      <c r="C606" s="10">
        <v>30825</v>
      </c>
    </row>
    <row r="607" spans="1:3" ht="17.25" x14ac:dyDescent="0.3">
      <c r="A607" s="9" t="s">
        <v>13</v>
      </c>
      <c r="B607" s="32"/>
      <c r="C607" s="31">
        <f>C602/2</f>
        <v>52350</v>
      </c>
    </row>
    <row r="608" spans="1:3" ht="17.25" x14ac:dyDescent="0.3">
      <c r="A608" s="9" t="s">
        <v>14</v>
      </c>
      <c r="B608" s="16"/>
      <c r="C608" s="15"/>
    </row>
    <row r="609" spans="1:3" ht="17.25" x14ac:dyDescent="0.3">
      <c r="A609" s="9" t="s">
        <v>16</v>
      </c>
      <c r="B609" s="11"/>
      <c r="C609" s="10">
        <v>25000</v>
      </c>
    </row>
    <row r="610" spans="1:3" ht="17.25" x14ac:dyDescent="0.3">
      <c r="A610" s="9" t="s">
        <v>17</v>
      </c>
      <c r="B610" s="11"/>
      <c r="C610" s="10">
        <v>55000</v>
      </c>
    </row>
    <row r="611" spans="1:3" ht="17.25" x14ac:dyDescent="0.3">
      <c r="A611" s="9" t="s">
        <v>18</v>
      </c>
      <c r="B611" s="14"/>
      <c r="C611" s="13">
        <v>11500</v>
      </c>
    </row>
    <row r="612" spans="1:3" ht="17.25" x14ac:dyDescent="0.3">
      <c r="A612" s="9" t="s">
        <v>19</v>
      </c>
      <c r="B612" s="11"/>
      <c r="C612" s="10">
        <v>20000</v>
      </c>
    </row>
    <row r="613" spans="1:3" ht="17.25" x14ac:dyDescent="0.3">
      <c r="A613" s="17" t="s">
        <v>20</v>
      </c>
      <c r="B613" s="19"/>
      <c r="C613" s="18">
        <f>SUM(C602:C612)</f>
        <v>307175</v>
      </c>
    </row>
    <row r="614" spans="1:3" ht="17.25" x14ac:dyDescent="0.3">
      <c r="A614" s="9"/>
      <c r="B614" s="3"/>
      <c r="C614" s="20"/>
    </row>
    <row r="615" spans="1:3" ht="17.25" x14ac:dyDescent="0.3">
      <c r="A615" s="23" t="s">
        <v>21</v>
      </c>
      <c r="B615" s="3"/>
      <c r="C615" s="20"/>
    </row>
    <row r="616" spans="1:3" ht="15.75" x14ac:dyDescent="0.25">
      <c r="A616" s="24" t="s">
        <v>23</v>
      </c>
      <c r="B616" s="21"/>
      <c r="C616" s="15"/>
    </row>
    <row r="617" spans="1:3" ht="17.25" x14ac:dyDescent="0.3">
      <c r="A617" s="9" t="s">
        <v>22</v>
      </c>
      <c r="B617" s="21"/>
      <c r="C617" s="15">
        <v>20000</v>
      </c>
    </row>
    <row r="618" spans="1:3" ht="17.25" x14ac:dyDescent="0.3">
      <c r="A618" s="9" t="s">
        <v>24</v>
      </c>
      <c r="B618" s="21"/>
      <c r="C618" s="15">
        <v>65000</v>
      </c>
    </row>
    <row r="619" spans="1:3" ht="17.25" x14ac:dyDescent="0.3">
      <c r="A619" s="9" t="s">
        <v>25</v>
      </c>
      <c r="B619" s="21"/>
      <c r="C619" s="20"/>
    </row>
    <row r="620" spans="1:3" ht="17.25" x14ac:dyDescent="0.3">
      <c r="A620" s="12"/>
      <c r="B620" s="44"/>
      <c r="C620" s="118"/>
    </row>
    <row r="621" spans="1:3" ht="17.25" x14ac:dyDescent="0.3">
      <c r="A621" s="9"/>
      <c r="B621" s="8"/>
      <c r="C621" s="7">
        <f>+C613+C616+C617+C618+C619</f>
        <v>392175</v>
      </c>
    </row>
    <row r="622" spans="1:3" ht="17.25" x14ac:dyDescent="0.3">
      <c r="A622" s="23" t="s">
        <v>26</v>
      </c>
      <c r="B622" s="11"/>
      <c r="C622" s="10"/>
    </row>
    <row r="623" spans="1:3" ht="17.25" x14ac:dyDescent="0.3">
      <c r="A623" s="9" t="s">
        <v>27</v>
      </c>
      <c r="B623" s="29">
        <v>350</v>
      </c>
      <c r="C623" s="28"/>
    </row>
    <row r="624" spans="1:3" ht="17.25" x14ac:dyDescent="0.3">
      <c r="A624" s="9" t="s">
        <v>28</v>
      </c>
      <c r="B624" s="30">
        <v>10470</v>
      </c>
      <c r="C624" s="31"/>
    </row>
    <row r="625" spans="1:3" ht="16.5" thickBot="1" x14ac:dyDescent="0.3">
      <c r="A625" s="12"/>
      <c r="B625" s="36"/>
      <c r="C625" s="59">
        <f>-B623-B624</f>
        <v>-10820</v>
      </c>
    </row>
    <row r="626" spans="1:3" ht="17.25" x14ac:dyDescent="0.3">
      <c r="A626" s="9" t="s">
        <v>29</v>
      </c>
      <c r="B626" s="11"/>
      <c r="C626" s="10">
        <f>+C621+C625</f>
        <v>381355</v>
      </c>
    </row>
    <row r="627" spans="1:3" ht="17.25" x14ac:dyDescent="0.3">
      <c r="A627" s="9" t="s">
        <v>30</v>
      </c>
      <c r="B627" s="30"/>
      <c r="C627" s="31">
        <f>C626*6/100</f>
        <v>22881.3</v>
      </c>
    </row>
    <row r="628" spans="1:3" ht="17.25" x14ac:dyDescent="0.3">
      <c r="A628" s="9" t="s">
        <v>31</v>
      </c>
      <c r="B628" s="22"/>
      <c r="C628" s="20">
        <v>-15000</v>
      </c>
    </row>
    <row r="629" spans="1:3" ht="15.75" x14ac:dyDescent="0.25">
      <c r="A629" s="12" t="s">
        <v>32</v>
      </c>
      <c r="B629" s="40"/>
      <c r="C629" s="53">
        <f>C627+C628</f>
        <v>7881.2999999999993</v>
      </c>
    </row>
    <row r="630" spans="1:3" ht="16.5" thickBot="1" x14ac:dyDescent="0.3">
      <c r="A630" s="119"/>
      <c r="B630" s="52"/>
      <c r="C630" s="95">
        <v>7881</v>
      </c>
    </row>
    <row r="631" spans="1:3" ht="15.75" thickTop="1" x14ac:dyDescent="0.25"/>
  </sheetData>
  <mergeCells count="14">
    <mergeCell ref="B601:C601"/>
    <mergeCell ref="B186:C186"/>
    <mergeCell ref="B463:C463"/>
    <mergeCell ref="B512:C512"/>
    <mergeCell ref="B554:C554"/>
    <mergeCell ref="B321:C321"/>
    <mergeCell ref="B368:C368"/>
    <mergeCell ref="B418:C418"/>
    <mergeCell ref="B275:C275"/>
    <mergeCell ref="B7:C7"/>
    <mergeCell ref="B53:C53"/>
    <mergeCell ref="B97:C97"/>
    <mergeCell ref="B140:C140"/>
    <mergeCell ref="B232:C23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H826"/>
  <sheetViews>
    <sheetView topLeftCell="A190" workbookViewId="0">
      <selection sqref="A1:D817"/>
    </sheetView>
  </sheetViews>
  <sheetFormatPr defaultRowHeight="15" x14ac:dyDescent="0.25"/>
  <cols>
    <col min="1" max="1" width="48.28515625" customWidth="1"/>
    <col min="2" max="2" width="11.42578125" customWidth="1"/>
    <col min="3" max="3" width="15.42578125" customWidth="1"/>
    <col min="8" max="8" width="12.5703125" customWidth="1"/>
  </cols>
  <sheetData>
    <row r="2" spans="1:8" ht="17.25" x14ac:dyDescent="0.3">
      <c r="A2" s="1" t="s">
        <v>132</v>
      </c>
      <c r="B2" s="3"/>
      <c r="C2" s="3"/>
    </row>
    <row r="3" spans="1:8" ht="17.25" x14ac:dyDescent="0.3">
      <c r="A3" s="1" t="s">
        <v>75</v>
      </c>
      <c r="B3" s="3"/>
      <c r="C3" s="3"/>
    </row>
    <row r="4" spans="1:8" ht="17.25" x14ac:dyDescent="0.3">
      <c r="A4" s="2"/>
      <c r="B4" s="3"/>
      <c r="C4" s="3"/>
    </row>
    <row r="5" spans="1:8" ht="17.25" x14ac:dyDescent="0.3">
      <c r="A5" s="4" t="s">
        <v>2</v>
      </c>
      <c r="B5" s="3"/>
      <c r="C5" s="3"/>
    </row>
    <row r="6" spans="1:8" ht="17.25" x14ac:dyDescent="0.3">
      <c r="A6" s="5"/>
      <c r="B6" s="166" t="s">
        <v>160</v>
      </c>
      <c r="C6" s="166"/>
    </row>
    <row r="7" spans="1:8" ht="17.25" x14ac:dyDescent="0.3">
      <c r="A7" s="6" t="s">
        <v>6</v>
      </c>
      <c r="B7" s="8"/>
      <c r="C7" s="7">
        <v>112500</v>
      </c>
      <c r="H7" s="7"/>
    </row>
    <row r="8" spans="1:8" ht="17.25" x14ac:dyDescent="0.3">
      <c r="A8" s="9" t="s">
        <v>7</v>
      </c>
      <c r="B8" s="11"/>
      <c r="C8" s="10"/>
      <c r="H8" s="10"/>
    </row>
    <row r="9" spans="1:8" ht="15.75" x14ac:dyDescent="0.25">
      <c r="A9" s="12" t="s">
        <v>8</v>
      </c>
      <c r="B9" s="14"/>
      <c r="C9" s="13">
        <v>2650</v>
      </c>
      <c r="H9" s="13"/>
    </row>
    <row r="10" spans="1:8" ht="17.25" x14ac:dyDescent="0.3">
      <c r="A10" s="9" t="s">
        <v>9</v>
      </c>
      <c r="B10" s="11"/>
      <c r="C10" s="10">
        <v>7800</v>
      </c>
      <c r="H10" s="10"/>
    </row>
    <row r="11" spans="1:8" ht="17.25" x14ac:dyDescent="0.3">
      <c r="A11" s="9" t="s">
        <v>10</v>
      </c>
      <c r="B11" s="11"/>
      <c r="C11" s="10"/>
      <c r="H11" s="10"/>
    </row>
    <row r="12" spans="1:8" ht="17.25" x14ac:dyDescent="0.3">
      <c r="A12" s="9" t="s">
        <v>11</v>
      </c>
      <c r="B12" s="11"/>
      <c r="C12" s="10">
        <v>83250</v>
      </c>
      <c r="H12" s="10"/>
    </row>
    <row r="13" spans="1:8" ht="17.25" x14ac:dyDescent="0.3">
      <c r="A13" s="9" t="s">
        <v>12</v>
      </c>
      <c r="B13" s="16"/>
      <c r="C13" s="15"/>
      <c r="H13" s="15"/>
    </row>
    <row r="14" spans="1:8" ht="17.25" x14ac:dyDescent="0.3">
      <c r="A14" s="9" t="s">
        <v>13</v>
      </c>
      <c r="B14" s="11"/>
      <c r="C14" s="10">
        <v>56250</v>
      </c>
      <c r="H14" s="10"/>
    </row>
    <row r="15" spans="1:8" ht="17.25" x14ac:dyDescent="0.3">
      <c r="A15" s="9" t="s">
        <v>14</v>
      </c>
      <c r="B15" s="11"/>
      <c r="C15" s="10"/>
      <c r="H15" s="10"/>
    </row>
    <row r="16" spans="1:8" ht="17.25" x14ac:dyDescent="0.3">
      <c r="A16" s="9" t="s">
        <v>15</v>
      </c>
      <c r="B16" s="14"/>
      <c r="C16" s="13">
        <v>100000</v>
      </c>
      <c r="H16" s="13"/>
    </row>
    <row r="17" spans="1:8" ht="17.25" x14ac:dyDescent="0.3">
      <c r="A17" s="9" t="s">
        <v>16</v>
      </c>
      <c r="B17" s="11"/>
      <c r="C17" s="10">
        <v>25000</v>
      </c>
      <c r="H17" s="10"/>
    </row>
    <row r="18" spans="1:8" ht="17.25" x14ac:dyDescent="0.3">
      <c r="A18" s="9" t="s">
        <v>17</v>
      </c>
      <c r="B18" s="11"/>
      <c r="C18" s="10">
        <v>65000</v>
      </c>
      <c r="H18" s="10"/>
    </row>
    <row r="19" spans="1:8" ht="17.25" x14ac:dyDescent="0.3">
      <c r="A19" s="9" t="s">
        <v>18</v>
      </c>
      <c r="B19" s="14"/>
      <c r="C19" s="13">
        <v>11500</v>
      </c>
      <c r="H19" s="13"/>
    </row>
    <row r="20" spans="1:8" ht="17.25" x14ac:dyDescent="0.3">
      <c r="A20" s="9" t="s">
        <v>19</v>
      </c>
      <c r="B20" s="11"/>
      <c r="C20" s="10">
        <v>20000</v>
      </c>
      <c r="H20" s="10"/>
    </row>
    <row r="21" spans="1:8" ht="17.25" x14ac:dyDescent="0.3">
      <c r="A21" s="17" t="s">
        <v>20</v>
      </c>
      <c r="B21" s="19"/>
      <c r="C21" s="18">
        <f>SUM(C7:C20)</f>
        <v>483950</v>
      </c>
      <c r="H21" s="163"/>
    </row>
    <row r="22" spans="1:8" ht="17.25" x14ac:dyDescent="0.3">
      <c r="A22" s="9"/>
      <c r="B22" s="22"/>
      <c r="C22" s="20"/>
    </row>
    <row r="23" spans="1:8" ht="17.25" x14ac:dyDescent="0.3">
      <c r="A23" s="23" t="s">
        <v>21</v>
      </c>
      <c r="B23" s="22"/>
      <c r="C23" s="20"/>
    </row>
    <row r="24" spans="1:8" ht="17.25" x14ac:dyDescent="0.3">
      <c r="A24" s="9" t="s">
        <v>22</v>
      </c>
      <c r="B24" s="22"/>
      <c r="C24" s="20"/>
    </row>
    <row r="25" spans="1:8" ht="15.75" x14ac:dyDescent="0.25">
      <c r="A25" s="67" t="s">
        <v>143</v>
      </c>
      <c r="B25" s="14" t="s">
        <v>38</v>
      </c>
      <c r="C25" s="25"/>
    </row>
    <row r="26" spans="1:8" ht="17.25" x14ac:dyDescent="0.3">
      <c r="A26" s="9" t="s">
        <v>24</v>
      </c>
      <c r="B26" s="14">
        <v>40000</v>
      </c>
      <c r="C26" s="15"/>
    </row>
    <row r="27" spans="1:8" ht="17.25" x14ac:dyDescent="0.3">
      <c r="A27" s="9" t="s">
        <v>25</v>
      </c>
      <c r="B27" s="22"/>
      <c r="C27" s="20"/>
    </row>
    <row r="28" spans="1:8" ht="17.25" x14ac:dyDescent="0.3">
      <c r="A28" s="9"/>
      <c r="B28" s="22"/>
      <c r="C28" s="20"/>
    </row>
    <row r="29" spans="1:8" ht="15.75" x14ac:dyDescent="0.25">
      <c r="A29" s="12"/>
      <c r="B29" s="8"/>
      <c r="C29" s="7">
        <f>C21+B26</f>
        <v>523950</v>
      </c>
    </row>
    <row r="30" spans="1:8" ht="17.25" x14ac:dyDescent="0.3">
      <c r="A30" s="23" t="s">
        <v>26</v>
      </c>
      <c r="B30" s="11"/>
      <c r="C30" s="10"/>
    </row>
    <row r="31" spans="1:8" ht="17.25" x14ac:dyDescent="0.3">
      <c r="A31" s="9" t="s">
        <v>27</v>
      </c>
      <c r="B31" s="29">
        <v>350</v>
      </c>
      <c r="C31" s="28"/>
    </row>
    <row r="32" spans="1:8" ht="17.25" x14ac:dyDescent="0.3">
      <c r="A32" s="9" t="s">
        <v>28</v>
      </c>
      <c r="B32" s="32">
        <f>C7*10/100</f>
        <v>11250</v>
      </c>
      <c r="C32" s="31"/>
    </row>
    <row r="33" spans="1:3" ht="15.75" x14ac:dyDescent="0.25">
      <c r="A33" s="12"/>
      <c r="B33" s="11"/>
      <c r="C33" s="33">
        <f t="shared" ref="C33" si="0">-B31-B32</f>
        <v>-11600</v>
      </c>
    </row>
    <row r="34" spans="1:3" ht="18" thickBot="1" x14ac:dyDescent="0.35">
      <c r="A34" s="9" t="s">
        <v>29</v>
      </c>
      <c r="B34" s="36"/>
      <c r="C34" s="34">
        <f>+C29+C33</f>
        <v>512350</v>
      </c>
    </row>
    <row r="35" spans="1:3" ht="17.25" x14ac:dyDescent="0.3">
      <c r="A35" s="9" t="s">
        <v>73</v>
      </c>
      <c r="B35" s="32"/>
      <c r="C35" s="13">
        <f>C34*12/100</f>
        <v>61482</v>
      </c>
    </row>
    <row r="36" spans="1:3" ht="17.25" x14ac:dyDescent="0.3">
      <c r="A36" s="9" t="s">
        <v>31</v>
      </c>
      <c r="B36" s="22"/>
      <c r="C36" s="13">
        <v>-45000</v>
      </c>
    </row>
    <row r="37" spans="1:3" ht="16.5" thickBot="1" x14ac:dyDescent="0.3">
      <c r="A37" s="43" t="s">
        <v>32</v>
      </c>
      <c r="B37" s="40"/>
      <c r="C37" s="158">
        <f>C35+C36</f>
        <v>16482</v>
      </c>
    </row>
    <row r="38" spans="1:3" ht="16.5" thickTop="1" x14ac:dyDescent="0.25">
      <c r="A38" s="21"/>
      <c r="B38" s="30"/>
      <c r="C38" s="58"/>
    </row>
    <row r="39" spans="1:3" ht="15.75" x14ac:dyDescent="0.25">
      <c r="A39" s="21"/>
      <c r="B39" s="30"/>
      <c r="C39" s="58"/>
    </row>
    <row r="40" spans="1:3" ht="15.75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7.25" x14ac:dyDescent="0.3">
      <c r="A47" s="1" t="s">
        <v>0</v>
      </c>
      <c r="B47" s="3"/>
      <c r="C47" s="3"/>
    </row>
    <row r="48" spans="1:3" ht="17.25" x14ac:dyDescent="0.3">
      <c r="A48" s="1" t="s">
        <v>1</v>
      </c>
      <c r="B48" s="3"/>
      <c r="C48" s="3"/>
    </row>
    <row r="49" spans="1:3" ht="17.25" x14ac:dyDescent="0.3">
      <c r="A49" s="2"/>
      <c r="B49" s="3"/>
      <c r="C49" s="3"/>
    </row>
    <row r="50" spans="1:3" ht="17.25" x14ac:dyDescent="0.3">
      <c r="A50" s="4" t="s">
        <v>2</v>
      </c>
      <c r="B50" s="3"/>
      <c r="C50" s="3"/>
    </row>
    <row r="51" spans="1:3" ht="17.25" x14ac:dyDescent="0.3">
      <c r="A51" s="5"/>
      <c r="B51" s="166" t="s">
        <v>160</v>
      </c>
      <c r="C51" s="166"/>
    </row>
    <row r="52" spans="1:3" ht="17.25" x14ac:dyDescent="0.3">
      <c r="A52" s="6" t="s">
        <v>6</v>
      </c>
      <c r="B52" s="8"/>
      <c r="C52" s="7">
        <v>109400</v>
      </c>
    </row>
    <row r="53" spans="1:3" ht="17.25" x14ac:dyDescent="0.3">
      <c r="A53" s="9" t="s">
        <v>7</v>
      </c>
      <c r="B53" s="11"/>
      <c r="C53" s="10"/>
    </row>
    <row r="54" spans="1:3" ht="15.75" x14ac:dyDescent="0.25">
      <c r="A54" s="12" t="s">
        <v>8</v>
      </c>
      <c r="B54" s="14"/>
      <c r="C54" s="13"/>
    </row>
    <row r="55" spans="1:3" ht="17.25" x14ac:dyDescent="0.3">
      <c r="A55" s="9" t="s">
        <v>9</v>
      </c>
      <c r="B55" s="11"/>
      <c r="C55" s="10">
        <v>7800</v>
      </c>
    </row>
    <row r="56" spans="1:3" ht="17.25" x14ac:dyDescent="0.3">
      <c r="A56" s="9" t="s">
        <v>10</v>
      </c>
      <c r="B56" s="11"/>
      <c r="C56" s="10"/>
    </row>
    <row r="57" spans="1:3" ht="17.25" x14ac:dyDescent="0.3">
      <c r="A57" s="9" t="s">
        <v>11</v>
      </c>
      <c r="B57" s="11"/>
      <c r="C57" s="10">
        <v>83250</v>
      </c>
    </row>
    <row r="58" spans="1:3" ht="17.25" x14ac:dyDescent="0.3">
      <c r="A58" s="9" t="s">
        <v>12</v>
      </c>
      <c r="B58" s="16"/>
      <c r="C58" s="15"/>
    </row>
    <row r="59" spans="1:3" ht="17.25" x14ac:dyDescent="0.3">
      <c r="A59" s="9" t="s">
        <v>13</v>
      </c>
      <c r="B59" s="11"/>
      <c r="C59" s="10">
        <v>54700</v>
      </c>
    </row>
    <row r="60" spans="1:3" ht="17.25" x14ac:dyDescent="0.3">
      <c r="A60" s="9" t="s">
        <v>14</v>
      </c>
      <c r="B60" s="11"/>
      <c r="C60" s="10"/>
    </row>
    <row r="61" spans="1:3" ht="17.25" x14ac:dyDescent="0.3">
      <c r="A61" s="9" t="s">
        <v>15</v>
      </c>
      <c r="B61" s="14"/>
      <c r="C61" s="13"/>
    </row>
    <row r="62" spans="1:3" ht="17.25" x14ac:dyDescent="0.3">
      <c r="A62" s="9" t="s">
        <v>16</v>
      </c>
      <c r="B62" s="11"/>
      <c r="C62" s="10">
        <v>25000</v>
      </c>
    </row>
    <row r="63" spans="1:3" ht="17.25" x14ac:dyDescent="0.3">
      <c r="A63" s="9" t="s">
        <v>17</v>
      </c>
      <c r="B63" s="11"/>
      <c r="C63" s="10">
        <v>55000</v>
      </c>
    </row>
    <row r="64" spans="1:3" ht="17.25" x14ac:dyDescent="0.3">
      <c r="A64" s="9" t="s">
        <v>18</v>
      </c>
      <c r="B64" s="14"/>
      <c r="C64" s="13">
        <v>11500</v>
      </c>
    </row>
    <row r="65" spans="1:3" ht="17.25" x14ac:dyDescent="0.3">
      <c r="A65" s="9" t="s">
        <v>19</v>
      </c>
      <c r="B65" s="11"/>
      <c r="C65" s="10">
        <v>20000</v>
      </c>
    </row>
    <row r="66" spans="1:3" ht="17.25" x14ac:dyDescent="0.3">
      <c r="A66" s="17" t="s">
        <v>20</v>
      </c>
      <c r="B66" s="19"/>
      <c r="C66" s="18">
        <f>SUM(C52:C65)</f>
        <v>366650</v>
      </c>
    </row>
    <row r="67" spans="1:3" ht="17.25" x14ac:dyDescent="0.3">
      <c r="A67" s="9"/>
      <c r="B67" s="22"/>
      <c r="C67" s="20"/>
    </row>
    <row r="68" spans="1:3" ht="17.25" x14ac:dyDescent="0.3">
      <c r="A68" s="23" t="s">
        <v>21</v>
      </c>
      <c r="B68" s="22"/>
      <c r="C68" s="20"/>
    </row>
    <row r="69" spans="1:3" ht="17.25" x14ac:dyDescent="0.3">
      <c r="A69" s="9" t="s">
        <v>22</v>
      </c>
      <c r="B69" s="14">
        <v>20000</v>
      </c>
      <c r="C69" s="20"/>
    </row>
    <row r="70" spans="1:3" ht="15.75" x14ac:dyDescent="0.25">
      <c r="A70" s="67" t="s">
        <v>143</v>
      </c>
      <c r="B70" s="14"/>
      <c r="C70" s="25"/>
    </row>
    <row r="71" spans="1:3" ht="17.25" x14ac:dyDescent="0.3">
      <c r="A71" s="83" t="s">
        <v>24</v>
      </c>
      <c r="B71" s="14">
        <v>55000</v>
      </c>
      <c r="C71" s="152"/>
    </row>
    <row r="72" spans="1:3" ht="17.25" x14ac:dyDescent="0.3">
      <c r="A72" s="9" t="s">
        <v>25</v>
      </c>
      <c r="B72" s="22"/>
      <c r="C72" s="20"/>
    </row>
    <row r="73" spans="1:3" ht="17.25" x14ac:dyDescent="0.3">
      <c r="A73" s="9"/>
      <c r="B73" s="22"/>
      <c r="C73" s="20"/>
    </row>
    <row r="74" spans="1:3" ht="15.75" x14ac:dyDescent="0.25">
      <c r="A74" s="12"/>
      <c r="B74" s="8"/>
      <c r="C74" s="7">
        <f>C66+B69+B70+B71</f>
        <v>441650</v>
      </c>
    </row>
    <row r="75" spans="1:3" ht="17.25" x14ac:dyDescent="0.3">
      <c r="A75" s="23" t="s">
        <v>26</v>
      </c>
      <c r="B75" s="11"/>
      <c r="C75" s="10"/>
    </row>
    <row r="76" spans="1:3" ht="17.25" x14ac:dyDescent="0.3">
      <c r="A76" s="9" t="s">
        <v>27</v>
      </c>
      <c r="B76" s="29">
        <v>350</v>
      </c>
      <c r="C76" s="28"/>
    </row>
    <row r="77" spans="1:3" ht="17.25" x14ac:dyDescent="0.3">
      <c r="A77" s="9" t="s">
        <v>28</v>
      </c>
      <c r="B77" s="32">
        <v>10940</v>
      </c>
      <c r="C77" s="31"/>
    </row>
    <row r="78" spans="1:3" ht="15.75" x14ac:dyDescent="0.25">
      <c r="A78" s="12"/>
      <c r="B78" s="11"/>
      <c r="C78" s="33">
        <f>-B76-B77</f>
        <v>-11290</v>
      </c>
    </row>
    <row r="79" spans="1:3" ht="18" thickBot="1" x14ac:dyDescent="0.35">
      <c r="A79" s="9" t="s">
        <v>29</v>
      </c>
      <c r="B79" s="36"/>
      <c r="C79" s="34">
        <f>+C74+C78</f>
        <v>430360</v>
      </c>
    </row>
    <row r="80" spans="1:3" ht="17.25" x14ac:dyDescent="0.3">
      <c r="A80" s="9" t="s">
        <v>30</v>
      </c>
      <c r="B80" s="32"/>
      <c r="C80" s="31">
        <f>C79*6/100</f>
        <v>25821.599999999999</v>
      </c>
    </row>
    <row r="81" spans="1:3" ht="17.25" x14ac:dyDescent="0.3">
      <c r="A81" s="9" t="s">
        <v>31</v>
      </c>
      <c r="B81" s="22"/>
      <c r="C81" s="20">
        <v>-15000</v>
      </c>
    </row>
    <row r="82" spans="1:3" ht="15.75" x14ac:dyDescent="0.25">
      <c r="A82" s="12" t="s">
        <v>32</v>
      </c>
      <c r="B82" s="32"/>
      <c r="C82" s="60">
        <f>C80+C81</f>
        <v>10821.599999999999</v>
      </c>
    </row>
    <row r="83" spans="1:3" ht="16.5" thickBot="1" x14ac:dyDescent="0.3">
      <c r="A83" s="43" t="s">
        <v>121</v>
      </c>
      <c r="B83" s="40"/>
      <c r="C83" s="38">
        <v>10822</v>
      </c>
    </row>
    <row r="84" spans="1:3" ht="16.5" thickTop="1" x14ac:dyDescent="0.25">
      <c r="A84" s="21"/>
      <c r="B84" s="30"/>
      <c r="C84" s="58" t="s">
        <v>114</v>
      </c>
    </row>
    <row r="85" spans="1:3" ht="15.75" x14ac:dyDescent="0.25">
      <c r="A85" s="21"/>
      <c r="B85" s="30"/>
      <c r="C85" s="58"/>
    </row>
    <row r="86" spans="1:3" ht="15.75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45"/>
      <c r="B88" s="3"/>
      <c r="C88" s="3"/>
    </row>
    <row r="89" spans="1:3" ht="15.75" x14ac:dyDescent="0.25">
      <c r="A89" s="45"/>
      <c r="B89" s="3"/>
      <c r="C89" s="3"/>
    </row>
    <row r="90" spans="1:3" ht="15.75" x14ac:dyDescent="0.25">
      <c r="A90" s="46"/>
      <c r="B90" s="3"/>
      <c r="C90" s="3"/>
    </row>
    <row r="91" spans="1:3" ht="17.25" x14ac:dyDescent="0.3">
      <c r="A91" s="2"/>
      <c r="B91" s="3"/>
      <c r="C91" s="3"/>
    </row>
    <row r="92" spans="1:3" ht="17.25" x14ac:dyDescent="0.3">
      <c r="A92" s="1" t="s">
        <v>34</v>
      </c>
      <c r="B92" s="3"/>
      <c r="C92" s="3"/>
    </row>
    <row r="93" spans="1:3" ht="17.25" x14ac:dyDescent="0.3">
      <c r="A93" s="1" t="s">
        <v>1</v>
      </c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4" t="s">
        <v>2</v>
      </c>
      <c r="B95" s="3"/>
      <c r="C95" s="3"/>
    </row>
    <row r="96" spans="1:3" ht="17.25" x14ac:dyDescent="0.3">
      <c r="A96" s="5"/>
      <c r="B96" s="166" t="s">
        <v>160</v>
      </c>
      <c r="C96" s="166"/>
    </row>
    <row r="97" spans="1:3" ht="17.25" x14ac:dyDescent="0.3">
      <c r="A97" s="6" t="s">
        <v>6</v>
      </c>
      <c r="B97" s="8"/>
      <c r="C97" s="7">
        <v>109400</v>
      </c>
    </row>
    <row r="98" spans="1:3" ht="17.25" x14ac:dyDescent="0.3">
      <c r="A98" s="9" t="s">
        <v>7</v>
      </c>
      <c r="B98" s="11"/>
      <c r="C98" s="153" t="s">
        <v>38</v>
      </c>
    </row>
    <row r="99" spans="1:3" ht="15.75" x14ac:dyDescent="0.25">
      <c r="A99" s="12" t="s">
        <v>8</v>
      </c>
      <c r="B99" s="14"/>
      <c r="C99" s="13">
        <v>2500</v>
      </c>
    </row>
    <row r="100" spans="1:3" ht="15.75" x14ac:dyDescent="0.25">
      <c r="A100" s="12" t="s">
        <v>155</v>
      </c>
      <c r="B100" s="14"/>
      <c r="C100" s="13"/>
    </row>
    <row r="101" spans="1:3" ht="17.25" x14ac:dyDescent="0.3">
      <c r="A101" s="9" t="s">
        <v>9</v>
      </c>
      <c r="B101" s="11"/>
      <c r="C101" s="10">
        <v>7800</v>
      </c>
    </row>
    <row r="102" spans="1:3" ht="17.25" x14ac:dyDescent="0.3">
      <c r="A102" s="9" t="s">
        <v>10</v>
      </c>
      <c r="B102" s="11"/>
      <c r="C102" s="10" t="s">
        <v>38</v>
      </c>
    </row>
    <row r="103" spans="1:3" ht="17.25" x14ac:dyDescent="0.3">
      <c r="A103" s="9" t="s">
        <v>11</v>
      </c>
      <c r="B103" s="11"/>
      <c r="C103" s="10">
        <v>83250</v>
      </c>
    </row>
    <row r="104" spans="1:3" ht="17.25" x14ac:dyDescent="0.3">
      <c r="A104" s="9" t="s">
        <v>12</v>
      </c>
      <c r="B104" s="16"/>
      <c r="C104" s="13">
        <v>30000</v>
      </c>
    </row>
    <row r="105" spans="1:3" ht="17.25" x14ac:dyDescent="0.3">
      <c r="A105" s="9" t="s">
        <v>13</v>
      </c>
      <c r="B105" s="11"/>
      <c r="C105" s="10">
        <v>54700</v>
      </c>
    </row>
    <row r="106" spans="1:3" ht="17.25" x14ac:dyDescent="0.3">
      <c r="A106" s="9" t="s">
        <v>14</v>
      </c>
      <c r="B106" s="11"/>
      <c r="C106" s="10" t="s">
        <v>38</v>
      </c>
    </row>
    <row r="107" spans="1:3" ht="17.25" x14ac:dyDescent="0.3">
      <c r="A107" s="9" t="s">
        <v>15</v>
      </c>
      <c r="B107" s="14"/>
      <c r="C107" s="13">
        <v>100000</v>
      </c>
    </row>
    <row r="108" spans="1:3" ht="17.25" x14ac:dyDescent="0.3">
      <c r="A108" s="9" t="s">
        <v>16</v>
      </c>
      <c r="B108" s="11"/>
      <c r="C108" s="10">
        <v>25000</v>
      </c>
    </row>
    <row r="109" spans="1:3" ht="17.25" x14ac:dyDescent="0.3">
      <c r="A109" s="9" t="s">
        <v>17</v>
      </c>
      <c r="B109" s="11"/>
      <c r="C109" s="10">
        <v>55000</v>
      </c>
    </row>
    <row r="110" spans="1:3" ht="17.25" x14ac:dyDescent="0.3">
      <c r="A110" s="9" t="s">
        <v>18</v>
      </c>
      <c r="B110" s="14"/>
      <c r="C110" s="13">
        <v>11500</v>
      </c>
    </row>
    <row r="111" spans="1:3" ht="17.25" x14ac:dyDescent="0.3">
      <c r="A111" s="9" t="s">
        <v>19</v>
      </c>
      <c r="B111" s="11"/>
      <c r="C111" s="10">
        <v>20000</v>
      </c>
    </row>
    <row r="112" spans="1:3" ht="17.25" x14ac:dyDescent="0.3">
      <c r="A112" s="17" t="s">
        <v>20</v>
      </c>
      <c r="B112" s="19"/>
      <c r="C112" s="18">
        <f>SUM(C97:C111)</f>
        <v>499150</v>
      </c>
    </row>
    <row r="113" spans="1:3" ht="17.25" x14ac:dyDescent="0.3">
      <c r="A113" s="9"/>
      <c r="B113" s="22"/>
      <c r="C113" s="20"/>
    </row>
    <row r="114" spans="1:3" ht="17.25" x14ac:dyDescent="0.3">
      <c r="A114" s="23" t="s">
        <v>21</v>
      </c>
      <c r="B114" s="22"/>
      <c r="C114" s="20"/>
    </row>
    <row r="115" spans="1:3" ht="17.25" x14ac:dyDescent="0.3">
      <c r="A115" s="9" t="s">
        <v>22</v>
      </c>
      <c r="B115" s="22"/>
      <c r="C115" s="20"/>
    </row>
    <row r="116" spans="1:3" ht="15.75" x14ac:dyDescent="0.25">
      <c r="A116" s="67" t="s">
        <v>143</v>
      </c>
      <c r="B116" s="154"/>
      <c r="C116" s="20"/>
    </row>
    <row r="117" spans="1:3" ht="17.25" x14ac:dyDescent="0.3">
      <c r="A117" s="9" t="s">
        <v>24</v>
      </c>
      <c r="B117" s="22"/>
      <c r="C117" s="20"/>
    </row>
    <row r="118" spans="1:3" ht="17.25" x14ac:dyDescent="0.3">
      <c r="A118" s="9" t="s">
        <v>25</v>
      </c>
      <c r="B118" s="157">
        <v>3074</v>
      </c>
      <c r="C118" s="152"/>
    </row>
    <row r="119" spans="1:3" ht="17.25" x14ac:dyDescent="0.3">
      <c r="A119" s="9"/>
      <c r="B119" s="22"/>
      <c r="C119" s="20"/>
    </row>
    <row r="120" spans="1:3" ht="15.75" x14ac:dyDescent="0.25">
      <c r="A120" s="12"/>
      <c r="B120" s="8"/>
      <c r="C120" s="7">
        <f>C112+B116+B118</f>
        <v>502224</v>
      </c>
    </row>
    <row r="121" spans="1:3" ht="17.25" x14ac:dyDescent="0.3">
      <c r="A121" s="23" t="s">
        <v>26</v>
      </c>
      <c r="B121" s="11"/>
      <c r="C121" s="10"/>
    </row>
    <row r="122" spans="1:3" ht="17.25" x14ac:dyDescent="0.3">
      <c r="A122" s="9" t="s">
        <v>27</v>
      </c>
      <c r="B122" s="29">
        <v>350</v>
      </c>
      <c r="C122" s="28"/>
    </row>
    <row r="123" spans="1:3" ht="17.25" x14ac:dyDescent="0.3">
      <c r="A123" s="9" t="s">
        <v>28</v>
      </c>
      <c r="B123" s="32">
        <v>10940</v>
      </c>
      <c r="C123" s="31"/>
    </row>
    <row r="124" spans="1:3" ht="15.75" x14ac:dyDescent="0.25">
      <c r="A124" s="12"/>
      <c r="B124" s="49"/>
      <c r="C124" s="10">
        <f t="shared" ref="C124" si="1">-B122-B123</f>
        <v>-11290</v>
      </c>
    </row>
    <row r="125" spans="1:3" ht="18" thickBot="1" x14ac:dyDescent="0.35">
      <c r="A125" s="9" t="s">
        <v>29</v>
      </c>
      <c r="B125" s="35"/>
      <c r="C125" s="34">
        <f>+C120+C124</f>
        <v>490934</v>
      </c>
    </row>
    <row r="126" spans="1:3" ht="17.25" x14ac:dyDescent="0.3">
      <c r="A126" s="9" t="s">
        <v>73</v>
      </c>
      <c r="B126" s="32"/>
      <c r="C126" s="31">
        <f>C125*6/100</f>
        <v>29456.04</v>
      </c>
    </row>
    <row r="127" spans="1:3" ht="17.25" x14ac:dyDescent="0.3">
      <c r="A127" s="9" t="s">
        <v>31</v>
      </c>
      <c r="B127" s="22"/>
      <c r="C127" s="20">
        <v>-15000</v>
      </c>
    </row>
    <row r="128" spans="1:3" ht="15.75" x14ac:dyDescent="0.25">
      <c r="A128" s="12" t="s">
        <v>32</v>
      </c>
      <c r="B128" s="40"/>
      <c r="C128" s="41">
        <f t="shared" ref="C128" si="2">C126+C127</f>
        <v>14456.04</v>
      </c>
    </row>
    <row r="129" spans="1:3" ht="16.5" thickBot="1" x14ac:dyDescent="0.3">
      <c r="A129" s="51"/>
      <c r="B129" s="52"/>
      <c r="C129" s="124">
        <v>14456</v>
      </c>
    </row>
    <row r="130" spans="1:3" ht="18" thickTop="1" x14ac:dyDescent="0.3">
      <c r="A130" s="55"/>
      <c r="B130" s="3"/>
      <c r="C130" s="3"/>
    </row>
    <row r="131" spans="1:3" ht="17.25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1" t="s">
        <v>36</v>
      </c>
      <c r="B137" s="3"/>
      <c r="C137" s="3"/>
    </row>
    <row r="138" spans="1:3" ht="17.25" x14ac:dyDescent="0.3">
      <c r="A138" s="1" t="s">
        <v>1</v>
      </c>
      <c r="B138" s="3"/>
      <c r="C138" s="3"/>
    </row>
    <row r="139" spans="1:3" ht="17.25" x14ac:dyDescent="0.3">
      <c r="A139" s="2"/>
      <c r="B139" s="3"/>
      <c r="C139" s="3"/>
    </row>
    <row r="140" spans="1:3" ht="17.25" x14ac:dyDescent="0.3">
      <c r="A140" s="4" t="s">
        <v>2</v>
      </c>
      <c r="B140" s="3"/>
      <c r="C140" s="3"/>
    </row>
    <row r="141" spans="1:3" ht="17.25" x14ac:dyDescent="0.3">
      <c r="A141" s="5"/>
      <c r="B141" s="166" t="s">
        <v>160</v>
      </c>
      <c r="C141" s="166"/>
    </row>
    <row r="142" spans="1:3" ht="17.25" x14ac:dyDescent="0.3">
      <c r="A142" s="6" t="s">
        <v>6</v>
      </c>
      <c r="B142" s="8"/>
      <c r="C142" s="7">
        <v>84780</v>
      </c>
    </row>
    <row r="143" spans="1:3" ht="17.25" x14ac:dyDescent="0.3">
      <c r="A143" s="9" t="s">
        <v>7</v>
      </c>
      <c r="B143" s="11"/>
      <c r="C143" s="10"/>
    </row>
    <row r="144" spans="1:3" ht="15.75" x14ac:dyDescent="0.25">
      <c r="A144" s="12" t="s">
        <v>8</v>
      </c>
      <c r="B144" s="14"/>
      <c r="C144" s="13"/>
    </row>
    <row r="145" spans="1:3" ht="17.25" x14ac:dyDescent="0.3">
      <c r="A145" s="9" t="s">
        <v>9</v>
      </c>
      <c r="B145" s="11"/>
      <c r="C145" s="10">
        <v>7800</v>
      </c>
    </row>
    <row r="146" spans="1:3" ht="17.25" x14ac:dyDescent="0.3">
      <c r="A146" s="9" t="s">
        <v>10</v>
      </c>
      <c r="B146" s="11"/>
      <c r="C146" s="10"/>
    </row>
    <row r="147" spans="1:3" ht="17.25" x14ac:dyDescent="0.3">
      <c r="A147" s="9" t="s">
        <v>11</v>
      </c>
      <c r="B147" s="11"/>
      <c r="C147" s="10">
        <v>83250</v>
      </c>
    </row>
    <row r="148" spans="1:3" ht="17.25" x14ac:dyDescent="0.3">
      <c r="A148" s="9" t="s">
        <v>12</v>
      </c>
      <c r="B148" s="16"/>
      <c r="C148" s="13">
        <v>30000</v>
      </c>
    </row>
    <row r="149" spans="1:3" ht="17.25" x14ac:dyDescent="0.3">
      <c r="A149" s="9" t="s">
        <v>13</v>
      </c>
      <c r="B149" s="11"/>
      <c r="C149" s="10">
        <v>42390</v>
      </c>
    </row>
    <row r="150" spans="1:3" ht="17.25" x14ac:dyDescent="0.3">
      <c r="A150" s="9" t="s">
        <v>14</v>
      </c>
      <c r="B150" s="11"/>
      <c r="C150" s="10"/>
    </row>
    <row r="151" spans="1:3" ht="17.25" x14ac:dyDescent="0.3">
      <c r="A151" s="9" t="s">
        <v>15</v>
      </c>
      <c r="B151" s="14"/>
      <c r="C151" s="13">
        <v>100000</v>
      </c>
    </row>
    <row r="152" spans="1:3" ht="17.25" x14ac:dyDescent="0.3">
      <c r="A152" s="9" t="s">
        <v>16</v>
      </c>
      <c r="B152" s="11"/>
      <c r="C152" s="10">
        <v>25000</v>
      </c>
    </row>
    <row r="153" spans="1:3" ht="17.25" x14ac:dyDescent="0.3">
      <c r="A153" s="9" t="s">
        <v>17</v>
      </c>
      <c r="B153" s="11"/>
      <c r="C153" s="10">
        <v>55000</v>
      </c>
    </row>
    <row r="154" spans="1:3" ht="17.25" x14ac:dyDescent="0.3">
      <c r="A154" s="9" t="s">
        <v>18</v>
      </c>
      <c r="B154" s="14"/>
      <c r="C154" s="13">
        <v>11500</v>
      </c>
    </row>
    <row r="155" spans="1:3" ht="17.25" x14ac:dyDescent="0.3">
      <c r="A155" s="9" t="s">
        <v>19</v>
      </c>
      <c r="B155" s="11"/>
      <c r="C155" s="10">
        <v>20000</v>
      </c>
    </row>
    <row r="156" spans="1:3" ht="17.25" x14ac:dyDescent="0.3">
      <c r="A156" s="17" t="s">
        <v>20</v>
      </c>
      <c r="B156" s="19"/>
      <c r="C156" s="18">
        <f>SUM(C142:C155)</f>
        <v>459720</v>
      </c>
    </row>
    <row r="157" spans="1:3" ht="17.25" x14ac:dyDescent="0.3">
      <c r="A157" s="9"/>
      <c r="B157" s="22"/>
      <c r="C157" s="20"/>
    </row>
    <row r="158" spans="1:3" ht="17.25" x14ac:dyDescent="0.3">
      <c r="A158" s="23" t="s">
        <v>21</v>
      </c>
      <c r="B158" s="22"/>
      <c r="C158" s="20"/>
    </row>
    <row r="159" spans="1:3" ht="17.25" x14ac:dyDescent="0.3">
      <c r="A159" s="9" t="s">
        <v>22</v>
      </c>
      <c r="B159" s="22"/>
      <c r="C159" s="20"/>
    </row>
    <row r="160" spans="1:3" ht="15.75" x14ac:dyDescent="0.25">
      <c r="A160" s="67" t="s">
        <v>143</v>
      </c>
      <c r="B160" s="154"/>
      <c r="C160" s="20"/>
    </row>
    <row r="161" spans="1:3" ht="17.25" x14ac:dyDescent="0.3">
      <c r="A161" s="9" t="s">
        <v>24</v>
      </c>
      <c r="B161" s="22"/>
      <c r="C161" s="20"/>
    </row>
    <row r="162" spans="1:3" ht="17.25" x14ac:dyDescent="0.3">
      <c r="A162" s="9" t="s">
        <v>25</v>
      </c>
      <c r="B162" s="22"/>
      <c r="C162" s="20"/>
    </row>
    <row r="163" spans="1:3" ht="17.25" x14ac:dyDescent="0.3">
      <c r="A163" s="9"/>
      <c r="B163" s="22"/>
      <c r="C163" s="20"/>
    </row>
    <row r="164" spans="1:3" ht="15.75" x14ac:dyDescent="0.25">
      <c r="A164" s="12"/>
      <c r="B164" s="8"/>
      <c r="C164" s="7">
        <f>C156+B160</f>
        <v>459720</v>
      </c>
    </row>
    <row r="165" spans="1:3" ht="17.25" x14ac:dyDescent="0.3">
      <c r="A165" s="23" t="s">
        <v>26</v>
      </c>
      <c r="B165" s="11"/>
      <c r="C165" s="10"/>
    </row>
    <row r="166" spans="1:3" ht="17.25" x14ac:dyDescent="0.3">
      <c r="A166" s="9" t="s">
        <v>27</v>
      </c>
      <c r="B166" s="29">
        <v>350</v>
      </c>
      <c r="C166" s="28"/>
    </row>
    <row r="167" spans="1:3" ht="17.25" x14ac:dyDescent="0.3">
      <c r="A167" s="9" t="s">
        <v>28</v>
      </c>
      <c r="B167" s="32">
        <v>8478</v>
      </c>
      <c r="C167" s="31"/>
    </row>
    <row r="168" spans="1:3" ht="15.75" x14ac:dyDescent="0.25">
      <c r="A168" s="12"/>
      <c r="B168" s="11"/>
      <c r="C168" s="33">
        <f t="shared" ref="C168" si="3">-B166-B167</f>
        <v>-8828</v>
      </c>
    </row>
    <row r="169" spans="1:3" ht="17.25" x14ac:dyDescent="0.3">
      <c r="A169" s="9" t="s">
        <v>29</v>
      </c>
      <c r="B169" s="11"/>
      <c r="C169" s="10">
        <f>+C164+C168</f>
        <v>450892</v>
      </c>
    </row>
    <row r="170" spans="1:3" ht="17.25" x14ac:dyDescent="0.3">
      <c r="A170" s="9" t="s">
        <v>37</v>
      </c>
      <c r="B170" s="32"/>
      <c r="C170" s="31">
        <f t="shared" ref="C170" si="4">C169*6/100</f>
        <v>27053.52</v>
      </c>
    </row>
    <row r="171" spans="1:3" ht="17.25" x14ac:dyDescent="0.3">
      <c r="A171" s="9" t="s">
        <v>31</v>
      </c>
      <c r="B171" s="22"/>
      <c r="C171" s="20">
        <v>-15000</v>
      </c>
    </row>
    <row r="172" spans="1:3" ht="16.5" thickBot="1" x14ac:dyDescent="0.3">
      <c r="A172" s="43" t="s">
        <v>32</v>
      </c>
      <c r="B172" s="40"/>
      <c r="C172" s="124">
        <f>C170+C171</f>
        <v>12053.52</v>
      </c>
    </row>
    <row r="173" spans="1:3" ht="17.25" thickTop="1" thickBot="1" x14ac:dyDescent="0.3">
      <c r="A173" s="51"/>
      <c r="B173" s="52"/>
      <c r="C173" s="124">
        <v>12054</v>
      </c>
    </row>
    <row r="174" spans="1:3" ht="16.5" thickTop="1" x14ac:dyDescent="0.25">
      <c r="A174" s="21"/>
      <c r="B174" s="30"/>
      <c r="C174" s="97"/>
    </row>
    <row r="175" spans="1:3" ht="15.75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7.25" x14ac:dyDescent="0.3">
      <c r="A178" s="5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2"/>
      <c r="B180" s="3"/>
      <c r="C180" s="3"/>
    </row>
    <row r="181" spans="1:3" ht="17.25" x14ac:dyDescent="0.3">
      <c r="A181" s="1" t="s">
        <v>40</v>
      </c>
      <c r="B181" s="3"/>
      <c r="C181" s="3"/>
    </row>
    <row r="182" spans="1:3" ht="17.25" x14ac:dyDescent="0.3">
      <c r="A182" s="1" t="s">
        <v>1</v>
      </c>
      <c r="B182" s="3"/>
      <c r="C182" s="3"/>
    </row>
    <row r="183" spans="1:3" ht="17.25" x14ac:dyDescent="0.3">
      <c r="A183" s="2"/>
      <c r="B183" s="3"/>
      <c r="C183" s="3"/>
    </row>
    <row r="184" spans="1:3" ht="17.25" x14ac:dyDescent="0.3">
      <c r="A184" s="4" t="s">
        <v>2</v>
      </c>
      <c r="B184" s="3"/>
      <c r="C184" s="3"/>
    </row>
    <row r="185" spans="1:3" ht="17.25" x14ac:dyDescent="0.3">
      <c r="A185" s="5"/>
      <c r="B185" s="166" t="s">
        <v>160</v>
      </c>
      <c r="C185" s="166"/>
    </row>
    <row r="186" spans="1:3" ht="17.25" x14ac:dyDescent="0.3">
      <c r="A186" s="6" t="s">
        <v>6</v>
      </c>
      <c r="B186" s="8"/>
      <c r="C186" s="7">
        <v>116450</v>
      </c>
    </row>
    <row r="187" spans="1:3" ht="17.25" x14ac:dyDescent="0.3">
      <c r="A187" s="9" t="s">
        <v>7</v>
      </c>
      <c r="B187" s="11"/>
      <c r="C187" s="10">
        <v>216200</v>
      </c>
    </row>
    <row r="188" spans="1:3" ht="15.75" x14ac:dyDescent="0.25">
      <c r="A188" s="12" t="s">
        <v>8</v>
      </c>
      <c r="B188" s="14"/>
      <c r="C188" s="13">
        <v>55800</v>
      </c>
    </row>
    <row r="189" spans="1:3" ht="17.25" x14ac:dyDescent="0.3">
      <c r="A189" s="9" t="s">
        <v>9</v>
      </c>
      <c r="B189" s="11"/>
      <c r="C189" s="10">
        <v>7800</v>
      </c>
    </row>
    <row r="190" spans="1:3" ht="17.25" x14ac:dyDescent="0.3">
      <c r="A190" s="9" t="s">
        <v>11</v>
      </c>
      <c r="B190" s="11"/>
      <c r="C190" s="10">
        <v>83250</v>
      </c>
    </row>
    <row r="191" spans="1:3" ht="17.25" x14ac:dyDescent="0.3">
      <c r="A191" s="9" t="s">
        <v>12</v>
      </c>
      <c r="B191" s="16"/>
      <c r="C191" s="13">
        <v>30000</v>
      </c>
    </row>
    <row r="192" spans="1:3" ht="17.25" x14ac:dyDescent="0.3">
      <c r="A192" s="9" t="s">
        <v>13</v>
      </c>
      <c r="B192" s="11"/>
      <c r="C192" s="10">
        <f>C186/2</f>
        <v>58225</v>
      </c>
    </row>
    <row r="193" spans="1:3" ht="17.25" x14ac:dyDescent="0.3">
      <c r="A193" s="9" t="s">
        <v>14</v>
      </c>
      <c r="B193" s="11"/>
      <c r="C193" s="10">
        <f>C187/2</f>
        <v>108100</v>
      </c>
    </row>
    <row r="194" spans="1:3" ht="17.25" x14ac:dyDescent="0.3">
      <c r="A194" s="9" t="s">
        <v>15</v>
      </c>
      <c r="B194" s="14"/>
      <c r="C194" s="13">
        <v>100000</v>
      </c>
    </row>
    <row r="195" spans="1:3" ht="17.25" x14ac:dyDescent="0.3">
      <c r="A195" s="9" t="s">
        <v>16</v>
      </c>
      <c r="B195" s="11"/>
      <c r="C195" s="10">
        <v>25000</v>
      </c>
    </row>
    <row r="196" spans="1:3" ht="17.25" x14ac:dyDescent="0.3">
      <c r="A196" s="9" t="s">
        <v>17</v>
      </c>
      <c r="B196" s="11"/>
      <c r="C196" s="10">
        <v>55000</v>
      </c>
    </row>
    <row r="197" spans="1:3" ht="17.25" x14ac:dyDescent="0.3">
      <c r="A197" s="9" t="s">
        <v>18</v>
      </c>
      <c r="B197" s="14"/>
      <c r="C197" s="13">
        <v>11500</v>
      </c>
    </row>
    <row r="198" spans="1:3" ht="17.25" x14ac:dyDescent="0.3">
      <c r="A198" s="9" t="s">
        <v>19</v>
      </c>
      <c r="B198" s="11"/>
      <c r="C198" s="10">
        <v>20000</v>
      </c>
    </row>
    <row r="199" spans="1:3" ht="17.25" x14ac:dyDescent="0.3">
      <c r="A199" s="17" t="s">
        <v>20</v>
      </c>
      <c r="B199" s="19"/>
      <c r="C199" s="18">
        <f>SUM(C186:C198)</f>
        <v>887325</v>
      </c>
    </row>
    <row r="200" spans="1:3" ht="17.25" x14ac:dyDescent="0.3">
      <c r="A200" s="9"/>
      <c r="B200" s="22"/>
      <c r="C200" s="20"/>
    </row>
    <row r="201" spans="1:3" ht="17.25" x14ac:dyDescent="0.3">
      <c r="A201" s="23" t="s">
        <v>21</v>
      </c>
      <c r="B201" s="22"/>
      <c r="C201" s="20"/>
    </row>
    <row r="202" spans="1:3" ht="17.25" x14ac:dyDescent="0.3">
      <c r="A202" s="9" t="s">
        <v>22</v>
      </c>
      <c r="B202" s="22"/>
      <c r="C202" s="20"/>
    </row>
    <row r="203" spans="1:3" ht="15.75" x14ac:dyDescent="0.25">
      <c r="A203" s="67" t="s">
        <v>143</v>
      </c>
      <c r="B203" s="154"/>
      <c r="C203" s="20"/>
    </row>
    <row r="204" spans="1:3" ht="17.25" x14ac:dyDescent="0.3">
      <c r="A204" s="9" t="s">
        <v>24</v>
      </c>
      <c r="B204" s="22"/>
      <c r="C204" s="20"/>
    </row>
    <row r="205" spans="1:3" ht="17.25" x14ac:dyDescent="0.3">
      <c r="A205" s="9" t="s">
        <v>25</v>
      </c>
      <c r="B205" s="22"/>
      <c r="C205" s="20"/>
    </row>
    <row r="206" spans="1:3" ht="17.25" x14ac:dyDescent="0.3">
      <c r="A206" s="9"/>
      <c r="B206" s="22"/>
      <c r="C206" s="20"/>
    </row>
    <row r="207" spans="1:3" ht="15.75" x14ac:dyDescent="0.25">
      <c r="A207" s="12"/>
      <c r="B207" s="8"/>
      <c r="C207" s="7">
        <f>C199+B203</f>
        <v>887325</v>
      </c>
    </row>
    <row r="208" spans="1:3" ht="17.25" x14ac:dyDescent="0.3">
      <c r="A208" s="23" t="s">
        <v>26</v>
      </c>
      <c r="B208" s="11"/>
      <c r="C208" s="10"/>
    </row>
    <row r="209" spans="1:3" ht="17.25" x14ac:dyDescent="0.3">
      <c r="A209" s="9" t="s">
        <v>27</v>
      </c>
      <c r="B209" s="29">
        <v>350</v>
      </c>
      <c r="C209" s="28"/>
    </row>
    <row r="210" spans="1:3" ht="17.25" x14ac:dyDescent="0.3">
      <c r="A210" s="9" t="s">
        <v>28</v>
      </c>
      <c r="B210" s="32">
        <f>C186*10/100+21620</f>
        <v>33265</v>
      </c>
      <c r="C210" s="31"/>
    </row>
    <row r="211" spans="1:3" ht="15.75" x14ac:dyDescent="0.25">
      <c r="A211" s="12"/>
      <c r="B211" s="49"/>
      <c r="C211" s="33">
        <f t="shared" ref="C211" si="5">-B209-B210</f>
        <v>-33615</v>
      </c>
    </row>
    <row r="212" spans="1:3" ht="18" thickBot="1" x14ac:dyDescent="0.35">
      <c r="A212" s="9" t="s">
        <v>29</v>
      </c>
      <c r="B212" s="36"/>
      <c r="C212" s="59">
        <f>+C207+C211</f>
        <v>853710</v>
      </c>
    </row>
    <row r="213" spans="1:3" ht="17.25" x14ac:dyDescent="0.3">
      <c r="A213" s="9" t="s">
        <v>161</v>
      </c>
      <c r="B213" s="32"/>
      <c r="C213" s="85">
        <f>C212*18/100</f>
        <v>153667.79999999999</v>
      </c>
    </row>
    <row r="214" spans="1:3" ht="17.25" x14ac:dyDescent="0.3">
      <c r="A214" s="9" t="s">
        <v>31</v>
      </c>
      <c r="B214" s="22"/>
      <c r="C214" s="77">
        <v>-90000</v>
      </c>
    </row>
    <row r="215" spans="1:3" ht="15.75" x14ac:dyDescent="0.25">
      <c r="A215" s="20" t="s">
        <v>32</v>
      </c>
      <c r="B215" s="40"/>
      <c r="C215" s="60">
        <f>C213+C214</f>
        <v>63667.799999999988</v>
      </c>
    </row>
    <row r="216" spans="1:3" ht="16.5" thickBot="1" x14ac:dyDescent="0.3">
      <c r="A216" s="43"/>
      <c r="B216" s="52"/>
      <c r="C216" s="124">
        <v>63668</v>
      </c>
    </row>
    <row r="217" spans="1:3" ht="15.75" thickTop="1" x14ac:dyDescent="0.25"/>
    <row r="218" spans="1:3" ht="15.75" x14ac:dyDescent="0.25">
      <c r="A218" s="21"/>
      <c r="B218" s="30"/>
      <c r="C218" s="58"/>
    </row>
    <row r="219" spans="1:3" ht="15.75" x14ac:dyDescent="0.25">
      <c r="A219" s="21"/>
      <c r="B219" s="30"/>
      <c r="C219" s="58"/>
    </row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7.25" x14ac:dyDescent="0.3">
      <c r="A223" s="55"/>
      <c r="B223" s="3"/>
      <c r="C223" s="3"/>
    </row>
    <row r="224" spans="1:3" ht="17.25" x14ac:dyDescent="0.3">
      <c r="A224" s="1" t="s">
        <v>44</v>
      </c>
      <c r="B224" s="3"/>
      <c r="C224" s="3"/>
    </row>
    <row r="225" spans="1:3" ht="17.25" x14ac:dyDescent="0.3">
      <c r="A225" s="1" t="s">
        <v>1</v>
      </c>
      <c r="B225" s="3"/>
      <c r="C225" s="3"/>
    </row>
    <row r="226" spans="1:3" ht="17.25" x14ac:dyDescent="0.3">
      <c r="A226" s="2"/>
      <c r="B226" s="3"/>
      <c r="C226" s="3"/>
    </row>
    <row r="227" spans="1:3" ht="17.25" x14ac:dyDescent="0.3">
      <c r="A227" s="4" t="s">
        <v>2</v>
      </c>
      <c r="B227" s="3"/>
      <c r="C227" s="3"/>
    </row>
    <row r="228" spans="1:3" ht="17.25" x14ac:dyDescent="0.3">
      <c r="A228" s="5"/>
      <c r="B228" s="166" t="s">
        <v>160</v>
      </c>
      <c r="C228" s="166"/>
    </row>
    <row r="229" spans="1:3" ht="17.25" x14ac:dyDescent="0.3">
      <c r="A229" s="6" t="s">
        <v>6</v>
      </c>
      <c r="B229" s="8"/>
      <c r="C229" s="7">
        <v>102350</v>
      </c>
    </row>
    <row r="230" spans="1:3" ht="17.25" x14ac:dyDescent="0.3">
      <c r="A230" s="9" t="s">
        <v>7</v>
      </c>
      <c r="B230" s="11"/>
      <c r="C230" s="10"/>
    </row>
    <row r="231" spans="1:3" ht="15.75" x14ac:dyDescent="0.25">
      <c r="A231" s="12" t="s">
        <v>8</v>
      </c>
      <c r="B231" s="14"/>
      <c r="C231" s="13"/>
    </row>
    <row r="232" spans="1:3" ht="17.25" x14ac:dyDescent="0.3">
      <c r="A232" s="9" t="s">
        <v>9</v>
      </c>
      <c r="B232" s="11"/>
      <c r="C232" s="10">
        <v>7800</v>
      </c>
    </row>
    <row r="233" spans="1:3" ht="17.25" x14ac:dyDescent="0.3">
      <c r="A233" s="9" t="s">
        <v>10</v>
      </c>
      <c r="B233" s="11"/>
      <c r="C233" s="10"/>
    </row>
    <row r="234" spans="1:3" ht="17.25" x14ac:dyDescent="0.3">
      <c r="A234" s="9" t="s">
        <v>11</v>
      </c>
      <c r="B234" s="11"/>
      <c r="C234" s="10">
        <v>83250</v>
      </c>
    </row>
    <row r="235" spans="1:3" ht="17.25" x14ac:dyDescent="0.3">
      <c r="A235" s="9" t="s">
        <v>12</v>
      </c>
      <c r="B235" s="16"/>
      <c r="C235" s="13">
        <v>30000</v>
      </c>
    </row>
    <row r="236" spans="1:3" ht="17.25" x14ac:dyDescent="0.3">
      <c r="A236" s="9" t="s">
        <v>13</v>
      </c>
      <c r="B236" s="11"/>
      <c r="C236" s="10">
        <v>51175</v>
      </c>
    </row>
    <row r="237" spans="1:3" ht="17.25" x14ac:dyDescent="0.3">
      <c r="A237" s="9" t="s">
        <v>14</v>
      </c>
      <c r="B237" s="11"/>
      <c r="C237" s="10"/>
    </row>
    <row r="238" spans="1:3" ht="17.25" x14ac:dyDescent="0.3">
      <c r="A238" s="9" t="s">
        <v>15</v>
      </c>
      <c r="B238" s="14"/>
      <c r="C238" s="13">
        <v>100000</v>
      </c>
    </row>
    <row r="239" spans="1:3" ht="17.25" x14ac:dyDescent="0.3">
      <c r="A239" s="9" t="s">
        <v>16</v>
      </c>
      <c r="B239" s="11"/>
      <c r="C239" s="10">
        <v>25000</v>
      </c>
    </row>
    <row r="240" spans="1:3" ht="17.25" x14ac:dyDescent="0.3">
      <c r="A240" s="9" t="s">
        <v>17</v>
      </c>
      <c r="B240" s="11"/>
      <c r="C240" s="10">
        <v>55000</v>
      </c>
    </row>
    <row r="241" spans="1:3" ht="17.25" x14ac:dyDescent="0.3">
      <c r="A241" s="9" t="s">
        <v>18</v>
      </c>
      <c r="B241" s="14"/>
      <c r="C241" s="13">
        <v>11500</v>
      </c>
    </row>
    <row r="242" spans="1:3" ht="17.25" x14ac:dyDescent="0.3">
      <c r="A242" s="9" t="s">
        <v>19</v>
      </c>
      <c r="B242" s="11"/>
      <c r="C242" s="10">
        <v>20000</v>
      </c>
    </row>
    <row r="243" spans="1:3" ht="17.25" x14ac:dyDescent="0.3">
      <c r="A243" s="17" t="s">
        <v>20</v>
      </c>
      <c r="B243" s="19"/>
      <c r="C243" s="18">
        <f>SUM(C229:C242)</f>
        <v>486075</v>
      </c>
    </row>
    <row r="244" spans="1:3" ht="17.25" x14ac:dyDescent="0.3">
      <c r="A244" s="9"/>
      <c r="B244" s="22"/>
      <c r="C244" s="20"/>
    </row>
    <row r="245" spans="1:3" ht="17.25" x14ac:dyDescent="0.3">
      <c r="A245" s="23" t="s">
        <v>21</v>
      </c>
      <c r="B245" s="22"/>
      <c r="C245" s="20"/>
    </row>
    <row r="246" spans="1:3" ht="17.25" x14ac:dyDescent="0.3">
      <c r="A246" s="9" t="s">
        <v>22</v>
      </c>
      <c r="B246" s="22"/>
      <c r="C246" s="20"/>
    </row>
    <row r="247" spans="1:3" ht="15.75" x14ac:dyDescent="0.25">
      <c r="A247" s="67" t="s">
        <v>143</v>
      </c>
      <c r="B247" s="154"/>
      <c r="C247" s="15"/>
    </row>
    <row r="248" spans="1:3" ht="17.25" x14ac:dyDescent="0.3">
      <c r="A248" s="9" t="s">
        <v>24</v>
      </c>
      <c r="B248" s="22"/>
      <c r="C248" s="20"/>
    </row>
    <row r="249" spans="1:3" ht="17.25" x14ac:dyDescent="0.3">
      <c r="A249" s="9" t="s">
        <v>25</v>
      </c>
      <c r="B249" s="22">
        <v>6600.89</v>
      </c>
      <c r="C249" s="20"/>
    </row>
    <row r="250" spans="1:3" ht="17.25" x14ac:dyDescent="0.3">
      <c r="A250" s="9"/>
      <c r="B250" s="22"/>
      <c r="C250" s="20"/>
    </row>
    <row r="251" spans="1:3" ht="15.75" x14ac:dyDescent="0.25">
      <c r="A251" s="12"/>
      <c r="B251" s="8"/>
      <c r="C251" s="7">
        <f>C243+B247+B249</f>
        <v>492675.89</v>
      </c>
    </row>
    <row r="252" spans="1:3" ht="17.25" x14ac:dyDescent="0.3">
      <c r="A252" s="23" t="s">
        <v>26</v>
      </c>
      <c r="B252" s="11"/>
      <c r="C252" s="10"/>
    </row>
    <row r="253" spans="1:3" ht="17.25" x14ac:dyDescent="0.3">
      <c r="A253" s="9" t="s">
        <v>27</v>
      </c>
      <c r="B253" s="27">
        <v>350</v>
      </c>
      <c r="C253" s="28"/>
    </row>
    <row r="254" spans="1:3" ht="17.25" x14ac:dyDescent="0.3">
      <c r="A254" s="9" t="s">
        <v>28</v>
      </c>
      <c r="B254" s="30">
        <v>10235</v>
      </c>
      <c r="C254" s="31"/>
    </row>
    <row r="255" spans="1:3" ht="16.5" thickBot="1" x14ac:dyDescent="0.3">
      <c r="A255" s="12"/>
      <c r="B255" s="62"/>
      <c r="C255" s="59">
        <f t="shared" ref="C255" si="6">-B253-B254</f>
        <v>-10585</v>
      </c>
    </row>
    <row r="256" spans="1:3" ht="17.25" x14ac:dyDescent="0.3">
      <c r="A256" s="9" t="s">
        <v>29</v>
      </c>
      <c r="B256" s="11"/>
      <c r="C256" s="65">
        <f>+C251+C255</f>
        <v>482090.89</v>
      </c>
    </row>
    <row r="257" spans="1:3" ht="17.25" x14ac:dyDescent="0.3">
      <c r="A257" s="9" t="s">
        <v>30</v>
      </c>
      <c r="B257" s="30"/>
      <c r="C257" s="31">
        <f>C256*6/100</f>
        <v>28925.453399999999</v>
      </c>
    </row>
    <row r="258" spans="1:3" ht="17.25" x14ac:dyDescent="0.3">
      <c r="A258" s="9" t="s">
        <v>31</v>
      </c>
      <c r="B258" s="22"/>
      <c r="C258" s="66">
        <v>-15000</v>
      </c>
    </row>
    <row r="259" spans="1:3" ht="15.75" x14ac:dyDescent="0.25">
      <c r="A259" s="12" t="s">
        <v>32</v>
      </c>
      <c r="B259" s="40"/>
      <c r="C259" s="60">
        <f>C257+C258</f>
        <v>13925.453399999999</v>
      </c>
    </row>
    <row r="260" spans="1:3" ht="16.5" thickBot="1" x14ac:dyDescent="0.3">
      <c r="A260" s="43"/>
      <c r="B260" s="164"/>
      <c r="C260" s="124">
        <v>13925</v>
      </c>
    </row>
    <row r="261" spans="1:3" ht="16.5" thickTop="1" x14ac:dyDescent="0.25">
      <c r="A261" s="21"/>
      <c r="B261" s="30"/>
      <c r="C261" s="97"/>
    </row>
    <row r="262" spans="1:3" ht="15.75" x14ac:dyDescent="0.25">
      <c r="A262" s="21"/>
      <c r="B262" s="30"/>
      <c r="C262" s="97"/>
    </row>
    <row r="263" spans="1:3" ht="15.75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92"/>
      <c r="B265" s="30"/>
      <c r="C265" s="58"/>
    </row>
    <row r="266" spans="1:3" ht="15.75" x14ac:dyDescent="0.25">
      <c r="A266" s="92"/>
      <c r="B266" s="30"/>
      <c r="C266" s="58"/>
    </row>
    <row r="267" spans="1:3" ht="15.75" x14ac:dyDescent="0.25">
      <c r="A267" s="92"/>
      <c r="B267" s="30"/>
      <c r="C267" s="58"/>
    </row>
    <row r="268" spans="1:3" ht="17.25" x14ac:dyDescent="0.3">
      <c r="A268" s="1" t="s">
        <v>55</v>
      </c>
      <c r="B268" s="3"/>
      <c r="C268" s="3"/>
    </row>
    <row r="269" spans="1:3" ht="17.25" x14ac:dyDescent="0.3">
      <c r="A269" s="1" t="s">
        <v>56</v>
      </c>
      <c r="B269" s="3"/>
      <c r="C269" s="3"/>
    </row>
    <row r="270" spans="1:3" ht="15.75" x14ac:dyDescent="0.25">
      <c r="A270" s="73"/>
      <c r="B270" s="3"/>
      <c r="C270" s="3"/>
    </row>
    <row r="271" spans="1:3" ht="15.75" x14ac:dyDescent="0.25">
      <c r="A271" s="74" t="s">
        <v>2</v>
      </c>
      <c r="B271" s="3"/>
      <c r="C271" s="3"/>
    </row>
    <row r="272" spans="1:3" ht="15.75" x14ac:dyDescent="0.25">
      <c r="A272" s="75"/>
      <c r="B272" s="166" t="s">
        <v>160</v>
      </c>
      <c r="C272" s="166"/>
    </row>
    <row r="273" spans="1:3" ht="15.75" x14ac:dyDescent="0.25">
      <c r="A273" s="76" t="s">
        <v>6</v>
      </c>
      <c r="B273" s="8"/>
      <c r="C273" s="7">
        <v>93010</v>
      </c>
    </row>
    <row r="274" spans="1:3" ht="15.75" x14ac:dyDescent="0.25">
      <c r="A274" s="67" t="s">
        <v>7</v>
      </c>
      <c r="B274" s="47"/>
      <c r="C274" s="77" t="s">
        <v>38</v>
      </c>
    </row>
    <row r="275" spans="1:3" ht="15.75" x14ac:dyDescent="0.25">
      <c r="A275" s="67" t="s">
        <v>9</v>
      </c>
      <c r="B275" s="11"/>
      <c r="C275" s="10">
        <v>7800</v>
      </c>
    </row>
    <row r="276" spans="1:3" ht="16.5" x14ac:dyDescent="0.25">
      <c r="A276" s="12" t="s">
        <v>8</v>
      </c>
      <c r="B276" s="48"/>
      <c r="C276" s="10">
        <v>2320</v>
      </c>
    </row>
    <row r="277" spans="1:3" ht="15.75" x14ac:dyDescent="0.25">
      <c r="A277" s="67" t="s">
        <v>11</v>
      </c>
      <c r="B277" s="11"/>
      <c r="C277" s="10">
        <v>83250</v>
      </c>
    </row>
    <row r="278" spans="1:3" ht="15.75" x14ac:dyDescent="0.25">
      <c r="A278" s="67" t="s">
        <v>13</v>
      </c>
      <c r="B278" s="11"/>
      <c r="C278" s="10">
        <v>46505</v>
      </c>
    </row>
    <row r="279" spans="1:3" ht="15.75" x14ac:dyDescent="0.25">
      <c r="A279" s="67" t="s">
        <v>14</v>
      </c>
      <c r="B279" s="47"/>
      <c r="C279" s="13" t="s">
        <v>38</v>
      </c>
    </row>
    <row r="280" spans="1:3" ht="15.75" x14ac:dyDescent="0.25">
      <c r="A280" s="67" t="s">
        <v>16</v>
      </c>
      <c r="B280" s="11"/>
      <c r="C280" s="10">
        <v>25000</v>
      </c>
    </row>
    <row r="281" spans="1:3" ht="15.75" x14ac:dyDescent="0.25">
      <c r="A281" s="67" t="s">
        <v>17</v>
      </c>
      <c r="B281" s="11"/>
      <c r="C281" s="10">
        <v>55000</v>
      </c>
    </row>
    <row r="282" spans="1:3" ht="15.75" x14ac:dyDescent="0.25">
      <c r="A282" s="67" t="s">
        <v>15</v>
      </c>
      <c r="B282" s="47"/>
      <c r="C282" s="15">
        <v>100000</v>
      </c>
    </row>
    <row r="283" spans="1:3" ht="15.75" x14ac:dyDescent="0.25">
      <c r="A283" s="67" t="s">
        <v>18</v>
      </c>
      <c r="B283" s="11"/>
      <c r="C283" s="10">
        <v>11500</v>
      </c>
    </row>
    <row r="284" spans="1:3" ht="15.75" x14ac:dyDescent="0.25">
      <c r="A284" s="67" t="s">
        <v>19</v>
      </c>
      <c r="B284" s="11"/>
      <c r="C284" s="10">
        <v>20000</v>
      </c>
    </row>
    <row r="285" spans="1:3" ht="15.75" x14ac:dyDescent="0.25">
      <c r="A285" s="78" t="s">
        <v>20</v>
      </c>
      <c r="B285" s="19"/>
      <c r="C285" s="18">
        <f>SUM(C273:C284)</f>
        <v>444385</v>
      </c>
    </row>
    <row r="286" spans="1:3" ht="15.75" x14ac:dyDescent="0.25">
      <c r="A286" s="79"/>
      <c r="B286" s="47"/>
      <c r="C286" s="20"/>
    </row>
    <row r="287" spans="1:3" ht="15.75" x14ac:dyDescent="0.25">
      <c r="A287" s="80" t="s">
        <v>21</v>
      </c>
      <c r="B287" s="47"/>
      <c r="C287" s="20"/>
    </row>
    <row r="288" spans="1:3" ht="15.75" x14ac:dyDescent="0.25">
      <c r="A288" s="67" t="s">
        <v>143</v>
      </c>
      <c r="B288" s="154"/>
      <c r="C288" s="77"/>
    </row>
    <row r="289" spans="1:3" ht="15.75" x14ac:dyDescent="0.25">
      <c r="A289" s="67" t="s">
        <v>22</v>
      </c>
      <c r="B289" s="47"/>
      <c r="C289" s="81"/>
    </row>
    <row r="290" spans="1:3" ht="15.75" x14ac:dyDescent="0.25">
      <c r="A290" s="67" t="s">
        <v>24</v>
      </c>
      <c r="B290" s="14">
        <v>70000</v>
      </c>
      <c r="C290" s="81"/>
    </row>
    <row r="291" spans="1:3" ht="15.75" x14ac:dyDescent="0.25">
      <c r="A291" s="67" t="s">
        <v>25</v>
      </c>
      <c r="B291" s="47"/>
      <c r="C291" s="81"/>
    </row>
    <row r="292" spans="1:3" ht="15.75" x14ac:dyDescent="0.25">
      <c r="A292" s="67"/>
      <c r="B292" s="8"/>
      <c r="C292" s="7">
        <f>C285+B288+B290</f>
        <v>514385</v>
      </c>
    </row>
    <row r="293" spans="1:3" ht="15.75" x14ac:dyDescent="0.25">
      <c r="A293" s="80" t="s">
        <v>26</v>
      </c>
      <c r="B293" s="47"/>
      <c r="C293" s="81"/>
    </row>
    <row r="294" spans="1:3" ht="15.75" x14ac:dyDescent="0.25">
      <c r="A294" s="67" t="s">
        <v>27</v>
      </c>
      <c r="B294" s="29">
        <v>350</v>
      </c>
      <c r="C294" s="82"/>
    </row>
    <row r="295" spans="1:3" ht="17.25" x14ac:dyDescent="0.3">
      <c r="A295" s="83" t="s">
        <v>28</v>
      </c>
      <c r="B295" s="29">
        <v>9301</v>
      </c>
      <c r="C295" s="82"/>
    </row>
    <row r="296" spans="1:3" ht="17.25" x14ac:dyDescent="0.3">
      <c r="A296" s="83"/>
      <c r="B296" s="49"/>
      <c r="C296" s="33">
        <f>-B294-B295-B296</f>
        <v>-9651</v>
      </c>
    </row>
    <row r="297" spans="1:3" ht="16.5" thickBot="1" x14ac:dyDescent="0.3">
      <c r="A297" s="67" t="s">
        <v>29</v>
      </c>
      <c r="B297" s="35"/>
      <c r="C297" s="84">
        <f>C292-B294-B295</f>
        <v>504734</v>
      </c>
    </row>
    <row r="298" spans="1:3" ht="15.75" x14ac:dyDescent="0.25">
      <c r="A298" s="67" t="s">
        <v>73</v>
      </c>
      <c r="B298" s="50"/>
      <c r="C298" s="85">
        <f>C297*12/100</f>
        <v>60568.08</v>
      </c>
    </row>
    <row r="299" spans="1:3" ht="15.75" x14ac:dyDescent="0.25">
      <c r="A299" s="67" t="s">
        <v>31</v>
      </c>
      <c r="B299" s="47"/>
      <c r="C299" s="77">
        <v>-45000</v>
      </c>
    </row>
    <row r="300" spans="1:3" ht="15.75" x14ac:dyDescent="0.25">
      <c r="A300" s="12" t="s">
        <v>32</v>
      </c>
      <c r="B300" s="47"/>
      <c r="C300" s="60">
        <f>C298+C299</f>
        <v>15568.080000000002</v>
      </c>
    </row>
    <row r="301" spans="1:3" ht="16.5" thickBot="1" x14ac:dyDescent="0.3">
      <c r="A301" s="43"/>
      <c r="B301" s="52"/>
      <c r="C301" s="124">
        <v>15568</v>
      </c>
    </row>
    <row r="302" spans="1:3" ht="16.5" thickTop="1" x14ac:dyDescent="0.25">
      <c r="A302" s="21"/>
      <c r="B302" s="30"/>
      <c r="C302" s="97"/>
    </row>
    <row r="303" spans="1:3" ht="15.75" x14ac:dyDescent="0.25">
      <c r="A303" s="21"/>
      <c r="B303" s="30"/>
      <c r="C303" s="97"/>
    </row>
    <row r="304" spans="1:3" ht="15.75" x14ac:dyDescent="0.25">
      <c r="A304" s="21"/>
      <c r="B304" s="30"/>
      <c r="C304" s="97"/>
    </row>
    <row r="305" spans="1:3" ht="15.75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7.25" x14ac:dyDescent="0.3">
      <c r="A315" s="1" t="s">
        <v>71</v>
      </c>
      <c r="B315" s="1"/>
      <c r="C315" s="2"/>
    </row>
    <row r="316" spans="1:3" ht="17.25" x14ac:dyDescent="0.3">
      <c r="A316" s="1" t="s">
        <v>56</v>
      </c>
      <c r="B316" s="1"/>
      <c r="C316" s="2"/>
    </row>
    <row r="317" spans="1:3" ht="15.75" x14ac:dyDescent="0.25">
      <c r="A317" s="73"/>
      <c r="B317" s="73"/>
      <c r="C317" s="72"/>
    </row>
    <row r="318" spans="1:3" ht="15.75" x14ac:dyDescent="0.25">
      <c r="A318" s="74" t="s">
        <v>2</v>
      </c>
      <c r="B318" s="73"/>
      <c r="C318" s="72"/>
    </row>
    <row r="319" spans="1:3" ht="15.75" x14ac:dyDescent="0.25">
      <c r="A319" s="75"/>
      <c r="B319" s="166" t="s">
        <v>160</v>
      </c>
      <c r="C319" s="166"/>
    </row>
    <row r="320" spans="1:3" ht="15.75" x14ac:dyDescent="0.25">
      <c r="A320" s="76" t="s">
        <v>6</v>
      </c>
      <c r="B320" s="8"/>
      <c r="C320" s="7">
        <v>112500</v>
      </c>
    </row>
    <row r="321" spans="1:3" ht="15.75" x14ac:dyDescent="0.25">
      <c r="A321" s="67" t="s">
        <v>7</v>
      </c>
      <c r="B321" s="47"/>
      <c r="C321" s="77" t="s">
        <v>38</v>
      </c>
    </row>
    <row r="322" spans="1:3" ht="15.75" x14ac:dyDescent="0.25">
      <c r="A322" s="67" t="s">
        <v>9</v>
      </c>
      <c r="B322" s="11"/>
      <c r="C322" s="10">
        <v>7800</v>
      </c>
    </row>
    <row r="323" spans="1:3" ht="16.5" x14ac:dyDescent="0.25">
      <c r="A323" s="12" t="s">
        <v>8</v>
      </c>
      <c r="B323" s="48"/>
      <c r="C323" s="10"/>
    </row>
    <row r="324" spans="1:3" ht="15.75" x14ac:dyDescent="0.25">
      <c r="A324" s="67" t="s">
        <v>11</v>
      </c>
      <c r="B324" s="11"/>
      <c r="C324" s="10">
        <v>83250</v>
      </c>
    </row>
    <row r="325" spans="1:3" ht="15.75" x14ac:dyDescent="0.25">
      <c r="A325" s="67" t="s">
        <v>53</v>
      </c>
      <c r="B325" s="11"/>
      <c r="C325" s="10"/>
    </row>
    <row r="326" spans="1:3" ht="15.75" x14ac:dyDescent="0.25">
      <c r="A326" s="67" t="s">
        <v>13</v>
      </c>
      <c r="B326" s="11"/>
      <c r="C326" s="10">
        <v>56250</v>
      </c>
    </row>
    <row r="327" spans="1:3" ht="15.75" x14ac:dyDescent="0.25">
      <c r="A327" s="67" t="s">
        <v>14</v>
      </c>
      <c r="B327" s="47"/>
      <c r="C327" s="13" t="s">
        <v>38</v>
      </c>
    </row>
    <row r="328" spans="1:3" ht="15.75" x14ac:dyDescent="0.25">
      <c r="A328" s="67" t="s">
        <v>16</v>
      </c>
      <c r="B328" s="11"/>
      <c r="C328" s="10">
        <v>25000</v>
      </c>
    </row>
    <row r="329" spans="1:3" ht="15.75" x14ac:dyDescent="0.25">
      <c r="A329" s="67" t="s">
        <v>17</v>
      </c>
      <c r="B329" s="11"/>
      <c r="C329" s="10">
        <v>65000</v>
      </c>
    </row>
    <row r="330" spans="1:3" ht="15.75" x14ac:dyDescent="0.25">
      <c r="A330" s="67" t="s">
        <v>15</v>
      </c>
      <c r="B330" s="47"/>
      <c r="C330" s="25">
        <v>100000</v>
      </c>
    </row>
    <row r="331" spans="1:3" ht="15.75" x14ac:dyDescent="0.25">
      <c r="A331" s="67" t="s">
        <v>18</v>
      </c>
      <c r="B331" s="11"/>
      <c r="C331" s="10">
        <v>11500</v>
      </c>
    </row>
    <row r="332" spans="1:3" ht="15.75" x14ac:dyDescent="0.25">
      <c r="A332" s="67" t="s">
        <v>19</v>
      </c>
      <c r="B332" s="11"/>
      <c r="C332" s="10">
        <v>20000</v>
      </c>
    </row>
    <row r="333" spans="1:3" ht="15.75" x14ac:dyDescent="0.25">
      <c r="A333" s="78" t="s">
        <v>20</v>
      </c>
      <c r="B333" s="19"/>
      <c r="C333" s="18">
        <f>SUM(C320:C332)</f>
        <v>481300</v>
      </c>
    </row>
    <row r="334" spans="1:3" ht="15.75" x14ac:dyDescent="0.25">
      <c r="A334" s="79"/>
      <c r="B334" s="47"/>
      <c r="C334" s="20"/>
    </row>
    <row r="335" spans="1:3" ht="15.75" x14ac:dyDescent="0.25">
      <c r="A335" s="80" t="s">
        <v>21</v>
      </c>
      <c r="B335" s="47"/>
      <c r="C335" s="20"/>
    </row>
    <row r="336" spans="1:3" ht="15.75" x14ac:dyDescent="0.25">
      <c r="A336" s="67" t="s">
        <v>143</v>
      </c>
      <c r="B336" s="154"/>
      <c r="C336" s="77"/>
    </row>
    <row r="337" spans="1:3" ht="15.75" x14ac:dyDescent="0.25">
      <c r="A337" s="67" t="s">
        <v>22</v>
      </c>
      <c r="B337" s="47"/>
      <c r="C337" s="81"/>
    </row>
    <row r="338" spans="1:3" ht="15.75" x14ac:dyDescent="0.25">
      <c r="A338" s="67" t="s">
        <v>24</v>
      </c>
      <c r="B338" s="14">
        <v>40000</v>
      </c>
      <c r="C338" s="81"/>
    </row>
    <row r="339" spans="1:3" ht="15.75" x14ac:dyDescent="0.25">
      <c r="A339" s="67" t="s">
        <v>25</v>
      </c>
      <c r="B339" s="47"/>
      <c r="C339" s="81"/>
    </row>
    <row r="340" spans="1:3" ht="15.75" x14ac:dyDescent="0.25">
      <c r="A340" s="67"/>
      <c r="B340" s="8"/>
      <c r="C340" s="7">
        <f>C333+B336+B338</f>
        <v>521300</v>
      </c>
    </row>
    <row r="341" spans="1:3" ht="15.75" x14ac:dyDescent="0.25">
      <c r="A341" s="80" t="s">
        <v>26</v>
      </c>
      <c r="B341" s="47"/>
      <c r="C341" s="81"/>
    </row>
    <row r="342" spans="1:3" ht="15.75" x14ac:dyDescent="0.25">
      <c r="A342" s="67" t="s">
        <v>27</v>
      </c>
      <c r="B342" s="29">
        <v>350</v>
      </c>
      <c r="C342" s="82"/>
    </row>
    <row r="343" spans="1:3" ht="17.25" x14ac:dyDescent="0.3">
      <c r="A343" s="83" t="s">
        <v>28</v>
      </c>
      <c r="B343" s="29">
        <v>11250</v>
      </c>
      <c r="C343" s="82"/>
    </row>
    <row r="344" spans="1:3" ht="17.25" x14ac:dyDescent="0.3">
      <c r="A344" s="83"/>
      <c r="B344" s="49"/>
      <c r="C344" s="33">
        <f>-B342-B343-B344</f>
        <v>-11600</v>
      </c>
    </row>
    <row r="345" spans="1:3" ht="16.5" thickBot="1" x14ac:dyDescent="0.3">
      <c r="A345" s="67" t="s">
        <v>29</v>
      </c>
      <c r="B345" s="35"/>
      <c r="C345" s="84">
        <f>C340-B342-B343</f>
        <v>509700</v>
      </c>
    </row>
    <row r="346" spans="1:3" ht="15.75" x14ac:dyDescent="0.25">
      <c r="A346" s="67" t="s">
        <v>73</v>
      </c>
      <c r="B346" s="50"/>
      <c r="C346" s="85">
        <f>C345*12/100</f>
        <v>61164</v>
      </c>
    </row>
    <row r="347" spans="1:3" ht="15.75" x14ac:dyDescent="0.25">
      <c r="A347" s="67" t="s">
        <v>31</v>
      </c>
      <c r="B347" s="47"/>
      <c r="C347" s="77">
        <v>-45000</v>
      </c>
    </row>
    <row r="348" spans="1:3" ht="16.5" thickBot="1" x14ac:dyDescent="0.3">
      <c r="A348" s="43" t="s">
        <v>153</v>
      </c>
      <c r="B348" s="40"/>
      <c r="C348" s="38">
        <f>C346+C347</f>
        <v>16164</v>
      </c>
    </row>
    <row r="349" spans="1:3" ht="16.5" thickTop="1" x14ac:dyDescent="0.25">
      <c r="A349" s="21" t="s">
        <v>149</v>
      </c>
      <c r="B349" s="30"/>
      <c r="C349" s="97"/>
    </row>
    <row r="350" spans="1:3" ht="15.75" x14ac:dyDescent="0.25">
      <c r="A350" s="21"/>
      <c r="B350" s="30"/>
      <c r="C350" s="97"/>
    </row>
    <row r="351" spans="1:3" ht="15.75" x14ac:dyDescent="0.25">
      <c r="A351" s="21"/>
      <c r="B351" s="30"/>
      <c r="C351" s="97"/>
    </row>
    <row r="352" spans="1:3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92"/>
      <c r="B356" s="37"/>
      <c r="C356" s="120"/>
    </row>
    <row r="357" spans="1:3" ht="15.75" x14ac:dyDescent="0.25">
      <c r="A357" s="92"/>
      <c r="B357" s="37"/>
      <c r="C357" s="120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7.25" x14ac:dyDescent="0.3">
      <c r="A362" s="1" t="s">
        <v>130</v>
      </c>
      <c r="B362" s="1"/>
      <c r="C362" s="2"/>
    </row>
    <row r="363" spans="1:3" ht="17.25" x14ac:dyDescent="0.3">
      <c r="A363" s="1" t="s">
        <v>56</v>
      </c>
      <c r="B363" s="1"/>
      <c r="C363" s="2"/>
    </row>
    <row r="364" spans="1:3" ht="15.75" x14ac:dyDescent="0.25">
      <c r="A364" s="73"/>
      <c r="B364" s="73"/>
      <c r="C364" s="72"/>
    </row>
    <row r="365" spans="1:3" ht="15.75" x14ac:dyDescent="0.25">
      <c r="A365" s="74" t="s">
        <v>2</v>
      </c>
      <c r="B365" s="73"/>
      <c r="C365" s="72"/>
    </row>
    <row r="366" spans="1:3" ht="15.75" x14ac:dyDescent="0.25">
      <c r="A366" s="75"/>
      <c r="B366" s="166" t="s">
        <v>160</v>
      </c>
      <c r="C366" s="166"/>
    </row>
    <row r="367" spans="1:3" ht="15.75" x14ac:dyDescent="0.25">
      <c r="A367" s="76" t="s">
        <v>6</v>
      </c>
      <c r="B367" s="8"/>
      <c r="C367" s="7">
        <v>84780</v>
      </c>
    </row>
    <row r="368" spans="1:3" ht="15.75" x14ac:dyDescent="0.25">
      <c r="A368" s="67" t="s">
        <v>7</v>
      </c>
      <c r="B368" s="47"/>
      <c r="C368" s="147" t="s">
        <v>38</v>
      </c>
    </row>
    <row r="369" spans="1:3" ht="15.75" x14ac:dyDescent="0.25">
      <c r="A369" s="67" t="s">
        <v>9</v>
      </c>
      <c r="B369" s="11"/>
      <c r="C369" s="10">
        <v>7800</v>
      </c>
    </row>
    <row r="370" spans="1:3" ht="16.5" x14ac:dyDescent="0.25">
      <c r="A370" s="12" t="s">
        <v>8</v>
      </c>
      <c r="B370" s="48"/>
      <c r="C370" s="10"/>
    </row>
    <row r="371" spans="1:3" ht="15.75" x14ac:dyDescent="0.25">
      <c r="A371" s="67" t="s">
        <v>11</v>
      </c>
      <c r="B371" s="11"/>
      <c r="C371" s="10">
        <v>83250</v>
      </c>
    </row>
    <row r="372" spans="1:3" ht="15.75" x14ac:dyDescent="0.25">
      <c r="A372" s="67" t="s">
        <v>53</v>
      </c>
      <c r="B372" s="11"/>
      <c r="C372" s="148">
        <v>30000</v>
      </c>
    </row>
    <row r="373" spans="1:3" ht="15.75" x14ac:dyDescent="0.25">
      <c r="A373" s="67" t="s">
        <v>13</v>
      </c>
      <c r="B373" s="11"/>
      <c r="C373" s="10">
        <v>42390</v>
      </c>
    </row>
    <row r="374" spans="1:3" ht="15.75" x14ac:dyDescent="0.25">
      <c r="A374" s="67" t="s">
        <v>14</v>
      </c>
      <c r="B374" s="47"/>
      <c r="C374" s="149" t="s">
        <v>38</v>
      </c>
    </row>
    <row r="375" spans="1:3" ht="15.75" x14ac:dyDescent="0.25">
      <c r="A375" s="67" t="s">
        <v>16</v>
      </c>
      <c r="B375" s="11"/>
      <c r="C375" s="10">
        <v>25000</v>
      </c>
    </row>
    <row r="376" spans="1:3" ht="15.75" x14ac:dyDescent="0.25">
      <c r="A376" s="67" t="s">
        <v>17</v>
      </c>
      <c r="B376" s="11"/>
      <c r="C376" s="10">
        <v>55000</v>
      </c>
    </row>
    <row r="377" spans="1:3" ht="15.75" x14ac:dyDescent="0.25">
      <c r="A377" s="67" t="s">
        <v>15</v>
      </c>
      <c r="B377" s="47"/>
      <c r="C377" s="13">
        <v>100000</v>
      </c>
    </row>
    <row r="378" spans="1:3" ht="15.75" x14ac:dyDescent="0.25">
      <c r="A378" s="67" t="s">
        <v>18</v>
      </c>
      <c r="B378" s="11"/>
      <c r="C378" s="10">
        <v>11500</v>
      </c>
    </row>
    <row r="379" spans="1:3" ht="15.75" x14ac:dyDescent="0.25">
      <c r="A379" s="67" t="s">
        <v>19</v>
      </c>
      <c r="B379" s="11"/>
      <c r="C379" s="10">
        <v>20000</v>
      </c>
    </row>
    <row r="380" spans="1:3" ht="15.75" x14ac:dyDescent="0.25">
      <c r="A380" s="78" t="s">
        <v>20</v>
      </c>
      <c r="B380" s="19"/>
      <c r="C380" s="18">
        <f>SUM(C367:C379)</f>
        <v>459720</v>
      </c>
    </row>
    <row r="381" spans="1:3" ht="15.75" x14ac:dyDescent="0.25">
      <c r="A381" s="79"/>
      <c r="B381" s="47"/>
      <c r="C381" s="20"/>
    </row>
    <row r="382" spans="1:3" ht="15.75" x14ac:dyDescent="0.25">
      <c r="A382" s="80" t="s">
        <v>21</v>
      </c>
      <c r="B382" s="47"/>
      <c r="C382" s="20"/>
    </row>
    <row r="383" spans="1:3" ht="15.75" x14ac:dyDescent="0.25">
      <c r="A383" s="67" t="s">
        <v>143</v>
      </c>
      <c r="B383" s="154"/>
      <c r="C383" s="77"/>
    </row>
    <row r="384" spans="1:3" ht="15.75" x14ac:dyDescent="0.25">
      <c r="A384" s="67" t="s">
        <v>22</v>
      </c>
      <c r="B384" s="47"/>
      <c r="C384" s="81"/>
    </row>
    <row r="385" spans="1:3" ht="15.75" x14ac:dyDescent="0.25">
      <c r="A385" s="67" t="s">
        <v>24</v>
      </c>
      <c r="B385" s="90"/>
      <c r="C385" s="81"/>
    </row>
    <row r="386" spans="1:3" ht="15.75" x14ac:dyDescent="0.25">
      <c r="A386" s="67" t="s">
        <v>25</v>
      </c>
      <c r="B386" s="47"/>
      <c r="C386" s="81"/>
    </row>
    <row r="387" spans="1:3" ht="15.75" x14ac:dyDescent="0.25">
      <c r="A387" s="67"/>
      <c r="B387" s="8"/>
      <c r="C387" s="7">
        <f>C380+B383</f>
        <v>459720</v>
      </c>
    </row>
    <row r="388" spans="1:3" ht="15.75" x14ac:dyDescent="0.25">
      <c r="A388" s="80" t="s">
        <v>26</v>
      </c>
      <c r="B388" s="47"/>
      <c r="C388" s="81"/>
    </row>
    <row r="389" spans="1:3" ht="15.75" x14ac:dyDescent="0.25">
      <c r="A389" s="67" t="s">
        <v>27</v>
      </c>
      <c r="B389" s="29">
        <v>350</v>
      </c>
      <c r="C389" s="82"/>
    </row>
    <row r="390" spans="1:3" ht="17.25" x14ac:dyDescent="0.3">
      <c r="A390" s="83" t="s">
        <v>28</v>
      </c>
      <c r="B390" s="150">
        <v>8478</v>
      </c>
      <c r="C390" s="82"/>
    </row>
    <row r="391" spans="1:3" ht="17.25" x14ac:dyDescent="0.3">
      <c r="A391" s="83"/>
      <c r="B391" s="49"/>
      <c r="C391" s="33">
        <f>-B389-B390</f>
        <v>-8828</v>
      </c>
    </row>
    <row r="392" spans="1:3" ht="16.5" thickBot="1" x14ac:dyDescent="0.3">
      <c r="A392" s="67" t="s">
        <v>29</v>
      </c>
      <c r="B392" s="35"/>
      <c r="C392" s="84">
        <f>C387+C391</f>
        <v>450892</v>
      </c>
    </row>
    <row r="393" spans="1:3" ht="15.75" x14ac:dyDescent="0.25">
      <c r="A393" s="67" t="s">
        <v>30</v>
      </c>
      <c r="B393" s="50"/>
      <c r="C393" s="85">
        <f>C392*6/100</f>
        <v>27053.52</v>
      </c>
    </row>
    <row r="394" spans="1:3" ht="15.75" x14ac:dyDescent="0.25">
      <c r="A394" s="67" t="s">
        <v>31</v>
      </c>
      <c r="B394" s="47"/>
      <c r="C394" s="77">
        <v>-15000</v>
      </c>
    </row>
    <row r="395" spans="1:3" ht="15.75" x14ac:dyDescent="0.25">
      <c r="A395" s="12" t="s">
        <v>32</v>
      </c>
      <c r="B395" s="40"/>
      <c r="C395" s="60">
        <f>C393+C394</f>
        <v>12053.52</v>
      </c>
    </row>
    <row r="396" spans="1:3" ht="16.5" thickBot="1" x14ac:dyDescent="0.3">
      <c r="A396" s="43"/>
      <c r="B396" s="164"/>
      <c r="C396" s="124">
        <v>12054</v>
      </c>
    </row>
    <row r="397" spans="1:3" ht="16.5" thickTop="1" x14ac:dyDescent="0.25">
      <c r="A397" s="21"/>
      <c r="B397" s="30"/>
      <c r="C397" s="97"/>
    </row>
    <row r="398" spans="1:3" ht="15.75" x14ac:dyDescent="0.25">
      <c r="A398" s="21"/>
      <c r="B398" s="30"/>
      <c r="C398" s="97"/>
    </row>
    <row r="399" spans="1:3" ht="15.75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7.25" x14ac:dyDescent="0.3">
      <c r="A409" s="1" t="s">
        <v>131</v>
      </c>
      <c r="B409" s="1"/>
      <c r="C409" s="2"/>
    </row>
    <row r="410" spans="1:3" ht="17.25" x14ac:dyDescent="0.3">
      <c r="A410" s="1" t="s">
        <v>56</v>
      </c>
      <c r="B410" s="1"/>
      <c r="C410" s="2"/>
    </row>
    <row r="411" spans="1:3" ht="15.75" x14ac:dyDescent="0.25">
      <c r="A411" s="73"/>
      <c r="B411" s="73"/>
      <c r="C411" s="72"/>
    </row>
    <row r="412" spans="1:3" ht="15.75" x14ac:dyDescent="0.25">
      <c r="A412" s="74" t="s">
        <v>2</v>
      </c>
      <c r="B412" s="73"/>
      <c r="C412" s="72"/>
    </row>
    <row r="413" spans="1:3" ht="15.75" x14ac:dyDescent="0.25">
      <c r="A413" s="75"/>
      <c r="B413" s="166" t="s">
        <v>160</v>
      </c>
      <c r="C413" s="166"/>
    </row>
    <row r="414" spans="1:3" ht="15.75" x14ac:dyDescent="0.25">
      <c r="A414" s="76" t="s">
        <v>6</v>
      </c>
      <c r="B414" s="8"/>
      <c r="C414" s="7">
        <v>97350</v>
      </c>
    </row>
    <row r="415" spans="1:3" ht="15.75" x14ac:dyDescent="0.25">
      <c r="A415" s="67" t="s">
        <v>7</v>
      </c>
      <c r="B415" s="47"/>
      <c r="C415" s="77"/>
    </row>
    <row r="416" spans="1:3" ht="15.75" x14ac:dyDescent="0.25">
      <c r="A416" s="67" t="s">
        <v>9</v>
      </c>
      <c r="B416" s="11"/>
      <c r="C416" s="10">
        <v>7800</v>
      </c>
    </row>
    <row r="417" spans="1:3" ht="16.5" x14ac:dyDescent="0.25">
      <c r="A417" s="12" t="s">
        <v>8</v>
      </c>
      <c r="B417" s="48"/>
      <c r="C417" s="10"/>
    </row>
    <row r="418" spans="1:3" ht="15.75" x14ac:dyDescent="0.25">
      <c r="A418" s="67" t="s">
        <v>11</v>
      </c>
      <c r="B418" s="11"/>
      <c r="C418" s="10">
        <v>83250</v>
      </c>
    </row>
    <row r="419" spans="1:3" ht="15.75" x14ac:dyDescent="0.25">
      <c r="A419" s="67" t="s">
        <v>53</v>
      </c>
      <c r="B419" s="11"/>
      <c r="C419" s="10">
        <v>30000</v>
      </c>
    </row>
    <row r="420" spans="1:3" ht="15.75" x14ac:dyDescent="0.25">
      <c r="A420" s="67" t="s">
        <v>13</v>
      </c>
      <c r="B420" s="11"/>
      <c r="C420" s="10">
        <f>C414/2</f>
        <v>48675</v>
      </c>
    </row>
    <row r="421" spans="1:3" ht="15.75" x14ac:dyDescent="0.25">
      <c r="A421" s="67" t="s">
        <v>14</v>
      </c>
      <c r="B421" s="47"/>
      <c r="C421" s="13"/>
    </row>
    <row r="422" spans="1:3" ht="15.75" x14ac:dyDescent="0.25">
      <c r="A422" s="67" t="s">
        <v>16</v>
      </c>
      <c r="B422" s="11"/>
      <c r="C422" s="10">
        <v>25000</v>
      </c>
    </row>
    <row r="423" spans="1:3" ht="15.75" x14ac:dyDescent="0.25">
      <c r="A423" s="67" t="s">
        <v>17</v>
      </c>
      <c r="B423" s="11"/>
      <c r="C423" s="10">
        <v>55000</v>
      </c>
    </row>
    <row r="424" spans="1:3" ht="15.75" x14ac:dyDescent="0.25">
      <c r="A424" s="67" t="s">
        <v>15</v>
      </c>
      <c r="B424" s="47"/>
      <c r="C424" s="15">
        <v>100000</v>
      </c>
    </row>
    <row r="425" spans="1:3" ht="15.75" x14ac:dyDescent="0.25">
      <c r="A425" s="67" t="s">
        <v>18</v>
      </c>
      <c r="B425" s="11"/>
      <c r="C425" s="10">
        <v>11500</v>
      </c>
    </row>
    <row r="426" spans="1:3" ht="15.75" x14ac:dyDescent="0.25">
      <c r="A426" s="67" t="s">
        <v>19</v>
      </c>
      <c r="B426" s="11"/>
      <c r="C426" s="10">
        <v>20000</v>
      </c>
    </row>
    <row r="427" spans="1:3" ht="15.75" x14ac:dyDescent="0.25">
      <c r="A427" s="78" t="s">
        <v>20</v>
      </c>
      <c r="B427" s="19"/>
      <c r="C427" s="18">
        <f>SUM(C414:C426)</f>
        <v>478575</v>
      </c>
    </row>
    <row r="428" spans="1:3" ht="15.75" x14ac:dyDescent="0.25">
      <c r="A428" s="79"/>
      <c r="B428" s="47"/>
      <c r="C428" s="20"/>
    </row>
    <row r="429" spans="1:3" ht="15.75" x14ac:dyDescent="0.25">
      <c r="A429" s="80" t="s">
        <v>21</v>
      </c>
      <c r="B429" s="47"/>
      <c r="C429" s="20"/>
    </row>
    <row r="430" spans="1:3" ht="15.75" x14ac:dyDescent="0.25">
      <c r="A430" s="67" t="s">
        <v>143</v>
      </c>
      <c r="B430" s="154"/>
      <c r="C430" s="77"/>
    </row>
    <row r="431" spans="1:3" ht="15.75" x14ac:dyDescent="0.25">
      <c r="A431" s="67" t="s">
        <v>22</v>
      </c>
      <c r="B431" s="47"/>
      <c r="C431" s="81"/>
    </row>
    <row r="432" spans="1:3" ht="15.75" x14ac:dyDescent="0.25">
      <c r="A432" s="67" t="s">
        <v>24</v>
      </c>
      <c r="B432" s="90"/>
      <c r="C432" s="81"/>
    </row>
    <row r="433" spans="1:3" ht="15.75" x14ac:dyDescent="0.25">
      <c r="A433" s="67" t="s">
        <v>25</v>
      </c>
      <c r="B433" s="47"/>
      <c r="C433" s="81"/>
    </row>
    <row r="434" spans="1:3" ht="15.75" x14ac:dyDescent="0.25">
      <c r="A434" s="67"/>
      <c r="B434" s="8"/>
      <c r="C434" s="7">
        <f>C427+B430</f>
        <v>478575</v>
      </c>
    </row>
    <row r="435" spans="1:3" ht="15.75" x14ac:dyDescent="0.25">
      <c r="A435" s="80" t="s">
        <v>26</v>
      </c>
      <c r="B435" s="47"/>
      <c r="C435" s="81"/>
    </row>
    <row r="436" spans="1:3" ht="15.75" x14ac:dyDescent="0.25">
      <c r="A436" s="67" t="s">
        <v>27</v>
      </c>
      <c r="B436" s="29">
        <v>350</v>
      </c>
      <c r="C436" s="82"/>
    </row>
    <row r="437" spans="1:3" ht="17.25" x14ac:dyDescent="0.3">
      <c r="A437" s="83" t="s">
        <v>28</v>
      </c>
      <c r="B437" s="29">
        <v>9735</v>
      </c>
      <c r="C437" s="82"/>
    </row>
    <row r="438" spans="1:3" ht="17.25" x14ac:dyDescent="0.3">
      <c r="A438" s="83"/>
      <c r="B438" s="49"/>
      <c r="C438" s="33">
        <f>-B436-B437-B438</f>
        <v>-10085</v>
      </c>
    </row>
    <row r="439" spans="1:3" ht="16.5" thickBot="1" x14ac:dyDescent="0.3">
      <c r="A439" s="67" t="s">
        <v>29</v>
      </c>
      <c r="B439" s="35"/>
      <c r="C439" s="84">
        <f>C434-B436-B437</f>
        <v>468490</v>
      </c>
    </row>
    <row r="440" spans="1:3" ht="15.75" x14ac:dyDescent="0.25">
      <c r="A440" s="67" t="s">
        <v>30</v>
      </c>
      <c r="B440" s="50"/>
      <c r="C440" s="85">
        <f>C439*6/100</f>
        <v>28109.4</v>
      </c>
    </row>
    <row r="441" spans="1:3" ht="15.75" x14ac:dyDescent="0.25">
      <c r="A441" s="67" t="s">
        <v>31</v>
      </c>
      <c r="B441" s="47"/>
      <c r="C441" s="77">
        <v>-15000</v>
      </c>
    </row>
    <row r="442" spans="1:3" ht="15.75" x14ac:dyDescent="0.25">
      <c r="A442" s="12" t="s">
        <v>32</v>
      </c>
      <c r="B442" s="40"/>
      <c r="C442" s="60">
        <f>C440+C441</f>
        <v>13109.400000000001</v>
      </c>
    </row>
    <row r="443" spans="1:3" ht="16.5" thickBot="1" x14ac:dyDescent="0.3">
      <c r="A443" s="43"/>
      <c r="B443" s="164"/>
      <c r="C443" s="124">
        <v>13109</v>
      </c>
    </row>
    <row r="444" spans="1:3" ht="16.5" thickTop="1" x14ac:dyDescent="0.25">
      <c r="A444" s="21"/>
      <c r="B444" s="30"/>
      <c r="C444" s="97"/>
    </row>
    <row r="445" spans="1:3" ht="15.75" x14ac:dyDescent="0.25">
      <c r="A445" s="21"/>
      <c r="B445" s="30"/>
      <c r="C445" s="97"/>
    </row>
    <row r="446" spans="1:3" ht="15.75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7.25" x14ac:dyDescent="0.3">
      <c r="A456" s="1" t="s">
        <v>133</v>
      </c>
      <c r="B456" s="1"/>
      <c r="C456" s="2"/>
    </row>
    <row r="457" spans="1:3" ht="17.25" x14ac:dyDescent="0.3">
      <c r="A457" s="1" t="s">
        <v>56</v>
      </c>
      <c r="B457" s="1"/>
      <c r="C457" s="2"/>
    </row>
    <row r="458" spans="1:3" ht="15.75" x14ac:dyDescent="0.25">
      <c r="A458" s="73"/>
      <c r="B458" s="73"/>
      <c r="C458" s="72"/>
    </row>
    <row r="459" spans="1:3" ht="15.75" x14ac:dyDescent="0.25">
      <c r="A459" s="74" t="s">
        <v>2</v>
      </c>
      <c r="B459" s="73"/>
      <c r="C459" s="72"/>
    </row>
    <row r="460" spans="1:3" ht="15.75" x14ac:dyDescent="0.25">
      <c r="A460" s="75"/>
      <c r="B460" s="166" t="s">
        <v>160</v>
      </c>
      <c r="C460" s="166"/>
    </row>
    <row r="461" spans="1:3" ht="15.75" x14ac:dyDescent="0.25">
      <c r="A461" s="76" t="s">
        <v>6</v>
      </c>
      <c r="B461" s="8"/>
      <c r="C461" s="7">
        <v>88670</v>
      </c>
    </row>
    <row r="462" spans="1:3" ht="15.75" x14ac:dyDescent="0.25">
      <c r="A462" s="67" t="s">
        <v>7</v>
      </c>
      <c r="B462" s="47"/>
      <c r="C462" s="77"/>
    </row>
    <row r="463" spans="1:3" ht="15.75" x14ac:dyDescent="0.25">
      <c r="A463" s="67" t="s">
        <v>9</v>
      </c>
      <c r="B463" s="11"/>
      <c r="C463" s="10">
        <v>7800</v>
      </c>
    </row>
    <row r="464" spans="1:3" ht="16.5" x14ac:dyDescent="0.25">
      <c r="A464" s="12" t="s">
        <v>8</v>
      </c>
      <c r="B464" s="48"/>
      <c r="C464" s="10"/>
    </row>
    <row r="465" spans="1:3" ht="15.75" x14ac:dyDescent="0.25">
      <c r="A465" s="67" t="s">
        <v>11</v>
      </c>
      <c r="B465" s="11"/>
      <c r="C465" s="10">
        <v>83250</v>
      </c>
    </row>
    <row r="466" spans="1:3" ht="15.75" x14ac:dyDescent="0.25">
      <c r="A466" s="67" t="s">
        <v>53</v>
      </c>
      <c r="B466" s="11"/>
      <c r="C466" s="10">
        <v>30000</v>
      </c>
    </row>
    <row r="467" spans="1:3" ht="15.75" x14ac:dyDescent="0.25">
      <c r="A467" s="67" t="s">
        <v>13</v>
      </c>
      <c r="B467" s="11"/>
      <c r="C467" s="10">
        <v>44335</v>
      </c>
    </row>
    <row r="468" spans="1:3" ht="15.75" x14ac:dyDescent="0.25">
      <c r="A468" s="67" t="s">
        <v>14</v>
      </c>
      <c r="B468" s="47"/>
      <c r="C468" s="13"/>
    </row>
    <row r="469" spans="1:3" ht="15.75" x14ac:dyDescent="0.25">
      <c r="A469" s="67" t="s">
        <v>16</v>
      </c>
      <c r="B469" s="11"/>
      <c r="C469" s="10">
        <v>25000</v>
      </c>
    </row>
    <row r="470" spans="1:3" ht="15.75" x14ac:dyDescent="0.25">
      <c r="A470" s="67" t="s">
        <v>17</v>
      </c>
      <c r="B470" s="11"/>
      <c r="C470" s="10">
        <v>55000</v>
      </c>
    </row>
    <row r="471" spans="1:3" ht="15.75" x14ac:dyDescent="0.25">
      <c r="A471" s="67" t="s">
        <v>15</v>
      </c>
      <c r="B471" s="47"/>
      <c r="C471" s="13">
        <v>100000</v>
      </c>
    </row>
    <row r="472" spans="1:3" ht="15.75" x14ac:dyDescent="0.25">
      <c r="A472" s="67" t="s">
        <v>18</v>
      </c>
      <c r="B472" s="11"/>
      <c r="C472" s="10">
        <v>11500</v>
      </c>
    </row>
    <row r="473" spans="1:3" ht="15.75" x14ac:dyDescent="0.25">
      <c r="A473" s="67" t="s">
        <v>19</v>
      </c>
      <c r="B473" s="11"/>
      <c r="C473" s="10">
        <v>20000</v>
      </c>
    </row>
    <row r="474" spans="1:3" ht="15.75" x14ac:dyDescent="0.25">
      <c r="A474" s="78" t="s">
        <v>20</v>
      </c>
      <c r="B474" s="19"/>
      <c r="C474" s="18">
        <f>SUM(C461:C473)</f>
        <v>465555</v>
      </c>
    </row>
    <row r="475" spans="1:3" ht="15.75" x14ac:dyDescent="0.25">
      <c r="A475" s="79"/>
      <c r="B475" s="47"/>
      <c r="C475" s="20"/>
    </row>
    <row r="476" spans="1:3" ht="15.75" x14ac:dyDescent="0.25">
      <c r="A476" s="80" t="s">
        <v>21</v>
      </c>
      <c r="B476" s="47"/>
      <c r="C476" s="20"/>
    </row>
    <row r="477" spans="1:3" ht="15.75" x14ac:dyDescent="0.25">
      <c r="A477" s="67" t="s">
        <v>23</v>
      </c>
      <c r="B477" s="47"/>
      <c r="C477" s="77"/>
    </row>
    <row r="478" spans="1:3" ht="15.75" x14ac:dyDescent="0.25">
      <c r="A478" s="67" t="s">
        <v>22</v>
      </c>
      <c r="B478" s="47"/>
      <c r="C478" s="81"/>
    </row>
    <row r="479" spans="1:3" ht="15.75" x14ac:dyDescent="0.25">
      <c r="A479" s="67" t="s">
        <v>24</v>
      </c>
      <c r="B479" s="90"/>
      <c r="C479" s="81"/>
    </row>
    <row r="480" spans="1:3" ht="15.75" x14ac:dyDescent="0.25">
      <c r="A480" s="67" t="s">
        <v>25</v>
      </c>
      <c r="B480" s="47"/>
      <c r="C480" s="81"/>
    </row>
    <row r="481" spans="1:3" ht="15.75" x14ac:dyDescent="0.25">
      <c r="A481" s="67"/>
      <c r="B481" s="8"/>
      <c r="C481" s="7">
        <f>C474+B479+C477</f>
        <v>465555</v>
      </c>
    </row>
    <row r="482" spans="1:3" ht="15.75" x14ac:dyDescent="0.25">
      <c r="A482" s="80" t="s">
        <v>26</v>
      </c>
      <c r="B482" s="47"/>
      <c r="C482" s="81"/>
    </row>
    <row r="483" spans="1:3" ht="15.75" x14ac:dyDescent="0.25">
      <c r="A483" s="67" t="s">
        <v>27</v>
      </c>
      <c r="B483" s="29">
        <v>350</v>
      </c>
      <c r="C483" s="82"/>
    </row>
    <row r="484" spans="1:3" ht="17.25" x14ac:dyDescent="0.3">
      <c r="A484" s="83" t="s">
        <v>28</v>
      </c>
      <c r="B484" s="29">
        <v>8867</v>
      </c>
      <c r="C484" s="82"/>
    </row>
    <row r="485" spans="1:3" ht="17.25" x14ac:dyDescent="0.3">
      <c r="A485" s="83"/>
      <c r="B485" s="49"/>
      <c r="C485" s="33">
        <f>-B483-B484-B485</f>
        <v>-9217</v>
      </c>
    </row>
    <row r="486" spans="1:3" ht="16.5" thickBot="1" x14ac:dyDescent="0.3">
      <c r="A486" s="67" t="s">
        <v>29</v>
      </c>
      <c r="B486" s="35"/>
      <c r="C486" s="84">
        <f>C481-B483-B484</f>
        <v>456338</v>
      </c>
    </row>
    <row r="487" spans="1:3" ht="15.75" x14ac:dyDescent="0.25">
      <c r="A487" s="67" t="s">
        <v>30</v>
      </c>
      <c r="B487" s="50"/>
      <c r="C487" s="85">
        <f>C486*6/100</f>
        <v>27380.28</v>
      </c>
    </row>
    <row r="488" spans="1:3" ht="15.75" x14ac:dyDescent="0.25">
      <c r="A488" s="67" t="s">
        <v>31</v>
      </c>
      <c r="B488" s="47"/>
      <c r="C488" s="77">
        <v>-15000</v>
      </c>
    </row>
    <row r="489" spans="1:3" ht="16.5" thickBot="1" x14ac:dyDescent="0.3">
      <c r="A489" s="43" t="s">
        <v>32</v>
      </c>
      <c r="B489" s="40"/>
      <c r="C489" s="38">
        <f>C487+C488</f>
        <v>12380.279999999999</v>
      </c>
    </row>
    <row r="490" spans="1:3" ht="16.5" thickTop="1" x14ac:dyDescent="0.25">
      <c r="A490" s="22"/>
      <c r="B490" s="30"/>
      <c r="C490" s="58"/>
    </row>
    <row r="491" spans="1:3" ht="15.75" x14ac:dyDescent="0.25">
      <c r="A491" s="22"/>
      <c r="B491" s="30"/>
      <c r="C491" s="58"/>
    </row>
    <row r="492" spans="1:3" ht="15.75" x14ac:dyDescent="0.25">
      <c r="A492" s="22"/>
      <c r="B492" s="30"/>
      <c r="C492" s="58"/>
    </row>
    <row r="493" spans="1:3" ht="15.75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1"/>
      <c r="B500" s="30"/>
      <c r="C500" s="58"/>
    </row>
    <row r="501" spans="1:3" ht="15.75" x14ac:dyDescent="0.25">
      <c r="A501" s="21"/>
      <c r="B501" s="30"/>
      <c r="C501" s="58"/>
    </row>
    <row r="502" spans="1:3" ht="15.75" x14ac:dyDescent="0.25">
      <c r="A502" s="21"/>
      <c r="B502" s="30"/>
      <c r="C502" s="58"/>
    </row>
    <row r="503" spans="1:3" ht="17.25" x14ac:dyDescent="0.3">
      <c r="A503" s="1" t="s">
        <v>134</v>
      </c>
      <c r="B503" s="1"/>
      <c r="C503" s="2"/>
    </row>
    <row r="504" spans="1:3" ht="17.25" x14ac:dyDescent="0.3">
      <c r="A504" s="1" t="s">
        <v>56</v>
      </c>
      <c r="B504" s="1"/>
      <c r="C504" s="2"/>
    </row>
    <row r="505" spans="1:3" ht="15.75" x14ac:dyDescent="0.25">
      <c r="A505" s="73"/>
      <c r="B505" s="73"/>
      <c r="C505" s="72"/>
    </row>
    <row r="506" spans="1:3" ht="15.75" x14ac:dyDescent="0.25">
      <c r="A506" s="74" t="s">
        <v>2</v>
      </c>
      <c r="B506" s="73"/>
      <c r="C506" s="72"/>
    </row>
    <row r="507" spans="1:3" ht="15.75" x14ac:dyDescent="0.25">
      <c r="A507" s="75"/>
      <c r="B507" s="166" t="s">
        <v>160</v>
      </c>
      <c r="C507" s="166"/>
    </row>
    <row r="508" spans="1:3" ht="15.75" x14ac:dyDescent="0.25">
      <c r="A508" s="76" t="s">
        <v>6</v>
      </c>
      <c r="B508" s="8"/>
      <c r="C508" s="7">
        <v>102350</v>
      </c>
    </row>
    <row r="509" spans="1:3" ht="15.75" x14ac:dyDescent="0.25">
      <c r="A509" s="67" t="s">
        <v>7</v>
      </c>
      <c r="B509" s="47"/>
      <c r="C509" s="77"/>
    </row>
    <row r="510" spans="1:3" ht="15.75" x14ac:dyDescent="0.25">
      <c r="A510" s="67" t="s">
        <v>9</v>
      </c>
      <c r="B510" s="11"/>
      <c r="C510" s="10">
        <v>7800</v>
      </c>
    </row>
    <row r="511" spans="1:3" ht="16.5" x14ac:dyDescent="0.25">
      <c r="A511" s="12" t="s">
        <v>8</v>
      </c>
      <c r="B511" s="48"/>
      <c r="C511" s="10"/>
    </row>
    <row r="512" spans="1:3" ht="15.75" x14ac:dyDescent="0.25">
      <c r="A512" s="67" t="s">
        <v>11</v>
      </c>
      <c r="B512" s="11"/>
      <c r="C512" s="10">
        <v>83250</v>
      </c>
    </row>
    <row r="513" spans="1:3" ht="15.75" x14ac:dyDescent="0.25">
      <c r="A513" s="67" t="s">
        <v>147</v>
      </c>
      <c r="B513" s="11"/>
      <c r="C513" s="10">
        <v>30000</v>
      </c>
    </row>
    <row r="514" spans="1:3" ht="15.75" x14ac:dyDescent="0.25">
      <c r="A514" s="67" t="s">
        <v>13</v>
      </c>
      <c r="B514" s="11"/>
      <c r="C514" s="10">
        <f>C508/2</f>
        <v>51175</v>
      </c>
    </row>
    <row r="515" spans="1:3" ht="15.75" x14ac:dyDescent="0.25">
      <c r="A515" s="67" t="s">
        <v>14</v>
      </c>
      <c r="B515" s="47"/>
      <c r="C515" s="13"/>
    </row>
    <row r="516" spans="1:3" ht="15.75" x14ac:dyDescent="0.25">
      <c r="A516" s="67" t="s">
        <v>16</v>
      </c>
      <c r="B516" s="11"/>
      <c r="C516" s="10">
        <v>25000</v>
      </c>
    </row>
    <row r="517" spans="1:3" ht="15.75" x14ac:dyDescent="0.25">
      <c r="A517" s="67" t="s">
        <v>17</v>
      </c>
      <c r="B517" s="11"/>
      <c r="C517" s="10">
        <v>55000</v>
      </c>
    </row>
    <row r="518" spans="1:3" ht="15.75" x14ac:dyDescent="0.25">
      <c r="A518" s="67" t="s">
        <v>15</v>
      </c>
      <c r="B518" s="47"/>
      <c r="C518" s="13">
        <v>100000</v>
      </c>
    </row>
    <row r="519" spans="1:3" ht="15.75" x14ac:dyDescent="0.25">
      <c r="A519" s="67" t="s">
        <v>18</v>
      </c>
      <c r="B519" s="11"/>
      <c r="C519" s="10">
        <v>11500</v>
      </c>
    </row>
    <row r="520" spans="1:3" ht="15.75" x14ac:dyDescent="0.25">
      <c r="A520" s="67" t="s">
        <v>19</v>
      </c>
      <c r="B520" s="11"/>
      <c r="C520" s="10">
        <v>20000</v>
      </c>
    </row>
    <row r="521" spans="1:3" ht="15.75" x14ac:dyDescent="0.25">
      <c r="A521" s="78" t="s">
        <v>20</v>
      </c>
      <c r="B521" s="19"/>
      <c r="C521" s="18">
        <f>SUM(C508:C520)</f>
        <v>486075</v>
      </c>
    </row>
    <row r="522" spans="1:3" ht="15.75" x14ac:dyDescent="0.25">
      <c r="A522" s="79"/>
      <c r="B522" s="47"/>
      <c r="C522" s="20"/>
    </row>
    <row r="523" spans="1:3" ht="15.75" x14ac:dyDescent="0.25">
      <c r="A523" s="80" t="s">
        <v>21</v>
      </c>
      <c r="B523" s="47"/>
      <c r="C523" s="20"/>
    </row>
    <row r="524" spans="1:3" ht="15.75" x14ac:dyDescent="0.25">
      <c r="A524" s="67" t="s">
        <v>143</v>
      </c>
      <c r="B524" s="154"/>
      <c r="C524" s="77"/>
    </row>
    <row r="525" spans="1:3" ht="15.75" x14ac:dyDescent="0.25">
      <c r="A525" s="67" t="s">
        <v>22</v>
      </c>
      <c r="B525" s="47"/>
      <c r="C525" s="81"/>
    </row>
    <row r="526" spans="1:3" ht="15.75" x14ac:dyDescent="0.25">
      <c r="A526" s="67" t="s">
        <v>24</v>
      </c>
      <c r="B526" s="90"/>
      <c r="C526" s="81"/>
    </row>
    <row r="527" spans="1:3" ht="15.75" x14ac:dyDescent="0.25">
      <c r="A527" s="67" t="s">
        <v>25</v>
      </c>
      <c r="B527" s="151">
        <v>4757.3100000000004</v>
      </c>
      <c r="C527" s="81"/>
    </row>
    <row r="528" spans="1:3" ht="15.75" x14ac:dyDescent="0.25">
      <c r="A528" s="67"/>
      <c r="B528" s="8"/>
      <c r="C528" s="7">
        <f>C521+B524+B527</f>
        <v>490832.31</v>
      </c>
    </row>
    <row r="529" spans="1:3" ht="15.75" x14ac:dyDescent="0.25">
      <c r="A529" s="80" t="s">
        <v>26</v>
      </c>
      <c r="B529" s="47"/>
      <c r="C529" s="81"/>
    </row>
    <row r="530" spans="1:3" ht="15.75" x14ac:dyDescent="0.25">
      <c r="A530" s="67" t="s">
        <v>27</v>
      </c>
      <c r="B530" s="29">
        <v>350</v>
      </c>
      <c r="C530" s="82"/>
    </row>
    <row r="531" spans="1:3" ht="17.25" x14ac:dyDescent="0.3">
      <c r="A531" s="83" t="s">
        <v>28</v>
      </c>
      <c r="B531" s="29">
        <v>10235</v>
      </c>
      <c r="C531" s="82"/>
    </row>
    <row r="532" spans="1:3" ht="17.25" x14ac:dyDescent="0.3">
      <c r="A532" s="83"/>
      <c r="B532" s="49"/>
      <c r="C532" s="33">
        <f>-B530-B531-B532</f>
        <v>-10585</v>
      </c>
    </row>
    <row r="533" spans="1:3" ht="16.5" thickBot="1" x14ac:dyDescent="0.3">
      <c r="A533" s="67" t="s">
        <v>29</v>
      </c>
      <c r="B533" s="35"/>
      <c r="C533" s="34">
        <f>C528-B530-B531</f>
        <v>480247.31</v>
      </c>
    </row>
    <row r="534" spans="1:3" ht="15.75" x14ac:dyDescent="0.25">
      <c r="A534" s="67" t="s">
        <v>30</v>
      </c>
      <c r="B534" s="50"/>
      <c r="C534" s="85">
        <f>C533*6/100</f>
        <v>28814.838599999999</v>
      </c>
    </row>
    <row r="535" spans="1:3" ht="15.75" x14ac:dyDescent="0.25">
      <c r="A535" s="67" t="s">
        <v>31</v>
      </c>
      <c r="B535" s="47"/>
      <c r="C535" s="13">
        <v>-15000</v>
      </c>
    </row>
    <row r="536" spans="1:3" ht="16.5" thickBot="1" x14ac:dyDescent="0.3">
      <c r="A536" s="43" t="s">
        <v>32</v>
      </c>
      <c r="B536" s="40"/>
      <c r="C536" s="38">
        <f>C534+C535</f>
        <v>13814.838599999999</v>
      </c>
    </row>
    <row r="537" spans="1:3" ht="16.5" thickTop="1" x14ac:dyDescent="0.25">
      <c r="A537" s="21"/>
      <c r="B537" s="30"/>
      <c r="C537" s="58"/>
    </row>
    <row r="538" spans="1:3" ht="15.75" x14ac:dyDescent="0.25">
      <c r="A538" s="21"/>
      <c r="B538" s="30"/>
      <c r="C538" s="58"/>
    </row>
    <row r="539" spans="1:3" ht="15.75" x14ac:dyDescent="0.25">
      <c r="A539" s="21"/>
      <c r="B539" s="30"/>
      <c r="C539" s="58"/>
    </row>
    <row r="540" spans="1:3" ht="15.75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2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1"/>
      <c r="B549" s="30"/>
      <c r="C549" s="58"/>
    </row>
    <row r="550" spans="1:3" ht="17.25" x14ac:dyDescent="0.3">
      <c r="A550" s="1" t="s">
        <v>135</v>
      </c>
      <c r="B550" s="1"/>
      <c r="C550" s="2"/>
    </row>
    <row r="551" spans="1:3" ht="17.25" x14ac:dyDescent="0.3">
      <c r="A551" s="1" t="s">
        <v>56</v>
      </c>
      <c r="B551" s="1"/>
      <c r="C551" s="2"/>
    </row>
    <row r="552" spans="1:3" ht="15.75" x14ac:dyDescent="0.25">
      <c r="A552" s="73"/>
      <c r="B552" s="73"/>
      <c r="C552" s="72"/>
    </row>
    <row r="553" spans="1:3" ht="15.75" x14ac:dyDescent="0.25">
      <c r="A553" s="74" t="s">
        <v>2</v>
      </c>
      <c r="B553" s="73"/>
      <c r="C553" s="72"/>
    </row>
    <row r="554" spans="1:3" ht="15.75" x14ac:dyDescent="0.25">
      <c r="A554" s="75"/>
      <c r="B554" s="166" t="s">
        <v>160</v>
      </c>
      <c r="C554" s="166"/>
    </row>
    <row r="555" spans="1:3" ht="15.75" x14ac:dyDescent="0.25">
      <c r="A555" s="76" t="s">
        <v>6</v>
      </c>
      <c r="B555" s="8"/>
      <c r="C555" s="7">
        <v>88040</v>
      </c>
    </row>
    <row r="556" spans="1:3" ht="15.75" x14ac:dyDescent="0.25">
      <c r="A556" s="67" t="s">
        <v>7</v>
      </c>
      <c r="B556" s="47"/>
      <c r="C556" s="77">
        <v>13738.57</v>
      </c>
    </row>
    <row r="557" spans="1:3" ht="15.75" x14ac:dyDescent="0.25">
      <c r="A557" s="67" t="s">
        <v>9</v>
      </c>
      <c r="B557" s="11"/>
      <c r="C557" s="10">
        <v>7800</v>
      </c>
    </row>
    <row r="558" spans="1:3" ht="16.5" x14ac:dyDescent="0.25">
      <c r="A558" s="12" t="s">
        <v>8</v>
      </c>
      <c r="B558" s="48"/>
      <c r="C558" s="10"/>
    </row>
    <row r="559" spans="1:3" ht="15.75" x14ac:dyDescent="0.25">
      <c r="A559" s="67" t="s">
        <v>11</v>
      </c>
      <c r="B559" s="11"/>
      <c r="C559" s="10">
        <v>83250</v>
      </c>
    </row>
    <row r="560" spans="1:3" ht="15.75" x14ac:dyDescent="0.25">
      <c r="A560" s="67" t="s">
        <v>53</v>
      </c>
      <c r="B560" s="11"/>
      <c r="C560" s="10">
        <v>30000</v>
      </c>
    </row>
    <row r="561" spans="1:3" ht="15.75" x14ac:dyDescent="0.25">
      <c r="A561" s="67" t="s">
        <v>13</v>
      </c>
      <c r="B561" s="11"/>
      <c r="C561" s="10">
        <v>44020</v>
      </c>
    </row>
    <row r="562" spans="1:3" ht="15.75" x14ac:dyDescent="0.25">
      <c r="A562" s="67" t="s">
        <v>14</v>
      </c>
      <c r="B562" s="47"/>
      <c r="C562" s="13">
        <v>6869.29</v>
      </c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55000</v>
      </c>
    </row>
    <row r="565" spans="1:3" ht="15.75" x14ac:dyDescent="0.25">
      <c r="A565" s="67" t="s">
        <v>15</v>
      </c>
      <c r="B565" s="47"/>
      <c r="C565" s="13">
        <v>100000</v>
      </c>
    </row>
    <row r="566" spans="1:3" ht="15.75" x14ac:dyDescent="0.25">
      <c r="A566" s="67" t="s">
        <v>18</v>
      </c>
      <c r="B566" s="11"/>
      <c r="C566" s="10">
        <v>11500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SUM(C555:C567)</f>
        <v>485217.86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143</v>
      </c>
      <c r="B571" s="154"/>
      <c r="C571" s="77"/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90"/>
      <c r="C573" s="81"/>
    </row>
    <row r="574" spans="1:3" ht="15.75" x14ac:dyDescent="0.25">
      <c r="A574" s="67" t="s">
        <v>25</v>
      </c>
      <c r="B574" s="151"/>
      <c r="C574" s="81"/>
    </row>
    <row r="575" spans="1:3" ht="15.75" x14ac:dyDescent="0.25">
      <c r="A575" s="67"/>
      <c r="B575" s="8"/>
      <c r="C575" s="7">
        <f>C568+B571</f>
        <v>485217.86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f>8804+1373.86</f>
        <v>10177.86</v>
      </c>
      <c r="C578" s="82"/>
    </row>
    <row r="579" spans="1:3" ht="17.25" x14ac:dyDescent="0.3">
      <c r="A579" s="83"/>
      <c r="B579" s="49"/>
      <c r="C579" s="33">
        <f>-B577-B578-B579</f>
        <v>-10527.86</v>
      </c>
    </row>
    <row r="580" spans="1:3" ht="16.5" thickBot="1" x14ac:dyDescent="0.3">
      <c r="A580" s="67" t="s">
        <v>29</v>
      </c>
      <c r="B580" s="35"/>
      <c r="C580" s="34">
        <f>C575-B577-B578</f>
        <v>474690</v>
      </c>
    </row>
    <row r="581" spans="1:3" ht="15.75" x14ac:dyDescent="0.25">
      <c r="A581" s="67" t="s">
        <v>30</v>
      </c>
      <c r="B581" s="50"/>
      <c r="C581" s="85">
        <f>C580*6/100</f>
        <v>28481.4</v>
      </c>
    </row>
    <row r="582" spans="1:3" ht="15.75" x14ac:dyDescent="0.25">
      <c r="A582" s="67" t="s">
        <v>31</v>
      </c>
      <c r="B582" s="47"/>
      <c r="C582" s="13">
        <v>-15000</v>
      </c>
    </row>
    <row r="583" spans="1:3" ht="16.5" thickBot="1" x14ac:dyDescent="0.3">
      <c r="A583" s="43" t="s">
        <v>32</v>
      </c>
      <c r="B583" s="40"/>
      <c r="C583" s="38">
        <f>C581+C582</f>
        <v>13481.400000000001</v>
      </c>
    </row>
    <row r="584" spans="1:3" ht="16.5" thickTop="1" x14ac:dyDescent="0.25">
      <c r="A584" s="21"/>
      <c r="B584" s="30"/>
      <c r="C584" s="58"/>
    </row>
    <row r="585" spans="1:3" ht="15.75" x14ac:dyDescent="0.25">
      <c r="A585" s="21"/>
      <c r="B585" s="30"/>
      <c r="C585" s="58"/>
    </row>
    <row r="586" spans="1:3" ht="15.75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3" ht="15.75" x14ac:dyDescent="0.25">
      <c r="A593" s="21"/>
      <c r="B593" s="30"/>
      <c r="C593" s="58"/>
    </row>
    <row r="594" spans="1:3" ht="15.75" x14ac:dyDescent="0.25">
      <c r="A594" s="21"/>
      <c r="B594" s="30"/>
      <c r="C594" s="58"/>
    </row>
    <row r="595" spans="1:3" ht="15.75" x14ac:dyDescent="0.25">
      <c r="A595" s="21"/>
      <c r="B595" s="30"/>
      <c r="C595" s="58"/>
    </row>
    <row r="596" spans="1:3" ht="15.75" x14ac:dyDescent="0.25">
      <c r="A596" s="21"/>
      <c r="B596" s="30"/>
      <c r="C596" s="58"/>
    </row>
    <row r="597" spans="1:3" ht="17.25" x14ac:dyDescent="0.3">
      <c r="A597" s="1" t="s">
        <v>136</v>
      </c>
      <c r="B597" s="1"/>
      <c r="C597" s="2"/>
    </row>
    <row r="598" spans="1:3" ht="17.25" x14ac:dyDescent="0.3">
      <c r="A598" s="1" t="s">
        <v>56</v>
      </c>
      <c r="B598" s="1"/>
      <c r="C598" s="2"/>
    </row>
    <row r="599" spans="1:3" ht="15.75" x14ac:dyDescent="0.25">
      <c r="A599" s="73"/>
      <c r="B599" s="73"/>
      <c r="C599" s="72"/>
    </row>
    <row r="600" spans="1:3" ht="15.75" x14ac:dyDescent="0.25">
      <c r="A600" s="74" t="s">
        <v>2</v>
      </c>
      <c r="B600" s="73"/>
      <c r="C600" s="72"/>
    </row>
    <row r="601" spans="1:3" ht="15.75" x14ac:dyDescent="0.25">
      <c r="A601" s="75"/>
      <c r="B601" s="166" t="s">
        <v>160</v>
      </c>
      <c r="C601" s="166"/>
    </row>
    <row r="602" spans="1:3" ht="15.75" x14ac:dyDescent="0.25">
      <c r="A602" s="76" t="s">
        <v>6</v>
      </c>
      <c r="B602" s="8"/>
      <c r="C602" s="7">
        <v>91300</v>
      </c>
    </row>
    <row r="603" spans="1:3" ht="15.75" x14ac:dyDescent="0.25">
      <c r="A603" s="67" t="s">
        <v>7</v>
      </c>
      <c r="B603" s="47"/>
      <c r="C603" s="77"/>
    </row>
    <row r="604" spans="1:3" ht="15.75" x14ac:dyDescent="0.25">
      <c r="A604" s="67" t="s">
        <v>9</v>
      </c>
      <c r="B604" s="11"/>
      <c r="C604" s="10">
        <v>7800</v>
      </c>
    </row>
    <row r="605" spans="1:3" ht="16.5" x14ac:dyDescent="0.25">
      <c r="A605" s="12" t="s">
        <v>8</v>
      </c>
      <c r="B605" s="48"/>
      <c r="C605" s="10"/>
    </row>
    <row r="606" spans="1:3" ht="15.75" x14ac:dyDescent="0.25">
      <c r="A606" s="67" t="s">
        <v>11</v>
      </c>
      <c r="B606" s="11"/>
      <c r="C606" s="10">
        <v>83250</v>
      </c>
    </row>
    <row r="607" spans="1:3" ht="15.75" x14ac:dyDescent="0.25">
      <c r="A607" s="67" t="s">
        <v>53</v>
      </c>
      <c r="B607" s="11"/>
      <c r="C607" s="10">
        <v>30000</v>
      </c>
    </row>
    <row r="608" spans="1:3" ht="15.75" x14ac:dyDescent="0.25">
      <c r="A608" s="67" t="s">
        <v>13</v>
      </c>
      <c r="B608" s="11"/>
      <c r="C608" s="10">
        <v>45650</v>
      </c>
    </row>
    <row r="609" spans="1:3" ht="15.75" x14ac:dyDescent="0.25">
      <c r="A609" s="67" t="s">
        <v>14</v>
      </c>
      <c r="B609" s="47"/>
      <c r="C609" s="13"/>
    </row>
    <row r="610" spans="1:3" ht="15.75" x14ac:dyDescent="0.25">
      <c r="A610" s="67" t="s">
        <v>16</v>
      </c>
      <c r="B610" s="11"/>
      <c r="C610" s="10">
        <v>25000</v>
      </c>
    </row>
    <row r="611" spans="1:3" ht="15.75" x14ac:dyDescent="0.25">
      <c r="A611" s="67" t="s">
        <v>17</v>
      </c>
      <c r="B611" s="11"/>
      <c r="C611" s="10">
        <v>55000</v>
      </c>
    </row>
    <row r="612" spans="1:3" ht="15.75" x14ac:dyDescent="0.25">
      <c r="A612" s="67" t="s">
        <v>15</v>
      </c>
      <c r="B612" s="47"/>
      <c r="C612" s="13"/>
    </row>
    <row r="613" spans="1:3" ht="15.75" x14ac:dyDescent="0.25">
      <c r="A613" s="67" t="s">
        <v>18</v>
      </c>
      <c r="B613" s="11"/>
      <c r="C613" s="10">
        <v>11500</v>
      </c>
    </row>
    <row r="614" spans="1:3" ht="15.75" x14ac:dyDescent="0.25">
      <c r="A614" s="67" t="s">
        <v>19</v>
      </c>
      <c r="B614" s="11"/>
      <c r="C614" s="10">
        <v>20000</v>
      </c>
    </row>
    <row r="615" spans="1:3" ht="15.75" x14ac:dyDescent="0.25">
      <c r="A615" s="78" t="s">
        <v>20</v>
      </c>
      <c r="B615" s="19"/>
      <c r="C615" s="18">
        <f>SUM(C602:C614)</f>
        <v>369500</v>
      </c>
    </row>
    <row r="616" spans="1:3" ht="15.75" x14ac:dyDescent="0.25">
      <c r="A616" s="79"/>
      <c r="B616" s="47"/>
      <c r="C616" s="20"/>
    </row>
    <row r="617" spans="1:3" ht="15.75" x14ac:dyDescent="0.25">
      <c r="A617" s="80" t="s">
        <v>21</v>
      </c>
      <c r="B617" s="47"/>
      <c r="C617" s="20"/>
    </row>
    <row r="618" spans="1:3" ht="15.75" x14ac:dyDescent="0.25">
      <c r="A618" s="67" t="s">
        <v>143</v>
      </c>
      <c r="B618" s="154"/>
      <c r="C618" s="77"/>
    </row>
    <row r="619" spans="1:3" ht="15.75" x14ac:dyDescent="0.25">
      <c r="A619" s="67" t="s">
        <v>22</v>
      </c>
      <c r="B619" s="16">
        <v>20000</v>
      </c>
      <c r="C619" s="81"/>
    </row>
    <row r="620" spans="1:3" ht="15.75" x14ac:dyDescent="0.25">
      <c r="A620" s="67" t="s">
        <v>24</v>
      </c>
      <c r="B620" s="90"/>
      <c r="C620" s="81"/>
    </row>
    <row r="621" spans="1:3" ht="15.75" x14ac:dyDescent="0.25">
      <c r="A621" s="67" t="s">
        <v>25</v>
      </c>
      <c r="B621" s="151"/>
      <c r="C621" s="81"/>
    </row>
    <row r="622" spans="1:3" ht="15.75" x14ac:dyDescent="0.25">
      <c r="A622" s="67"/>
      <c r="B622" s="8"/>
      <c r="C622" s="7">
        <f>C615+B619</f>
        <v>389500</v>
      </c>
    </row>
    <row r="623" spans="1:3" ht="15.75" x14ac:dyDescent="0.25">
      <c r="A623" s="80" t="s">
        <v>26</v>
      </c>
      <c r="B623" s="47"/>
      <c r="C623" s="81"/>
    </row>
    <row r="624" spans="1:3" ht="15.75" x14ac:dyDescent="0.25">
      <c r="A624" s="67" t="s">
        <v>27</v>
      </c>
      <c r="B624" s="29">
        <v>350</v>
      </c>
      <c r="C624" s="82"/>
    </row>
    <row r="625" spans="1:3" ht="17.25" x14ac:dyDescent="0.3">
      <c r="A625" s="83" t="s">
        <v>28</v>
      </c>
      <c r="B625" s="29">
        <v>9130</v>
      </c>
      <c r="C625" s="82"/>
    </row>
    <row r="626" spans="1:3" ht="17.25" x14ac:dyDescent="0.3">
      <c r="A626" s="83"/>
      <c r="B626" s="49"/>
      <c r="C626" s="33">
        <f>-B624-B625-B626</f>
        <v>-9480</v>
      </c>
    </row>
    <row r="627" spans="1:3" ht="16.5" thickBot="1" x14ac:dyDescent="0.3">
      <c r="A627" s="67" t="s">
        <v>29</v>
      </c>
      <c r="B627" s="35"/>
      <c r="C627" s="34">
        <f>C622-B624-B625</f>
        <v>380020</v>
      </c>
    </row>
    <row r="628" spans="1:3" ht="15.75" x14ac:dyDescent="0.25">
      <c r="A628" s="67" t="s">
        <v>30</v>
      </c>
      <c r="B628" s="50"/>
      <c r="C628" s="85">
        <f>C627*6/100</f>
        <v>22801.200000000001</v>
      </c>
    </row>
    <row r="629" spans="1:3" ht="15.75" x14ac:dyDescent="0.25">
      <c r="A629" s="67" t="s">
        <v>31</v>
      </c>
      <c r="B629" s="47"/>
      <c r="C629" s="13">
        <v>-15000</v>
      </c>
    </row>
    <row r="630" spans="1:3" ht="16.5" thickBot="1" x14ac:dyDescent="0.3">
      <c r="A630" s="43" t="s">
        <v>32</v>
      </c>
      <c r="B630" s="40"/>
      <c r="C630" s="38">
        <f>C628+C629</f>
        <v>7801.2000000000007</v>
      </c>
    </row>
    <row r="631" spans="1:3" ht="16.5" thickTop="1" x14ac:dyDescent="0.25">
      <c r="A631" s="21"/>
      <c r="B631" s="30"/>
      <c r="C631" s="58"/>
    </row>
    <row r="632" spans="1:3" ht="15.75" x14ac:dyDescent="0.25">
      <c r="A632" s="21"/>
      <c r="B632" s="30"/>
      <c r="C632" s="58"/>
    </row>
    <row r="633" spans="1:3" ht="15.75" x14ac:dyDescent="0.25">
      <c r="A633" s="21"/>
      <c r="B633" s="30"/>
      <c r="C633" s="58"/>
    </row>
    <row r="634" spans="1:3" ht="15.75" x14ac:dyDescent="0.25">
      <c r="A634" s="21"/>
      <c r="B634" s="30"/>
      <c r="C634" s="58"/>
    </row>
    <row r="635" spans="1:3" ht="15.75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21"/>
      <c r="B637" s="30"/>
      <c r="C637" s="58"/>
    </row>
    <row r="638" spans="1:3" ht="15.75" x14ac:dyDescent="0.25">
      <c r="A638" s="21"/>
      <c r="B638" s="30"/>
      <c r="C638" s="58"/>
    </row>
    <row r="639" spans="1:3" ht="15.75" x14ac:dyDescent="0.25">
      <c r="A639" s="21"/>
      <c r="B639" s="30"/>
      <c r="C639" s="58"/>
    </row>
    <row r="640" spans="1:3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97"/>
    </row>
    <row r="644" spans="1:3" ht="15.75" x14ac:dyDescent="0.25">
      <c r="A644" s="21"/>
      <c r="B644" s="30"/>
      <c r="C644" s="97"/>
    </row>
    <row r="645" spans="1:3" ht="15.75" x14ac:dyDescent="0.25">
      <c r="A645" s="71" t="s">
        <v>127</v>
      </c>
      <c r="C645" s="101"/>
    </row>
    <row r="646" spans="1:3" ht="15.75" x14ac:dyDescent="0.25">
      <c r="A646" s="71" t="s">
        <v>63</v>
      </c>
      <c r="B646" s="71"/>
      <c r="C646" s="72"/>
    </row>
    <row r="647" spans="1:3" ht="15.75" x14ac:dyDescent="0.25">
      <c r="A647" s="73"/>
      <c r="B647" s="73"/>
      <c r="C647" s="72"/>
    </row>
    <row r="648" spans="1:3" ht="15.75" x14ac:dyDescent="0.25">
      <c r="A648" s="74" t="s">
        <v>2</v>
      </c>
      <c r="B648" s="73"/>
      <c r="C648" s="72"/>
    </row>
    <row r="649" spans="1:3" ht="15.75" x14ac:dyDescent="0.25">
      <c r="A649" s="75"/>
      <c r="B649" s="166" t="s">
        <v>160</v>
      </c>
      <c r="C649" s="166"/>
    </row>
    <row r="650" spans="1:3" ht="15.75" x14ac:dyDescent="0.25">
      <c r="A650" s="76" t="s">
        <v>6</v>
      </c>
      <c r="B650" s="8"/>
      <c r="C650" s="7">
        <v>147500</v>
      </c>
    </row>
    <row r="651" spans="1:3" ht="15.75" x14ac:dyDescent="0.25">
      <c r="A651" s="67" t="s">
        <v>7</v>
      </c>
      <c r="B651" s="47"/>
      <c r="C651" s="13" t="s">
        <v>38</v>
      </c>
    </row>
    <row r="652" spans="1:3" ht="15.75" x14ac:dyDescent="0.25">
      <c r="A652" s="67" t="s">
        <v>9</v>
      </c>
      <c r="B652" s="11"/>
      <c r="C652" s="10">
        <v>7800</v>
      </c>
    </row>
    <row r="653" spans="1:3" ht="16.5" x14ac:dyDescent="0.25">
      <c r="A653" s="12" t="s">
        <v>8</v>
      </c>
      <c r="B653" s="48"/>
      <c r="C653" s="10">
        <v>2900</v>
      </c>
    </row>
    <row r="654" spans="1:3" ht="15.75" x14ac:dyDescent="0.25">
      <c r="A654" s="67" t="s">
        <v>64</v>
      </c>
      <c r="B654" s="11"/>
      <c r="C654" s="10">
        <v>7500</v>
      </c>
    </row>
    <row r="655" spans="1:3" ht="15.75" x14ac:dyDescent="0.25">
      <c r="A655" s="67" t="s">
        <v>11</v>
      </c>
      <c r="B655" s="11"/>
      <c r="C655" s="10">
        <v>83250</v>
      </c>
    </row>
    <row r="656" spans="1:3" ht="15.75" x14ac:dyDescent="0.25">
      <c r="A656" s="67" t="s">
        <v>53</v>
      </c>
      <c r="B656" s="11"/>
      <c r="C656" s="10">
        <v>50000</v>
      </c>
    </row>
    <row r="657" spans="1:3" ht="15.75" x14ac:dyDescent="0.25">
      <c r="A657" s="67" t="s">
        <v>13</v>
      </c>
      <c r="B657" s="11"/>
      <c r="C657" s="10">
        <v>73750</v>
      </c>
    </row>
    <row r="658" spans="1:3" ht="15.75" x14ac:dyDescent="0.25">
      <c r="A658" s="67" t="s">
        <v>14</v>
      </c>
      <c r="B658" s="47"/>
      <c r="C658" s="13" t="s">
        <v>38</v>
      </c>
    </row>
    <row r="659" spans="1:3" ht="15.75" x14ac:dyDescent="0.25">
      <c r="A659" s="67" t="s">
        <v>16</v>
      </c>
      <c r="B659" s="11"/>
      <c r="C659" s="10">
        <v>25000</v>
      </c>
    </row>
    <row r="660" spans="1:3" ht="15.75" x14ac:dyDescent="0.25">
      <c r="A660" s="67" t="s">
        <v>17</v>
      </c>
      <c r="B660" s="11"/>
      <c r="C660" s="10">
        <v>75000</v>
      </c>
    </row>
    <row r="661" spans="1:3" ht="15.75" x14ac:dyDescent="0.25">
      <c r="A661" s="67" t="s">
        <v>15</v>
      </c>
      <c r="B661" s="47"/>
      <c r="C661" s="15" t="s">
        <v>38</v>
      </c>
    </row>
    <row r="662" spans="1:3" ht="15.75" x14ac:dyDescent="0.25">
      <c r="A662" s="67" t="s">
        <v>18</v>
      </c>
      <c r="B662" s="11"/>
      <c r="C662" s="10">
        <v>13900</v>
      </c>
    </row>
    <row r="663" spans="1:3" ht="15.75" x14ac:dyDescent="0.25">
      <c r="A663" s="67" t="s">
        <v>19</v>
      </c>
      <c r="B663" s="11"/>
      <c r="C663" s="10">
        <v>20000</v>
      </c>
    </row>
    <row r="664" spans="1:3" ht="15.75" x14ac:dyDescent="0.25">
      <c r="A664" s="78" t="s">
        <v>20</v>
      </c>
      <c r="B664" s="19"/>
      <c r="C664" s="18">
        <f>SUM(C650:C663)</f>
        <v>506600</v>
      </c>
    </row>
    <row r="665" spans="1:3" ht="15.75" x14ac:dyDescent="0.25">
      <c r="A665" s="79"/>
      <c r="B665" s="47"/>
      <c r="C665" s="20"/>
    </row>
    <row r="666" spans="1:3" ht="15.75" x14ac:dyDescent="0.25">
      <c r="A666" s="80" t="s">
        <v>21</v>
      </c>
      <c r="B666" s="47"/>
      <c r="C666" s="20"/>
    </row>
    <row r="667" spans="1:3" ht="15.75" x14ac:dyDescent="0.25">
      <c r="A667" s="67" t="s">
        <v>143</v>
      </c>
      <c r="B667" s="154"/>
      <c r="C667" s="77"/>
    </row>
    <row r="668" spans="1:3" ht="15.75" x14ac:dyDescent="0.25">
      <c r="A668" s="67" t="s">
        <v>22</v>
      </c>
      <c r="B668" s="14">
        <v>20000</v>
      </c>
      <c r="C668" s="81"/>
    </row>
    <row r="669" spans="1:3" ht="15.75" x14ac:dyDescent="0.25">
      <c r="A669" s="67" t="s">
        <v>24</v>
      </c>
      <c r="B669" s="47"/>
      <c r="C669" s="81"/>
    </row>
    <row r="670" spans="1:3" ht="15.75" x14ac:dyDescent="0.25">
      <c r="A670" s="67" t="s">
        <v>25</v>
      </c>
      <c r="B670" s="47"/>
      <c r="C670" s="81"/>
    </row>
    <row r="671" spans="1:3" ht="15.75" x14ac:dyDescent="0.25">
      <c r="A671" s="67"/>
      <c r="B671" s="8"/>
      <c r="C671" s="7">
        <f>C664+B667+B668</f>
        <v>526600</v>
      </c>
    </row>
    <row r="672" spans="1:3" ht="15.75" x14ac:dyDescent="0.25">
      <c r="A672" s="80" t="s">
        <v>26</v>
      </c>
      <c r="B672" s="47"/>
      <c r="C672" s="81"/>
    </row>
    <row r="673" spans="1:3" ht="15.75" x14ac:dyDescent="0.25">
      <c r="A673" s="67" t="s">
        <v>27</v>
      </c>
      <c r="B673" s="29">
        <v>350</v>
      </c>
      <c r="C673" s="82"/>
    </row>
    <row r="674" spans="1:3" ht="17.25" x14ac:dyDescent="0.3">
      <c r="A674" s="83" t="s">
        <v>28</v>
      </c>
      <c r="B674" s="29">
        <v>14750</v>
      </c>
      <c r="C674" s="82"/>
    </row>
    <row r="675" spans="1:3" ht="17.25" x14ac:dyDescent="0.3">
      <c r="A675" s="83"/>
      <c r="B675" s="49"/>
      <c r="C675" s="33">
        <f>-B673-B674-B675</f>
        <v>-15100</v>
      </c>
    </row>
    <row r="676" spans="1:3" ht="16.5" thickBot="1" x14ac:dyDescent="0.3">
      <c r="A676" s="67" t="s">
        <v>29</v>
      </c>
      <c r="B676" s="35"/>
      <c r="C676" s="84">
        <f>+C671+C675</f>
        <v>511500</v>
      </c>
    </row>
    <row r="677" spans="1:3" ht="15.75" x14ac:dyDescent="0.25">
      <c r="A677" s="67" t="s">
        <v>73</v>
      </c>
      <c r="B677" s="50"/>
      <c r="C677" s="85">
        <f>C676*12/100</f>
        <v>61380</v>
      </c>
    </row>
    <row r="678" spans="1:3" ht="15.75" x14ac:dyDescent="0.25">
      <c r="A678" s="67" t="s">
        <v>31</v>
      </c>
      <c r="B678" s="47"/>
      <c r="C678" s="77">
        <v>-45000</v>
      </c>
    </row>
    <row r="679" spans="1:3" ht="16.5" thickBot="1" x14ac:dyDescent="0.3">
      <c r="A679" s="88" t="s">
        <v>54</v>
      </c>
      <c r="B679" s="89"/>
      <c r="C679" s="126">
        <f>C677+C678</f>
        <v>16380</v>
      </c>
    </row>
    <row r="680" spans="1:3" ht="16.5" thickTop="1" x14ac:dyDescent="0.25">
      <c r="A680" s="92"/>
      <c r="B680" s="146"/>
      <c r="C680" s="120"/>
    </row>
    <row r="681" spans="1:3" ht="15.75" x14ac:dyDescent="0.25">
      <c r="A681" s="92"/>
      <c r="B681" s="146"/>
      <c r="C681" s="120"/>
    </row>
    <row r="682" spans="1:3" ht="15.75" x14ac:dyDescent="0.25">
      <c r="A682" s="92"/>
      <c r="B682" s="146"/>
      <c r="C682" s="120"/>
    </row>
    <row r="683" spans="1:3" ht="15.75" x14ac:dyDescent="0.25">
      <c r="A683" s="92"/>
      <c r="B683" s="146"/>
      <c r="C683" s="120"/>
    </row>
    <row r="684" spans="1:3" ht="15.75" x14ac:dyDescent="0.25">
      <c r="A684" s="92"/>
      <c r="B684" s="146"/>
      <c r="C684" s="120"/>
    </row>
    <row r="685" spans="1:3" ht="15.75" x14ac:dyDescent="0.25">
      <c r="A685" s="92"/>
      <c r="B685" s="146"/>
      <c r="C685" s="120"/>
    </row>
    <row r="686" spans="1:3" ht="15.75" x14ac:dyDescent="0.25">
      <c r="A686" s="92"/>
      <c r="B686" s="146"/>
      <c r="C686" s="120"/>
    </row>
    <row r="687" spans="1:3" ht="15.75" x14ac:dyDescent="0.25">
      <c r="A687" s="92"/>
      <c r="B687" s="146"/>
      <c r="C687" s="120"/>
    </row>
    <row r="688" spans="1:3" ht="15.75" x14ac:dyDescent="0.25">
      <c r="A688" s="92"/>
      <c r="B688" s="146"/>
      <c r="C688" s="120"/>
    </row>
    <row r="689" spans="1:3" ht="15.75" x14ac:dyDescent="0.25">
      <c r="A689" s="92"/>
      <c r="B689" s="146"/>
      <c r="C689" s="120"/>
    </row>
    <row r="690" spans="1:3" ht="15.75" x14ac:dyDescent="0.25">
      <c r="A690" s="21"/>
      <c r="B690" s="30"/>
      <c r="C690" s="97"/>
    </row>
    <row r="692" spans="1:3" ht="15.75" x14ac:dyDescent="0.25">
      <c r="A692" s="71" t="s">
        <v>62</v>
      </c>
      <c r="C692" s="101"/>
    </row>
    <row r="693" spans="1:3" ht="15.75" x14ac:dyDescent="0.25">
      <c r="A693" s="71" t="s">
        <v>63</v>
      </c>
      <c r="B693" s="71"/>
      <c r="C693" s="72"/>
    </row>
    <row r="694" spans="1:3" ht="15.75" x14ac:dyDescent="0.25">
      <c r="A694" s="73"/>
      <c r="B694" s="73"/>
      <c r="C694" s="72"/>
    </row>
    <row r="695" spans="1:3" ht="15.75" x14ac:dyDescent="0.25">
      <c r="A695" s="74" t="s">
        <v>2</v>
      </c>
      <c r="B695" s="73"/>
      <c r="C695" s="72"/>
    </row>
    <row r="696" spans="1:3" ht="15.75" x14ac:dyDescent="0.25">
      <c r="A696" s="75"/>
      <c r="B696" s="166" t="s">
        <v>160</v>
      </c>
      <c r="C696" s="166"/>
    </row>
    <row r="697" spans="1:3" ht="15.75" x14ac:dyDescent="0.25">
      <c r="A697" s="76" t="s">
        <v>6</v>
      </c>
      <c r="B697" s="8"/>
      <c r="C697" s="7">
        <v>136500</v>
      </c>
    </row>
    <row r="698" spans="1:3" ht="15.75" x14ac:dyDescent="0.25">
      <c r="A698" s="67" t="s">
        <v>7</v>
      </c>
      <c r="B698" s="47"/>
      <c r="C698" s="77" t="s">
        <v>38</v>
      </c>
    </row>
    <row r="699" spans="1:3" ht="15.75" x14ac:dyDescent="0.25">
      <c r="A699" s="67" t="s">
        <v>9</v>
      </c>
      <c r="B699" s="11"/>
      <c r="C699" s="10">
        <v>7800</v>
      </c>
    </row>
    <row r="700" spans="1:3" ht="17.25" x14ac:dyDescent="0.3">
      <c r="A700" s="83" t="s">
        <v>10</v>
      </c>
      <c r="B700" s="48"/>
      <c r="C700" s="10" t="s">
        <v>38</v>
      </c>
    </row>
    <row r="701" spans="1:3" ht="15.75" x14ac:dyDescent="0.25">
      <c r="A701" s="67" t="s">
        <v>64</v>
      </c>
      <c r="B701" s="11"/>
      <c r="C701" s="10">
        <v>7500</v>
      </c>
    </row>
    <row r="702" spans="1:3" ht="15.75" x14ac:dyDescent="0.25">
      <c r="A702" s="67" t="s">
        <v>11</v>
      </c>
      <c r="B702" s="11"/>
      <c r="C702" s="10">
        <v>83250</v>
      </c>
    </row>
    <row r="703" spans="1:3" ht="15.75" x14ac:dyDescent="0.25">
      <c r="A703" s="67" t="s">
        <v>53</v>
      </c>
      <c r="B703" s="11"/>
      <c r="C703" s="10">
        <v>50000</v>
      </c>
    </row>
    <row r="704" spans="1:3" ht="15.75" x14ac:dyDescent="0.25">
      <c r="A704" s="67" t="s">
        <v>13</v>
      </c>
      <c r="B704" s="11"/>
      <c r="C704" s="10">
        <v>68250</v>
      </c>
    </row>
    <row r="705" spans="1:3" ht="15.75" x14ac:dyDescent="0.25">
      <c r="A705" s="67" t="s">
        <v>14</v>
      </c>
      <c r="B705" s="47"/>
      <c r="C705" s="13" t="s">
        <v>38</v>
      </c>
    </row>
    <row r="706" spans="1:3" ht="15.75" x14ac:dyDescent="0.25">
      <c r="A706" s="67" t="s">
        <v>16</v>
      </c>
      <c r="B706" s="11"/>
      <c r="C706" s="10">
        <v>25000</v>
      </c>
    </row>
    <row r="707" spans="1:3" ht="15.75" x14ac:dyDescent="0.25">
      <c r="A707" s="67" t="s">
        <v>17</v>
      </c>
      <c r="B707" s="11"/>
      <c r="C707" s="10">
        <v>75000</v>
      </c>
    </row>
    <row r="708" spans="1:3" ht="15.75" x14ac:dyDescent="0.25">
      <c r="A708" s="67" t="s">
        <v>15</v>
      </c>
      <c r="B708" s="47"/>
      <c r="C708" s="15">
        <v>125000</v>
      </c>
    </row>
    <row r="709" spans="1:3" ht="15.75" x14ac:dyDescent="0.25">
      <c r="A709" s="67" t="s">
        <v>18</v>
      </c>
      <c r="B709" s="11"/>
      <c r="C709" s="10">
        <v>13900</v>
      </c>
    </row>
    <row r="710" spans="1:3" ht="15.75" x14ac:dyDescent="0.25">
      <c r="A710" s="67" t="s">
        <v>19</v>
      </c>
      <c r="B710" s="11"/>
      <c r="C710" s="10">
        <v>20000</v>
      </c>
    </row>
    <row r="711" spans="1:3" ht="15.75" x14ac:dyDescent="0.25">
      <c r="A711" s="78" t="s">
        <v>20</v>
      </c>
      <c r="B711" s="19"/>
      <c r="C711" s="18">
        <f>SUM(C697:C710)</f>
        <v>612200</v>
      </c>
    </row>
    <row r="712" spans="1:3" ht="15.75" x14ac:dyDescent="0.25">
      <c r="A712" s="79"/>
      <c r="B712" s="47"/>
      <c r="C712" s="20"/>
    </row>
    <row r="713" spans="1:3" ht="15.75" x14ac:dyDescent="0.25">
      <c r="A713" s="80" t="s">
        <v>21</v>
      </c>
      <c r="B713" s="47"/>
      <c r="C713" s="20"/>
    </row>
    <row r="714" spans="1:3" ht="15.75" x14ac:dyDescent="0.25">
      <c r="A714" s="67" t="s">
        <v>143</v>
      </c>
      <c r="B714" s="154"/>
      <c r="C714" s="77"/>
    </row>
    <row r="715" spans="1:3" ht="15.75" x14ac:dyDescent="0.25">
      <c r="A715" s="67" t="s">
        <v>22</v>
      </c>
      <c r="B715" s="47"/>
      <c r="C715" s="81"/>
    </row>
    <row r="716" spans="1:3" ht="15.75" x14ac:dyDescent="0.25">
      <c r="A716" s="67" t="s">
        <v>24</v>
      </c>
      <c r="B716" s="47"/>
      <c r="C716" s="81"/>
    </row>
    <row r="717" spans="1:3" ht="15.75" x14ac:dyDescent="0.25">
      <c r="A717" s="67" t="s">
        <v>25</v>
      </c>
      <c r="B717" s="47"/>
      <c r="C717" s="81"/>
    </row>
    <row r="718" spans="1:3" ht="15.75" x14ac:dyDescent="0.25">
      <c r="A718" s="67"/>
      <c r="B718" s="8"/>
      <c r="C718" s="7">
        <f>C711+B714</f>
        <v>612200</v>
      </c>
    </row>
    <row r="719" spans="1:3" ht="15.75" x14ac:dyDescent="0.25">
      <c r="A719" s="80" t="s">
        <v>26</v>
      </c>
      <c r="B719" s="47"/>
      <c r="C719" s="81"/>
    </row>
    <row r="720" spans="1:3" ht="15.75" x14ac:dyDescent="0.25">
      <c r="A720" s="67" t="s">
        <v>27</v>
      </c>
      <c r="B720" s="29">
        <v>350</v>
      </c>
      <c r="C720" s="82"/>
    </row>
    <row r="721" spans="1:3" ht="17.25" x14ac:dyDescent="0.3">
      <c r="A721" s="83" t="s">
        <v>28</v>
      </c>
      <c r="B721" s="29">
        <v>13650</v>
      </c>
      <c r="C721" s="82"/>
    </row>
    <row r="722" spans="1:3" ht="17.25" x14ac:dyDescent="0.3">
      <c r="A722" s="83"/>
      <c r="B722" s="49"/>
      <c r="C722" s="33">
        <f>-B720-B721-B722</f>
        <v>-14000</v>
      </c>
    </row>
    <row r="723" spans="1:3" ht="16.5" thickBot="1" x14ac:dyDescent="0.3">
      <c r="A723" s="67" t="s">
        <v>29</v>
      </c>
      <c r="B723" s="35"/>
      <c r="C723" s="84">
        <f>+C718+C722</f>
        <v>598200</v>
      </c>
    </row>
    <row r="724" spans="1:3" ht="15.75" x14ac:dyDescent="0.25">
      <c r="A724" s="67" t="s">
        <v>73</v>
      </c>
      <c r="B724" s="50"/>
      <c r="C724" s="85">
        <f>C723*12/100</f>
        <v>71784</v>
      </c>
    </row>
    <row r="725" spans="1:3" ht="15.75" x14ac:dyDescent="0.25">
      <c r="A725" s="67" t="s">
        <v>31</v>
      </c>
      <c r="B725" s="47"/>
      <c r="C725" s="77">
        <v>-45000</v>
      </c>
    </row>
    <row r="726" spans="1:3" ht="16.5" thickBot="1" x14ac:dyDescent="0.3">
      <c r="A726" s="88" t="s">
        <v>54</v>
      </c>
      <c r="B726" s="89"/>
      <c r="C726" s="126">
        <f>C724+C725</f>
        <v>26784</v>
      </c>
    </row>
    <row r="727" spans="1:3" ht="16.5" thickTop="1" x14ac:dyDescent="0.25">
      <c r="A727" s="92"/>
      <c r="B727" s="146"/>
      <c r="C727" s="120"/>
    </row>
    <row r="728" spans="1:3" ht="15.75" x14ac:dyDescent="0.25">
      <c r="A728" s="92"/>
      <c r="B728" s="146"/>
      <c r="C728" s="120"/>
    </row>
    <row r="729" spans="1:3" ht="15.75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9" spans="1:3" ht="17.25" x14ac:dyDescent="0.3">
      <c r="A739" s="1" t="s">
        <v>42</v>
      </c>
      <c r="B739" s="3"/>
      <c r="C739" s="3"/>
    </row>
    <row r="740" spans="1:3" ht="17.25" x14ac:dyDescent="0.3">
      <c r="A740" s="1" t="s">
        <v>126</v>
      </c>
      <c r="B740" s="3"/>
      <c r="C740" s="3"/>
    </row>
    <row r="741" spans="1:3" ht="17.25" x14ac:dyDescent="0.3">
      <c r="A741" s="2"/>
      <c r="B741" s="3"/>
      <c r="C741" s="3"/>
    </row>
    <row r="742" spans="1:3" ht="17.25" x14ac:dyDescent="0.3">
      <c r="A742" s="4" t="s">
        <v>2</v>
      </c>
      <c r="B742" s="3"/>
      <c r="C742" s="3"/>
    </row>
    <row r="743" spans="1:3" ht="17.25" x14ac:dyDescent="0.3">
      <c r="A743" s="5"/>
      <c r="B743" s="166" t="s">
        <v>160</v>
      </c>
      <c r="C743" s="166"/>
    </row>
    <row r="744" spans="1:3" ht="17.25" x14ac:dyDescent="0.3">
      <c r="A744" s="6" t="s">
        <v>6</v>
      </c>
      <c r="B744" s="8"/>
      <c r="C744" s="7">
        <v>88670</v>
      </c>
    </row>
    <row r="745" spans="1:3" ht="17.25" x14ac:dyDescent="0.3">
      <c r="A745" s="9" t="s">
        <v>7</v>
      </c>
      <c r="B745" s="11"/>
      <c r="C745" s="10"/>
    </row>
    <row r="746" spans="1:3" ht="15.75" x14ac:dyDescent="0.25">
      <c r="A746" s="12" t="s">
        <v>8</v>
      </c>
      <c r="B746" s="14"/>
      <c r="C746" s="13"/>
    </row>
    <row r="747" spans="1:3" ht="17.25" x14ac:dyDescent="0.3">
      <c r="A747" s="9" t="s">
        <v>9</v>
      </c>
      <c r="B747" s="11"/>
      <c r="C747" s="10">
        <v>7800</v>
      </c>
    </row>
    <row r="748" spans="1:3" ht="17.25" x14ac:dyDescent="0.3">
      <c r="A748" s="9" t="s">
        <v>10</v>
      </c>
      <c r="B748" s="11"/>
      <c r="C748" s="10"/>
    </row>
    <row r="749" spans="1:3" ht="17.25" x14ac:dyDescent="0.3">
      <c r="A749" s="9" t="s">
        <v>11</v>
      </c>
      <c r="B749" s="11"/>
      <c r="C749" s="10">
        <v>83250</v>
      </c>
    </row>
    <row r="750" spans="1:3" ht="17.25" x14ac:dyDescent="0.3">
      <c r="A750" s="9" t="s">
        <v>12</v>
      </c>
      <c r="B750" s="16"/>
      <c r="C750" s="15"/>
    </row>
    <row r="751" spans="1:3" ht="17.25" x14ac:dyDescent="0.3">
      <c r="A751" s="9" t="s">
        <v>13</v>
      </c>
      <c r="B751" s="11"/>
      <c r="C751" s="10">
        <v>44335</v>
      </c>
    </row>
    <row r="752" spans="1:3" ht="17.25" x14ac:dyDescent="0.3">
      <c r="A752" s="9" t="s">
        <v>14</v>
      </c>
      <c r="B752" s="11"/>
      <c r="C752" s="10"/>
    </row>
    <row r="753" spans="1:3" ht="17.25" x14ac:dyDescent="0.3">
      <c r="A753" s="9" t="s">
        <v>15</v>
      </c>
      <c r="B753" s="14"/>
      <c r="C753" s="13">
        <v>100000</v>
      </c>
    </row>
    <row r="754" spans="1:3" ht="17.25" x14ac:dyDescent="0.3">
      <c r="A754" s="9" t="s">
        <v>16</v>
      </c>
      <c r="B754" s="11"/>
      <c r="C754" s="10">
        <v>25000</v>
      </c>
    </row>
    <row r="755" spans="1:3" ht="17.25" x14ac:dyDescent="0.3">
      <c r="A755" s="9" t="s">
        <v>17</v>
      </c>
      <c r="B755" s="11"/>
      <c r="C755" s="10">
        <v>55000</v>
      </c>
    </row>
    <row r="756" spans="1:3" ht="17.25" x14ac:dyDescent="0.3">
      <c r="A756" s="9" t="s">
        <v>18</v>
      </c>
      <c r="B756" s="14"/>
      <c r="C756" s="13">
        <v>11500</v>
      </c>
    </row>
    <row r="757" spans="1:3" ht="17.25" x14ac:dyDescent="0.3">
      <c r="A757" s="9" t="s">
        <v>19</v>
      </c>
      <c r="B757" s="11"/>
      <c r="C757" s="10">
        <v>20000</v>
      </c>
    </row>
    <row r="758" spans="1:3" ht="17.25" x14ac:dyDescent="0.3">
      <c r="A758" s="17" t="s">
        <v>20</v>
      </c>
      <c r="B758" s="19"/>
      <c r="C758" s="18">
        <f>SUM(C744:C757)</f>
        <v>435555</v>
      </c>
    </row>
    <row r="759" spans="1:3" ht="17.25" x14ac:dyDescent="0.3">
      <c r="A759" s="9"/>
      <c r="B759" s="22"/>
      <c r="C759" s="20"/>
    </row>
    <row r="760" spans="1:3" ht="17.25" x14ac:dyDescent="0.3">
      <c r="A760" s="23" t="s">
        <v>21</v>
      </c>
      <c r="B760" s="22"/>
      <c r="C760" s="20"/>
    </row>
    <row r="761" spans="1:3" ht="17.25" x14ac:dyDescent="0.3">
      <c r="A761" s="9" t="s">
        <v>22</v>
      </c>
      <c r="B761" s="22"/>
      <c r="C761" s="20"/>
    </row>
    <row r="762" spans="1:3" ht="15.75" x14ac:dyDescent="0.25">
      <c r="A762" s="67" t="s">
        <v>143</v>
      </c>
      <c r="B762" s="154"/>
      <c r="C762" s="15"/>
    </row>
    <row r="763" spans="1:3" ht="17.25" x14ac:dyDescent="0.3">
      <c r="A763" s="9" t="s">
        <v>24</v>
      </c>
      <c r="B763" s="22"/>
      <c r="C763" s="134">
        <v>65000</v>
      </c>
    </row>
    <row r="764" spans="1:3" ht="17.25" x14ac:dyDescent="0.3">
      <c r="A764" s="9" t="s">
        <v>25</v>
      </c>
      <c r="B764" s="22"/>
      <c r="C764" s="135">
        <v>5979.73</v>
      </c>
    </row>
    <row r="765" spans="1:3" ht="17.25" x14ac:dyDescent="0.3">
      <c r="A765" s="9"/>
      <c r="B765" s="22"/>
      <c r="C765" s="20"/>
    </row>
    <row r="766" spans="1:3" ht="15.75" x14ac:dyDescent="0.25">
      <c r="A766" s="12"/>
      <c r="B766" s="8"/>
      <c r="C766" s="7">
        <f>C758+C762+C763+C764</f>
        <v>506534.73</v>
      </c>
    </row>
    <row r="767" spans="1:3" ht="17.25" x14ac:dyDescent="0.3">
      <c r="A767" s="23" t="s">
        <v>26</v>
      </c>
      <c r="B767" s="11"/>
      <c r="C767" s="10"/>
    </row>
    <row r="768" spans="1:3" ht="17.25" x14ac:dyDescent="0.3">
      <c r="A768" s="9" t="s">
        <v>27</v>
      </c>
      <c r="B768" s="27">
        <v>350</v>
      </c>
      <c r="C768" s="28"/>
    </row>
    <row r="769" spans="1:3" ht="17.25" x14ac:dyDescent="0.3">
      <c r="A769" s="9" t="s">
        <v>28</v>
      </c>
      <c r="B769" s="136">
        <v>8867</v>
      </c>
      <c r="C769" s="31"/>
    </row>
    <row r="770" spans="1:3" ht="16.5" thickBot="1" x14ac:dyDescent="0.3">
      <c r="A770" s="12"/>
      <c r="B770" s="62"/>
      <c r="C770" s="59">
        <f t="shared" ref="C770" si="7">-B768-B769</f>
        <v>-9217</v>
      </c>
    </row>
    <row r="771" spans="1:3" ht="17.25" x14ac:dyDescent="0.3">
      <c r="A771" s="9" t="s">
        <v>29</v>
      </c>
      <c r="B771" s="11"/>
      <c r="C771" s="65">
        <f>+C766+C770</f>
        <v>497317.73</v>
      </c>
    </row>
    <row r="772" spans="1:3" ht="17.25" x14ac:dyDescent="0.3">
      <c r="A772" s="9" t="s">
        <v>30</v>
      </c>
      <c r="B772" s="30"/>
      <c r="C772" s="85">
        <f>C771*6/100</f>
        <v>29839.0638</v>
      </c>
    </row>
    <row r="773" spans="1:3" ht="17.25" x14ac:dyDescent="0.3">
      <c r="A773" s="9" t="s">
        <v>31</v>
      </c>
      <c r="B773" s="22"/>
      <c r="C773" s="13">
        <v>-15000</v>
      </c>
    </row>
    <row r="774" spans="1:3" ht="15.75" x14ac:dyDescent="0.25">
      <c r="A774" s="12" t="s">
        <v>32</v>
      </c>
      <c r="B774" s="40"/>
      <c r="C774" s="60">
        <f>C772+C773</f>
        <v>14839.0638</v>
      </c>
    </row>
    <row r="775" spans="1:3" ht="16.5" thickBot="1" x14ac:dyDescent="0.3">
      <c r="A775" s="43"/>
      <c r="B775" s="164"/>
      <c r="C775" s="124">
        <v>14839</v>
      </c>
    </row>
    <row r="776" spans="1:3" ht="16.5" thickTop="1" x14ac:dyDescent="0.25">
      <c r="A776" s="21"/>
      <c r="B776" s="30"/>
      <c r="C776" s="97"/>
    </row>
    <row r="777" spans="1:3" ht="15.75" x14ac:dyDescent="0.25">
      <c r="A777" s="21"/>
      <c r="B777" s="30"/>
      <c r="C777" s="97"/>
    </row>
    <row r="778" spans="1:3" ht="15.75" x14ac:dyDescent="0.25">
      <c r="A778" s="21"/>
      <c r="B778" s="30"/>
      <c r="C778" s="97"/>
    </row>
    <row r="779" spans="1:3" ht="15.75" x14ac:dyDescent="0.25">
      <c r="A779" s="21"/>
      <c r="B779" s="30"/>
      <c r="C779" s="97"/>
    </row>
    <row r="780" spans="1:3" ht="15.75" x14ac:dyDescent="0.25">
      <c r="A780" s="21"/>
      <c r="B780" s="30"/>
      <c r="C780" s="97"/>
    </row>
    <row r="781" spans="1:3" ht="15.75" x14ac:dyDescent="0.25">
      <c r="A781" s="21"/>
      <c r="B781" s="30"/>
      <c r="C781" s="97"/>
    </row>
    <row r="782" spans="1:3" ht="15.75" x14ac:dyDescent="0.25">
      <c r="A782" s="21"/>
      <c r="B782" s="30"/>
      <c r="C782" s="97"/>
    </row>
    <row r="783" spans="1:3" ht="17.25" x14ac:dyDescent="0.3">
      <c r="A783" s="1" t="s">
        <v>138</v>
      </c>
      <c r="B783" s="1"/>
      <c r="C783" s="2"/>
    </row>
    <row r="784" spans="1:3" ht="15.75" x14ac:dyDescent="0.25">
      <c r="A784" s="113" t="s">
        <v>125</v>
      </c>
      <c r="B784" s="113"/>
      <c r="C784" s="114"/>
    </row>
    <row r="785" spans="1:3" ht="17.25" x14ac:dyDescent="0.3">
      <c r="A785" s="2"/>
      <c r="B785" s="2"/>
      <c r="C785" s="2"/>
    </row>
    <row r="786" spans="1:3" ht="17.25" x14ac:dyDescent="0.3">
      <c r="A786" s="4" t="s">
        <v>2</v>
      </c>
      <c r="B786" s="2"/>
      <c r="C786" s="2"/>
    </row>
    <row r="787" spans="1:3" ht="17.25" x14ac:dyDescent="0.3">
      <c r="A787" s="115"/>
      <c r="B787" s="116"/>
      <c r="C787" s="115"/>
    </row>
    <row r="788" spans="1:3" ht="17.25" x14ac:dyDescent="0.3">
      <c r="A788" s="5"/>
      <c r="B788" s="166" t="s">
        <v>160</v>
      </c>
      <c r="C788" s="166"/>
    </row>
    <row r="789" spans="1:3" ht="17.25" x14ac:dyDescent="0.3">
      <c r="A789" s="117" t="s">
        <v>6</v>
      </c>
      <c r="B789" s="8"/>
      <c r="C789" s="7">
        <v>112500</v>
      </c>
    </row>
    <row r="790" spans="1:3" ht="17.25" x14ac:dyDescent="0.3">
      <c r="A790" s="17" t="s">
        <v>7</v>
      </c>
      <c r="B790" s="11"/>
      <c r="C790" s="10" t="s">
        <v>38</v>
      </c>
    </row>
    <row r="791" spans="1:3" ht="17.25" x14ac:dyDescent="0.3">
      <c r="A791" s="9" t="s">
        <v>9</v>
      </c>
      <c r="B791" s="11"/>
      <c r="C791" s="10">
        <v>7800</v>
      </c>
    </row>
    <row r="792" spans="1:3" ht="17.25" x14ac:dyDescent="0.3">
      <c r="A792" s="9" t="s">
        <v>11</v>
      </c>
      <c r="B792" s="11"/>
      <c r="C792" s="10">
        <v>83250</v>
      </c>
    </row>
    <row r="793" spans="1:3" ht="17.25" x14ac:dyDescent="0.3">
      <c r="A793" s="9" t="s">
        <v>13</v>
      </c>
      <c r="B793" s="32"/>
      <c r="C793" s="31">
        <v>56250</v>
      </c>
    </row>
    <row r="794" spans="1:3" ht="17.25" x14ac:dyDescent="0.3">
      <c r="A794" s="9" t="s">
        <v>14</v>
      </c>
      <c r="B794" s="16"/>
      <c r="C794" s="15" t="s">
        <v>38</v>
      </c>
    </row>
    <row r="795" spans="1:3" ht="17.25" x14ac:dyDescent="0.3">
      <c r="A795" s="9" t="s">
        <v>16</v>
      </c>
      <c r="B795" s="11"/>
      <c r="C795" s="10">
        <v>25000</v>
      </c>
    </row>
    <row r="796" spans="1:3" ht="17.25" x14ac:dyDescent="0.3">
      <c r="A796" s="9" t="s">
        <v>17</v>
      </c>
      <c r="B796" s="11"/>
      <c r="C796" s="10">
        <v>65000</v>
      </c>
    </row>
    <row r="797" spans="1:3" ht="17.25" x14ac:dyDescent="0.3">
      <c r="A797" s="9" t="s">
        <v>18</v>
      </c>
      <c r="B797" s="14"/>
      <c r="C797" s="13">
        <v>11500</v>
      </c>
    </row>
    <row r="798" spans="1:3" ht="17.25" x14ac:dyDescent="0.3">
      <c r="A798" s="9" t="s">
        <v>19</v>
      </c>
      <c r="B798" s="11"/>
      <c r="C798" s="10">
        <v>20000</v>
      </c>
    </row>
    <row r="799" spans="1:3" ht="17.25" x14ac:dyDescent="0.3">
      <c r="A799" s="17" t="s">
        <v>20</v>
      </c>
      <c r="B799" s="19"/>
      <c r="C799" s="18">
        <f>SUM(C789:C798)</f>
        <v>381300</v>
      </c>
    </row>
    <row r="800" spans="1:3" ht="17.25" x14ac:dyDescent="0.3">
      <c r="A800" s="9"/>
      <c r="B800" s="3"/>
      <c r="C800" s="20"/>
    </row>
    <row r="801" spans="1:3" ht="17.25" x14ac:dyDescent="0.3">
      <c r="A801" s="23" t="s">
        <v>21</v>
      </c>
      <c r="B801" s="3"/>
      <c r="C801" s="20"/>
    </row>
    <row r="802" spans="1:3" ht="15.75" x14ac:dyDescent="0.25">
      <c r="A802" s="24" t="s">
        <v>23</v>
      </c>
      <c r="B802" s="21"/>
      <c r="C802" s="15"/>
    </row>
    <row r="803" spans="1:3" ht="17.25" x14ac:dyDescent="0.3">
      <c r="A803" s="9" t="s">
        <v>22</v>
      </c>
      <c r="B803" s="21"/>
      <c r="C803" s="15">
        <v>20000</v>
      </c>
    </row>
    <row r="804" spans="1:3" ht="17.25" x14ac:dyDescent="0.3">
      <c r="A804" s="9" t="s">
        <v>24</v>
      </c>
      <c r="B804" s="21"/>
      <c r="C804" s="15"/>
    </row>
    <row r="805" spans="1:3" ht="17.25" x14ac:dyDescent="0.3">
      <c r="A805" s="9" t="s">
        <v>25</v>
      </c>
      <c r="B805" s="21"/>
      <c r="C805" s="20"/>
    </row>
    <row r="806" spans="1:3" ht="17.25" x14ac:dyDescent="0.3">
      <c r="A806" s="12"/>
      <c r="B806" s="44"/>
      <c r="C806" s="118"/>
    </row>
    <row r="807" spans="1:3" ht="17.25" x14ac:dyDescent="0.3">
      <c r="A807" s="9"/>
      <c r="B807" s="8"/>
      <c r="C807" s="7">
        <f>+C799+C802+C803+C804+C805</f>
        <v>401300</v>
      </c>
    </row>
    <row r="808" spans="1:3" ht="17.25" x14ac:dyDescent="0.3">
      <c r="A808" s="23" t="s">
        <v>26</v>
      </c>
      <c r="B808" s="11"/>
      <c r="C808" s="10"/>
    </row>
    <row r="809" spans="1:3" ht="17.25" x14ac:dyDescent="0.3">
      <c r="A809" s="9" t="s">
        <v>27</v>
      </c>
      <c r="B809" s="29">
        <v>350</v>
      </c>
      <c r="C809" s="28"/>
    </row>
    <row r="810" spans="1:3" ht="17.25" x14ac:dyDescent="0.3">
      <c r="A810" s="9" t="s">
        <v>28</v>
      </c>
      <c r="B810" s="30"/>
      <c r="C810" s="31"/>
    </row>
    <row r="811" spans="1:3" ht="16.5" thickBot="1" x14ac:dyDescent="0.3">
      <c r="A811" s="12"/>
      <c r="B811" s="36"/>
      <c r="C811" s="59">
        <f>-B809-B810</f>
        <v>-350</v>
      </c>
    </row>
    <row r="812" spans="1:3" ht="17.25" x14ac:dyDescent="0.3">
      <c r="A812" s="9" t="s">
        <v>29</v>
      </c>
      <c r="B812" s="11"/>
      <c r="C812" s="10">
        <f>+C807+C811</f>
        <v>400950</v>
      </c>
    </row>
    <row r="813" spans="1:3" ht="17.25" x14ac:dyDescent="0.3">
      <c r="A813" s="9" t="s">
        <v>30</v>
      </c>
      <c r="B813" s="30"/>
      <c r="C813" s="31">
        <f>C812*6/100</f>
        <v>24057</v>
      </c>
    </row>
    <row r="814" spans="1:3" ht="17.25" x14ac:dyDescent="0.3">
      <c r="A814" s="9" t="s">
        <v>31</v>
      </c>
      <c r="B814" s="22"/>
      <c r="C814" s="20">
        <v>-15000</v>
      </c>
    </row>
    <row r="815" spans="1:3" ht="16.5" thickBot="1" x14ac:dyDescent="0.3">
      <c r="A815" s="43" t="s">
        <v>32</v>
      </c>
      <c r="B815" s="52"/>
      <c r="C815" s="124">
        <f>C813+C814</f>
        <v>9057</v>
      </c>
    </row>
    <row r="816" spans="1:3" ht="16.5" thickTop="1" x14ac:dyDescent="0.25">
      <c r="A816" s="141"/>
      <c r="B816" s="30"/>
      <c r="C816" s="97"/>
    </row>
    <row r="817" spans="1:3" ht="15.75" x14ac:dyDescent="0.25">
      <c r="A817" s="141"/>
      <c r="B817" s="30"/>
      <c r="C817" s="97"/>
    </row>
    <row r="818" spans="1:3" ht="15.75" x14ac:dyDescent="0.25">
      <c r="A818" s="141"/>
      <c r="B818" s="30"/>
      <c r="C818" s="97"/>
    </row>
    <row r="819" spans="1:3" ht="15.75" x14ac:dyDescent="0.25">
      <c r="A819" s="141"/>
      <c r="B819" s="30"/>
      <c r="C819" s="97"/>
    </row>
    <row r="821" spans="1:3" x14ac:dyDescent="0.25">
      <c r="A821" s="142"/>
      <c r="B821" s="142"/>
      <c r="C821" s="142"/>
    </row>
    <row r="826" spans="1:3" x14ac:dyDescent="0.25">
      <c r="A826" t="s">
        <v>151</v>
      </c>
    </row>
  </sheetData>
  <mergeCells count="18">
    <mergeCell ref="B507:C507"/>
    <mergeCell ref="B6:C6"/>
    <mergeCell ref="B51:C51"/>
    <mergeCell ref="B96:C96"/>
    <mergeCell ref="B141:C141"/>
    <mergeCell ref="B185:C185"/>
    <mergeCell ref="B228:C228"/>
    <mergeCell ref="B272:C272"/>
    <mergeCell ref="B319:C319"/>
    <mergeCell ref="B366:C366"/>
    <mergeCell ref="B413:C413"/>
    <mergeCell ref="B460:C460"/>
    <mergeCell ref="B788:C788"/>
    <mergeCell ref="B554:C554"/>
    <mergeCell ref="B601:C601"/>
    <mergeCell ref="B649:C649"/>
    <mergeCell ref="B696:C696"/>
    <mergeCell ref="B743:C74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817"/>
  <sheetViews>
    <sheetView tabSelected="1" topLeftCell="A23" workbookViewId="0">
      <selection activeCell="C38" sqref="C38"/>
    </sheetView>
  </sheetViews>
  <sheetFormatPr defaultRowHeight="15" x14ac:dyDescent="0.25"/>
  <cols>
    <col min="1" max="1" width="47.140625" customWidth="1"/>
    <col min="2" max="2" width="11.85546875" customWidth="1"/>
    <col min="3" max="3" width="13.28515625" customWidth="1"/>
  </cols>
  <sheetData>
    <row r="2" spans="1:3" ht="17.25" x14ac:dyDescent="0.3">
      <c r="A2" s="1" t="s">
        <v>132</v>
      </c>
      <c r="B2" s="3"/>
      <c r="C2" s="3"/>
    </row>
    <row r="3" spans="1:3" ht="17.25" x14ac:dyDescent="0.3">
      <c r="A3" s="1" t="s">
        <v>75</v>
      </c>
      <c r="B3" s="3"/>
      <c r="C3" s="3"/>
    </row>
    <row r="4" spans="1:3" ht="17.25" x14ac:dyDescent="0.3">
      <c r="A4" s="2"/>
      <c r="B4" s="3"/>
      <c r="C4" s="3"/>
    </row>
    <row r="5" spans="1:3" ht="17.25" x14ac:dyDescent="0.3">
      <c r="A5" s="4" t="s">
        <v>2</v>
      </c>
      <c r="B5" s="3"/>
      <c r="C5" s="3"/>
    </row>
    <row r="6" spans="1:3" ht="17.25" x14ac:dyDescent="0.3">
      <c r="A6" s="5"/>
      <c r="B6" s="166" t="s">
        <v>162</v>
      </c>
      <c r="C6" s="166"/>
    </row>
    <row r="7" spans="1:3" ht="17.25" x14ac:dyDescent="0.3">
      <c r="A7" s="6" t="s">
        <v>6</v>
      </c>
      <c r="B7" s="8"/>
      <c r="C7" s="7">
        <v>112500</v>
      </c>
    </row>
    <row r="8" spans="1:3" ht="17.25" x14ac:dyDescent="0.3">
      <c r="A8" s="9" t="s">
        <v>7</v>
      </c>
      <c r="B8" s="11"/>
      <c r="C8" s="10"/>
    </row>
    <row r="9" spans="1:3" ht="15.75" x14ac:dyDescent="0.25">
      <c r="A9" s="12" t="s">
        <v>8</v>
      </c>
      <c r="B9" s="14"/>
      <c r="C9" s="13">
        <v>2650</v>
      </c>
    </row>
    <row r="10" spans="1:3" ht="17.25" x14ac:dyDescent="0.3">
      <c r="A10" s="9" t="s">
        <v>9</v>
      </c>
      <c r="B10" s="11"/>
      <c r="C10" s="10">
        <v>7800</v>
      </c>
    </row>
    <row r="11" spans="1:3" ht="17.25" x14ac:dyDescent="0.3">
      <c r="A11" s="9" t="s">
        <v>10</v>
      </c>
      <c r="B11" s="11"/>
      <c r="C11" s="10"/>
    </row>
    <row r="12" spans="1:3" ht="17.25" x14ac:dyDescent="0.3">
      <c r="A12" s="9" t="s">
        <v>11</v>
      </c>
      <c r="B12" s="11"/>
      <c r="C12" s="10">
        <v>83250</v>
      </c>
    </row>
    <row r="13" spans="1:3" ht="17.25" x14ac:dyDescent="0.3">
      <c r="A13" s="9" t="s">
        <v>12</v>
      </c>
      <c r="B13" s="16"/>
      <c r="C13" s="15"/>
    </row>
    <row r="14" spans="1:3" ht="17.25" x14ac:dyDescent="0.3">
      <c r="A14" s="9" t="s">
        <v>13</v>
      </c>
      <c r="B14" s="11"/>
      <c r="C14" s="10">
        <v>56250</v>
      </c>
    </row>
    <row r="15" spans="1:3" ht="17.25" x14ac:dyDescent="0.3">
      <c r="A15" s="9" t="s">
        <v>14</v>
      </c>
      <c r="B15" s="11"/>
      <c r="C15" s="10"/>
    </row>
    <row r="16" spans="1:3" ht="17.25" x14ac:dyDescent="0.3">
      <c r="A16" s="9" t="s">
        <v>15</v>
      </c>
      <c r="B16" s="14"/>
      <c r="C16" s="13">
        <v>100000</v>
      </c>
    </row>
    <row r="17" spans="1:3" ht="17.25" x14ac:dyDescent="0.3">
      <c r="A17" s="9" t="s">
        <v>16</v>
      </c>
      <c r="B17" s="11"/>
      <c r="C17" s="10">
        <v>25000</v>
      </c>
    </row>
    <row r="18" spans="1:3" ht="17.25" x14ac:dyDescent="0.3">
      <c r="A18" s="9" t="s">
        <v>17</v>
      </c>
      <c r="B18" s="11"/>
      <c r="C18" s="10">
        <v>65000</v>
      </c>
    </row>
    <row r="19" spans="1:3" ht="17.25" x14ac:dyDescent="0.3">
      <c r="A19" s="9" t="s">
        <v>18</v>
      </c>
      <c r="B19" s="14"/>
      <c r="C19" s="13">
        <v>11500</v>
      </c>
    </row>
    <row r="20" spans="1:3" ht="17.25" x14ac:dyDescent="0.3">
      <c r="A20" s="9" t="s">
        <v>19</v>
      </c>
      <c r="B20" s="11"/>
      <c r="C20" s="10">
        <v>20000</v>
      </c>
    </row>
    <row r="21" spans="1:3" ht="17.25" x14ac:dyDescent="0.3">
      <c r="A21" s="17" t="s">
        <v>20</v>
      </c>
      <c r="B21" s="19"/>
      <c r="C21" s="18">
        <f>SUM(C7:C20)</f>
        <v>483950</v>
      </c>
    </row>
    <row r="22" spans="1:3" ht="17.25" x14ac:dyDescent="0.3">
      <c r="A22" s="9"/>
      <c r="B22" s="22"/>
      <c r="C22" s="20"/>
    </row>
    <row r="23" spans="1:3" ht="17.25" x14ac:dyDescent="0.3">
      <c r="A23" s="23" t="s">
        <v>21</v>
      </c>
      <c r="B23" s="22"/>
      <c r="C23" s="20"/>
    </row>
    <row r="24" spans="1:3" ht="17.25" x14ac:dyDescent="0.3">
      <c r="A24" s="9" t="s">
        <v>22</v>
      </c>
      <c r="B24" s="22"/>
      <c r="C24" s="20"/>
    </row>
    <row r="25" spans="1:3" ht="15.75" x14ac:dyDescent="0.25">
      <c r="A25" s="67" t="s">
        <v>143</v>
      </c>
      <c r="B25" s="14" t="s">
        <v>38</v>
      </c>
      <c r="C25" s="25"/>
    </row>
    <row r="26" spans="1:3" ht="17.25" x14ac:dyDescent="0.3">
      <c r="A26" s="9" t="s">
        <v>24</v>
      </c>
      <c r="B26" s="14">
        <v>40000</v>
      </c>
      <c r="C26" s="15"/>
    </row>
    <row r="27" spans="1:3" ht="17.25" x14ac:dyDescent="0.3">
      <c r="A27" s="9" t="s">
        <v>25</v>
      </c>
      <c r="B27" s="22"/>
      <c r="C27" s="20"/>
    </row>
    <row r="28" spans="1:3" ht="17.25" x14ac:dyDescent="0.3">
      <c r="A28" s="9"/>
      <c r="B28" s="22"/>
      <c r="C28" s="20"/>
    </row>
    <row r="29" spans="1:3" ht="15.75" x14ac:dyDescent="0.25">
      <c r="A29" s="12"/>
      <c r="B29" s="8"/>
      <c r="C29" s="7">
        <f>C21+B26</f>
        <v>523950</v>
      </c>
    </row>
    <row r="30" spans="1:3" ht="17.25" x14ac:dyDescent="0.3">
      <c r="A30" s="23" t="s">
        <v>26</v>
      </c>
      <c r="B30" s="11"/>
      <c r="C30" s="10"/>
    </row>
    <row r="31" spans="1:3" ht="17.25" x14ac:dyDescent="0.3">
      <c r="A31" s="9" t="s">
        <v>27</v>
      </c>
      <c r="B31" s="29">
        <v>350</v>
      </c>
      <c r="C31" s="28"/>
    </row>
    <row r="32" spans="1:3" ht="17.25" x14ac:dyDescent="0.3">
      <c r="A32" s="9" t="s">
        <v>28</v>
      </c>
      <c r="B32" s="32">
        <f>C7*10/100</f>
        <v>11250</v>
      </c>
      <c r="C32" s="31"/>
    </row>
    <row r="33" spans="1:3" ht="15.75" x14ac:dyDescent="0.25">
      <c r="A33" s="12"/>
      <c r="B33" s="11"/>
      <c r="C33" s="33">
        <f t="shared" ref="C33" si="0">-B31-B32</f>
        <v>-11600</v>
      </c>
    </row>
    <row r="34" spans="1:3" ht="18" thickBot="1" x14ac:dyDescent="0.35">
      <c r="A34" s="9" t="s">
        <v>29</v>
      </c>
      <c r="B34" s="36"/>
      <c r="C34" s="34">
        <f>+C29+C33</f>
        <v>512350</v>
      </c>
    </row>
    <row r="35" spans="1:3" ht="17.25" x14ac:dyDescent="0.3">
      <c r="A35" s="9" t="s">
        <v>73</v>
      </c>
      <c r="B35" s="32"/>
      <c r="C35" s="13">
        <f>C34*12/100</f>
        <v>61482</v>
      </c>
    </row>
    <row r="36" spans="1:3" ht="17.25" x14ac:dyDescent="0.3">
      <c r="A36" s="9" t="s">
        <v>31</v>
      </c>
      <c r="B36" s="22"/>
      <c r="C36" s="13">
        <v>-45000</v>
      </c>
    </row>
    <row r="37" spans="1:3" ht="16.5" thickBot="1" x14ac:dyDescent="0.3">
      <c r="A37" s="43" t="s">
        <v>163</v>
      </c>
      <c r="B37" s="40"/>
      <c r="C37" s="158">
        <f>C35+C36+318</f>
        <v>16800</v>
      </c>
    </row>
    <row r="38" spans="1:3" ht="16.5" thickTop="1" x14ac:dyDescent="0.25">
      <c r="A38" s="21"/>
      <c r="B38" s="30"/>
      <c r="C38" s="58"/>
    </row>
    <row r="39" spans="1:3" ht="15.75" x14ac:dyDescent="0.25">
      <c r="A39" s="21"/>
      <c r="B39" s="30"/>
      <c r="C39" s="58"/>
    </row>
    <row r="40" spans="1:3" ht="15.75" x14ac:dyDescent="0.25">
      <c r="A40" s="21"/>
      <c r="B40" s="30"/>
      <c r="C40" s="58"/>
    </row>
    <row r="41" spans="1:3" ht="15.75" x14ac:dyDescent="0.25">
      <c r="A41" s="21"/>
      <c r="B41" s="30"/>
      <c r="C41" s="58"/>
    </row>
    <row r="42" spans="1:3" ht="15.75" x14ac:dyDescent="0.25">
      <c r="A42" s="21"/>
      <c r="B42" s="30"/>
      <c r="C42" s="58"/>
    </row>
    <row r="43" spans="1:3" ht="15.75" x14ac:dyDescent="0.25">
      <c r="A43" s="21"/>
      <c r="B43" s="30"/>
      <c r="C43" s="58"/>
    </row>
    <row r="44" spans="1:3" ht="15.75" x14ac:dyDescent="0.25">
      <c r="A44" s="21"/>
      <c r="B44" s="30"/>
      <c r="C44" s="58"/>
    </row>
    <row r="45" spans="1:3" ht="15.75" x14ac:dyDescent="0.25">
      <c r="A45" s="21"/>
      <c r="B45" s="30"/>
      <c r="C45" s="58"/>
    </row>
    <row r="46" spans="1:3" ht="15.75" x14ac:dyDescent="0.25">
      <c r="A46" s="21"/>
      <c r="B46" s="30"/>
      <c r="C46" s="58"/>
    </row>
    <row r="47" spans="1:3" ht="17.25" x14ac:dyDescent="0.3">
      <c r="A47" s="1" t="s">
        <v>0</v>
      </c>
      <c r="B47" s="3"/>
      <c r="C47" s="3"/>
    </row>
    <row r="48" spans="1:3" ht="17.25" x14ac:dyDescent="0.3">
      <c r="A48" s="1" t="s">
        <v>1</v>
      </c>
      <c r="B48" s="3"/>
      <c r="C48" s="3"/>
    </row>
    <row r="49" spans="1:3" ht="17.25" x14ac:dyDescent="0.3">
      <c r="A49" s="2"/>
      <c r="B49" s="3"/>
      <c r="C49" s="3"/>
    </row>
    <row r="50" spans="1:3" ht="17.25" x14ac:dyDescent="0.3">
      <c r="A50" s="4" t="s">
        <v>2</v>
      </c>
      <c r="B50" s="3"/>
      <c r="C50" s="3"/>
    </row>
    <row r="51" spans="1:3" ht="17.25" x14ac:dyDescent="0.3">
      <c r="A51" s="5"/>
      <c r="B51" s="166" t="s">
        <v>162</v>
      </c>
      <c r="C51" s="166"/>
    </row>
    <row r="52" spans="1:3" ht="17.25" x14ac:dyDescent="0.3">
      <c r="A52" s="6" t="s">
        <v>6</v>
      </c>
      <c r="B52" s="8"/>
      <c r="C52" s="7">
        <v>110000</v>
      </c>
    </row>
    <row r="53" spans="1:3" ht="17.25" x14ac:dyDescent="0.3">
      <c r="A53" s="9" t="s">
        <v>7</v>
      </c>
      <c r="B53" s="11"/>
      <c r="C53" s="10">
        <f>8620.97+22560</f>
        <v>31180.97</v>
      </c>
    </row>
    <row r="54" spans="1:3" ht="15.75" x14ac:dyDescent="0.25">
      <c r="A54" s="12" t="s">
        <v>8</v>
      </c>
      <c r="B54" s="14"/>
      <c r="C54" s="13"/>
    </row>
    <row r="55" spans="1:3" ht="17.25" x14ac:dyDescent="0.3">
      <c r="A55" s="9" t="s">
        <v>9</v>
      </c>
      <c r="B55" s="11"/>
      <c r="C55" s="10">
        <v>7800</v>
      </c>
    </row>
    <row r="56" spans="1:3" ht="17.25" x14ac:dyDescent="0.3">
      <c r="A56" s="9" t="s">
        <v>10</v>
      </c>
      <c r="B56" s="11"/>
      <c r="C56" s="10"/>
    </row>
    <row r="57" spans="1:3" ht="17.25" x14ac:dyDescent="0.3">
      <c r="A57" s="9" t="s">
        <v>11</v>
      </c>
      <c r="B57" s="11"/>
      <c r="C57" s="10">
        <v>83250</v>
      </c>
    </row>
    <row r="58" spans="1:3" ht="17.25" x14ac:dyDescent="0.3">
      <c r="A58" s="9" t="s">
        <v>12</v>
      </c>
      <c r="B58" s="16"/>
      <c r="C58" s="15"/>
    </row>
    <row r="59" spans="1:3" ht="17.25" x14ac:dyDescent="0.3">
      <c r="A59" s="9" t="s">
        <v>13</v>
      </c>
      <c r="B59" s="11"/>
      <c r="C59" s="10">
        <v>55000</v>
      </c>
    </row>
    <row r="60" spans="1:3" ht="17.25" x14ac:dyDescent="0.3">
      <c r="A60" s="9" t="s">
        <v>14</v>
      </c>
      <c r="B60" s="11"/>
      <c r="C60" s="10">
        <v>4310.4799999999996</v>
      </c>
    </row>
    <row r="61" spans="1:3" ht="17.25" x14ac:dyDescent="0.3">
      <c r="A61" s="9" t="s">
        <v>15</v>
      </c>
      <c r="B61" s="14"/>
      <c r="C61" s="13"/>
    </row>
    <row r="62" spans="1:3" ht="17.25" x14ac:dyDescent="0.3">
      <c r="A62" s="9" t="s">
        <v>16</v>
      </c>
      <c r="B62" s="11"/>
      <c r="C62" s="10">
        <v>25000</v>
      </c>
    </row>
    <row r="63" spans="1:3" ht="17.25" x14ac:dyDescent="0.3">
      <c r="A63" s="9" t="s">
        <v>17</v>
      </c>
      <c r="B63" s="11"/>
      <c r="C63" s="10">
        <f>65000+89354.84</f>
        <v>154354.84</v>
      </c>
    </row>
    <row r="64" spans="1:3" ht="17.25" x14ac:dyDescent="0.3">
      <c r="A64" s="9" t="s">
        <v>18</v>
      </c>
      <c r="B64" s="14"/>
      <c r="C64" s="13">
        <v>11500</v>
      </c>
    </row>
    <row r="65" spans="1:3" ht="17.25" x14ac:dyDescent="0.3">
      <c r="A65" s="9" t="s">
        <v>19</v>
      </c>
      <c r="B65" s="11"/>
      <c r="C65" s="10">
        <v>20000</v>
      </c>
    </row>
    <row r="66" spans="1:3" ht="17.25" x14ac:dyDescent="0.3">
      <c r="A66" s="17" t="s">
        <v>20</v>
      </c>
      <c r="B66" s="19"/>
      <c r="C66" s="18">
        <f>SUM(C52:C65)</f>
        <v>502396.28999999992</v>
      </c>
    </row>
    <row r="67" spans="1:3" ht="17.25" x14ac:dyDescent="0.3">
      <c r="A67" s="9"/>
      <c r="B67" s="22"/>
      <c r="C67" s="20"/>
    </row>
    <row r="68" spans="1:3" ht="17.25" x14ac:dyDescent="0.3">
      <c r="A68" s="23" t="s">
        <v>21</v>
      </c>
      <c r="B68" s="22"/>
      <c r="C68" s="20"/>
    </row>
    <row r="69" spans="1:3" ht="17.25" x14ac:dyDescent="0.3">
      <c r="A69" s="9" t="s">
        <v>22</v>
      </c>
      <c r="B69" s="14">
        <v>20000</v>
      </c>
      <c r="C69" s="20"/>
    </row>
    <row r="70" spans="1:3" ht="15.75" x14ac:dyDescent="0.25">
      <c r="A70" s="67" t="s">
        <v>143</v>
      </c>
      <c r="B70" s="14"/>
      <c r="C70" s="25"/>
    </row>
    <row r="71" spans="1:3" ht="17.25" x14ac:dyDescent="0.3">
      <c r="A71" s="83" t="s">
        <v>24</v>
      </c>
      <c r="B71" s="14">
        <v>55000</v>
      </c>
      <c r="C71" s="152"/>
    </row>
    <row r="72" spans="1:3" ht="17.25" x14ac:dyDescent="0.3">
      <c r="A72" s="9" t="s">
        <v>25</v>
      </c>
      <c r="B72" s="22"/>
      <c r="C72" s="20"/>
    </row>
    <row r="73" spans="1:3" ht="17.25" x14ac:dyDescent="0.3">
      <c r="A73" s="9"/>
      <c r="B73" s="22"/>
      <c r="C73" s="20"/>
    </row>
    <row r="74" spans="1:3" ht="15.75" x14ac:dyDescent="0.25">
      <c r="A74" s="12"/>
      <c r="B74" s="8"/>
      <c r="C74" s="7">
        <f>C66+B69+B70+B71</f>
        <v>577396.28999999992</v>
      </c>
    </row>
    <row r="75" spans="1:3" ht="17.25" x14ac:dyDescent="0.3">
      <c r="A75" s="23" t="s">
        <v>26</v>
      </c>
      <c r="B75" s="11"/>
      <c r="C75" s="10"/>
    </row>
    <row r="76" spans="1:3" ht="17.25" x14ac:dyDescent="0.3">
      <c r="A76" s="9" t="s">
        <v>27</v>
      </c>
      <c r="B76" s="29">
        <v>350</v>
      </c>
      <c r="C76" s="28"/>
    </row>
    <row r="77" spans="1:3" ht="17.25" x14ac:dyDescent="0.3">
      <c r="A77" s="9" t="s">
        <v>28</v>
      </c>
      <c r="B77" s="32">
        <f>11000+862.1</f>
        <v>11862.1</v>
      </c>
      <c r="C77" s="31"/>
    </row>
    <row r="78" spans="1:3" ht="15.75" x14ac:dyDescent="0.25">
      <c r="A78" s="12"/>
      <c r="B78" s="11"/>
      <c r="C78" s="33">
        <f>-B76-B77</f>
        <v>-12212.1</v>
      </c>
    </row>
    <row r="79" spans="1:3" ht="18" thickBot="1" x14ac:dyDescent="0.35">
      <c r="A79" s="9" t="s">
        <v>29</v>
      </c>
      <c r="B79" s="36"/>
      <c r="C79" s="34">
        <f>+C74+C78</f>
        <v>565184.18999999994</v>
      </c>
    </row>
    <row r="80" spans="1:3" ht="17.25" x14ac:dyDescent="0.3">
      <c r="A80" s="9" t="s">
        <v>73</v>
      </c>
      <c r="B80" s="32"/>
      <c r="C80" s="31">
        <f>C79*12/100</f>
        <v>67822.102799999993</v>
      </c>
    </row>
    <row r="81" spans="1:3" ht="17.25" x14ac:dyDescent="0.3">
      <c r="A81" s="9" t="s">
        <v>31</v>
      </c>
      <c r="B81" s="22"/>
      <c r="C81" s="20">
        <v>-45000</v>
      </c>
    </row>
    <row r="82" spans="1:3" ht="15.75" x14ac:dyDescent="0.25">
      <c r="A82" s="12" t="s">
        <v>32</v>
      </c>
      <c r="B82" s="32"/>
      <c r="C82" s="60">
        <f>C80+C81</f>
        <v>22822.102799999993</v>
      </c>
    </row>
    <row r="83" spans="1:3" ht="16.5" thickBot="1" x14ac:dyDescent="0.3">
      <c r="A83" s="43" t="s">
        <v>121</v>
      </c>
      <c r="B83" s="40"/>
      <c r="C83" s="38">
        <v>22822</v>
      </c>
    </row>
    <row r="84" spans="1:3" ht="16.5" thickTop="1" x14ac:dyDescent="0.25">
      <c r="A84" s="21"/>
      <c r="B84" s="30"/>
      <c r="C84" s="58" t="s">
        <v>114</v>
      </c>
    </row>
    <row r="85" spans="1:3" ht="15.75" x14ac:dyDescent="0.25">
      <c r="A85" s="21"/>
      <c r="B85" s="30"/>
      <c r="C85" s="58"/>
    </row>
    <row r="86" spans="1:3" ht="15.75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45"/>
      <c r="B88" s="3"/>
      <c r="C88" s="3"/>
    </row>
    <row r="89" spans="1:3" ht="15.75" x14ac:dyDescent="0.25">
      <c r="A89" s="45"/>
      <c r="B89" s="3"/>
      <c r="C89" s="3"/>
    </row>
    <row r="90" spans="1:3" ht="15.75" x14ac:dyDescent="0.25">
      <c r="A90" s="46"/>
      <c r="B90" s="3"/>
      <c r="C90" s="3"/>
    </row>
    <row r="91" spans="1:3" ht="17.25" x14ac:dyDescent="0.3">
      <c r="A91" s="2"/>
      <c r="B91" s="3"/>
      <c r="C91" s="3"/>
    </row>
    <row r="92" spans="1:3" ht="17.25" x14ac:dyDescent="0.3">
      <c r="A92" s="1" t="s">
        <v>34</v>
      </c>
      <c r="B92" s="3"/>
      <c r="C92" s="3"/>
    </row>
    <row r="93" spans="1:3" ht="17.25" x14ac:dyDescent="0.3">
      <c r="A93" s="1" t="s">
        <v>1</v>
      </c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4" t="s">
        <v>2</v>
      </c>
      <c r="B95" s="3"/>
      <c r="C95" s="3"/>
    </row>
    <row r="96" spans="1:3" ht="17.25" x14ac:dyDescent="0.3">
      <c r="A96" s="5"/>
      <c r="B96" s="166" t="s">
        <v>162</v>
      </c>
      <c r="C96" s="166"/>
    </row>
    <row r="97" spans="1:3" ht="17.25" x14ac:dyDescent="0.3">
      <c r="A97" s="6" t="s">
        <v>6</v>
      </c>
      <c r="B97" s="8"/>
      <c r="C97" s="7">
        <v>109400</v>
      </c>
    </row>
    <row r="98" spans="1:3" ht="17.25" x14ac:dyDescent="0.3">
      <c r="A98" s="9" t="s">
        <v>7</v>
      </c>
      <c r="B98" s="11"/>
      <c r="C98" s="153" t="s">
        <v>38</v>
      </c>
    </row>
    <row r="99" spans="1:3" ht="15.75" x14ac:dyDescent="0.25">
      <c r="A99" s="12" t="s">
        <v>8</v>
      </c>
      <c r="B99" s="14"/>
      <c r="C99" s="13">
        <v>2500</v>
      </c>
    </row>
    <row r="100" spans="1:3" ht="15.75" x14ac:dyDescent="0.25">
      <c r="A100" s="12" t="s">
        <v>155</v>
      </c>
      <c r="B100" s="14"/>
      <c r="C100" s="13"/>
    </row>
    <row r="101" spans="1:3" ht="17.25" x14ac:dyDescent="0.3">
      <c r="A101" s="9" t="s">
        <v>9</v>
      </c>
      <c r="B101" s="11"/>
      <c r="C101" s="10">
        <v>7800</v>
      </c>
    </row>
    <row r="102" spans="1:3" ht="17.25" x14ac:dyDescent="0.3">
      <c r="A102" s="9" t="s">
        <v>10</v>
      </c>
      <c r="B102" s="11"/>
      <c r="C102" s="10" t="s">
        <v>38</v>
      </c>
    </row>
    <row r="103" spans="1:3" ht="17.25" x14ac:dyDescent="0.3">
      <c r="A103" s="9" t="s">
        <v>11</v>
      </c>
      <c r="B103" s="11"/>
      <c r="C103" s="10">
        <v>83250</v>
      </c>
    </row>
    <row r="104" spans="1:3" ht="17.25" x14ac:dyDescent="0.3">
      <c r="A104" s="9" t="s">
        <v>12</v>
      </c>
      <c r="B104" s="16"/>
      <c r="C104" s="13">
        <v>30000</v>
      </c>
    </row>
    <row r="105" spans="1:3" ht="17.25" x14ac:dyDescent="0.3">
      <c r="A105" s="9" t="s">
        <v>13</v>
      </c>
      <c r="B105" s="11"/>
      <c r="C105" s="10">
        <v>54700</v>
      </c>
    </row>
    <row r="106" spans="1:3" ht="17.25" x14ac:dyDescent="0.3">
      <c r="A106" s="9" t="s">
        <v>14</v>
      </c>
      <c r="B106" s="11"/>
      <c r="C106" s="10" t="s">
        <v>38</v>
      </c>
    </row>
    <row r="107" spans="1:3" ht="17.25" x14ac:dyDescent="0.3">
      <c r="A107" s="9" t="s">
        <v>15</v>
      </c>
      <c r="B107" s="14"/>
      <c r="C107" s="13">
        <v>100000</v>
      </c>
    </row>
    <row r="108" spans="1:3" ht="17.25" x14ac:dyDescent="0.3">
      <c r="A108" s="9" t="s">
        <v>16</v>
      </c>
      <c r="B108" s="11"/>
      <c r="C108" s="10">
        <v>25000</v>
      </c>
    </row>
    <row r="109" spans="1:3" ht="17.25" x14ac:dyDescent="0.3">
      <c r="A109" s="9" t="s">
        <v>17</v>
      </c>
      <c r="B109" s="11"/>
      <c r="C109" s="10">
        <v>55000</v>
      </c>
    </row>
    <row r="110" spans="1:3" ht="17.25" x14ac:dyDescent="0.3">
      <c r="A110" s="9" t="s">
        <v>18</v>
      </c>
      <c r="B110" s="14"/>
      <c r="C110" s="13">
        <v>11500</v>
      </c>
    </row>
    <row r="111" spans="1:3" ht="17.25" x14ac:dyDescent="0.3">
      <c r="A111" s="9" t="s">
        <v>19</v>
      </c>
      <c r="B111" s="11"/>
      <c r="C111" s="10">
        <v>20000</v>
      </c>
    </row>
    <row r="112" spans="1:3" ht="17.25" x14ac:dyDescent="0.3">
      <c r="A112" s="17" t="s">
        <v>20</v>
      </c>
      <c r="B112" s="19"/>
      <c r="C112" s="18">
        <f>SUM(C97:C111)</f>
        <v>499150</v>
      </c>
    </row>
    <row r="113" spans="1:3" ht="17.25" x14ac:dyDescent="0.3">
      <c r="A113" s="9"/>
      <c r="B113" s="22"/>
      <c r="C113" s="20"/>
    </row>
    <row r="114" spans="1:3" ht="17.25" x14ac:dyDescent="0.3">
      <c r="A114" s="23" t="s">
        <v>21</v>
      </c>
      <c r="B114" s="22"/>
      <c r="C114" s="20"/>
    </row>
    <row r="115" spans="1:3" ht="17.25" x14ac:dyDescent="0.3">
      <c r="A115" s="9" t="s">
        <v>22</v>
      </c>
      <c r="B115" s="22"/>
      <c r="C115" s="20"/>
    </row>
    <row r="116" spans="1:3" ht="15.75" x14ac:dyDescent="0.25">
      <c r="A116" s="67" t="s">
        <v>143</v>
      </c>
      <c r="B116" s="154"/>
      <c r="C116" s="20"/>
    </row>
    <row r="117" spans="1:3" ht="17.25" x14ac:dyDescent="0.3">
      <c r="A117" s="9" t="s">
        <v>24</v>
      </c>
      <c r="B117" s="22"/>
      <c r="C117" s="20"/>
    </row>
    <row r="118" spans="1:3" ht="17.25" x14ac:dyDescent="0.3">
      <c r="A118" s="9" t="s">
        <v>25</v>
      </c>
      <c r="B118" s="157">
        <f>1570.08+1435.28</f>
        <v>3005.3599999999997</v>
      </c>
      <c r="C118" s="152"/>
    </row>
    <row r="119" spans="1:3" ht="17.25" x14ac:dyDescent="0.3">
      <c r="A119" s="9"/>
      <c r="B119" s="22"/>
      <c r="C119" s="20"/>
    </row>
    <row r="120" spans="1:3" ht="15.75" x14ac:dyDescent="0.25">
      <c r="A120" s="12"/>
      <c r="B120" s="8"/>
      <c r="C120" s="7">
        <f>C112+B116+B118</f>
        <v>502155.36</v>
      </c>
    </row>
    <row r="121" spans="1:3" ht="17.25" x14ac:dyDescent="0.3">
      <c r="A121" s="23" t="s">
        <v>26</v>
      </c>
      <c r="B121" s="11"/>
      <c r="C121" s="10"/>
    </row>
    <row r="122" spans="1:3" ht="17.25" x14ac:dyDescent="0.3">
      <c r="A122" s="9" t="s">
        <v>27</v>
      </c>
      <c r="B122" s="29">
        <v>350</v>
      </c>
      <c r="C122" s="28"/>
    </row>
    <row r="123" spans="1:3" ht="17.25" x14ac:dyDescent="0.3">
      <c r="A123" s="9" t="s">
        <v>28</v>
      </c>
      <c r="B123" s="32">
        <v>10940</v>
      </c>
      <c r="C123" s="31"/>
    </row>
    <row r="124" spans="1:3" ht="15.75" x14ac:dyDescent="0.25">
      <c r="A124" s="12"/>
      <c r="B124" s="49"/>
      <c r="C124" s="10">
        <f t="shared" ref="C124" si="1">-B122-B123</f>
        <v>-11290</v>
      </c>
    </row>
    <row r="125" spans="1:3" ht="18" thickBot="1" x14ac:dyDescent="0.35">
      <c r="A125" s="9" t="s">
        <v>29</v>
      </c>
      <c r="B125" s="35"/>
      <c r="C125" s="34">
        <f>+C120+C124</f>
        <v>490865.36</v>
      </c>
    </row>
    <row r="126" spans="1:3" ht="17.25" x14ac:dyDescent="0.3">
      <c r="A126" s="9" t="s">
        <v>30</v>
      </c>
      <c r="B126" s="32"/>
      <c r="C126" s="31">
        <f>C125*6/100</f>
        <v>29451.921600000001</v>
      </c>
    </row>
    <row r="127" spans="1:3" ht="17.25" x14ac:dyDescent="0.3">
      <c r="A127" s="9" t="s">
        <v>31</v>
      </c>
      <c r="B127" s="22"/>
      <c r="C127" s="20">
        <v>-15000</v>
      </c>
    </row>
    <row r="128" spans="1:3" ht="15.75" x14ac:dyDescent="0.25">
      <c r="A128" s="12" t="s">
        <v>32</v>
      </c>
      <c r="B128" s="40"/>
      <c r="C128" s="41">
        <f t="shared" ref="C128" si="2">C126+C127</f>
        <v>14451.921600000001</v>
      </c>
    </row>
    <row r="129" spans="1:3" ht="16.5" thickBot="1" x14ac:dyDescent="0.3">
      <c r="A129" s="51"/>
      <c r="B129" s="52"/>
      <c r="C129" s="124">
        <v>14452</v>
      </c>
    </row>
    <row r="130" spans="1:3" ht="18" thickTop="1" x14ac:dyDescent="0.3">
      <c r="A130" s="55"/>
      <c r="B130" s="3"/>
      <c r="C130" s="3"/>
    </row>
    <row r="131" spans="1:3" ht="17.25" x14ac:dyDescent="0.3">
      <c r="A131" s="55"/>
      <c r="B131" s="3"/>
      <c r="C131" s="3"/>
    </row>
    <row r="132" spans="1:3" ht="17.25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6"/>
      <c r="B134" s="3"/>
      <c r="C134" s="3"/>
    </row>
    <row r="135" spans="1:3" ht="17.25" x14ac:dyDescent="0.3">
      <c r="A135" s="56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1" t="s">
        <v>36</v>
      </c>
      <c r="B137" s="3"/>
      <c r="C137" s="3"/>
    </row>
    <row r="138" spans="1:3" ht="17.25" x14ac:dyDescent="0.3">
      <c r="A138" s="1" t="s">
        <v>1</v>
      </c>
      <c r="B138" s="3"/>
      <c r="C138" s="3"/>
    </row>
    <row r="139" spans="1:3" ht="17.25" x14ac:dyDescent="0.3">
      <c r="A139" s="2"/>
      <c r="B139" s="3"/>
      <c r="C139" s="3"/>
    </row>
    <row r="140" spans="1:3" ht="17.25" x14ac:dyDescent="0.3">
      <c r="A140" s="4" t="s">
        <v>2</v>
      </c>
      <c r="B140" s="3"/>
      <c r="C140" s="3"/>
    </row>
    <row r="141" spans="1:3" ht="17.25" x14ac:dyDescent="0.3">
      <c r="A141" s="5"/>
      <c r="B141" s="166" t="s">
        <v>162</v>
      </c>
      <c r="C141" s="166"/>
    </row>
    <row r="142" spans="1:3" ht="17.25" x14ac:dyDescent="0.3">
      <c r="A142" s="6" t="s">
        <v>6</v>
      </c>
      <c r="B142" s="8"/>
      <c r="C142" s="7">
        <v>86410</v>
      </c>
    </row>
    <row r="143" spans="1:3" ht="17.25" x14ac:dyDescent="0.3">
      <c r="A143" s="9" t="s">
        <v>7</v>
      </c>
      <c r="B143" s="11"/>
      <c r="C143" s="10">
        <v>4890</v>
      </c>
    </row>
    <row r="144" spans="1:3" ht="15.75" x14ac:dyDescent="0.25">
      <c r="A144" s="12" t="s">
        <v>8</v>
      </c>
      <c r="B144" s="14"/>
      <c r="C144" s="13"/>
    </row>
    <row r="145" spans="1:3" ht="17.25" x14ac:dyDescent="0.3">
      <c r="A145" s="9" t="s">
        <v>9</v>
      </c>
      <c r="B145" s="11"/>
      <c r="C145" s="10">
        <v>7800</v>
      </c>
    </row>
    <row r="146" spans="1:3" ht="17.25" x14ac:dyDescent="0.3">
      <c r="A146" s="9" t="s">
        <v>10</v>
      </c>
      <c r="B146" s="11"/>
      <c r="C146" s="10"/>
    </row>
    <row r="147" spans="1:3" ht="17.25" x14ac:dyDescent="0.3">
      <c r="A147" s="9" t="s">
        <v>11</v>
      </c>
      <c r="B147" s="11"/>
      <c r="C147" s="10">
        <v>83250</v>
      </c>
    </row>
    <row r="148" spans="1:3" ht="17.25" x14ac:dyDescent="0.3">
      <c r="A148" s="9" t="s">
        <v>12</v>
      </c>
      <c r="B148" s="16"/>
      <c r="C148" s="13">
        <v>30000</v>
      </c>
    </row>
    <row r="149" spans="1:3" ht="17.25" x14ac:dyDescent="0.3">
      <c r="A149" s="9" t="s">
        <v>13</v>
      </c>
      <c r="B149" s="11"/>
      <c r="C149" s="10">
        <f>C142/2</f>
        <v>43205</v>
      </c>
    </row>
    <row r="150" spans="1:3" ht="17.25" x14ac:dyDescent="0.3">
      <c r="A150" s="9" t="s">
        <v>14</v>
      </c>
      <c r="B150" s="11"/>
      <c r="C150" s="10">
        <v>2445</v>
      </c>
    </row>
    <row r="151" spans="1:3" ht="17.25" x14ac:dyDescent="0.3">
      <c r="A151" s="9" t="s">
        <v>15</v>
      </c>
      <c r="B151" s="14"/>
      <c r="C151" s="13">
        <v>100000</v>
      </c>
    </row>
    <row r="152" spans="1:3" ht="17.25" x14ac:dyDescent="0.3">
      <c r="A152" s="9" t="s">
        <v>16</v>
      </c>
      <c r="B152" s="11"/>
      <c r="C152" s="10">
        <v>25000</v>
      </c>
    </row>
    <row r="153" spans="1:3" ht="17.25" x14ac:dyDescent="0.3">
      <c r="A153" s="9" t="s">
        <v>17</v>
      </c>
      <c r="B153" s="11"/>
      <c r="C153" s="10">
        <v>55000</v>
      </c>
    </row>
    <row r="154" spans="1:3" ht="17.25" x14ac:dyDescent="0.3">
      <c r="A154" s="9" t="s">
        <v>18</v>
      </c>
      <c r="B154" s="14"/>
      <c r="C154" s="13">
        <v>11500</v>
      </c>
    </row>
    <row r="155" spans="1:3" ht="17.25" x14ac:dyDescent="0.3">
      <c r="A155" s="9" t="s">
        <v>19</v>
      </c>
      <c r="B155" s="11"/>
      <c r="C155" s="10">
        <v>20000</v>
      </c>
    </row>
    <row r="156" spans="1:3" ht="17.25" x14ac:dyDescent="0.3">
      <c r="A156" s="17" t="s">
        <v>20</v>
      </c>
      <c r="B156" s="19"/>
      <c r="C156" s="18">
        <f>SUM(C142:C155)</f>
        <v>469500</v>
      </c>
    </row>
    <row r="157" spans="1:3" ht="17.25" x14ac:dyDescent="0.3">
      <c r="A157" s="9"/>
      <c r="B157" s="22"/>
      <c r="C157" s="20"/>
    </row>
    <row r="158" spans="1:3" ht="17.25" x14ac:dyDescent="0.3">
      <c r="A158" s="23" t="s">
        <v>21</v>
      </c>
      <c r="B158" s="22"/>
      <c r="C158" s="20"/>
    </row>
    <row r="159" spans="1:3" ht="17.25" x14ac:dyDescent="0.3">
      <c r="A159" s="9" t="s">
        <v>22</v>
      </c>
      <c r="B159" s="22"/>
      <c r="C159" s="20"/>
    </row>
    <row r="160" spans="1:3" ht="15.75" x14ac:dyDescent="0.25">
      <c r="A160" s="67" t="s">
        <v>143</v>
      </c>
      <c r="B160" s="154"/>
      <c r="C160" s="20"/>
    </row>
    <row r="161" spans="1:3" ht="17.25" x14ac:dyDescent="0.3">
      <c r="A161" s="9" t="s">
        <v>24</v>
      </c>
      <c r="B161" s="22"/>
      <c r="C161" s="20"/>
    </row>
    <row r="162" spans="1:3" ht="17.25" x14ac:dyDescent="0.3">
      <c r="A162" s="9" t="s">
        <v>25</v>
      </c>
      <c r="B162" s="22"/>
      <c r="C162" s="20"/>
    </row>
    <row r="163" spans="1:3" ht="17.25" x14ac:dyDescent="0.3">
      <c r="A163" s="9"/>
      <c r="B163" s="22"/>
      <c r="C163" s="20"/>
    </row>
    <row r="164" spans="1:3" ht="15.75" x14ac:dyDescent="0.25">
      <c r="A164" s="12"/>
      <c r="B164" s="8"/>
      <c r="C164" s="7">
        <f>C156+B160</f>
        <v>469500</v>
      </c>
    </row>
    <row r="165" spans="1:3" ht="17.25" x14ac:dyDescent="0.3">
      <c r="A165" s="23" t="s">
        <v>26</v>
      </c>
      <c r="B165" s="11"/>
      <c r="C165" s="10"/>
    </row>
    <row r="166" spans="1:3" ht="17.25" x14ac:dyDescent="0.3">
      <c r="A166" s="9" t="s">
        <v>27</v>
      </c>
      <c r="B166" s="29">
        <v>350</v>
      </c>
      <c r="C166" s="28"/>
    </row>
    <row r="167" spans="1:3" ht="17.25" x14ac:dyDescent="0.3">
      <c r="A167" s="9" t="s">
        <v>28</v>
      </c>
      <c r="B167" s="32">
        <f>C142*10/100+489</f>
        <v>9130</v>
      </c>
      <c r="C167" s="31"/>
    </row>
    <row r="168" spans="1:3" ht="15.75" x14ac:dyDescent="0.25">
      <c r="A168" s="12"/>
      <c r="B168" s="11"/>
      <c r="C168" s="33">
        <f t="shared" ref="C168" si="3">-B166-B167</f>
        <v>-9480</v>
      </c>
    </row>
    <row r="169" spans="1:3" ht="17.25" x14ac:dyDescent="0.3">
      <c r="A169" s="9" t="s">
        <v>29</v>
      </c>
      <c r="B169" s="11"/>
      <c r="C169" s="10">
        <f>+C164+C168</f>
        <v>460020</v>
      </c>
    </row>
    <row r="170" spans="1:3" ht="17.25" x14ac:dyDescent="0.3">
      <c r="A170" s="9" t="s">
        <v>37</v>
      </c>
      <c r="B170" s="32"/>
      <c r="C170" s="31">
        <f t="shared" ref="C170" si="4">C169*6/100</f>
        <v>27601.200000000001</v>
      </c>
    </row>
    <row r="171" spans="1:3" ht="17.25" x14ac:dyDescent="0.3">
      <c r="A171" s="9" t="s">
        <v>31</v>
      </c>
      <c r="B171" s="22"/>
      <c r="C171" s="20">
        <v>-15000</v>
      </c>
    </row>
    <row r="172" spans="1:3" ht="16.5" thickBot="1" x14ac:dyDescent="0.3">
      <c r="A172" s="43" t="s">
        <v>32</v>
      </c>
      <c r="B172" s="40"/>
      <c r="C172" s="124">
        <f>C170+C171</f>
        <v>12601.2</v>
      </c>
    </row>
    <row r="173" spans="1:3" ht="17.25" thickTop="1" thickBot="1" x14ac:dyDescent="0.3">
      <c r="A173" s="51"/>
      <c r="B173" s="52"/>
      <c r="C173" s="124">
        <v>12601</v>
      </c>
    </row>
    <row r="174" spans="1:3" ht="16.5" thickTop="1" x14ac:dyDescent="0.25">
      <c r="A174" s="21"/>
      <c r="B174" s="30"/>
      <c r="C174" s="97"/>
    </row>
    <row r="175" spans="1:3" ht="15.75" x14ac:dyDescent="0.25">
      <c r="A175" s="21"/>
      <c r="B175" s="30"/>
      <c r="C175" s="97"/>
    </row>
    <row r="176" spans="1:3" ht="15.75" x14ac:dyDescent="0.25">
      <c r="A176" s="21"/>
      <c r="B176" s="30"/>
      <c r="C176" s="97"/>
    </row>
    <row r="177" spans="1:3" ht="15.75" x14ac:dyDescent="0.25">
      <c r="A177" s="21"/>
      <c r="B177" s="30"/>
      <c r="C177" s="97"/>
    </row>
    <row r="178" spans="1:3" ht="17.25" x14ac:dyDescent="0.3">
      <c r="A178" s="5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2"/>
      <c r="B180" s="3"/>
      <c r="C180" s="3"/>
    </row>
    <row r="181" spans="1:3" ht="17.25" x14ac:dyDescent="0.3">
      <c r="A181" s="1" t="s">
        <v>40</v>
      </c>
      <c r="B181" s="3"/>
      <c r="C181" s="3"/>
    </row>
    <row r="182" spans="1:3" ht="17.25" x14ac:dyDescent="0.3">
      <c r="A182" s="1" t="s">
        <v>1</v>
      </c>
      <c r="B182" s="3"/>
      <c r="C182" s="3"/>
    </row>
    <row r="183" spans="1:3" ht="17.25" x14ac:dyDescent="0.3">
      <c r="A183" s="2"/>
      <c r="B183" s="3"/>
      <c r="C183" s="3"/>
    </row>
    <row r="184" spans="1:3" ht="17.25" x14ac:dyDescent="0.3">
      <c r="A184" s="4" t="s">
        <v>2</v>
      </c>
      <c r="B184" s="3"/>
      <c r="C184" s="3"/>
    </row>
    <row r="185" spans="1:3" ht="17.25" x14ac:dyDescent="0.3">
      <c r="A185" s="5"/>
      <c r="B185" s="166" t="s">
        <v>162</v>
      </c>
      <c r="C185" s="166"/>
    </row>
    <row r="186" spans="1:3" ht="17.25" x14ac:dyDescent="0.3">
      <c r="A186" s="6" t="s">
        <v>6</v>
      </c>
      <c r="B186" s="8"/>
      <c r="C186" s="7">
        <v>117500</v>
      </c>
    </row>
    <row r="187" spans="1:3" ht="17.25" x14ac:dyDescent="0.3">
      <c r="A187" s="9" t="s">
        <v>7</v>
      </c>
      <c r="B187" s="11"/>
      <c r="C187" s="10">
        <f>21246.57+16280.65</f>
        <v>37527.22</v>
      </c>
    </row>
    <row r="188" spans="1:3" ht="15.75" x14ac:dyDescent="0.25">
      <c r="A188" s="12" t="s">
        <v>8</v>
      </c>
      <c r="B188" s="14"/>
      <c r="C188" s="13">
        <v>2500</v>
      </c>
    </row>
    <row r="189" spans="1:3" ht="17.25" x14ac:dyDescent="0.3">
      <c r="A189" s="9" t="s">
        <v>9</v>
      </c>
      <c r="B189" s="11"/>
      <c r="C189" s="10">
        <v>7800</v>
      </c>
    </row>
    <row r="190" spans="1:3" ht="17.25" x14ac:dyDescent="0.3">
      <c r="A190" s="9" t="s">
        <v>11</v>
      </c>
      <c r="B190" s="11"/>
      <c r="C190" s="10">
        <v>83250</v>
      </c>
    </row>
    <row r="191" spans="1:3" ht="17.25" x14ac:dyDescent="0.3">
      <c r="A191" s="9" t="s">
        <v>12</v>
      </c>
      <c r="B191" s="16"/>
      <c r="C191" s="13">
        <f>40000+89354.83</f>
        <v>129354.83</v>
      </c>
    </row>
    <row r="192" spans="1:3" ht="17.25" x14ac:dyDescent="0.3">
      <c r="A192" s="9" t="s">
        <v>13</v>
      </c>
      <c r="B192" s="11"/>
      <c r="C192" s="10">
        <f>C186/2</f>
        <v>58750</v>
      </c>
    </row>
    <row r="193" spans="1:3" ht="17.25" x14ac:dyDescent="0.3">
      <c r="A193" s="9" t="s">
        <v>14</v>
      </c>
      <c r="B193" s="11"/>
      <c r="C193" s="10">
        <v>8140.32</v>
      </c>
    </row>
    <row r="194" spans="1:3" ht="17.25" x14ac:dyDescent="0.3">
      <c r="A194" s="9" t="s">
        <v>15</v>
      </c>
      <c r="B194" s="14"/>
      <c r="C194" s="13">
        <v>100000</v>
      </c>
    </row>
    <row r="195" spans="1:3" ht="17.25" x14ac:dyDescent="0.3">
      <c r="A195" s="9" t="s">
        <v>16</v>
      </c>
      <c r="B195" s="11"/>
      <c r="C195" s="10">
        <v>25000</v>
      </c>
    </row>
    <row r="196" spans="1:3" ht="17.25" x14ac:dyDescent="0.3">
      <c r="A196" s="9" t="s">
        <v>17</v>
      </c>
      <c r="B196" s="11"/>
      <c r="C196" s="10">
        <f>65000+89354.84</f>
        <v>154354.84</v>
      </c>
    </row>
    <row r="197" spans="1:3" ht="17.25" x14ac:dyDescent="0.3">
      <c r="A197" s="9" t="s">
        <v>18</v>
      </c>
      <c r="B197" s="14"/>
      <c r="C197" s="13">
        <v>11500</v>
      </c>
    </row>
    <row r="198" spans="1:3" ht="17.25" x14ac:dyDescent="0.3">
      <c r="A198" s="9" t="s">
        <v>19</v>
      </c>
      <c r="B198" s="11"/>
      <c r="C198" s="10">
        <v>20000</v>
      </c>
    </row>
    <row r="199" spans="1:3" ht="17.25" x14ac:dyDescent="0.3">
      <c r="A199" s="17" t="s">
        <v>20</v>
      </c>
      <c r="B199" s="19"/>
      <c r="C199" s="18">
        <f>SUM(C186:C198)</f>
        <v>755677.21</v>
      </c>
    </row>
    <row r="200" spans="1:3" ht="17.25" x14ac:dyDescent="0.3">
      <c r="A200" s="9"/>
      <c r="B200" s="22"/>
      <c r="C200" s="20"/>
    </row>
    <row r="201" spans="1:3" ht="17.25" x14ac:dyDescent="0.3">
      <c r="A201" s="23" t="s">
        <v>21</v>
      </c>
      <c r="B201" s="22"/>
      <c r="C201" s="20"/>
    </row>
    <row r="202" spans="1:3" ht="17.25" x14ac:dyDescent="0.3">
      <c r="A202" s="9" t="s">
        <v>22</v>
      </c>
      <c r="B202" s="22"/>
      <c r="C202" s="20"/>
    </row>
    <row r="203" spans="1:3" ht="15.75" x14ac:dyDescent="0.25">
      <c r="A203" s="67" t="s">
        <v>143</v>
      </c>
      <c r="B203" s="154"/>
      <c r="C203" s="20"/>
    </row>
    <row r="204" spans="1:3" ht="17.25" x14ac:dyDescent="0.3">
      <c r="A204" s="9" t="s">
        <v>24</v>
      </c>
      <c r="B204" s="22"/>
      <c r="C204" s="20"/>
    </row>
    <row r="205" spans="1:3" ht="17.25" x14ac:dyDescent="0.3">
      <c r="A205" s="9" t="s">
        <v>25</v>
      </c>
      <c r="B205" s="22"/>
      <c r="C205" s="20"/>
    </row>
    <row r="206" spans="1:3" ht="17.25" x14ac:dyDescent="0.3">
      <c r="A206" s="9"/>
      <c r="B206" s="22"/>
      <c r="C206" s="20"/>
    </row>
    <row r="207" spans="1:3" ht="15.75" x14ac:dyDescent="0.25">
      <c r="A207" s="12"/>
      <c r="B207" s="8"/>
      <c r="C207" s="7">
        <f>C199+B203</f>
        <v>755677.21</v>
      </c>
    </row>
    <row r="208" spans="1:3" ht="17.25" x14ac:dyDescent="0.3">
      <c r="A208" s="23" t="s">
        <v>26</v>
      </c>
      <c r="B208" s="11"/>
      <c r="C208" s="10"/>
    </row>
    <row r="209" spans="1:3" ht="17.25" x14ac:dyDescent="0.3">
      <c r="A209" s="9" t="s">
        <v>27</v>
      </c>
      <c r="B209" s="29">
        <v>350</v>
      </c>
      <c r="C209" s="28"/>
    </row>
    <row r="210" spans="1:3" ht="17.25" x14ac:dyDescent="0.3">
      <c r="A210" s="9" t="s">
        <v>28</v>
      </c>
      <c r="B210" s="32">
        <f>C186*10/100+1628.07</f>
        <v>13378.07</v>
      </c>
      <c r="C210" s="31"/>
    </row>
    <row r="211" spans="1:3" ht="15.75" x14ac:dyDescent="0.25">
      <c r="A211" s="12"/>
      <c r="B211" s="49"/>
      <c r="C211" s="33">
        <f t="shared" ref="C211" si="5">-B209-B210</f>
        <v>-13728.07</v>
      </c>
    </row>
    <row r="212" spans="1:3" ht="18" thickBot="1" x14ac:dyDescent="0.35">
      <c r="A212" s="9" t="s">
        <v>29</v>
      </c>
      <c r="B212" s="36"/>
      <c r="C212" s="59">
        <f>+C207+C211</f>
        <v>741949.14</v>
      </c>
    </row>
    <row r="213" spans="1:3" ht="17.25" x14ac:dyDescent="0.3">
      <c r="A213" s="9" t="s">
        <v>73</v>
      </c>
      <c r="B213" s="32"/>
      <c r="C213" s="85">
        <f>C212*12/100</f>
        <v>89033.896800000002</v>
      </c>
    </row>
    <row r="214" spans="1:3" ht="17.25" x14ac:dyDescent="0.3">
      <c r="A214" s="9" t="s">
        <v>31</v>
      </c>
      <c r="B214" s="22"/>
      <c r="C214" s="77">
        <v>-45000</v>
      </c>
    </row>
    <row r="215" spans="1:3" ht="15.75" x14ac:dyDescent="0.25">
      <c r="A215" s="20" t="s">
        <v>32</v>
      </c>
      <c r="B215" s="40"/>
      <c r="C215" s="60">
        <f>C213+C214</f>
        <v>44033.896800000002</v>
      </c>
    </row>
    <row r="216" spans="1:3" ht="16.5" thickBot="1" x14ac:dyDescent="0.3">
      <c r="A216" s="43"/>
      <c r="B216" s="52"/>
      <c r="C216" s="124">
        <v>44034</v>
      </c>
    </row>
    <row r="217" spans="1:3" ht="15.75" thickTop="1" x14ac:dyDescent="0.25"/>
    <row r="218" spans="1:3" ht="15.75" x14ac:dyDescent="0.25">
      <c r="A218" s="21"/>
      <c r="B218" s="30"/>
      <c r="C218" s="58"/>
    </row>
    <row r="219" spans="1:3" ht="15.75" x14ac:dyDescent="0.25">
      <c r="A219" s="21"/>
      <c r="B219" s="30"/>
      <c r="C219" s="58"/>
    </row>
    <row r="220" spans="1:3" ht="15.75" x14ac:dyDescent="0.25">
      <c r="A220" s="21"/>
      <c r="B220" s="30"/>
      <c r="C220" s="58"/>
    </row>
    <row r="221" spans="1:3" ht="15.75" x14ac:dyDescent="0.25">
      <c r="A221" s="21"/>
      <c r="B221" s="30"/>
      <c r="C221" s="58"/>
    </row>
    <row r="222" spans="1:3" ht="15.75" x14ac:dyDescent="0.25">
      <c r="A222" s="21"/>
      <c r="B222" s="30"/>
      <c r="C222" s="58"/>
    </row>
    <row r="223" spans="1:3" ht="17.25" x14ac:dyDescent="0.3">
      <c r="A223" s="55"/>
      <c r="B223" s="3"/>
      <c r="C223" s="3"/>
    </row>
    <row r="224" spans="1:3" ht="17.25" x14ac:dyDescent="0.3">
      <c r="A224" s="1" t="s">
        <v>44</v>
      </c>
      <c r="B224" s="3"/>
      <c r="C224" s="3"/>
    </row>
    <row r="225" spans="1:3" ht="17.25" x14ac:dyDescent="0.3">
      <c r="A225" s="1" t="s">
        <v>1</v>
      </c>
      <c r="B225" s="3"/>
      <c r="C225" s="3"/>
    </row>
    <row r="226" spans="1:3" ht="17.25" x14ac:dyDescent="0.3">
      <c r="A226" s="2"/>
      <c r="B226" s="3"/>
      <c r="C226" s="3"/>
    </row>
    <row r="227" spans="1:3" ht="17.25" x14ac:dyDescent="0.3">
      <c r="A227" s="4" t="s">
        <v>2</v>
      </c>
      <c r="B227" s="3"/>
      <c r="C227" s="3"/>
    </row>
    <row r="228" spans="1:3" ht="17.25" x14ac:dyDescent="0.3">
      <c r="A228" s="5"/>
      <c r="B228" s="166" t="s">
        <v>162</v>
      </c>
      <c r="C228" s="166"/>
    </row>
    <row r="229" spans="1:3" ht="17.25" x14ac:dyDescent="0.3">
      <c r="A229" s="6" t="s">
        <v>6</v>
      </c>
      <c r="B229" s="8"/>
      <c r="C229" s="7">
        <v>102350</v>
      </c>
    </row>
    <row r="230" spans="1:3" ht="17.25" x14ac:dyDescent="0.3">
      <c r="A230" s="9" t="s">
        <v>7</v>
      </c>
      <c r="B230" s="11"/>
      <c r="C230" s="10"/>
    </row>
    <row r="231" spans="1:3" ht="15.75" x14ac:dyDescent="0.25">
      <c r="A231" s="12" t="s">
        <v>8</v>
      </c>
      <c r="B231" s="14"/>
      <c r="C231" s="13"/>
    </row>
    <row r="232" spans="1:3" ht="17.25" x14ac:dyDescent="0.3">
      <c r="A232" s="9" t="s">
        <v>9</v>
      </c>
      <c r="B232" s="11"/>
      <c r="C232" s="10">
        <v>7800</v>
      </c>
    </row>
    <row r="233" spans="1:3" ht="17.25" x14ac:dyDescent="0.3">
      <c r="A233" s="9" t="s">
        <v>10</v>
      </c>
      <c r="B233" s="11"/>
      <c r="C233" s="10"/>
    </row>
    <row r="234" spans="1:3" ht="17.25" x14ac:dyDescent="0.3">
      <c r="A234" s="9" t="s">
        <v>11</v>
      </c>
      <c r="B234" s="11"/>
      <c r="C234" s="10">
        <v>83250</v>
      </c>
    </row>
    <row r="235" spans="1:3" ht="17.25" x14ac:dyDescent="0.3">
      <c r="A235" s="9" t="s">
        <v>12</v>
      </c>
      <c r="B235" s="16"/>
      <c r="C235" s="13">
        <v>30000</v>
      </c>
    </row>
    <row r="236" spans="1:3" ht="17.25" x14ac:dyDescent="0.3">
      <c r="A236" s="9" t="s">
        <v>13</v>
      </c>
      <c r="B236" s="11"/>
      <c r="C236" s="10">
        <v>51175</v>
      </c>
    </row>
    <row r="237" spans="1:3" ht="17.25" x14ac:dyDescent="0.3">
      <c r="A237" s="9" t="s">
        <v>14</v>
      </c>
      <c r="B237" s="11"/>
      <c r="C237" s="10"/>
    </row>
    <row r="238" spans="1:3" ht="17.25" x14ac:dyDescent="0.3">
      <c r="A238" s="9" t="s">
        <v>15</v>
      </c>
      <c r="B238" s="14"/>
      <c r="C238" s="13">
        <v>100000</v>
      </c>
    </row>
    <row r="239" spans="1:3" ht="17.25" x14ac:dyDescent="0.3">
      <c r="A239" s="9" t="s">
        <v>16</v>
      </c>
      <c r="B239" s="11"/>
      <c r="C239" s="10">
        <v>25000</v>
      </c>
    </row>
    <row r="240" spans="1:3" ht="17.25" x14ac:dyDescent="0.3">
      <c r="A240" s="9" t="s">
        <v>17</v>
      </c>
      <c r="B240" s="11"/>
      <c r="C240" s="10">
        <v>55000</v>
      </c>
    </row>
    <row r="241" spans="1:3" ht="17.25" x14ac:dyDescent="0.3">
      <c r="A241" s="9" t="s">
        <v>18</v>
      </c>
      <c r="B241" s="14"/>
      <c r="C241" s="13">
        <v>11500</v>
      </c>
    </row>
    <row r="242" spans="1:3" ht="17.25" x14ac:dyDescent="0.3">
      <c r="A242" s="9" t="s">
        <v>19</v>
      </c>
      <c r="B242" s="11"/>
      <c r="C242" s="10">
        <v>20000</v>
      </c>
    </row>
    <row r="243" spans="1:3" ht="17.25" x14ac:dyDescent="0.3">
      <c r="A243" s="17" t="s">
        <v>20</v>
      </c>
      <c r="B243" s="19"/>
      <c r="C243" s="18">
        <f>SUM(C229:C242)</f>
        <v>486075</v>
      </c>
    </row>
    <row r="244" spans="1:3" ht="17.25" x14ac:dyDescent="0.3">
      <c r="A244" s="9"/>
      <c r="B244" s="22"/>
      <c r="C244" s="20"/>
    </row>
    <row r="245" spans="1:3" ht="17.25" x14ac:dyDescent="0.3">
      <c r="A245" s="23" t="s">
        <v>21</v>
      </c>
      <c r="B245" s="22"/>
      <c r="C245" s="20"/>
    </row>
    <row r="246" spans="1:3" ht="17.25" x14ac:dyDescent="0.3">
      <c r="A246" s="9" t="s">
        <v>22</v>
      </c>
      <c r="B246" s="22"/>
      <c r="C246" s="20"/>
    </row>
    <row r="247" spans="1:3" ht="15.75" x14ac:dyDescent="0.25">
      <c r="A247" s="67" t="s">
        <v>143</v>
      </c>
      <c r="B247" s="154"/>
      <c r="C247" s="15"/>
    </row>
    <row r="248" spans="1:3" ht="17.25" x14ac:dyDescent="0.3">
      <c r="A248" s="9" t="s">
        <v>24</v>
      </c>
      <c r="B248" s="22"/>
      <c r="C248" s="20"/>
    </row>
    <row r="249" spans="1:3" ht="17.25" x14ac:dyDescent="0.3">
      <c r="A249" s="9" t="s">
        <v>25</v>
      </c>
      <c r="B249" s="22">
        <v>6374.86</v>
      </c>
      <c r="C249" s="20"/>
    </row>
    <row r="250" spans="1:3" ht="17.25" x14ac:dyDescent="0.3">
      <c r="A250" s="9"/>
      <c r="B250" s="22"/>
      <c r="C250" s="20"/>
    </row>
    <row r="251" spans="1:3" ht="15.75" x14ac:dyDescent="0.25">
      <c r="A251" s="12"/>
      <c r="B251" s="8"/>
      <c r="C251" s="7">
        <f>C243+B247+B249</f>
        <v>492449.86</v>
      </c>
    </row>
    <row r="252" spans="1:3" ht="17.25" x14ac:dyDescent="0.3">
      <c r="A252" s="23" t="s">
        <v>26</v>
      </c>
      <c r="B252" s="11"/>
      <c r="C252" s="10"/>
    </row>
    <row r="253" spans="1:3" ht="17.25" x14ac:dyDescent="0.3">
      <c r="A253" s="9" t="s">
        <v>27</v>
      </c>
      <c r="B253" s="27">
        <v>350</v>
      </c>
      <c r="C253" s="28"/>
    </row>
    <row r="254" spans="1:3" ht="17.25" x14ac:dyDescent="0.3">
      <c r="A254" s="9" t="s">
        <v>28</v>
      </c>
      <c r="B254" s="30">
        <v>10235</v>
      </c>
      <c r="C254" s="31"/>
    </row>
    <row r="255" spans="1:3" ht="16.5" thickBot="1" x14ac:dyDescent="0.3">
      <c r="A255" s="12"/>
      <c r="B255" s="62"/>
      <c r="C255" s="59">
        <f t="shared" ref="C255" si="6">-B253-B254</f>
        <v>-10585</v>
      </c>
    </row>
    <row r="256" spans="1:3" ht="17.25" x14ac:dyDescent="0.3">
      <c r="A256" s="9" t="s">
        <v>29</v>
      </c>
      <c r="B256" s="11"/>
      <c r="C256" s="65">
        <f>+C251+C255</f>
        <v>481864.86</v>
      </c>
    </row>
    <row r="257" spans="1:3" ht="17.25" x14ac:dyDescent="0.3">
      <c r="A257" s="9" t="s">
        <v>30</v>
      </c>
      <c r="B257" s="30"/>
      <c r="C257" s="31">
        <f>C256*6/100</f>
        <v>28911.891600000003</v>
      </c>
    </row>
    <row r="258" spans="1:3" ht="17.25" x14ac:dyDescent="0.3">
      <c r="A258" s="9" t="s">
        <v>31</v>
      </c>
      <c r="B258" s="22"/>
      <c r="C258" s="66">
        <v>-15000</v>
      </c>
    </row>
    <row r="259" spans="1:3" ht="15.75" x14ac:dyDescent="0.25">
      <c r="A259" s="12" t="s">
        <v>32</v>
      </c>
      <c r="B259" s="40"/>
      <c r="C259" s="60">
        <f>C257+C258</f>
        <v>13911.891600000003</v>
      </c>
    </row>
    <row r="260" spans="1:3" ht="16.5" thickBot="1" x14ac:dyDescent="0.3">
      <c r="A260" s="43"/>
      <c r="B260" s="164"/>
      <c r="C260" s="124">
        <v>13912</v>
      </c>
    </row>
    <row r="261" spans="1:3" ht="16.5" thickTop="1" x14ac:dyDescent="0.25">
      <c r="A261" s="21"/>
      <c r="B261" s="30"/>
      <c r="C261" s="97"/>
    </row>
    <row r="262" spans="1:3" ht="15.75" x14ac:dyDescent="0.25">
      <c r="A262" s="21"/>
      <c r="B262" s="30"/>
      <c r="C262" s="97"/>
    </row>
    <row r="263" spans="1:3" ht="15.75" x14ac:dyDescent="0.25">
      <c r="A263" s="21"/>
      <c r="B263" s="30"/>
      <c r="C263" s="97"/>
    </row>
    <row r="264" spans="1:3" ht="15.75" x14ac:dyDescent="0.25">
      <c r="A264" s="21"/>
      <c r="B264" s="30"/>
      <c r="C264" s="97"/>
    </row>
    <row r="265" spans="1:3" ht="15.75" x14ac:dyDescent="0.25">
      <c r="A265" s="92"/>
      <c r="B265" s="30"/>
      <c r="C265" s="58"/>
    </row>
    <row r="266" spans="1:3" ht="15.75" x14ac:dyDescent="0.25">
      <c r="A266" s="92"/>
      <c r="B266" s="30"/>
      <c r="C266" s="58"/>
    </row>
    <row r="267" spans="1:3" ht="15.75" x14ac:dyDescent="0.25">
      <c r="A267" s="92"/>
      <c r="B267" s="30"/>
      <c r="C267" s="58"/>
    </row>
    <row r="268" spans="1:3" ht="17.25" x14ac:dyDescent="0.3">
      <c r="A268" s="1" t="s">
        <v>55</v>
      </c>
      <c r="B268" s="3"/>
      <c r="C268" s="3"/>
    </row>
    <row r="269" spans="1:3" ht="17.25" x14ac:dyDescent="0.3">
      <c r="A269" s="1" t="s">
        <v>56</v>
      </c>
      <c r="B269" s="3"/>
      <c r="C269" s="3"/>
    </row>
    <row r="270" spans="1:3" ht="15.75" x14ac:dyDescent="0.25">
      <c r="A270" s="73"/>
      <c r="B270" s="3"/>
      <c r="C270" s="3"/>
    </row>
    <row r="271" spans="1:3" ht="15.75" x14ac:dyDescent="0.25">
      <c r="A271" s="74" t="s">
        <v>2</v>
      </c>
      <c r="B271" s="3"/>
      <c r="C271" s="3"/>
    </row>
    <row r="272" spans="1:3" ht="15.75" x14ac:dyDescent="0.25">
      <c r="A272" s="75"/>
      <c r="B272" s="166" t="s">
        <v>162</v>
      </c>
      <c r="C272" s="166"/>
    </row>
    <row r="273" spans="1:3" ht="15.75" x14ac:dyDescent="0.25">
      <c r="A273" s="76" t="s">
        <v>6</v>
      </c>
      <c r="B273" s="8"/>
      <c r="C273" s="7">
        <v>93010</v>
      </c>
    </row>
    <row r="274" spans="1:3" ht="15.75" x14ac:dyDescent="0.25">
      <c r="A274" s="67" t="s">
        <v>7</v>
      </c>
      <c r="B274" s="47"/>
      <c r="C274" s="77" t="s">
        <v>38</v>
      </c>
    </row>
    <row r="275" spans="1:3" ht="15.75" x14ac:dyDescent="0.25">
      <c r="A275" s="67" t="s">
        <v>9</v>
      </c>
      <c r="B275" s="11"/>
      <c r="C275" s="10">
        <v>7800</v>
      </c>
    </row>
    <row r="276" spans="1:3" ht="16.5" x14ac:dyDescent="0.25">
      <c r="A276" s="12" t="s">
        <v>8</v>
      </c>
      <c r="B276" s="48"/>
      <c r="C276" s="10">
        <v>2320</v>
      </c>
    </row>
    <row r="277" spans="1:3" ht="15.75" x14ac:dyDescent="0.25">
      <c r="A277" s="67" t="s">
        <v>11</v>
      </c>
      <c r="B277" s="11"/>
      <c r="C277" s="10">
        <v>83250</v>
      </c>
    </row>
    <row r="278" spans="1:3" ht="15.75" x14ac:dyDescent="0.25">
      <c r="A278" s="67" t="s">
        <v>13</v>
      </c>
      <c r="B278" s="11"/>
      <c r="C278" s="10">
        <v>46505</v>
      </c>
    </row>
    <row r="279" spans="1:3" ht="15.75" x14ac:dyDescent="0.25">
      <c r="A279" s="67" t="s">
        <v>14</v>
      </c>
      <c r="B279" s="47"/>
      <c r="C279" s="13" t="s">
        <v>38</v>
      </c>
    </row>
    <row r="280" spans="1:3" ht="15.75" x14ac:dyDescent="0.25">
      <c r="A280" s="67" t="s">
        <v>16</v>
      </c>
      <c r="B280" s="11"/>
      <c r="C280" s="10">
        <v>25000</v>
      </c>
    </row>
    <row r="281" spans="1:3" ht="15.75" x14ac:dyDescent="0.25">
      <c r="A281" s="67" t="s">
        <v>17</v>
      </c>
      <c r="B281" s="11"/>
      <c r="C281" s="10">
        <v>55000</v>
      </c>
    </row>
    <row r="282" spans="1:3" ht="15.75" x14ac:dyDescent="0.25">
      <c r="A282" s="67" t="s">
        <v>15</v>
      </c>
      <c r="B282" s="47"/>
      <c r="C282" s="15">
        <v>100000</v>
      </c>
    </row>
    <row r="283" spans="1:3" ht="15.75" x14ac:dyDescent="0.25">
      <c r="A283" s="67" t="s">
        <v>18</v>
      </c>
      <c r="B283" s="11"/>
      <c r="C283" s="10">
        <v>11500</v>
      </c>
    </row>
    <row r="284" spans="1:3" ht="15.75" x14ac:dyDescent="0.25">
      <c r="A284" s="67" t="s">
        <v>19</v>
      </c>
      <c r="B284" s="11"/>
      <c r="C284" s="10">
        <v>20000</v>
      </c>
    </row>
    <row r="285" spans="1:3" ht="15.75" x14ac:dyDescent="0.25">
      <c r="A285" s="78" t="s">
        <v>20</v>
      </c>
      <c r="B285" s="19"/>
      <c r="C285" s="18">
        <f>SUM(C273:C284)</f>
        <v>444385</v>
      </c>
    </row>
    <row r="286" spans="1:3" ht="15.75" x14ac:dyDescent="0.25">
      <c r="A286" s="79"/>
      <c r="B286" s="47"/>
      <c r="C286" s="20"/>
    </row>
    <row r="287" spans="1:3" ht="15.75" x14ac:dyDescent="0.25">
      <c r="A287" s="80" t="s">
        <v>21</v>
      </c>
      <c r="B287" s="47"/>
      <c r="C287" s="20"/>
    </row>
    <row r="288" spans="1:3" ht="15.75" x14ac:dyDescent="0.25">
      <c r="A288" s="67" t="s">
        <v>143</v>
      </c>
      <c r="B288" s="154"/>
      <c r="C288" s="77"/>
    </row>
    <row r="289" spans="1:3" ht="15.75" x14ac:dyDescent="0.25">
      <c r="A289" s="67" t="s">
        <v>22</v>
      </c>
      <c r="B289" s="47"/>
      <c r="C289" s="81"/>
    </row>
    <row r="290" spans="1:3" ht="15.75" x14ac:dyDescent="0.25">
      <c r="A290" s="67" t="s">
        <v>24</v>
      </c>
      <c r="B290" s="14">
        <v>70000</v>
      </c>
      <c r="C290" s="81"/>
    </row>
    <row r="291" spans="1:3" ht="15.75" x14ac:dyDescent="0.25">
      <c r="A291" s="67" t="s">
        <v>25</v>
      </c>
      <c r="B291" s="47"/>
      <c r="C291" s="81"/>
    </row>
    <row r="292" spans="1:3" ht="15.75" x14ac:dyDescent="0.25">
      <c r="A292" s="67"/>
      <c r="B292" s="8"/>
      <c r="C292" s="7">
        <f>C285+B288+B290</f>
        <v>514385</v>
      </c>
    </row>
    <row r="293" spans="1:3" ht="15.75" x14ac:dyDescent="0.25">
      <c r="A293" s="80" t="s">
        <v>26</v>
      </c>
      <c r="B293" s="47"/>
      <c r="C293" s="81"/>
    </row>
    <row r="294" spans="1:3" ht="15.75" x14ac:dyDescent="0.25">
      <c r="A294" s="67" t="s">
        <v>27</v>
      </c>
      <c r="B294" s="29">
        <v>350</v>
      </c>
      <c r="C294" s="82"/>
    </row>
    <row r="295" spans="1:3" ht="17.25" x14ac:dyDescent="0.3">
      <c r="A295" s="83" t="s">
        <v>28</v>
      </c>
      <c r="B295" s="29">
        <v>9301</v>
      </c>
      <c r="C295" s="82"/>
    </row>
    <row r="296" spans="1:3" ht="17.25" x14ac:dyDescent="0.3">
      <c r="A296" s="83"/>
      <c r="B296" s="49"/>
      <c r="C296" s="33">
        <f>-B294-B295-B296</f>
        <v>-9651</v>
      </c>
    </row>
    <row r="297" spans="1:3" ht="16.5" thickBot="1" x14ac:dyDescent="0.3">
      <c r="A297" s="67" t="s">
        <v>29</v>
      </c>
      <c r="B297" s="35"/>
      <c r="C297" s="84">
        <f>C292-B294-B295</f>
        <v>504734</v>
      </c>
    </row>
    <row r="298" spans="1:3" ht="15.75" x14ac:dyDescent="0.25">
      <c r="A298" s="67" t="s">
        <v>73</v>
      </c>
      <c r="B298" s="50"/>
      <c r="C298" s="85">
        <f>C297*12/100</f>
        <v>60568.08</v>
      </c>
    </row>
    <row r="299" spans="1:3" ht="15.75" x14ac:dyDescent="0.25">
      <c r="A299" s="67" t="s">
        <v>31</v>
      </c>
      <c r="B299" s="47"/>
      <c r="C299" s="77">
        <v>-45000</v>
      </c>
    </row>
    <row r="300" spans="1:3" ht="15.75" x14ac:dyDescent="0.25">
      <c r="A300" s="12" t="s">
        <v>32</v>
      </c>
      <c r="B300" s="47"/>
      <c r="C300" s="60">
        <f>C298+C299</f>
        <v>15568.080000000002</v>
      </c>
    </row>
    <row r="301" spans="1:3" ht="16.5" thickBot="1" x14ac:dyDescent="0.3">
      <c r="A301" s="43"/>
      <c r="B301" s="52"/>
      <c r="C301" s="124">
        <v>15568</v>
      </c>
    </row>
    <row r="302" spans="1:3" ht="16.5" thickTop="1" x14ac:dyDescent="0.25">
      <c r="A302" s="21"/>
      <c r="B302" s="30"/>
      <c r="C302" s="97"/>
    </row>
    <row r="303" spans="1:3" ht="15.75" x14ac:dyDescent="0.25">
      <c r="A303" s="21"/>
      <c r="B303" s="30"/>
      <c r="C303" s="97"/>
    </row>
    <row r="304" spans="1:3" ht="15.75" x14ac:dyDescent="0.25">
      <c r="A304" s="21"/>
      <c r="B304" s="30"/>
      <c r="C304" s="97"/>
    </row>
    <row r="305" spans="1:3" ht="15.75" x14ac:dyDescent="0.25">
      <c r="A305" s="21"/>
      <c r="B305" s="30"/>
      <c r="C305" s="97"/>
    </row>
    <row r="306" spans="1:3" ht="15.75" x14ac:dyDescent="0.25">
      <c r="A306" s="21"/>
      <c r="B306" s="30"/>
      <c r="C306" s="97"/>
    </row>
    <row r="307" spans="1:3" ht="15.75" x14ac:dyDescent="0.25">
      <c r="A307" s="21"/>
      <c r="B307" s="30"/>
      <c r="C307" s="97"/>
    </row>
    <row r="308" spans="1:3" ht="15.75" x14ac:dyDescent="0.25">
      <c r="A308" s="21"/>
      <c r="B308" s="30"/>
      <c r="C308" s="97"/>
    </row>
    <row r="309" spans="1:3" ht="15.75" x14ac:dyDescent="0.25">
      <c r="A309" s="21"/>
      <c r="B309" s="30"/>
      <c r="C309" s="97"/>
    </row>
    <row r="310" spans="1:3" ht="15.75" x14ac:dyDescent="0.25">
      <c r="A310" s="21"/>
      <c r="B310" s="30"/>
      <c r="C310" s="97"/>
    </row>
    <row r="311" spans="1:3" ht="15.75" x14ac:dyDescent="0.25">
      <c r="A311" s="21"/>
      <c r="B311" s="30"/>
      <c r="C311" s="97"/>
    </row>
    <row r="312" spans="1:3" ht="15.75" x14ac:dyDescent="0.25">
      <c r="A312" s="21"/>
      <c r="B312" s="30"/>
      <c r="C312" s="97"/>
    </row>
    <row r="313" spans="1:3" ht="15.75" x14ac:dyDescent="0.25">
      <c r="A313" s="21"/>
      <c r="B313" s="30"/>
      <c r="C313" s="97"/>
    </row>
    <row r="314" spans="1:3" ht="15.75" x14ac:dyDescent="0.25">
      <c r="A314" s="21"/>
      <c r="B314" s="30"/>
      <c r="C314" s="97"/>
    </row>
    <row r="315" spans="1:3" ht="17.25" x14ac:dyDescent="0.3">
      <c r="A315" s="1" t="s">
        <v>71</v>
      </c>
      <c r="B315" s="1"/>
      <c r="C315" s="2"/>
    </row>
    <row r="316" spans="1:3" ht="17.25" x14ac:dyDescent="0.3">
      <c r="A316" s="1" t="s">
        <v>56</v>
      </c>
      <c r="B316" s="1"/>
      <c r="C316" s="2"/>
    </row>
    <row r="317" spans="1:3" ht="15.75" x14ac:dyDescent="0.25">
      <c r="A317" s="73"/>
      <c r="B317" s="73"/>
      <c r="C317" s="72"/>
    </row>
    <row r="318" spans="1:3" ht="15.75" x14ac:dyDescent="0.25">
      <c r="A318" s="74" t="s">
        <v>2</v>
      </c>
      <c r="B318" s="73"/>
      <c r="C318" s="72"/>
    </row>
    <row r="319" spans="1:3" ht="15.75" x14ac:dyDescent="0.25">
      <c r="A319" s="75"/>
      <c r="B319" s="166" t="s">
        <v>162</v>
      </c>
      <c r="C319" s="166"/>
    </row>
    <row r="320" spans="1:3" ht="15.75" x14ac:dyDescent="0.25">
      <c r="A320" s="76" t="s">
        <v>6</v>
      </c>
      <c r="B320" s="8"/>
      <c r="C320" s="7">
        <v>112500</v>
      </c>
    </row>
    <row r="321" spans="1:3" ht="15.75" x14ac:dyDescent="0.25">
      <c r="A321" s="67" t="s">
        <v>7</v>
      </c>
      <c r="B321" s="47"/>
      <c r="C321" s="77" t="s">
        <v>38</v>
      </c>
    </row>
    <row r="322" spans="1:3" ht="15.75" x14ac:dyDescent="0.25">
      <c r="A322" s="67" t="s">
        <v>9</v>
      </c>
      <c r="B322" s="11"/>
      <c r="C322" s="10">
        <v>7800</v>
      </c>
    </row>
    <row r="323" spans="1:3" ht="16.5" x14ac:dyDescent="0.25">
      <c r="A323" s="12" t="s">
        <v>8</v>
      </c>
      <c r="B323" s="48"/>
      <c r="C323" s="10"/>
    </row>
    <row r="324" spans="1:3" ht="15.75" x14ac:dyDescent="0.25">
      <c r="A324" s="67" t="s">
        <v>11</v>
      </c>
      <c r="B324" s="11"/>
      <c r="C324" s="10">
        <v>83250</v>
      </c>
    </row>
    <row r="325" spans="1:3" ht="15.75" x14ac:dyDescent="0.25">
      <c r="A325" s="67" t="s">
        <v>53</v>
      </c>
      <c r="B325" s="11"/>
      <c r="C325" s="10"/>
    </row>
    <row r="326" spans="1:3" ht="15.75" x14ac:dyDescent="0.25">
      <c r="A326" s="67" t="s">
        <v>13</v>
      </c>
      <c r="B326" s="11"/>
      <c r="C326" s="10">
        <v>56250</v>
      </c>
    </row>
    <row r="327" spans="1:3" ht="15.75" x14ac:dyDescent="0.25">
      <c r="A327" s="67" t="s">
        <v>14</v>
      </c>
      <c r="B327" s="47"/>
      <c r="C327" s="13" t="s">
        <v>38</v>
      </c>
    </row>
    <row r="328" spans="1:3" ht="15.75" x14ac:dyDescent="0.25">
      <c r="A328" s="67" t="s">
        <v>16</v>
      </c>
      <c r="B328" s="11"/>
      <c r="C328" s="10">
        <v>25000</v>
      </c>
    </row>
    <row r="329" spans="1:3" ht="15.75" x14ac:dyDescent="0.25">
      <c r="A329" s="67" t="s">
        <v>17</v>
      </c>
      <c r="B329" s="11"/>
      <c r="C329" s="10">
        <v>65000</v>
      </c>
    </row>
    <row r="330" spans="1:3" ht="15.75" x14ac:dyDescent="0.25">
      <c r="A330" s="67" t="s">
        <v>15</v>
      </c>
      <c r="B330" s="47"/>
      <c r="C330" s="15">
        <v>100000</v>
      </c>
    </row>
    <row r="331" spans="1:3" ht="15.75" x14ac:dyDescent="0.25">
      <c r="A331" s="67" t="s">
        <v>18</v>
      </c>
      <c r="B331" s="11"/>
      <c r="C331" s="10">
        <v>11500</v>
      </c>
    </row>
    <row r="332" spans="1:3" ht="15.75" x14ac:dyDescent="0.25">
      <c r="A332" s="67" t="s">
        <v>19</v>
      </c>
      <c r="B332" s="11"/>
      <c r="C332" s="10">
        <v>20000</v>
      </c>
    </row>
    <row r="333" spans="1:3" ht="15.75" x14ac:dyDescent="0.25">
      <c r="A333" s="78" t="s">
        <v>20</v>
      </c>
      <c r="B333" s="19"/>
      <c r="C333" s="18">
        <f>SUM(C320:C332)</f>
        <v>481300</v>
      </c>
    </row>
    <row r="334" spans="1:3" ht="15.75" x14ac:dyDescent="0.25">
      <c r="A334" s="79"/>
      <c r="B334" s="47"/>
      <c r="C334" s="20"/>
    </row>
    <row r="335" spans="1:3" ht="15.75" x14ac:dyDescent="0.25">
      <c r="A335" s="80" t="s">
        <v>21</v>
      </c>
      <c r="B335" s="47"/>
      <c r="C335" s="20"/>
    </row>
    <row r="336" spans="1:3" ht="15.75" x14ac:dyDescent="0.25">
      <c r="A336" s="67" t="s">
        <v>143</v>
      </c>
      <c r="B336" s="154"/>
      <c r="C336" s="77"/>
    </row>
    <row r="337" spans="1:3" ht="15.75" x14ac:dyDescent="0.25">
      <c r="A337" s="67" t="s">
        <v>22</v>
      </c>
      <c r="B337" s="47"/>
      <c r="C337" s="81"/>
    </row>
    <row r="338" spans="1:3" ht="15.75" x14ac:dyDescent="0.25">
      <c r="A338" s="67" t="s">
        <v>24</v>
      </c>
      <c r="B338" s="14">
        <v>40000</v>
      </c>
      <c r="C338" s="81"/>
    </row>
    <row r="339" spans="1:3" ht="15.75" x14ac:dyDescent="0.25">
      <c r="A339" s="67" t="s">
        <v>25</v>
      </c>
      <c r="B339" s="47"/>
      <c r="C339" s="81"/>
    </row>
    <row r="340" spans="1:3" ht="15.75" x14ac:dyDescent="0.25">
      <c r="A340" s="67"/>
      <c r="B340" s="8"/>
      <c r="C340" s="7">
        <f>C333+B336+B338</f>
        <v>521300</v>
      </c>
    </row>
    <row r="341" spans="1:3" ht="15.75" x14ac:dyDescent="0.25">
      <c r="A341" s="80" t="s">
        <v>26</v>
      </c>
      <c r="B341" s="47"/>
      <c r="C341" s="81"/>
    </row>
    <row r="342" spans="1:3" ht="15.75" x14ac:dyDescent="0.25">
      <c r="A342" s="67" t="s">
        <v>27</v>
      </c>
      <c r="B342" s="29">
        <v>350</v>
      </c>
      <c r="C342" s="82"/>
    </row>
    <row r="343" spans="1:3" ht="17.25" x14ac:dyDescent="0.3">
      <c r="A343" s="83" t="s">
        <v>28</v>
      </c>
      <c r="B343" s="29">
        <v>11250</v>
      </c>
      <c r="C343" s="82"/>
    </row>
    <row r="344" spans="1:3" ht="17.25" x14ac:dyDescent="0.3">
      <c r="A344" s="83"/>
      <c r="B344" s="49"/>
      <c r="C344" s="33">
        <f>-B342-B343-B344</f>
        <v>-11600</v>
      </c>
    </row>
    <row r="345" spans="1:3" ht="16.5" thickBot="1" x14ac:dyDescent="0.3">
      <c r="A345" s="67" t="s">
        <v>29</v>
      </c>
      <c r="B345" s="35"/>
      <c r="C345" s="84">
        <f>C340-B342-B343</f>
        <v>509700</v>
      </c>
    </row>
    <row r="346" spans="1:3" ht="15.75" x14ac:dyDescent="0.25">
      <c r="A346" s="67" t="s">
        <v>73</v>
      </c>
      <c r="B346" s="50"/>
      <c r="C346" s="85">
        <f>C345*12/100</f>
        <v>61164</v>
      </c>
    </row>
    <row r="347" spans="1:3" ht="15.75" x14ac:dyDescent="0.25">
      <c r="A347" s="67" t="s">
        <v>31</v>
      </c>
      <c r="B347" s="47"/>
      <c r="C347" s="77">
        <v>-45000</v>
      </c>
    </row>
    <row r="348" spans="1:3" ht="16.5" thickBot="1" x14ac:dyDescent="0.3">
      <c r="A348" s="43" t="s">
        <v>153</v>
      </c>
      <c r="B348" s="40"/>
      <c r="C348" s="38">
        <f>C346+C347</f>
        <v>16164</v>
      </c>
    </row>
    <row r="349" spans="1:3" ht="16.5" thickTop="1" x14ac:dyDescent="0.25">
      <c r="A349" s="21" t="s">
        <v>149</v>
      </c>
      <c r="B349" s="30"/>
      <c r="C349" s="97"/>
    </row>
    <row r="350" spans="1:3" ht="15.75" x14ac:dyDescent="0.25">
      <c r="A350" s="21"/>
      <c r="B350" s="30"/>
      <c r="C350" s="97"/>
    </row>
    <row r="351" spans="1:3" ht="15.75" x14ac:dyDescent="0.25">
      <c r="A351" s="21"/>
      <c r="B351" s="30"/>
      <c r="C351" s="97"/>
    </row>
    <row r="352" spans="1:3" ht="15.75" x14ac:dyDescent="0.25">
      <c r="A352" s="21"/>
      <c r="B352" s="30"/>
      <c r="C352" s="97"/>
    </row>
    <row r="353" spans="1:3" ht="15.75" x14ac:dyDescent="0.25">
      <c r="A353" s="21"/>
      <c r="B353" s="30"/>
      <c r="C353" s="97"/>
    </row>
    <row r="354" spans="1:3" ht="15.75" x14ac:dyDescent="0.25">
      <c r="A354" s="21"/>
      <c r="B354" s="30"/>
      <c r="C354" s="97"/>
    </row>
    <row r="355" spans="1:3" ht="15.75" x14ac:dyDescent="0.25">
      <c r="A355" s="21"/>
      <c r="B355" s="30"/>
      <c r="C355" s="97"/>
    </row>
    <row r="356" spans="1:3" ht="15.75" x14ac:dyDescent="0.25">
      <c r="A356" s="92"/>
      <c r="B356" s="37"/>
      <c r="C356" s="120"/>
    </row>
    <row r="357" spans="1:3" ht="15.75" x14ac:dyDescent="0.25">
      <c r="A357" s="92"/>
      <c r="B357" s="37"/>
      <c r="C357" s="120"/>
    </row>
    <row r="358" spans="1:3" ht="15.75" x14ac:dyDescent="0.25">
      <c r="A358" s="92"/>
      <c r="B358" s="37"/>
      <c r="C358" s="120"/>
    </row>
    <row r="359" spans="1:3" ht="15.75" x14ac:dyDescent="0.25">
      <c r="A359" s="92"/>
      <c r="B359" s="37"/>
      <c r="C359" s="120"/>
    </row>
    <row r="360" spans="1:3" ht="15.75" x14ac:dyDescent="0.25">
      <c r="A360" s="92"/>
      <c r="B360" s="37"/>
      <c r="C360" s="120"/>
    </row>
    <row r="361" spans="1:3" ht="15.75" x14ac:dyDescent="0.25">
      <c r="A361" s="92"/>
      <c r="B361" s="37"/>
      <c r="C361" s="120"/>
    </row>
    <row r="362" spans="1:3" ht="17.25" x14ac:dyDescent="0.3">
      <c r="A362" s="1" t="s">
        <v>130</v>
      </c>
      <c r="B362" s="1"/>
      <c r="C362" s="2"/>
    </row>
    <row r="363" spans="1:3" ht="17.25" x14ac:dyDescent="0.3">
      <c r="A363" s="1" t="s">
        <v>56</v>
      </c>
      <c r="B363" s="1"/>
      <c r="C363" s="2"/>
    </row>
    <row r="364" spans="1:3" ht="15.75" x14ac:dyDescent="0.25">
      <c r="A364" s="73"/>
      <c r="B364" s="73"/>
      <c r="C364" s="72"/>
    </row>
    <row r="365" spans="1:3" ht="15.75" x14ac:dyDescent="0.25">
      <c r="A365" s="74" t="s">
        <v>2</v>
      </c>
      <c r="B365" s="73"/>
      <c r="C365" s="72"/>
    </row>
    <row r="366" spans="1:3" ht="15.75" x14ac:dyDescent="0.25">
      <c r="A366" s="75"/>
      <c r="B366" s="166" t="s">
        <v>162</v>
      </c>
      <c r="C366" s="166"/>
    </row>
    <row r="367" spans="1:3" ht="15.75" x14ac:dyDescent="0.25">
      <c r="A367" s="76" t="s">
        <v>6</v>
      </c>
      <c r="B367" s="8"/>
      <c r="C367" s="7">
        <v>84780</v>
      </c>
    </row>
    <row r="368" spans="1:3" ht="15.75" x14ac:dyDescent="0.25">
      <c r="A368" s="67" t="s">
        <v>7</v>
      </c>
      <c r="B368" s="47"/>
      <c r="C368" s="147" t="s">
        <v>38</v>
      </c>
    </row>
    <row r="369" spans="1:3" ht="15.75" x14ac:dyDescent="0.25">
      <c r="A369" s="67" t="s">
        <v>9</v>
      </c>
      <c r="B369" s="11"/>
      <c r="C369" s="10">
        <v>7800</v>
      </c>
    </row>
    <row r="370" spans="1:3" ht="16.5" x14ac:dyDescent="0.25">
      <c r="A370" s="12" t="s">
        <v>8</v>
      </c>
      <c r="B370" s="48"/>
      <c r="C370" s="10"/>
    </row>
    <row r="371" spans="1:3" ht="15.75" x14ac:dyDescent="0.25">
      <c r="A371" s="67" t="s">
        <v>11</v>
      </c>
      <c r="B371" s="11"/>
      <c r="C371" s="10">
        <v>83250</v>
      </c>
    </row>
    <row r="372" spans="1:3" ht="15.75" x14ac:dyDescent="0.25">
      <c r="A372" s="67" t="s">
        <v>53</v>
      </c>
      <c r="B372" s="11"/>
      <c r="C372" s="148">
        <v>30000</v>
      </c>
    </row>
    <row r="373" spans="1:3" ht="15.75" x14ac:dyDescent="0.25">
      <c r="A373" s="67" t="s">
        <v>13</v>
      </c>
      <c r="B373" s="11"/>
      <c r="C373" s="10">
        <v>42390</v>
      </c>
    </row>
    <row r="374" spans="1:3" ht="15.75" x14ac:dyDescent="0.25">
      <c r="A374" s="67" t="s">
        <v>14</v>
      </c>
      <c r="B374" s="47"/>
      <c r="C374" s="149" t="s">
        <v>38</v>
      </c>
    </row>
    <row r="375" spans="1:3" ht="15.75" x14ac:dyDescent="0.25">
      <c r="A375" s="67" t="s">
        <v>16</v>
      </c>
      <c r="B375" s="11"/>
      <c r="C375" s="10">
        <v>25000</v>
      </c>
    </row>
    <row r="376" spans="1:3" ht="15.75" x14ac:dyDescent="0.25">
      <c r="A376" s="67" t="s">
        <v>17</v>
      </c>
      <c r="B376" s="11"/>
      <c r="C376" s="10">
        <v>55000</v>
      </c>
    </row>
    <row r="377" spans="1:3" ht="15.75" x14ac:dyDescent="0.25">
      <c r="A377" s="67" t="s">
        <v>15</v>
      </c>
      <c r="B377" s="47"/>
      <c r="C377" s="13">
        <v>100000</v>
      </c>
    </row>
    <row r="378" spans="1:3" ht="15.75" x14ac:dyDescent="0.25">
      <c r="A378" s="67" t="s">
        <v>18</v>
      </c>
      <c r="B378" s="11"/>
      <c r="C378" s="10">
        <v>11500</v>
      </c>
    </row>
    <row r="379" spans="1:3" ht="15.75" x14ac:dyDescent="0.25">
      <c r="A379" s="67" t="s">
        <v>19</v>
      </c>
      <c r="B379" s="11"/>
      <c r="C379" s="10">
        <v>20000</v>
      </c>
    </row>
    <row r="380" spans="1:3" ht="15.75" x14ac:dyDescent="0.25">
      <c r="A380" s="78" t="s">
        <v>20</v>
      </c>
      <c r="B380" s="19"/>
      <c r="C380" s="18">
        <f>SUM(C367:C379)</f>
        <v>459720</v>
      </c>
    </row>
    <row r="381" spans="1:3" ht="15.75" x14ac:dyDescent="0.25">
      <c r="A381" s="79"/>
      <c r="B381" s="47"/>
      <c r="C381" s="20"/>
    </row>
    <row r="382" spans="1:3" ht="15.75" x14ac:dyDescent="0.25">
      <c r="A382" s="80" t="s">
        <v>21</v>
      </c>
      <c r="B382" s="47"/>
      <c r="C382" s="20"/>
    </row>
    <row r="383" spans="1:3" ht="15.75" x14ac:dyDescent="0.25">
      <c r="A383" s="67" t="s">
        <v>143</v>
      </c>
      <c r="B383" s="154"/>
      <c r="C383" s="77"/>
    </row>
    <row r="384" spans="1:3" ht="15.75" x14ac:dyDescent="0.25">
      <c r="A384" s="67" t="s">
        <v>22</v>
      </c>
      <c r="B384" s="47"/>
      <c r="C384" s="81"/>
    </row>
    <row r="385" spans="1:3" ht="15.75" x14ac:dyDescent="0.25">
      <c r="A385" s="67" t="s">
        <v>24</v>
      </c>
      <c r="B385" s="90"/>
      <c r="C385" s="81"/>
    </row>
    <row r="386" spans="1:3" ht="15.75" x14ac:dyDescent="0.25">
      <c r="A386" s="67" t="s">
        <v>25</v>
      </c>
      <c r="B386" s="47"/>
      <c r="C386" s="81"/>
    </row>
    <row r="387" spans="1:3" ht="15.75" x14ac:dyDescent="0.25">
      <c r="A387" s="67"/>
      <c r="B387" s="8"/>
      <c r="C387" s="7">
        <f>C380+B383</f>
        <v>459720</v>
      </c>
    </row>
    <row r="388" spans="1:3" ht="15.75" x14ac:dyDescent="0.25">
      <c r="A388" s="80" t="s">
        <v>26</v>
      </c>
      <c r="B388" s="47"/>
      <c r="C388" s="81"/>
    </row>
    <row r="389" spans="1:3" ht="15.75" x14ac:dyDescent="0.25">
      <c r="A389" s="67" t="s">
        <v>27</v>
      </c>
      <c r="B389" s="29">
        <v>350</v>
      </c>
      <c r="C389" s="82"/>
    </row>
    <row r="390" spans="1:3" ht="17.25" x14ac:dyDescent="0.3">
      <c r="A390" s="83" t="s">
        <v>28</v>
      </c>
      <c r="B390" s="150">
        <v>8478</v>
      </c>
      <c r="C390" s="82"/>
    </row>
    <row r="391" spans="1:3" ht="17.25" x14ac:dyDescent="0.3">
      <c r="A391" s="83"/>
      <c r="B391" s="49"/>
      <c r="C391" s="33">
        <f>-B389-B390</f>
        <v>-8828</v>
      </c>
    </row>
    <row r="392" spans="1:3" ht="16.5" thickBot="1" x14ac:dyDescent="0.3">
      <c r="A392" s="67" t="s">
        <v>29</v>
      </c>
      <c r="B392" s="35"/>
      <c r="C392" s="84">
        <f>C387+C391</f>
        <v>450892</v>
      </c>
    </row>
    <row r="393" spans="1:3" ht="15.75" x14ac:dyDescent="0.25">
      <c r="A393" s="67" t="s">
        <v>30</v>
      </c>
      <c r="B393" s="50"/>
      <c r="C393" s="85">
        <f>C392*6/100</f>
        <v>27053.52</v>
      </c>
    </row>
    <row r="394" spans="1:3" ht="15.75" x14ac:dyDescent="0.25">
      <c r="A394" s="67" t="s">
        <v>31</v>
      </c>
      <c r="B394" s="47"/>
      <c r="C394" s="77">
        <v>-15000</v>
      </c>
    </row>
    <row r="395" spans="1:3" ht="15.75" x14ac:dyDescent="0.25">
      <c r="A395" s="12" t="s">
        <v>32</v>
      </c>
      <c r="B395" s="40"/>
      <c r="C395" s="60">
        <f>C393+C394</f>
        <v>12053.52</v>
      </c>
    </row>
    <row r="396" spans="1:3" ht="16.5" thickBot="1" x14ac:dyDescent="0.3">
      <c r="A396" s="43"/>
      <c r="B396" s="164"/>
      <c r="C396" s="124">
        <v>12054</v>
      </c>
    </row>
    <row r="397" spans="1:3" ht="16.5" thickTop="1" x14ac:dyDescent="0.25">
      <c r="A397" s="21"/>
      <c r="B397" s="30"/>
      <c r="C397" s="97"/>
    </row>
    <row r="398" spans="1:3" ht="15.75" x14ac:dyDescent="0.25">
      <c r="A398" s="21"/>
      <c r="B398" s="30"/>
      <c r="C398" s="97"/>
    </row>
    <row r="399" spans="1:3" ht="15.75" x14ac:dyDescent="0.25">
      <c r="A399" s="21"/>
      <c r="B399" s="30"/>
      <c r="C399" s="97"/>
    </row>
    <row r="400" spans="1:3" ht="15.75" x14ac:dyDescent="0.25">
      <c r="A400" s="21"/>
      <c r="B400" s="30"/>
      <c r="C400" s="97"/>
    </row>
    <row r="401" spans="1:3" ht="15.75" x14ac:dyDescent="0.25">
      <c r="A401" s="21"/>
      <c r="B401" s="30"/>
      <c r="C401" s="97"/>
    </row>
    <row r="402" spans="1:3" ht="15.75" x14ac:dyDescent="0.25">
      <c r="A402" s="21"/>
      <c r="B402" s="30"/>
      <c r="C402" s="97"/>
    </row>
    <row r="403" spans="1:3" ht="15.75" x14ac:dyDescent="0.25">
      <c r="A403" s="21"/>
      <c r="B403" s="30"/>
      <c r="C403" s="97"/>
    </row>
    <row r="404" spans="1:3" ht="15.75" x14ac:dyDescent="0.25">
      <c r="A404" s="21"/>
      <c r="B404" s="30"/>
      <c r="C404" s="97"/>
    </row>
    <row r="405" spans="1:3" ht="15.75" x14ac:dyDescent="0.25">
      <c r="A405" s="21"/>
      <c r="B405" s="30"/>
      <c r="C405" s="97"/>
    </row>
    <row r="406" spans="1:3" ht="15.75" x14ac:dyDescent="0.25">
      <c r="A406" s="21"/>
      <c r="B406" s="30"/>
      <c r="C406" s="97"/>
    </row>
    <row r="407" spans="1:3" ht="15.75" x14ac:dyDescent="0.25">
      <c r="A407" s="21"/>
      <c r="B407" s="30"/>
      <c r="C407" s="97"/>
    </row>
    <row r="408" spans="1:3" ht="15.75" x14ac:dyDescent="0.25">
      <c r="A408" s="21"/>
      <c r="B408" s="30"/>
      <c r="C408" s="97"/>
    </row>
    <row r="409" spans="1:3" ht="17.25" x14ac:dyDescent="0.3">
      <c r="A409" s="1" t="s">
        <v>131</v>
      </c>
      <c r="B409" s="1"/>
      <c r="C409" s="2"/>
    </row>
    <row r="410" spans="1:3" ht="17.25" x14ac:dyDescent="0.3">
      <c r="A410" s="1" t="s">
        <v>56</v>
      </c>
      <c r="B410" s="1"/>
      <c r="C410" s="2"/>
    </row>
    <row r="411" spans="1:3" ht="15.75" x14ac:dyDescent="0.25">
      <c r="A411" s="73"/>
      <c r="B411" s="73"/>
      <c r="C411" s="72"/>
    </row>
    <row r="412" spans="1:3" ht="15.75" x14ac:dyDescent="0.25">
      <c r="A412" s="74" t="s">
        <v>2</v>
      </c>
      <c r="B412" s="73"/>
      <c r="C412" s="72"/>
    </row>
    <row r="413" spans="1:3" ht="15.75" x14ac:dyDescent="0.25">
      <c r="A413" s="75"/>
      <c r="B413" s="166" t="s">
        <v>162</v>
      </c>
      <c r="C413" s="166"/>
    </row>
    <row r="414" spans="1:3" ht="15.75" x14ac:dyDescent="0.25">
      <c r="A414" s="76" t="s">
        <v>6</v>
      </c>
      <c r="B414" s="8"/>
      <c r="C414" s="7">
        <v>97350</v>
      </c>
    </row>
    <row r="415" spans="1:3" ht="15.75" x14ac:dyDescent="0.25">
      <c r="A415" s="67" t="s">
        <v>7</v>
      </c>
      <c r="B415" s="47"/>
      <c r="C415" s="77"/>
    </row>
    <row r="416" spans="1:3" ht="15.75" x14ac:dyDescent="0.25">
      <c r="A416" s="67" t="s">
        <v>9</v>
      </c>
      <c r="B416" s="11"/>
      <c r="C416" s="10">
        <v>7800</v>
      </c>
    </row>
    <row r="417" spans="1:3" ht="16.5" x14ac:dyDescent="0.25">
      <c r="A417" s="12" t="s">
        <v>8</v>
      </c>
      <c r="B417" s="48"/>
      <c r="C417" s="10"/>
    </row>
    <row r="418" spans="1:3" ht="15.75" x14ac:dyDescent="0.25">
      <c r="A418" s="67" t="s">
        <v>11</v>
      </c>
      <c r="B418" s="11"/>
      <c r="C418" s="10">
        <v>83250</v>
      </c>
    </row>
    <row r="419" spans="1:3" ht="15.75" x14ac:dyDescent="0.25">
      <c r="A419" s="67" t="s">
        <v>53</v>
      </c>
      <c r="B419" s="11"/>
      <c r="C419" s="10">
        <v>30000</v>
      </c>
    </row>
    <row r="420" spans="1:3" ht="15.75" x14ac:dyDescent="0.25">
      <c r="A420" s="67" t="s">
        <v>13</v>
      </c>
      <c r="B420" s="11"/>
      <c r="C420" s="10">
        <f>C414/2</f>
        <v>48675</v>
      </c>
    </row>
    <row r="421" spans="1:3" ht="15.75" x14ac:dyDescent="0.25">
      <c r="A421" s="67" t="s">
        <v>14</v>
      </c>
      <c r="B421" s="47"/>
      <c r="C421" s="13"/>
    </row>
    <row r="422" spans="1:3" ht="15.75" x14ac:dyDescent="0.25">
      <c r="A422" s="67" t="s">
        <v>16</v>
      </c>
      <c r="B422" s="11"/>
      <c r="C422" s="10">
        <v>25000</v>
      </c>
    </row>
    <row r="423" spans="1:3" ht="15.75" x14ac:dyDescent="0.25">
      <c r="A423" s="67" t="s">
        <v>17</v>
      </c>
      <c r="B423" s="11"/>
      <c r="C423" s="10">
        <v>55000</v>
      </c>
    </row>
    <row r="424" spans="1:3" ht="15.75" x14ac:dyDescent="0.25">
      <c r="A424" s="67" t="s">
        <v>15</v>
      </c>
      <c r="B424" s="47"/>
      <c r="C424" s="15">
        <v>100000</v>
      </c>
    </row>
    <row r="425" spans="1:3" ht="15.75" x14ac:dyDescent="0.25">
      <c r="A425" s="67" t="s">
        <v>18</v>
      </c>
      <c r="B425" s="11"/>
      <c r="C425" s="10">
        <v>11500</v>
      </c>
    </row>
    <row r="426" spans="1:3" ht="15.75" x14ac:dyDescent="0.25">
      <c r="A426" s="67" t="s">
        <v>19</v>
      </c>
      <c r="B426" s="11"/>
      <c r="C426" s="10">
        <v>20000</v>
      </c>
    </row>
    <row r="427" spans="1:3" ht="15.75" x14ac:dyDescent="0.25">
      <c r="A427" s="78" t="s">
        <v>20</v>
      </c>
      <c r="B427" s="19"/>
      <c r="C427" s="18">
        <f>SUM(C414:C426)</f>
        <v>478575</v>
      </c>
    </row>
    <row r="428" spans="1:3" ht="15.75" x14ac:dyDescent="0.25">
      <c r="A428" s="79"/>
      <c r="B428" s="47"/>
      <c r="C428" s="20"/>
    </row>
    <row r="429" spans="1:3" ht="15.75" x14ac:dyDescent="0.25">
      <c r="A429" s="80" t="s">
        <v>21</v>
      </c>
      <c r="B429" s="47"/>
      <c r="C429" s="20"/>
    </row>
    <row r="430" spans="1:3" ht="15.75" x14ac:dyDescent="0.25">
      <c r="A430" s="67" t="s">
        <v>143</v>
      </c>
      <c r="B430" s="154"/>
      <c r="C430" s="77"/>
    </row>
    <row r="431" spans="1:3" ht="15.75" x14ac:dyDescent="0.25">
      <c r="A431" s="67" t="s">
        <v>22</v>
      </c>
      <c r="B431" s="47"/>
      <c r="C431" s="81"/>
    </row>
    <row r="432" spans="1:3" ht="15.75" x14ac:dyDescent="0.25">
      <c r="A432" s="67" t="s">
        <v>24</v>
      </c>
      <c r="B432" s="90"/>
      <c r="C432" s="81"/>
    </row>
    <row r="433" spans="1:3" ht="15.75" x14ac:dyDescent="0.25">
      <c r="A433" s="67" t="s">
        <v>25</v>
      </c>
      <c r="B433" s="47"/>
      <c r="C433" s="81"/>
    </row>
    <row r="434" spans="1:3" ht="15.75" x14ac:dyDescent="0.25">
      <c r="A434" s="67"/>
      <c r="B434" s="8"/>
      <c r="C434" s="7">
        <f>C427+B430</f>
        <v>478575</v>
      </c>
    </row>
    <row r="435" spans="1:3" ht="15.75" x14ac:dyDescent="0.25">
      <c r="A435" s="80" t="s">
        <v>26</v>
      </c>
      <c r="B435" s="47"/>
      <c r="C435" s="81"/>
    </row>
    <row r="436" spans="1:3" ht="15.75" x14ac:dyDescent="0.25">
      <c r="A436" s="67" t="s">
        <v>27</v>
      </c>
      <c r="B436" s="29">
        <v>350</v>
      </c>
      <c r="C436" s="82"/>
    </row>
    <row r="437" spans="1:3" ht="17.25" x14ac:dyDescent="0.3">
      <c r="A437" s="83" t="s">
        <v>28</v>
      </c>
      <c r="B437" s="29">
        <v>9735</v>
      </c>
      <c r="C437" s="82"/>
    </row>
    <row r="438" spans="1:3" ht="17.25" x14ac:dyDescent="0.3">
      <c r="A438" s="83"/>
      <c r="B438" s="49"/>
      <c r="C438" s="33">
        <f>-B436-B437-B438</f>
        <v>-10085</v>
      </c>
    </row>
    <row r="439" spans="1:3" ht="16.5" thickBot="1" x14ac:dyDescent="0.3">
      <c r="A439" s="67" t="s">
        <v>29</v>
      </c>
      <c r="B439" s="35"/>
      <c r="C439" s="84">
        <f>C434-B436-B437</f>
        <v>468490</v>
      </c>
    </row>
    <row r="440" spans="1:3" ht="15.75" x14ac:dyDescent="0.25">
      <c r="A440" s="67" t="s">
        <v>30</v>
      </c>
      <c r="B440" s="50"/>
      <c r="C440" s="85">
        <f>C439*6/100</f>
        <v>28109.4</v>
      </c>
    </row>
    <row r="441" spans="1:3" ht="15.75" x14ac:dyDescent="0.25">
      <c r="A441" s="67" t="s">
        <v>31</v>
      </c>
      <c r="B441" s="47"/>
      <c r="C441" s="77">
        <v>-15000</v>
      </c>
    </row>
    <row r="442" spans="1:3" ht="15.75" x14ac:dyDescent="0.25">
      <c r="A442" s="12" t="s">
        <v>32</v>
      </c>
      <c r="B442" s="40"/>
      <c r="C442" s="60">
        <f>C440+C441</f>
        <v>13109.400000000001</v>
      </c>
    </row>
    <row r="443" spans="1:3" ht="16.5" thickBot="1" x14ac:dyDescent="0.3">
      <c r="A443" s="43"/>
      <c r="B443" s="164"/>
      <c r="C443" s="124">
        <v>13109</v>
      </c>
    </row>
    <row r="444" spans="1:3" ht="16.5" thickTop="1" x14ac:dyDescent="0.25">
      <c r="A444" s="21"/>
      <c r="B444" s="30"/>
      <c r="C444" s="97"/>
    </row>
    <row r="445" spans="1:3" ht="15.75" x14ac:dyDescent="0.25">
      <c r="A445" s="21"/>
      <c r="B445" s="30"/>
      <c r="C445" s="97"/>
    </row>
    <row r="446" spans="1:3" ht="15.75" x14ac:dyDescent="0.25">
      <c r="A446" s="21"/>
      <c r="B446" s="30"/>
      <c r="C446" s="97"/>
    </row>
    <row r="447" spans="1:3" ht="15.75" x14ac:dyDescent="0.25">
      <c r="A447" s="21"/>
      <c r="B447" s="30"/>
      <c r="C447" s="97"/>
    </row>
    <row r="448" spans="1:3" ht="15.75" x14ac:dyDescent="0.25">
      <c r="A448" s="21"/>
      <c r="B448" s="30"/>
      <c r="C448" s="97"/>
    </row>
    <row r="449" spans="1:3" ht="15.75" x14ac:dyDescent="0.25">
      <c r="A449" s="21"/>
      <c r="B449" s="30"/>
      <c r="C449" s="97"/>
    </row>
    <row r="450" spans="1:3" ht="15.75" x14ac:dyDescent="0.25">
      <c r="A450" s="21"/>
      <c r="B450" s="30"/>
      <c r="C450" s="97"/>
    </row>
    <row r="451" spans="1:3" ht="15.75" x14ac:dyDescent="0.25">
      <c r="A451" s="21"/>
      <c r="B451" s="30"/>
      <c r="C451" s="97"/>
    </row>
    <row r="452" spans="1:3" ht="15.75" x14ac:dyDescent="0.25">
      <c r="A452" s="21"/>
      <c r="B452" s="30"/>
      <c r="C452" s="97"/>
    </row>
    <row r="453" spans="1:3" ht="15.75" x14ac:dyDescent="0.25">
      <c r="A453" s="21"/>
      <c r="B453" s="30"/>
      <c r="C453" s="97"/>
    </row>
    <row r="454" spans="1:3" ht="15.75" x14ac:dyDescent="0.25">
      <c r="A454" s="21"/>
      <c r="B454" s="30"/>
      <c r="C454" s="97"/>
    </row>
    <row r="455" spans="1:3" ht="15.75" x14ac:dyDescent="0.25">
      <c r="A455" s="21"/>
      <c r="B455" s="30"/>
      <c r="C455" s="97"/>
    </row>
    <row r="456" spans="1:3" ht="17.25" x14ac:dyDescent="0.3">
      <c r="A456" s="1" t="s">
        <v>133</v>
      </c>
      <c r="B456" s="1"/>
      <c r="C456" s="2"/>
    </row>
    <row r="457" spans="1:3" ht="17.25" x14ac:dyDescent="0.3">
      <c r="A457" s="1" t="s">
        <v>56</v>
      </c>
      <c r="B457" s="1"/>
      <c r="C457" s="2"/>
    </row>
    <row r="458" spans="1:3" ht="15.75" x14ac:dyDescent="0.25">
      <c r="A458" s="73"/>
      <c r="B458" s="73"/>
      <c r="C458" s="72"/>
    </row>
    <row r="459" spans="1:3" ht="15.75" x14ac:dyDescent="0.25">
      <c r="A459" s="74" t="s">
        <v>2</v>
      </c>
      <c r="B459" s="73"/>
      <c r="C459" s="72"/>
    </row>
    <row r="460" spans="1:3" ht="15.75" x14ac:dyDescent="0.25">
      <c r="A460" s="75"/>
      <c r="B460" s="166" t="s">
        <v>162</v>
      </c>
      <c r="C460" s="166"/>
    </row>
    <row r="461" spans="1:3" ht="15.75" x14ac:dyDescent="0.25">
      <c r="A461" s="76" t="s">
        <v>6</v>
      </c>
      <c r="B461" s="8"/>
      <c r="C461" s="7">
        <v>88670</v>
      </c>
    </row>
    <row r="462" spans="1:3" ht="15.75" x14ac:dyDescent="0.25">
      <c r="A462" s="67" t="s">
        <v>7</v>
      </c>
      <c r="B462" s="47"/>
      <c r="C462" s="77"/>
    </row>
    <row r="463" spans="1:3" ht="15.75" x14ac:dyDescent="0.25">
      <c r="A463" s="67" t="s">
        <v>9</v>
      </c>
      <c r="B463" s="11"/>
      <c r="C463" s="10">
        <v>7800</v>
      </c>
    </row>
    <row r="464" spans="1:3" ht="16.5" x14ac:dyDescent="0.25">
      <c r="A464" s="12" t="s">
        <v>8</v>
      </c>
      <c r="B464" s="48"/>
      <c r="C464" s="10"/>
    </row>
    <row r="465" spans="1:3" ht="15.75" x14ac:dyDescent="0.25">
      <c r="A465" s="67" t="s">
        <v>11</v>
      </c>
      <c r="B465" s="11"/>
      <c r="C465" s="10">
        <v>83250</v>
      </c>
    </row>
    <row r="466" spans="1:3" ht="15.75" x14ac:dyDescent="0.25">
      <c r="A466" s="67" t="s">
        <v>53</v>
      </c>
      <c r="B466" s="11"/>
      <c r="C466" s="10">
        <v>30000</v>
      </c>
    </row>
    <row r="467" spans="1:3" ht="15.75" x14ac:dyDescent="0.25">
      <c r="A467" s="67" t="s">
        <v>13</v>
      </c>
      <c r="B467" s="11"/>
      <c r="C467" s="10">
        <v>44335</v>
      </c>
    </row>
    <row r="468" spans="1:3" ht="15.75" x14ac:dyDescent="0.25">
      <c r="A468" s="67" t="s">
        <v>14</v>
      </c>
      <c r="B468" s="47"/>
      <c r="C468" s="13"/>
    </row>
    <row r="469" spans="1:3" ht="15.75" x14ac:dyDescent="0.25">
      <c r="A469" s="67" t="s">
        <v>16</v>
      </c>
      <c r="B469" s="11"/>
      <c r="C469" s="10">
        <v>25000</v>
      </c>
    </row>
    <row r="470" spans="1:3" ht="15.75" x14ac:dyDescent="0.25">
      <c r="A470" s="67" t="s">
        <v>17</v>
      </c>
      <c r="B470" s="11"/>
      <c r="C470" s="10">
        <v>55000</v>
      </c>
    </row>
    <row r="471" spans="1:3" ht="15.75" x14ac:dyDescent="0.25">
      <c r="A471" s="67" t="s">
        <v>15</v>
      </c>
      <c r="B471" s="47"/>
      <c r="C471" s="13">
        <v>100000</v>
      </c>
    </row>
    <row r="472" spans="1:3" ht="15.75" x14ac:dyDescent="0.25">
      <c r="A472" s="67" t="s">
        <v>18</v>
      </c>
      <c r="B472" s="11"/>
      <c r="C472" s="10">
        <v>11500</v>
      </c>
    </row>
    <row r="473" spans="1:3" ht="15.75" x14ac:dyDescent="0.25">
      <c r="A473" s="67" t="s">
        <v>19</v>
      </c>
      <c r="B473" s="11"/>
      <c r="C473" s="10">
        <v>20000</v>
      </c>
    </row>
    <row r="474" spans="1:3" ht="15.75" x14ac:dyDescent="0.25">
      <c r="A474" s="78" t="s">
        <v>20</v>
      </c>
      <c r="B474" s="19"/>
      <c r="C474" s="18">
        <f>SUM(C461:C473)</f>
        <v>465555</v>
      </c>
    </row>
    <row r="475" spans="1:3" ht="15.75" x14ac:dyDescent="0.25">
      <c r="A475" s="79"/>
      <c r="B475" s="47"/>
      <c r="C475" s="20"/>
    </row>
    <row r="476" spans="1:3" ht="15.75" x14ac:dyDescent="0.25">
      <c r="A476" s="80" t="s">
        <v>21</v>
      </c>
      <c r="B476" s="47"/>
      <c r="C476" s="20"/>
    </row>
    <row r="477" spans="1:3" ht="15.75" x14ac:dyDescent="0.25">
      <c r="A477" s="67" t="s">
        <v>23</v>
      </c>
      <c r="B477" s="47"/>
      <c r="C477" s="77"/>
    </row>
    <row r="478" spans="1:3" ht="15.75" x14ac:dyDescent="0.25">
      <c r="A478" s="67" t="s">
        <v>22</v>
      </c>
      <c r="B478" s="47"/>
      <c r="C478" s="81"/>
    </row>
    <row r="479" spans="1:3" ht="15.75" x14ac:dyDescent="0.25">
      <c r="A479" s="67" t="s">
        <v>24</v>
      </c>
      <c r="B479" s="90"/>
      <c r="C479" s="81"/>
    </row>
    <row r="480" spans="1:3" ht="15.75" x14ac:dyDescent="0.25">
      <c r="A480" s="67" t="s">
        <v>25</v>
      </c>
      <c r="B480" s="47"/>
      <c r="C480" s="81"/>
    </row>
    <row r="481" spans="1:3" ht="15.75" x14ac:dyDescent="0.25">
      <c r="A481" s="67"/>
      <c r="B481" s="8"/>
      <c r="C481" s="7">
        <f>C474+B479+C477</f>
        <v>465555</v>
      </c>
    </row>
    <row r="482" spans="1:3" ht="15.75" x14ac:dyDescent="0.25">
      <c r="A482" s="80" t="s">
        <v>26</v>
      </c>
      <c r="B482" s="47"/>
      <c r="C482" s="81"/>
    </row>
    <row r="483" spans="1:3" ht="15.75" x14ac:dyDescent="0.25">
      <c r="A483" s="67" t="s">
        <v>27</v>
      </c>
      <c r="B483" s="29">
        <v>350</v>
      </c>
      <c r="C483" s="82"/>
    </row>
    <row r="484" spans="1:3" ht="17.25" x14ac:dyDescent="0.3">
      <c r="A484" s="83" t="s">
        <v>28</v>
      </c>
      <c r="B484" s="29">
        <v>8867</v>
      </c>
      <c r="C484" s="82"/>
    </row>
    <row r="485" spans="1:3" ht="17.25" x14ac:dyDescent="0.3">
      <c r="A485" s="83"/>
      <c r="B485" s="49"/>
      <c r="C485" s="33">
        <f>-B483-B484-B485</f>
        <v>-9217</v>
      </c>
    </row>
    <row r="486" spans="1:3" ht="16.5" thickBot="1" x14ac:dyDescent="0.3">
      <c r="A486" s="67" t="s">
        <v>29</v>
      </c>
      <c r="B486" s="35"/>
      <c r="C486" s="84">
        <f>C481-B483-B484</f>
        <v>456338</v>
      </c>
    </row>
    <row r="487" spans="1:3" ht="15.75" x14ac:dyDescent="0.25">
      <c r="A487" s="67" t="s">
        <v>30</v>
      </c>
      <c r="B487" s="50"/>
      <c r="C487" s="85">
        <f>C486*6/100</f>
        <v>27380.28</v>
      </c>
    </row>
    <row r="488" spans="1:3" ht="15.75" x14ac:dyDescent="0.25">
      <c r="A488" s="67" t="s">
        <v>31</v>
      </c>
      <c r="B488" s="47"/>
      <c r="C488" s="77">
        <v>-15000</v>
      </c>
    </row>
    <row r="489" spans="1:3" ht="16.5" thickBot="1" x14ac:dyDescent="0.3">
      <c r="A489" s="43" t="s">
        <v>32</v>
      </c>
      <c r="B489" s="40"/>
      <c r="C489" s="38">
        <f>C487+C488</f>
        <v>12380.279999999999</v>
      </c>
    </row>
    <row r="490" spans="1:3" ht="16.5" thickTop="1" x14ac:dyDescent="0.25">
      <c r="A490" s="22"/>
      <c r="B490" s="30"/>
      <c r="C490" s="58"/>
    </row>
    <row r="491" spans="1:3" ht="15.75" x14ac:dyDescent="0.25">
      <c r="A491" s="22"/>
      <c r="B491" s="30"/>
      <c r="C491" s="58"/>
    </row>
    <row r="492" spans="1:3" ht="15.75" x14ac:dyDescent="0.25">
      <c r="A492" s="22"/>
      <c r="B492" s="30"/>
      <c r="C492" s="58"/>
    </row>
    <row r="493" spans="1:3" ht="15.75" x14ac:dyDescent="0.25">
      <c r="A493" s="22"/>
      <c r="B493" s="30"/>
      <c r="C493" s="58"/>
    </row>
    <row r="494" spans="1:3" ht="15.75" x14ac:dyDescent="0.25">
      <c r="A494" s="22"/>
      <c r="B494" s="30"/>
      <c r="C494" s="58"/>
    </row>
    <row r="495" spans="1:3" ht="15.75" x14ac:dyDescent="0.25">
      <c r="A495" s="22"/>
      <c r="B495" s="30"/>
      <c r="C495" s="58"/>
    </row>
    <row r="496" spans="1:3" ht="15.75" x14ac:dyDescent="0.25">
      <c r="A496" s="22"/>
      <c r="B496" s="30"/>
      <c r="C496" s="58"/>
    </row>
    <row r="497" spans="1:3" ht="15.75" x14ac:dyDescent="0.25">
      <c r="A497" s="22"/>
      <c r="B497" s="30"/>
      <c r="C497" s="58"/>
    </row>
    <row r="498" spans="1:3" ht="15.75" x14ac:dyDescent="0.25">
      <c r="A498" s="22"/>
      <c r="B498" s="30"/>
      <c r="C498" s="58"/>
    </row>
    <row r="499" spans="1:3" ht="15.75" x14ac:dyDescent="0.25">
      <c r="A499" s="22"/>
      <c r="B499" s="30"/>
      <c r="C499" s="58"/>
    </row>
    <row r="500" spans="1:3" ht="15.75" x14ac:dyDescent="0.25">
      <c r="A500" s="21"/>
      <c r="B500" s="30"/>
      <c r="C500" s="58"/>
    </row>
    <row r="501" spans="1:3" ht="15.75" x14ac:dyDescent="0.25">
      <c r="A501" s="21"/>
      <c r="B501" s="30"/>
      <c r="C501" s="58"/>
    </row>
    <row r="502" spans="1:3" ht="15.75" x14ac:dyDescent="0.25">
      <c r="A502" s="21"/>
      <c r="B502" s="30"/>
      <c r="C502" s="58"/>
    </row>
    <row r="503" spans="1:3" ht="17.25" x14ac:dyDescent="0.3">
      <c r="A503" s="1" t="s">
        <v>134</v>
      </c>
      <c r="B503" s="1"/>
      <c r="C503" s="2"/>
    </row>
    <row r="504" spans="1:3" ht="17.25" x14ac:dyDescent="0.3">
      <c r="A504" s="1" t="s">
        <v>56</v>
      </c>
      <c r="B504" s="1"/>
      <c r="C504" s="2"/>
    </row>
    <row r="505" spans="1:3" ht="15.75" x14ac:dyDescent="0.25">
      <c r="A505" s="73"/>
      <c r="B505" s="73"/>
      <c r="C505" s="72"/>
    </row>
    <row r="506" spans="1:3" ht="15.75" x14ac:dyDescent="0.25">
      <c r="A506" s="74" t="s">
        <v>2</v>
      </c>
      <c r="B506" s="73"/>
      <c r="C506" s="72"/>
    </row>
    <row r="507" spans="1:3" ht="15.75" x14ac:dyDescent="0.25">
      <c r="A507" s="75"/>
      <c r="B507" s="166" t="s">
        <v>162</v>
      </c>
      <c r="C507" s="166"/>
    </row>
    <row r="508" spans="1:3" ht="15.75" x14ac:dyDescent="0.25">
      <c r="A508" s="76" t="s">
        <v>6</v>
      </c>
      <c r="B508" s="8"/>
      <c r="C508" s="7">
        <v>102350</v>
      </c>
    </row>
    <row r="509" spans="1:3" ht="15.75" x14ac:dyDescent="0.25">
      <c r="A509" s="67" t="s">
        <v>7</v>
      </c>
      <c r="B509" s="47"/>
      <c r="C509" s="77"/>
    </row>
    <row r="510" spans="1:3" ht="15.75" x14ac:dyDescent="0.25">
      <c r="A510" s="67" t="s">
        <v>9</v>
      </c>
      <c r="B510" s="11"/>
      <c r="C510" s="10">
        <v>7800</v>
      </c>
    </row>
    <row r="511" spans="1:3" ht="16.5" x14ac:dyDescent="0.25">
      <c r="A511" s="12" t="s">
        <v>8</v>
      </c>
      <c r="B511" s="48"/>
      <c r="C511" s="10"/>
    </row>
    <row r="512" spans="1:3" ht="15.75" x14ac:dyDescent="0.25">
      <c r="A512" s="67" t="s">
        <v>11</v>
      </c>
      <c r="B512" s="11"/>
      <c r="C512" s="10">
        <v>83250</v>
      </c>
    </row>
    <row r="513" spans="1:3" ht="15.75" x14ac:dyDescent="0.25">
      <c r="A513" s="67" t="s">
        <v>147</v>
      </c>
      <c r="B513" s="11"/>
      <c r="C513" s="10">
        <v>30000</v>
      </c>
    </row>
    <row r="514" spans="1:3" ht="15.75" x14ac:dyDescent="0.25">
      <c r="A514" s="67" t="s">
        <v>13</v>
      </c>
      <c r="B514" s="11"/>
      <c r="C514" s="10">
        <f>C508/2</f>
        <v>51175</v>
      </c>
    </row>
    <row r="515" spans="1:3" ht="15.75" x14ac:dyDescent="0.25">
      <c r="A515" s="67" t="s">
        <v>14</v>
      </c>
      <c r="B515" s="47"/>
      <c r="C515" s="13"/>
    </row>
    <row r="516" spans="1:3" ht="15.75" x14ac:dyDescent="0.25">
      <c r="A516" s="67" t="s">
        <v>16</v>
      </c>
      <c r="B516" s="11"/>
      <c r="C516" s="10">
        <v>25000</v>
      </c>
    </row>
    <row r="517" spans="1:3" ht="15.75" x14ac:dyDescent="0.25">
      <c r="A517" s="67" t="s">
        <v>17</v>
      </c>
      <c r="B517" s="11"/>
      <c r="C517" s="10">
        <v>55000</v>
      </c>
    </row>
    <row r="518" spans="1:3" ht="15.75" x14ac:dyDescent="0.25">
      <c r="A518" s="67" t="s">
        <v>15</v>
      </c>
      <c r="B518" s="47"/>
      <c r="C518" s="13">
        <v>100000</v>
      </c>
    </row>
    <row r="519" spans="1:3" ht="15.75" x14ac:dyDescent="0.25">
      <c r="A519" s="67" t="s">
        <v>18</v>
      </c>
      <c r="B519" s="11"/>
      <c r="C519" s="10">
        <v>11500</v>
      </c>
    </row>
    <row r="520" spans="1:3" ht="15.75" x14ac:dyDescent="0.25">
      <c r="A520" s="67" t="s">
        <v>19</v>
      </c>
      <c r="B520" s="11"/>
      <c r="C520" s="10">
        <v>20000</v>
      </c>
    </row>
    <row r="521" spans="1:3" ht="15.75" x14ac:dyDescent="0.25">
      <c r="A521" s="78" t="s">
        <v>20</v>
      </c>
      <c r="B521" s="19"/>
      <c r="C521" s="18">
        <f>SUM(C508:C520)</f>
        <v>486075</v>
      </c>
    </row>
    <row r="522" spans="1:3" ht="15.75" x14ac:dyDescent="0.25">
      <c r="A522" s="79"/>
      <c r="B522" s="47"/>
      <c r="C522" s="20"/>
    </row>
    <row r="523" spans="1:3" ht="15.75" x14ac:dyDescent="0.25">
      <c r="A523" s="80" t="s">
        <v>21</v>
      </c>
      <c r="B523" s="47"/>
      <c r="C523" s="20"/>
    </row>
    <row r="524" spans="1:3" ht="15.75" x14ac:dyDescent="0.25">
      <c r="A524" s="67" t="s">
        <v>143</v>
      </c>
      <c r="B524" s="154"/>
      <c r="C524" s="77"/>
    </row>
    <row r="525" spans="1:3" ht="15.75" x14ac:dyDescent="0.25">
      <c r="A525" s="67" t="s">
        <v>22</v>
      </c>
      <c r="B525" s="47"/>
      <c r="C525" s="81"/>
    </row>
    <row r="526" spans="1:3" ht="15.75" x14ac:dyDescent="0.25">
      <c r="A526" s="67" t="s">
        <v>24</v>
      </c>
      <c r="B526" s="90"/>
      <c r="C526" s="81"/>
    </row>
    <row r="527" spans="1:3" ht="15.75" x14ac:dyDescent="0.25">
      <c r="A527" s="67" t="s">
        <v>25</v>
      </c>
      <c r="B527" s="151">
        <v>4588.54</v>
      </c>
      <c r="C527" s="81"/>
    </row>
    <row r="528" spans="1:3" ht="15.75" x14ac:dyDescent="0.25">
      <c r="A528" s="67"/>
      <c r="B528" s="8"/>
      <c r="C528" s="7">
        <f>C521+B524+B527</f>
        <v>490663.54</v>
      </c>
    </row>
    <row r="529" spans="1:3" ht="15.75" x14ac:dyDescent="0.25">
      <c r="A529" s="80" t="s">
        <v>26</v>
      </c>
      <c r="B529" s="47"/>
      <c r="C529" s="81"/>
    </row>
    <row r="530" spans="1:3" ht="15.75" x14ac:dyDescent="0.25">
      <c r="A530" s="67" t="s">
        <v>27</v>
      </c>
      <c r="B530" s="29">
        <v>350</v>
      </c>
      <c r="C530" s="82"/>
    </row>
    <row r="531" spans="1:3" ht="17.25" x14ac:dyDescent="0.3">
      <c r="A531" s="83" t="s">
        <v>28</v>
      </c>
      <c r="B531" s="29">
        <v>10235</v>
      </c>
      <c r="C531" s="82"/>
    </row>
    <row r="532" spans="1:3" ht="17.25" x14ac:dyDescent="0.3">
      <c r="A532" s="83"/>
      <c r="B532" s="49"/>
      <c r="C532" s="33">
        <f>-B530-B531-B532</f>
        <v>-10585</v>
      </c>
    </row>
    <row r="533" spans="1:3" ht="16.5" thickBot="1" x14ac:dyDescent="0.3">
      <c r="A533" s="67" t="s">
        <v>29</v>
      </c>
      <c r="B533" s="35"/>
      <c r="C533" s="34">
        <f>C528-B530-B531</f>
        <v>480078.54</v>
      </c>
    </row>
    <row r="534" spans="1:3" ht="15.75" x14ac:dyDescent="0.25">
      <c r="A534" s="67" t="s">
        <v>30</v>
      </c>
      <c r="B534" s="50"/>
      <c r="C534" s="85">
        <f>C533*6/100</f>
        <v>28804.712399999997</v>
      </c>
    </row>
    <row r="535" spans="1:3" ht="15.75" x14ac:dyDescent="0.25">
      <c r="A535" s="67" t="s">
        <v>31</v>
      </c>
      <c r="B535" s="47"/>
      <c r="C535" s="13">
        <v>-15000</v>
      </c>
    </row>
    <row r="536" spans="1:3" ht="16.5" thickBot="1" x14ac:dyDescent="0.3">
      <c r="A536" s="43" t="s">
        <v>32</v>
      </c>
      <c r="B536" s="40"/>
      <c r="C536" s="38">
        <f>C534+C535</f>
        <v>13804.712399999997</v>
      </c>
    </row>
    <row r="537" spans="1:3" ht="16.5" thickTop="1" x14ac:dyDescent="0.25">
      <c r="A537" s="21"/>
      <c r="B537" s="30"/>
      <c r="C537" s="58"/>
    </row>
    <row r="538" spans="1:3" ht="15.75" x14ac:dyDescent="0.25">
      <c r="A538" s="21"/>
      <c r="B538" s="30"/>
      <c r="C538" s="58"/>
    </row>
    <row r="539" spans="1:3" ht="15.75" x14ac:dyDescent="0.25">
      <c r="A539" s="21"/>
      <c r="B539" s="30"/>
      <c r="C539" s="58"/>
    </row>
    <row r="540" spans="1:3" ht="15.75" x14ac:dyDescent="0.25">
      <c r="A540" s="21"/>
      <c r="B540" s="30"/>
      <c r="C540" s="58"/>
    </row>
    <row r="541" spans="1:3" ht="15.75" x14ac:dyDescent="0.25">
      <c r="A541" s="21"/>
      <c r="B541" s="30"/>
      <c r="C541" s="58"/>
    </row>
    <row r="542" spans="1:3" ht="15.75" x14ac:dyDescent="0.25">
      <c r="A542" s="21"/>
      <c r="B542" s="30"/>
      <c r="C542" s="58"/>
    </row>
    <row r="543" spans="1:3" ht="15.75" x14ac:dyDescent="0.25">
      <c r="A543" s="21"/>
      <c r="B543" s="30"/>
      <c r="C543" s="58"/>
    </row>
    <row r="544" spans="1:3" ht="15.75" x14ac:dyDescent="0.25">
      <c r="A544" s="21"/>
      <c r="B544" s="30"/>
      <c r="C544" s="58"/>
    </row>
    <row r="545" spans="1:3" ht="15.75" x14ac:dyDescent="0.25">
      <c r="A545" s="21"/>
      <c r="B545" s="30"/>
      <c r="C545" s="58"/>
    </row>
    <row r="546" spans="1:3" ht="15.75" x14ac:dyDescent="0.25">
      <c r="A546" s="21"/>
      <c r="B546" s="30"/>
      <c r="C546" s="58"/>
    </row>
    <row r="547" spans="1:3" ht="15.75" x14ac:dyDescent="0.25">
      <c r="A547" s="22"/>
      <c r="B547" s="30"/>
      <c r="C547" s="58"/>
    </row>
    <row r="548" spans="1:3" ht="15.75" x14ac:dyDescent="0.25">
      <c r="A548" s="21"/>
      <c r="B548" s="30"/>
      <c r="C548" s="58"/>
    </row>
    <row r="549" spans="1:3" ht="15.75" x14ac:dyDescent="0.25">
      <c r="A549" s="21"/>
      <c r="B549" s="30"/>
      <c r="C549" s="58"/>
    </row>
    <row r="550" spans="1:3" ht="17.25" x14ac:dyDescent="0.3">
      <c r="A550" s="1" t="s">
        <v>135</v>
      </c>
      <c r="B550" s="1"/>
      <c r="C550" s="2"/>
    </row>
    <row r="551" spans="1:3" ht="17.25" x14ac:dyDescent="0.3">
      <c r="A551" s="1" t="s">
        <v>56</v>
      </c>
      <c r="B551" s="1"/>
      <c r="C551" s="2"/>
    </row>
    <row r="552" spans="1:3" ht="15.75" x14ac:dyDescent="0.25">
      <c r="A552" s="73"/>
      <c r="B552" s="73"/>
      <c r="C552" s="72"/>
    </row>
    <row r="553" spans="1:3" ht="15.75" x14ac:dyDescent="0.25">
      <c r="A553" s="74" t="s">
        <v>2</v>
      </c>
      <c r="B553" s="73"/>
      <c r="C553" s="72"/>
    </row>
    <row r="554" spans="1:3" ht="15.75" x14ac:dyDescent="0.25">
      <c r="A554" s="75"/>
      <c r="B554" s="166" t="s">
        <v>162</v>
      </c>
      <c r="C554" s="166"/>
    </row>
    <row r="555" spans="1:3" ht="15.75" x14ac:dyDescent="0.25">
      <c r="A555" s="76" t="s">
        <v>6</v>
      </c>
      <c r="B555" s="8"/>
      <c r="C555" s="7">
        <v>88040</v>
      </c>
    </row>
    <row r="556" spans="1:3" ht="15.75" x14ac:dyDescent="0.25">
      <c r="A556" s="67" t="s">
        <v>7</v>
      </c>
      <c r="B556" s="47"/>
      <c r="C556" s="77"/>
    </row>
    <row r="557" spans="1:3" ht="15.75" x14ac:dyDescent="0.25">
      <c r="A557" s="67" t="s">
        <v>9</v>
      </c>
      <c r="B557" s="11"/>
      <c r="C557" s="10">
        <v>7800</v>
      </c>
    </row>
    <row r="558" spans="1:3" ht="16.5" x14ac:dyDescent="0.25">
      <c r="A558" s="12" t="s">
        <v>8</v>
      </c>
      <c r="B558" s="48"/>
      <c r="C558" s="10"/>
    </row>
    <row r="559" spans="1:3" ht="15.75" x14ac:dyDescent="0.25">
      <c r="A559" s="67" t="s">
        <v>11</v>
      </c>
      <c r="B559" s="11"/>
      <c r="C559" s="10">
        <v>83250</v>
      </c>
    </row>
    <row r="560" spans="1:3" ht="15.75" x14ac:dyDescent="0.25">
      <c r="A560" s="67" t="s">
        <v>53</v>
      </c>
      <c r="B560" s="11"/>
      <c r="C560" s="10">
        <v>30000</v>
      </c>
    </row>
    <row r="561" spans="1:3" ht="15.75" x14ac:dyDescent="0.25">
      <c r="A561" s="67" t="s">
        <v>13</v>
      </c>
      <c r="B561" s="11"/>
      <c r="C561" s="10">
        <v>44020</v>
      </c>
    </row>
    <row r="562" spans="1:3" ht="15.75" x14ac:dyDescent="0.25">
      <c r="A562" s="67" t="s">
        <v>14</v>
      </c>
      <c r="B562" s="47"/>
      <c r="C562" s="13"/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55000</v>
      </c>
    </row>
    <row r="565" spans="1:3" ht="15.75" x14ac:dyDescent="0.25">
      <c r="A565" s="67" t="s">
        <v>15</v>
      </c>
      <c r="B565" s="47"/>
      <c r="C565" s="13">
        <v>100000</v>
      </c>
    </row>
    <row r="566" spans="1:3" ht="15.75" x14ac:dyDescent="0.25">
      <c r="A566" s="67" t="s">
        <v>18</v>
      </c>
      <c r="B566" s="11"/>
      <c r="C566" s="10">
        <v>11500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SUM(C555:C567)</f>
        <v>464610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143</v>
      </c>
      <c r="B571" s="154"/>
      <c r="C571" s="77"/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90"/>
      <c r="C573" s="81"/>
    </row>
    <row r="574" spans="1:3" ht="15.75" x14ac:dyDescent="0.25">
      <c r="A574" s="67" t="s">
        <v>25</v>
      </c>
      <c r="B574" s="151"/>
      <c r="C574" s="81"/>
    </row>
    <row r="575" spans="1:3" ht="15.75" x14ac:dyDescent="0.25">
      <c r="A575" s="67"/>
      <c r="B575" s="8"/>
      <c r="C575" s="7">
        <f>C568+B571</f>
        <v>464610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f>8804</f>
        <v>8804</v>
      </c>
      <c r="C578" s="82"/>
    </row>
    <row r="579" spans="1:3" ht="17.25" x14ac:dyDescent="0.3">
      <c r="A579" s="83"/>
      <c r="B579" s="49"/>
      <c r="C579" s="33">
        <f>-B577-B578-B579</f>
        <v>-9154</v>
      </c>
    </row>
    <row r="580" spans="1:3" ht="16.5" thickBot="1" x14ac:dyDescent="0.3">
      <c r="A580" s="67" t="s">
        <v>29</v>
      </c>
      <c r="B580" s="35"/>
      <c r="C580" s="34">
        <f>C575-B577-B578</f>
        <v>455456</v>
      </c>
    </row>
    <row r="581" spans="1:3" ht="15.75" x14ac:dyDescent="0.25">
      <c r="A581" s="67" t="s">
        <v>30</v>
      </c>
      <c r="B581" s="50"/>
      <c r="C581" s="85">
        <f>C580*6/100</f>
        <v>27327.360000000001</v>
      </c>
    </row>
    <row r="582" spans="1:3" ht="15.75" x14ac:dyDescent="0.25">
      <c r="A582" s="67" t="s">
        <v>31</v>
      </c>
      <c r="B582" s="47"/>
      <c r="C582" s="13">
        <v>-15000</v>
      </c>
    </row>
    <row r="583" spans="1:3" ht="16.5" thickBot="1" x14ac:dyDescent="0.3">
      <c r="A583" s="43" t="s">
        <v>32</v>
      </c>
      <c r="B583" s="40"/>
      <c r="C583" s="38">
        <f>C581+C582</f>
        <v>12327.36</v>
      </c>
    </row>
    <row r="584" spans="1:3" ht="16.5" thickTop="1" x14ac:dyDescent="0.25">
      <c r="A584" s="21"/>
      <c r="B584" s="30"/>
      <c r="C584" s="58"/>
    </row>
    <row r="585" spans="1:3" ht="15.75" x14ac:dyDescent="0.25">
      <c r="A585" s="21"/>
      <c r="B585" s="30"/>
      <c r="C585" s="58"/>
    </row>
    <row r="586" spans="1:3" ht="15.75" x14ac:dyDescent="0.25">
      <c r="A586" s="21"/>
      <c r="B586" s="30"/>
      <c r="C586" s="58"/>
    </row>
    <row r="587" spans="1:3" ht="15.75" x14ac:dyDescent="0.25">
      <c r="A587" s="21"/>
      <c r="B587" s="30"/>
      <c r="C587" s="58"/>
    </row>
    <row r="588" spans="1:3" ht="15.75" x14ac:dyDescent="0.25">
      <c r="A588" s="21"/>
      <c r="B588" s="30"/>
      <c r="C588" s="58"/>
    </row>
    <row r="589" spans="1:3" ht="15.75" x14ac:dyDescent="0.25">
      <c r="A589" s="21"/>
      <c r="B589" s="30"/>
      <c r="C589" s="58"/>
    </row>
    <row r="590" spans="1:3" ht="15.75" x14ac:dyDescent="0.25">
      <c r="A590" s="21"/>
      <c r="B590" s="30"/>
      <c r="C590" s="58"/>
    </row>
    <row r="591" spans="1:3" ht="15.75" x14ac:dyDescent="0.25">
      <c r="A591" s="21"/>
      <c r="B591" s="30"/>
      <c r="C591" s="58"/>
    </row>
    <row r="592" spans="1:3" ht="15.75" x14ac:dyDescent="0.25">
      <c r="A592" s="21"/>
      <c r="B592" s="30"/>
      <c r="C592" s="58"/>
    </row>
    <row r="593" spans="1:3" ht="15.75" x14ac:dyDescent="0.25">
      <c r="A593" s="21"/>
      <c r="B593" s="30"/>
      <c r="C593" s="58"/>
    </row>
    <row r="594" spans="1:3" ht="15.75" x14ac:dyDescent="0.25">
      <c r="A594" s="21"/>
      <c r="B594" s="30"/>
      <c r="C594" s="58"/>
    </row>
    <row r="595" spans="1:3" ht="15.75" x14ac:dyDescent="0.25">
      <c r="A595" s="21"/>
      <c r="B595" s="30"/>
      <c r="C595" s="58"/>
    </row>
    <row r="596" spans="1:3" ht="15.75" x14ac:dyDescent="0.25">
      <c r="A596" s="21"/>
      <c r="B596" s="30"/>
      <c r="C596" s="58"/>
    </row>
    <row r="597" spans="1:3" ht="17.25" x14ac:dyDescent="0.3">
      <c r="A597" s="1" t="s">
        <v>136</v>
      </c>
      <c r="B597" s="1"/>
      <c r="C597" s="2"/>
    </row>
    <row r="598" spans="1:3" ht="17.25" x14ac:dyDescent="0.3">
      <c r="A598" s="1" t="s">
        <v>56</v>
      </c>
      <c r="B598" s="1"/>
      <c r="C598" s="2"/>
    </row>
    <row r="599" spans="1:3" ht="15.75" x14ac:dyDescent="0.25">
      <c r="A599" s="73"/>
      <c r="B599" s="73"/>
      <c r="C599" s="72"/>
    </row>
    <row r="600" spans="1:3" ht="15.75" x14ac:dyDescent="0.25">
      <c r="A600" s="74" t="s">
        <v>2</v>
      </c>
      <c r="B600" s="73"/>
      <c r="C600" s="72"/>
    </row>
    <row r="601" spans="1:3" ht="15.75" x14ac:dyDescent="0.25">
      <c r="A601" s="75"/>
      <c r="B601" s="166" t="s">
        <v>162</v>
      </c>
      <c r="C601" s="166"/>
    </row>
    <row r="602" spans="1:3" ht="15.75" x14ac:dyDescent="0.25">
      <c r="A602" s="76" t="s">
        <v>6</v>
      </c>
      <c r="B602" s="8"/>
      <c r="C602" s="7">
        <v>91300</v>
      </c>
    </row>
    <row r="603" spans="1:3" ht="15.75" x14ac:dyDescent="0.25">
      <c r="A603" s="67" t="s">
        <v>7</v>
      </c>
      <c r="B603" s="47"/>
      <c r="C603" s="77"/>
    </row>
    <row r="604" spans="1:3" ht="15.75" x14ac:dyDescent="0.25">
      <c r="A604" s="67" t="s">
        <v>9</v>
      </c>
      <c r="B604" s="11"/>
      <c r="C604" s="10">
        <v>7800</v>
      </c>
    </row>
    <row r="605" spans="1:3" ht="16.5" x14ac:dyDescent="0.25">
      <c r="A605" s="12" t="s">
        <v>8</v>
      </c>
      <c r="B605" s="48"/>
      <c r="C605" s="10"/>
    </row>
    <row r="606" spans="1:3" ht="15.75" x14ac:dyDescent="0.25">
      <c r="A606" s="67" t="s">
        <v>11</v>
      </c>
      <c r="B606" s="11"/>
      <c r="C606" s="10">
        <v>83250</v>
      </c>
    </row>
    <row r="607" spans="1:3" ht="15.75" x14ac:dyDescent="0.25">
      <c r="A607" s="67" t="s">
        <v>53</v>
      </c>
      <c r="B607" s="11"/>
      <c r="C607" s="10">
        <v>30000</v>
      </c>
    </row>
    <row r="608" spans="1:3" ht="15.75" x14ac:dyDescent="0.25">
      <c r="A608" s="67" t="s">
        <v>13</v>
      </c>
      <c r="B608" s="11"/>
      <c r="C608" s="10">
        <v>45650</v>
      </c>
    </row>
    <row r="609" spans="1:3" ht="15.75" x14ac:dyDescent="0.25">
      <c r="A609" s="67" t="s">
        <v>14</v>
      </c>
      <c r="B609" s="47"/>
      <c r="C609" s="13"/>
    </row>
    <row r="610" spans="1:3" ht="15.75" x14ac:dyDescent="0.25">
      <c r="A610" s="67" t="s">
        <v>16</v>
      </c>
      <c r="B610" s="11"/>
      <c r="C610" s="10">
        <v>25000</v>
      </c>
    </row>
    <row r="611" spans="1:3" ht="15.75" x14ac:dyDescent="0.25">
      <c r="A611" s="67" t="s">
        <v>17</v>
      </c>
      <c r="B611" s="11"/>
      <c r="C611" s="10">
        <v>55000</v>
      </c>
    </row>
    <row r="612" spans="1:3" ht="15.75" x14ac:dyDescent="0.25">
      <c r="A612" s="67" t="s">
        <v>15</v>
      </c>
      <c r="B612" s="47"/>
      <c r="C612" s="13"/>
    </row>
    <row r="613" spans="1:3" ht="15.75" x14ac:dyDescent="0.25">
      <c r="A613" s="67" t="s">
        <v>18</v>
      </c>
      <c r="B613" s="11"/>
      <c r="C613" s="10">
        <v>11500</v>
      </c>
    </row>
    <row r="614" spans="1:3" ht="15.75" x14ac:dyDescent="0.25">
      <c r="A614" s="67" t="s">
        <v>19</v>
      </c>
      <c r="B614" s="11"/>
      <c r="C614" s="10">
        <v>20000</v>
      </c>
    </row>
    <row r="615" spans="1:3" ht="15.75" x14ac:dyDescent="0.25">
      <c r="A615" s="78" t="s">
        <v>20</v>
      </c>
      <c r="B615" s="19"/>
      <c r="C615" s="18">
        <f>SUM(C602:C614)</f>
        <v>369500</v>
      </c>
    </row>
    <row r="616" spans="1:3" ht="15.75" x14ac:dyDescent="0.25">
      <c r="A616" s="79"/>
      <c r="B616" s="47"/>
      <c r="C616" s="20"/>
    </row>
    <row r="617" spans="1:3" ht="15.75" x14ac:dyDescent="0.25">
      <c r="A617" s="80" t="s">
        <v>21</v>
      </c>
      <c r="B617" s="47"/>
      <c r="C617" s="20"/>
    </row>
    <row r="618" spans="1:3" ht="15.75" x14ac:dyDescent="0.25">
      <c r="A618" s="67" t="s">
        <v>143</v>
      </c>
      <c r="B618" s="154"/>
      <c r="C618" s="77"/>
    </row>
    <row r="619" spans="1:3" ht="15.75" x14ac:dyDescent="0.25">
      <c r="A619" s="67" t="s">
        <v>22</v>
      </c>
      <c r="B619" s="16">
        <v>20000</v>
      </c>
      <c r="C619" s="81"/>
    </row>
    <row r="620" spans="1:3" ht="15.75" x14ac:dyDescent="0.25">
      <c r="A620" s="67" t="s">
        <v>24</v>
      </c>
      <c r="B620" s="90"/>
      <c r="C620" s="81"/>
    </row>
    <row r="621" spans="1:3" ht="15.75" x14ac:dyDescent="0.25">
      <c r="A621" s="67" t="s">
        <v>25</v>
      </c>
      <c r="B621" s="151"/>
      <c r="C621" s="81"/>
    </row>
    <row r="622" spans="1:3" ht="15.75" x14ac:dyDescent="0.25">
      <c r="A622" s="67"/>
      <c r="B622" s="8"/>
      <c r="C622" s="7">
        <f>C615+B619</f>
        <v>389500</v>
      </c>
    </row>
    <row r="623" spans="1:3" ht="15.75" x14ac:dyDescent="0.25">
      <c r="A623" s="80" t="s">
        <v>26</v>
      </c>
      <c r="B623" s="47"/>
      <c r="C623" s="81"/>
    </row>
    <row r="624" spans="1:3" ht="15.75" x14ac:dyDescent="0.25">
      <c r="A624" s="67" t="s">
        <v>27</v>
      </c>
      <c r="B624" s="29">
        <v>350</v>
      </c>
      <c r="C624" s="82"/>
    </row>
    <row r="625" spans="1:3" ht="17.25" x14ac:dyDescent="0.3">
      <c r="A625" s="83" t="s">
        <v>28</v>
      </c>
      <c r="B625" s="29">
        <v>9130</v>
      </c>
      <c r="C625" s="82"/>
    </row>
    <row r="626" spans="1:3" ht="17.25" x14ac:dyDescent="0.3">
      <c r="A626" s="83"/>
      <c r="B626" s="49"/>
      <c r="C626" s="33">
        <f>-B624-B625-B626</f>
        <v>-9480</v>
      </c>
    </row>
    <row r="627" spans="1:3" ht="16.5" thickBot="1" x14ac:dyDescent="0.3">
      <c r="A627" s="67" t="s">
        <v>29</v>
      </c>
      <c r="B627" s="35"/>
      <c r="C627" s="34">
        <f>C622-B624-B625</f>
        <v>380020</v>
      </c>
    </row>
    <row r="628" spans="1:3" ht="15.75" x14ac:dyDescent="0.25">
      <c r="A628" s="67" t="s">
        <v>30</v>
      </c>
      <c r="B628" s="50"/>
      <c r="C628" s="85">
        <f>C627*6/100</f>
        <v>22801.200000000001</v>
      </c>
    </row>
    <row r="629" spans="1:3" ht="15.75" x14ac:dyDescent="0.25">
      <c r="A629" s="67" t="s">
        <v>31</v>
      </c>
      <c r="B629" s="47"/>
      <c r="C629" s="13">
        <v>-15000</v>
      </c>
    </row>
    <row r="630" spans="1:3" ht="16.5" thickBot="1" x14ac:dyDescent="0.3">
      <c r="A630" s="43" t="s">
        <v>32</v>
      </c>
      <c r="B630" s="40"/>
      <c r="C630" s="38">
        <f>C628+C629</f>
        <v>7801.2000000000007</v>
      </c>
    </row>
    <row r="631" spans="1:3" ht="16.5" thickTop="1" x14ac:dyDescent="0.25">
      <c r="A631" s="21"/>
      <c r="B631" s="30"/>
      <c r="C631" s="58"/>
    </row>
    <row r="632" spans="1:3" ht="15.75" x14ac:dyDescent="0.25">
      <c r="A632" s="21"/>
      <c r="B632" s="30"/>
      <c r="C632" s="58"/>
    </row>
    <row r="633" spans="1:3" ht="15.75" x14ac:dyDescent="0.25">
      <c r="A633" s="21"/>
      <c r="B633" s="30"/>
      <c r="C633" s="58"/>
    </row>
    <row r="634" spans="1:3" ht="15.75" x14ac:dyDescent="0.25">
      <c r="A634" s="21"/>
      <c r="B634" s="30"/>
      <c r="C634" s="58"/>
    </row>
    <row r="635" spans="1:3" ht="15.75" x14ac:dyDescent="0.25">
      <c r="A635" s="21"/>
      <c r="B635" s="30"/>
      <c r="C635" s="58"/>
    </row>
    <row r="636" spans="1:3" ht="15.75" x14ac:dyDescent="0.25">
      <c r="A636" s="21"/>
      <c r="B636" s="30"/>
      <c r="C636" s="58"/>
    </row>
    <row r="637" spans="1:3" ht="15.75" x14ac:dyDescent="0.25">
      <c r="A637" s="21"/>
      <c r="B637" s="30"/>
      <c r="C637" s="58"/>
    </row>
    <row r="638" spans="1:3" ht="15.75" x14ac:dyDescent="0.25">
      <c r="A638" s="21"/>
      <c r="B638" s="30"/>
      <c r="C638" s="58"/>
    </row>
    <row r="639" spans="1:3" ht="15.75" x14ac:dyDescent="0.25">
      <c r="A639" s="21"/>
      <c r="B639" s="30"/>
      <c r="C639" s="58"/>
    </row>
    <row r="640" spans="1:3" ht="15.75" x14ac:dyDescent="0.25">
      <c r="A640" s="21"/>
      <c r="B640" s="30"/>
      <c r="C640" s="58"/>
    </row>
    <row r="641" spans="1:3" ht="15.75" x14ac:dyDescent="0.25">
      <c r="A641" s="21"/>
      <c r="B641" s="30"/>
      <c r="C641" s="58"/>
    </row>
    <row r="642" spans="1:3" ht="15.75" x14ac:dyDescent="0.25">
      <c r="A642" s="21"/>
      <c r="B642" s="30"/>
      <c r="C642" s="58"/>
    </row>
    <row r="643" spans="1:3" ht="15.75" x14ac:dyDescent="0.25">
      <c r="A643" s="21"/>
      <c r="B643" s="30"/>
      <c r="C643" s="97"/>
    </row>
    <row r="644" spans="1:3" ht="15.75" x14ac:dyDescent="0.25">
      <c r="A644" s="21"/>
      <c r="B644" s="30"/>
      <c r="C644" s="97"/>
    </row>
    <row r="645" spans="1:3" ht="15.75" x14ac:dyDescent="0.25">
      <c r="A645" s="71" t="s">
        <v>127</v>
      </c>
      <c r="C645" s="101"/>
    </row>
    <row r="646" spans="1:3" ht="15.75" x14ac:dyDescent="0.25">
      <c r="A646" s="71" t="s">
        <v>63</v>
      </c>
      <c r="B646" s="71"/>
      <c r="C646" s="72"/>
    </row>
    <row r="647" spans="1:3" ht="15.75" x14ac:dyDescent="0.25">
      <c r="A647" s="73"/>
      <c r="B647" s="73"/>
      <c r="C647" s="72"/>
    </row>
    <row r="648" spans="1:3" ht="15.75" x14ac:dyDescent="0.25">
      <c r="A648" s="74" t="s">
        <v>2</v>
      </c>
      <c r="B648" s="73"/>
      <c r="C648" s="72"/>
    </row>
    <row r="649" spans="1:3" ht="15.75" x14ac:dyDescent="0.25">
      <c r="A649" s="75"/>
      <c r="B649" s="166" t="s">
        <v>162</v>
      </c>
      <c r="C649" s="166"/>
    </row>
    <row r="650" spans="1:3" ht="15.75" x14ac:dyDescent="0.25">
      <c r="A650" s="76" t="s">
        <v>6</v>
      </c>
      <c r="B650" s="8"/>
      <c r="C650" s="7">
        <v>147500</v>
      </c>
    </row>
    <row r="651" spans="1:3" ht="15.75" x14ac:dyDescent="0.25">
      <c r="A651" s="67" t="s">
        <v>7</v>
      </c>
      <c r="B651" s="47"/>
      <c r="C651" s="13" t="s">
        <v>38</v>
      </c>
    </row>
    <row r="652" spans="1:3" ht="15.75" x14ac:dyDescent="0.25">
      <c r="A652" s="67" t="s">
        <v>9</v>
      </c>
      <c r="B652" s="11"/>
      <c r="C652" s="10">
        <v>7800</v>
      </c>
    </row>
    <row r="653" spans="1:3" ht="16.5" x14ac:dyDescent="0.25">
      <c r="A653" s="12" t="s">
        <v>8</v>
      </c>
      <c r="B653" s="48"/>
      <c r="C653" s="10">
        <v>2900</v>
      </c>
    </row>
    <row r="654" spans="1:3" ht="15.75" x14ac:dyDescent="0.25">
      <c r="A654" s="67" t="s">
        <v>64</v>
      </c>
      <c r="B654" s="11"/>
      <c r="C654" s="10">
        <v>7500</v>
      </c>
    </row>
    <row r="655" spans="1:3" ht="15.75" x14ac:dyDescent="0.25">
      <c r="A655" s="67" t="s">
        <v>11</v>
      </c>
      <c r="B655" s="11"/>
      <c r="C655" s="10">
        <v>83250</v>
      </c>
    </row>
    <row r="656" spans="1:3" ht="15.75" x14ac:dyDescent="0.25">
      <c r="A656" s="67" t="s">
        <v>53</v>
      </c>
      <c r="B656" s="11"/>
      <c r="C656" s="10">
        <v>50000</v>
      </c>
    </row>
    <row r="657" spans="1:3" ht="15.75" x14ac:dyDescent="0.25">
      <c r="A657" s="67" t="s">
        <v>13</v>
      </c>
      <c r="B657" s="11"/>
      <c r="C657" s="10">
        <v>73750</v>
      </c>
    </row>
    <row r="658" spans="1:3" ht="15.75" x14ac:dyDescent="0.25">
      <c r="A658" s="67" t="s">
        <v>14</v>
      </c>
      <c r="B658" s="47"/>
      <c r="C658" s="13" t="s">
        <v>38</v>
      </c>
    </row>
    <row r="659" spans="1:3" ht="15.75" x14ac:dyDescent="0.25">
      <c r="A659" s="67" t="s">
        <v>16</v>
      </c>
      <c r="B659" s="11"/>
      <c r="C659" s="10">
        <v>25000</v>
      </c>
    </row>
    <row r="660" spans="1:3" ht="15.75" x14ac:dyDescent="0.25">
      <c r="A660" s="67" t="s">
        <v>17</v>
      </c>
      <c r="B660" s="11"/>
      <c r="C660" s="10">
        <v>75000</v>
      </c>
    </row>
    <row r="661" spans="1:3" ht="15.75" x14ac:dyDescent="0.25">
      <c r="A661" s="67" t="s">
        <v>15</v>
      </c>
      <c r="B661" s="47"/>
      <c r="C661" s="15" t="s">
        <v>38</v>
      </c>
    </row>
    <row r="662" spans="1:3" ht="15.75" x14ac:dyDescent="0.25">
      <c r="A662" s="67" t="s">
        <v>18</v>
      </c>
      <c r="B662" s="11"/>
      <c r="C662" s="10">
        <v>13900</v>
      </c>
    </row>
    <row r="663" spans="1:3" ht="15.75" x14ac:dyDescent="0.25">
      <c r="A663" s="67" t="s">
        <v>19</v>
      </c>
      <c r="B663" s="11"/>
      <c r="C663" s="10">
        <v>20000</v>
      </c>
    </row>
    <row r="664" spans="1:3" ht="15.75" x14ac:dyDescent="0.25">
      <c r="A664" s="78" t="s">
        <v>20</v>
      </c>
      <c r="B664" s="19"/>
      <c r="C664" s="18">
        <f>SUM(C650:C663)</f>
        <v>506600</v>
      </c>
    </row>
    <row r="665" spans="1:3" ht="15.75" x14ac:dyDescent="0.25">
      <c r="A665" s="79"/>
      <c r="B665" s="47"/>
      <c r="C665" s="20"/>
    </row>
    <row r="666" spans="1:3" ht="15.75" x14ac:dyDescent="0.25">
      <c r="A666" s="80" t="s">
        <v>21</v>
      </c>
      <c r="B666" s="47"/>
      <c r="C666" s="20"/>
    </row>
    <row r="667" spans="1:3" ht="15.75" x14ac:dyDescent="0.25">
      <c r="A667" s="67" t="s">
        <v>143</v>
      </c>
      <c r="B667" s="154"/>
      <c r="C667" s="77"/>
    </row>
    <row r="668" spans="1:3" ht="15.75" x14ac:dyDescent="0.25">
      <c r="A668" s="67" t="s">
        <v>22</v>
      </c>
      <c r="B668" s="14">
        <v>20000</v>
      </c>
      <c r="C668" s="81"/>
    </row>
    <row r="669" spans="1:3" ht="15.75" x14ac:dyDescent="0.25">
      <c r="A669" s="67" t="s">
        <v>24</v>
      </c>
      <c r="B669" s="47"/>
      <c r="C669" s="81"/>
    </row>
    <row r="670" spans="1:3" ht="15.75" x14ac:dyDescent="0.25">
      <c r="A670" s="67" t="s">
        <v>25</v>
      </c>
      <c r="B670" s="47"/>
      <c r="C670" s="81"/>
    </row>
    <row r="671" spans="1:3" ht="15.75" x14ac:dyDescent="0.25">
      <c r="A671" s="67"/>
      <c r="B671" s="8"/>
      <c r="C671" s="7">
        <f>C664+B667+B668</f>
        <v>526600</v>
      </c>
    </row>
    <row r="672" spans="1:3" ht="15.75" x14ac:dyDescent="0.25">
      <c r="A672" s="80" t="s">
        <v>26</v>
      </c>
      <c r="B672" s="47"/>
      <c r="C672" s="81"/>
    </row>
    <row r="673" spans="1:3" ht="15.75" x14ac:dyDescent="0.25">
      <c r="A673" s="67" t="s">
        <v>27</v>
      </c>
      <c r="B673" s="29">
        <v>350</v>
      </c>
      <c r="C673" s="82"/>
    </row>
    <row r="674" spans="1:3" ht="17.25" x14ac:dyDescent="0.3">
      <c r="A674" s="83" t="s">
        <v>28</v>
      </c>
      <c r="B674" s="29">
        <v>14750</v>
      </c>
      <c r="C674" s="82"/>
    </row>
    <row r="675" spans="1:3" ht="17.25" x14ac:dyDescent="0.3">
      <c r="A675" s="83"/>
      <c r="B675" s="49"/>
      <c r="C675" s="33">
        <f>-B673-B674-B675</f>
        <v>-15100</v>
      </c>
    </row>
    <row r="676" spans="1:3" ht="16.5" thickBot="1" x14ac:dyDescent="0.3">
      <c r="A676" s="67" t="s">
        <v>29</v>
      </c>
      <c r="B676" s="35"/>
      <c r="C676" s="84">
        <f>+C671+C675</f>
        <v>511500</v>
      </c>
    </row>
    <row r="677" spans="1:3" ht="15.75" x14ac:dyDescent="0.25">
      <c r="A677" s="67" t="s">
        <v>73</v>
      </c>
      <c r="B677" s="50"/>
      <c r="C677" s="85">
        <f>C676*12/100</f>
        <v>61380</v>
      </c>
    </row>
    <row r="678" spans="1:3" ht="15.75" x14ac:dyDescent="0.25">
      <c r="A678" s="67" t="s">
        <v>31</v>
      </c>
      <c r="B678" s="47"/>
      <c r="C678" s="77">
        <v>-45000</v>
      </c>
    </row>
    <row r="679" spans="1:3" ht="16.5" thickBot="1" x14ac:dyDescent="0.3">
      <c r="A679" s="88" t="s">
        <v>54</v>
      </c>
      <c r="B679" s="89"/>
      <c r="C679" s="126">
        <f>C677+C678</f>
        <v>16380</v>
      </c>
    </row>
    <row r="680" spans="1:3" ht="16.5" thickTop="1" x14ac:dyDescent="0.25">
      <c r="A680" s="92"/>
      <c r="B680" s="146"/>
      <c r="C680" s="120"/>
    </row>
    <row r="681" spans="1:3" ht="15.75" x14ac:dyDescent="0.25">
      <c r="A681" s="92"/>
      <c r="B681" s="146"/>
      <c r="C681" s="120"/>
    </row>
    <row r="682" spans="1:3" ht="15.75" x14ac:dyDescent="0.25">
      <c r="A682" s="92"/>
      <c r="B682" s="146"/>
      <c r="C682" s="120"/>
    </row>
    <row r="683" spans="1:3" ht="15.75" x14ac:dyDescent="0.25">
      <c r="A683" s="92"/>
      <c r="B683" s="146"/>
      <c r="C683" s="120"/>
    </row>
    <row r="684" spans="1:3" ht="15.75" x14ac:dyDescent="0.25">
      <c r="A684" s="92"/>
      <c r="B684" s="146"/>
      <c r="C684" s="120"/>
    </row>
    <row r="685" spans="1:3" ht="15.75" x14ac:dyDescent="0.25">
      <c r="A685" s="92"/>
      <c r="B685" s="146"/>
      <c r="C685" s="120"/>
    </row>
    <row r="686" spans="1:3" ht="15.75" x14ac:dyDescent="0.25">
      <c r="A686" s="92"/>
      <c r="B686" s="146"/>
      <c r="C686" s="120"/>
    </row>
    <row r="687" spans="1:3" ht="15.75" x14ac:dyDescent="0.25">
      <c r="A687" s="92"/>
      <c r="B687" s="146"/>
      <c r="C687" s="120"/>
    </row>
    <row r="688" spans="1:3" ht="15.75" x14ac:dyDescent="0.25">
      <c r="A688" s="92"/>
      <c r="B688" s="146"/>
      <c r="C688" s="120"/>
    </row>
    <row r="689" spans="1:3" ht="15.75" x14ac:dyDescent="0.25">
      <c r="A689" s="92"/>
      <c r="B689" s="146"/>
      <c r="C689" s="120"/>
    </row>
    <row r="690" spans="1:3" ht="15.75" x14ac:dyDescent="0.25">
      <c r="A690" s="21"/>
      <c r="B690" s="30"/>
      <c r="C690" s="97"/>
    </row>
    <row r="692" spans="1:3" ht="15.75" x14ac:dyDescent="0.25">
      <c r="A692" s="71" t="s">
        <v>62</v>
      </c>
      <c r="C692" s="101"/>
    </row>
    <row r="693" spans="1:3" ht="15.75" x14ac:dyDescent="0.25">
      <c r="A693" s="71" t="s">
        <v>63</v>
      </c>
      <c r="B693" s="71"/>
      <c r="C693" s="72"/>
    </row>
    <row r="694" spans="1:3" ht="15.75" x14ac:dyDescent="0.25">
      <c r="A694" s="73"/>
      <c r="B694" s="73"/>
      <c r="C694" s="72"/>
    </row>
    <row r="695" spans="1:3" ht="15.75" x14ac:dyDescent="0.25">
      <c r="A695" s="74" t="s">
        <v>2</v>
      </c>
      <c r="B695" s="73"/>
      <c r="C695" s="72"/>
    </row>
    <row r="696" spans="1:3" ht="15.75" x14ac:dyDescent="0.25">
      <c r="A696" s="75"/>
      <c r="B696" s="166" t="s">
        <v>162</v>
      </c>
      <c r="C696" s="166"/>
    </row>
    <row r="697" spans="1:3" ht="15.75" x14ac:dyDescent="0.25">
      <c r="A697" s="76" t="s">
        <v>6</v>
      </c>
      <c r="B697" s="8"/>
      <c r="C697" s="7">
        <v>136500</v>
      </c>
    </row>
    <row r="698" spans="1:3" ht="15.75" x14ac:dyDescent="0.25">
      <c r="A698" s="67" t="s">
        <v>7</v>
      </c>
      <c r="B698" s="47"/>
      <c r="C698" s="77" t="s">
        <v>38</v>
      </c>
    </row>
    <row r="699" spans="1:3" ht="15.75" x14ac:dyDescent="0.25">
      <c r="A699" s="67" t="s">
        <v>9</v>
      </c>
      <c r="B699" s="11"/>
      <c r="C699" s="10">
        <v>7800</v>
      </c>
    </row>
    <row r="700" spans="1:3" ht="17.25" x14ac:dyDescent="0.3">
      <c r="A700" s="83" t="s">
        <v>10</v>
      </c>
      <c r="B700" s="48"/>
      <c r="C700" s="10" t="s">
        <v>38</v>
      </c>
    </row>
    <row r="701" spans="1:3" ht="15.75" x14ac:dyDescent="0.25">
      <c r="A701" s="67" t="s">
        <v>64</v>
      </c>
      <c r="B701" s="11"/>
      <c r="C701" s="10">
        <v>7500</v>
      </c>
    </row>
    <row r="702" spans="1:3" ht="15.75" x14ac:dyDescent="0.25">
      <c r="A702" s="67" t="s">
        <v>11</v>
      </c>
      <c r="B702" s="11"/>
      <c r="C702" s="10">
        <v>83250</v>
      </c>
    </row>
    <row r="703" spans="1:3" ht="15.75" x14ac:dyDescent="0.25">
      <c r="A703" s="67" t="s">
        <v>53</v>
      </c>
      <c r="B703" s="11"/>
      <c r="C703" s="10">
        <v>50000</v>
      </c>
    </row>
    <row r="704" spans="1:3" ht="15.75" x14ac:dyDescent="0.25">
      <c r="A704" s="67" t="s">
        <v>13</v>
      </c>
      <c r="B704" s="11"/>
      <c r="C704" s="10">
        <v>68250</v>
      </c>
    </row>
    <row r="705" spans="1:3" ht="15.75" x14ac:dyDescent="0.25">
      <c r="A705" s="67" t="s">
        <v>14</v>
      </c>
      <c r="B705" s="47"/>
      <c r="C705" s="13" t="s">
        <v>38</v>
      </c>
    </row>
    <row r="706" spans="1:3" ht="15.75" x14ac:dyDescent="0.25">
      <c r="A706" s="67" t="s">
        <v>16</v>
      </c>
      <c r="B706" s="11"/>
      <c r="C706" s="10">
        <v>25000</v>
      </c>
    </row>
    <row r="707" spans="1:3" ht="15.75" x14ac:dyDescent="0.25">
      <c r="A707" s="67" t="s">
        <v>17</v>
      </c>
      <c r="B707" s="11"/>
      <c r="C707" s="10">
        <v>75000</v>
      </c>
    </row>
    <row r="708" spans="1:3" ht="15.75" x14ac:dyDescent="0.25">
      <c r="A708" s="67" t="s">
        <v>15</v>
      </c>
      <c r="B708" s="47"/>
      <c r="C708" s="15">
        <v>125000</v>
      </c>
    </row>
    <row r="709" spans="1:3" ht="15.75" x14ac:dyDescent="0.25">
      <c r="A709" s="67" t="s">
        <v>18</v>
      </c>
      <c r="B709" s="11"/>
      <c r="C709" s="10">
        <v>13900</v>
      </c>
    </row>
    <row r="710" spans="1:3" ht="15.75" x14ac:dyDescent="0.25">
      <c r="A710" s="67" t="s">
        <v>19</v>
      </c>
      <c r="B710" s="11"/>
      <c r="C710" s="10">
        <v>20000</v>
      </c>
    </row>
    <row r="711" spans="1:3" ht="15.75" x14ac:dyDescent="0.25">
      <c r="A711" s="78" t="s">
        <v>20</v>
      </c>
      <c r="B711" s="19"/>
      <c r="C711" s="18">
        <f>SUM(C697:C710)</f>
        <v>612200</v>
      </c>
    </row>
    <row r="712" spans="1:3" ht="15.75" x14ac:dyDescent="0.25">
      <c r="A712" s="79"/>
      <c r="B712" s="47"/>
      <c r="C712" s="20"/>
    </row>
    <row r="713" spans="1:3" ht="15.75" x14ac:dyDescent="0.25">
      <c r="A713" s="80" t="s">
        <v>21</v>
      </c>
      <c r="B713" s="47"/>
      <c r="C713" s="20"/>
    </row>
    <row r="714" spans="1:3" ht="15.75" x14ac:dyDescent="0.25">
      <c r="A714" s="67" t="s">
        <v>143</v>
      </c>
      <c r="B714" s="154"/>
      <c r="C714" s="77"/>
    </row>
    <row r="715" spans="1:3" ht="15.75" x14ac:dyDescent="0.25">
      <c r="A715" s="67" t="s">
        <v>22</v>
      </c>
      <c r="B715" s="47"/>
      <c r="C715" s="81"/>
    </row>
    <row r="716" spans="1:3" ht="15.75" x14ac:dyDescent="0.25">
      <c r="A716" s="67" t="s">
        <v>24</v>
      </c>
      <c r="B716" s="47"/>
      <c r="C716" s="81"/>
    </row>
    <row r="717" spans="1:3" ht="15.75" x14ac:dyDescent="0.25">
      <c r="A717" s="67" t="s">
        <v>25</v>
      </c>
      <c r="B717" s="47"/>
      <c r="C717" s="81"/>
    </row>
    <row r="718" spans="1:3" ht="15.75" x14ac:dyDescent="0.25">
      <c r="A718" s="67"/>
      <c r="B718" s="8"/>
      <c r="C718" s="7">
        <f>C711+B714</f>
        <v>612200</v>
      </c>
    </row>
    <row r="719" spans="1:3" ht="15.75" x14ac:dyDescent="0.25">
      <c r="A719" s="80" t="s">
        <v>26</v>
      </c>
      <c r="B719" s="47"/>
      <c r="C719" s="81"/>
    </row>
    <row r="720" spans="1:3" ht="15.75" x14ac:dyDescent="0.25">
      <c r="A720" s="67" t="s">
        <v>27</v>
      </c>
      <c r="B720" s="11">
        <v>350</v>
      </c>
      <c r="C720" s="82"/>
    </row>
    <row r="721" spans="1:3" ht="17.25" x14ac:dyDescent="0.3">
      <c r="A721" s="83" t="s">
        <v>28</v>
      </c>
      <c r="B721" s="11">
        <v>13650</v>
      </c>
      <c r="C721" s="82"/>
    </row>
    <row r="722" spans="1:3" ht="17.25" x14ac:dyDescent="0.3">
      <c r="A722" s="83"/>
      <c r="B722" s="49"/>
      <c r="C722" s="33">
        <f>-B720-B721-B722</f>
        <v>-14000</v>
      </c>
    </row>
    <row r="723" spans="1:3" ht="16.5" thickBot="1" x14ac:dyDescent="0.3">
      <c r="A723" s="67" t="s">
        <v>29</v>
      </c>
      <c r="B723" s="35"/>
      <c r="C723" s="84">
        <f>+C718+C722</f>
        <v>598200</v>
      </c>
    </row>
    <row r="724" spans="1:3" ht="15.75" x14ac:dyDescent="0.25">
      <c r="A724" s="67" t="s">
        <v>73</v>
      </c>
      <c r="B724" s="50"/>
      <c r="C724" s="85">
        <f>C723*12/100</f>
        <v>71784</v>
      </c>
    </row>
    <row r="725" spans="1:3" ht="15.75" x14ac:dyDescent="0.25">
      <c r="A725" s="67" t="s">
        <v>31</v>
      </c>
      <c r="B725" s="47"/>
      <c r="C725" s="77">
        <v>-45000</v>
      </c>
    </row>
    <row r="726" spans="1:3" ht="16.5" thickBot="1" x14ac:dyDescent="0.3">
      <c r="A726" s="88" t="s">
        <v>54</v>
      </c>
      <c r="B726" s="89"/>
      <c r="C726" s="126">
        <f>C724+C725</f>
        <v>26784</v>
      </c>
    </row>
    <row r="727" spans="1:3" ht="16.5" thickTop="1" x14ac:dyDescent="0.25">
      <c r="A727" s="92"/>
      <c r="B727" s="146"/>
      <c r="C727" s="120"/>
    </row>
    <row r="728" spans="1:3" ht="15.75" x14ac:dyDescent="0.25">
      <c r="A728" s="92"/>
      <c r="B728" s="146"/>
      <c r="C728" s="120"/>
    </row>
    <row r="729" spans="1:3" ht="15.75" x14ac:dyDescent="0.25">
      <c r="A729" s="92"/>
      <c r="B729" s="146"/>
      <c r="C729" s="120"/>
    </row>
    <row r="730" spans="1:3" ht="15.75" x14ac:dyDescent="0.25">
      <c r="A730" s="92"/>
      <c r="B730" s="146"/>
      <c r="C730" s="120"/>
    </row>
    <row r="731" spans="1:3" ht="15.75" x14ac:dyDescent="0.25">
      <c r="A731" s="92"/>
      <c r="B731" s="146"/>
      <c r="C731" s="120"/>
    </row>
    <row r="732" spans="1:3" ht="15.75" x14ac:dyDescent="0.25">
      <c r="A732" s="92"/>
      <c r="B732" s="146"/>
      <c r="C732" s="120"/>
    </row>
    <row r="733" spans="1:3" ht="15.75" x14ac:dyDescent="0.25">
      <c r="A733" s="92"/>
      <c r="B733" s="146"/>
      <c r="C733" s="120"/>
    </row>
    <row r="734" spans="1:3" ht="15.75" x14ac:dyDescent="0.25">
      <c r="A734" s="92"/>
      <c r="B734" s="146"/>
      <c r="C734" s="120"/>
    </row>
    <row r="735" spans="1:3" ht="15.75" x14ac:dyDescent="0.25">
      <c r="A735" s="92"/>
      <c r="B735" s="146"/>
      <c r="C735" s="120"/>
    </row>
    <row r="736" spans="1:3" ht="15.75" x14ac:dyDescent="0.25">
      <c r="A736" s="92"/>
      <c r="B736" s="146"/>
      <c r="C736" s="120"/>
    </row>
    <row r="737" spans="1:3" ht="15.75" x14ac:dyDescent="0.25">
      <c r="A737" s="92"/>
      <c r="B737" s="146"/>
      <c r="C737" s="120"/>
    </row>
    <row r="739" spans="1:3" ht="17.25" x14ac:dyDescent="0.3">
      <c r="A739" s="1" t="s">
        <v>42</v>
      </c>
      <c r="B739" s="3"/>
      <c r="C739" s="3"/>
    </row>
    <row r="740" spans="1:3" ht="17.25" x14ac:dyDescent="0.3">
      <c r="A740" s="1" t="s">
        <v>126</v>
      </c>
      <c r="B740" s="3"/>
      <c r="C740" s="3"/>
    </row>
    <row r="741" spans="1:3" ht="17.25" x14ac:dyDescent="0.3">
      <c r="A741" s="2"/>
      <c r="B741" s="3"/>
      <c r="C741" s="3"/>
    </row>
    <row r="742" spans="1:3" ht="17.25" x14ac:dyDescent="0.3">
      <c r="A742" s="4" t="s">
        <v>2</v>
      </c>
      <c r="B742" s="3"/>
      <c r="C742" s="3"/>
    </row>
    <row r="743" spans="1:3" ht="17.25" x14ac:dyDescent="0.3">
      <c r="A743" s="5"/>
      <c r="B743" s="166" t="s">
        <v>162</v>
      </c>
      <c r="C743" s="166"/>
    </row>
    <row r="744" spans="1:3" ht="17.25" x14ac:dyDescent="0.3">
      <c r="A744" s="6" t="s">
        <v>6</v>
      </c>
      <c r="B744" s="8"/>
      <c r="C744" s="7">
        <v>88670</v>
      </c>
    </row>
    <row r="745" spans="1:3" ht="17.25" x14ac:dyDescent="0.3">
      <c r="A745" s="9" t="s">
        <v>7</v>
      </c>
      <c r="B745" s="11"/>
      <c r="C745" s="10"/>
    </row>
    <row r="746" spans="1:3" ht="15.75" x14ac:dyDescent="0.25">
      <c r="A746" s="12" t="s">
        <v>8</v>
      </c>
      <c r="B746" s="14"/>
      <c r="C746" s="13"/>
    </row>
    <row r="747" spans="1:3" ht="17.25" x14ac:dyDescent="0.3">
      <c r="A747" s="9" t="s">
        <v>9</v>
      </c>
      <c r="B747" s="11"/>
      <c r="C747" s="10">
        <v>7800</v>
      </c>
    </row>
    <row r="748" spans="1:3" ht="17.25" x14ac:dyDescent="0.3">
      <c r="A748" s="9" t="s">
        <v>10</v>
      </c>
      <c r="B748" s="11"/>
      <c r="C748" s="10"/>
    </row>
    <row r="749" spans="1:3" ht="17.25" x14ac:dyDescent="0.3">
      <c r="A749" s="9" t="s">
        <v>11</v>
      </c>
      <c r="B749" s="11"/>
      <c r="C749" s="10">
        <v>83250</v>
      </c>
    </row>
    <row r="750" spans="1:3" ht="17.25" x14ac:dyDescent="0.3">
      <c r="A750" s="9" t="s">
        <v>12</v>
      </c>
      <c r="B750" s="16"/>
      <c r="C750" s="15"/>
    </row>
    <row r="751" spans="1:3" ht="17.25" x14ac:dyDescent="0.3">
      <c r="A751" s="9" t="s">
        <v>13</v>
      </c>
      <c r="B751" s="11"/>
      <c r="C751" s="10">
        <v>44335</v>
      </c>
    </row>
    <row r="752" spans="1:3" ht="17.25" x14ac:dyDescent="0.3">
      <c r="A752" s="9" t="s">
        <v>14</v>
      </c>
      <c r="B752" s="11"/>
      <c r="C752" s="10"/>
    </row>
    <row r="753" spans="1:3" ht="17.25" x14ac:dyDescent="0.3">
      <c r="A753" s="9" t="s">
        <v>15</v>
      </c>
      <c r="B753" s="14"/>
      <c r="C753" s="13">
        <v>100000</v>
      </c>
    </row>
    <row r="754" spans="1:3" ht="17.25" x14ac:dyDescent="0.3">
      <c r="A754" s="9" t="s">
        <v>16</v>
      </c>
      <c r="B754" s="11"/>
      <c r="C754" s="10">
        <v>25000</v>
      </c>
    </row>
    <row r="755" spans="1:3" ht="17.25" x14ac:dyDescent="0.3">
      <c r="A755" s="9" t="s">
        <v>17</v>
      </c>
      <c r="B755" s="11"/>
      <c r="C755" s="10">
        <v>55000</v>
      </c>
    </row>
    <row r="756" spans="1:3" ht="17.25" x14ac:dyDescent="0.3">
      <c r="A756" s="9" t="s">
        <v>18</v>
      </c>
      <c r="B756" s="14"/>
      <c r="C756" s="13">
        <v>11500</v>
      </c>
    </row>
    <row r="757" spans="1:3" ht="17.25" x14ac:dyDescent="0.3">
      <c r="A757" s="9" t="s">
        <v>19</v>
      </c>
      <c r="B757" s="11"/>
      <c r="C757" s="10">
        <v>20000</v>
      </c>
    </row>
    <row r="758" spans="1:3" ht="17.25" x14ac:dyDescent="0.3">
      <c r="A758" s="17" t="s">
        <v>20</v>
      </c>
      <c r="B758" s="19"/>
      <c r="C758" s="18">
        <f>SUM(C744:C757)</f>
        <v>435555</v>
      </c>
    </row>
    <row r="759" spans="1:3" ht="17.25" x14ac:dyDescent="0.3">
      <c r="A759" s="9"/>
      <c r="B759" s="22"/>
      <c r="C759" s="20"/>
    </row>
    <row r="760" spans="1:3" ht="17.25" x14ac:dyDescent="0.3">
      <c r="A760" s="23" t="s">
        <v>21</v>
      </c>
      <c r="B760" s="22"/>
      <c r="C760" s="20"/>
    </row>
    <row r="761" spans="1:3" ht="17.25" x14ac:dyDescent="0.3">
      <c r="A761" s="9" t="s">
        <v>22</v>
      </c>
      <c r="B761" s="22"/>
      <c r="C761" s="20"/>
    </row>
    <row r="762" spans="1:3" ht="15.75" x14ac:dyDescent="0.25">
      <c r="A762" s="67" t="s">
        <v>143</v>
      </c>
      <c r="B762" s="154"/>
      <c r="C762" s="15"/>
    </row>
    <row r="763" spans="1:3" ht="17.25" x14ac:dyDescent="0.3">
      <c r="A763" s="9" t="s">
        <v>24</v>
      </c>
      <c r="B763" s="22"/>
      <c r="C763" s="134">
        <v>65000</v>
      </c>
    </row>
    <row r="764" spans="1:3" ht="17.25" x14ac:dyDescent="0.3">
      <c r="A764" s="9" t="s">
        <v>25</v>
      </c>
      <c r="B764" s="22"/>
      <c r="C764" s="135">
        <f>2948.46+3007.87</f>
        <v>5956.33</v>
      </c>
    </row>
    <row r="765" spans="1:3" ht="17.25" x14ac:dyDescent="0.3">
      <c r="A765" s="9"/>
      <c r="B765" s="22"/>
      <c r="C765" s="20"/>
    </row>
    <row r="766" spans="1:3" ht="15.75" x14ac:dyDescent="0.25">
      <c r="A766" s="12"/>
      <c r="B766" s="8"/>
      <c r="C766" s="7">
        <f>C758+C762+C763+C764</f>
        <v>506511.33</v>
      </c>
    </row>
    <row r="767" spans="1:3" ht="17.25" x14ac:dyDescent="0.3">
      <c r="A767" s="23" t="s">
        <v>26</v>
      </c>
      <c r="B767" s="11"/>
      <c r="C767" s="10"/>
    </row>
    <row r="768" spans="1:3" ht="17.25" x14ac:dyDescent="0.3">
      <c r="A768" s="9" t="s">
        <v>27</v>
      </c>
      <c r="B768" s="27">
        <v>350</v>
      </c>
      <c r="C768" s="28"/>
    </row>
    <row r="769" spans="1:3" ht="17.25" x14ac:dyDescent="0.3">
      <c r="A769" s="9" t="s">
        <v>28</v>
      </c>
      <c r="B769" s="136">
        <v>8867</v>
      </c>
      <c r="C769" s="31"/>
    </row>
    <row r="770" spans="1:3" ht="16.5" thickBot="1" x14ac:dyDescent="0.3">
      <c r="A770" s="12"/>
      <c r="B770" s="62"/>
      <c r="C770" s="59">
        <f t="shared" ref="C770" si="7">-B768-B769</f>
        <v>-9217</v>
      </c>
    </row>
    <row r="771" spans="1:3" ht="17.25" x14ac:dyDescent="0.3">
      <c r="A771" s="9" t="s">
        <v>29</v>
      </c>
      <c r="B771" s="11"/>
      <c r="C771" s="65">
        <f>+C766+C770</f>
        <v>497294.33</v>
      </c>
    </row>
    <row r="772" spans="1:3" ht="17.25" x14ac:dyDescent="0.3">
      <c r="A772" s="9" t="s">
        <v>30</v>
      </c>
      <c r="B772" s="30"/>
      <c r="C772" s="85">
        <f>C771*6/100</f>
        <v>29837.659800000001</v>
      </c>
    </row>
    <row r="773" spans="1:3" ht="17.25" x14ac:dyDescent="0.3">
      <c r="A773" s="9" t="s">
        <v>31</v>
      </c>
      <c r="B773" s="22"/>
      <c r="C773" s="13">
        <v>-15000</v>
      </c>
    </row>
    <row r="774" spans="1:3" ht="15.75" x14ac:dyDescent="0.25">
      <c r="A774" s="12" t="s">
        <v>32</v>
      </c>
      <c r="B774" s="40"/>
      <c r="C774" s="60">
        <f>C772+C773</f>
        <v>14837.659800000001</v>
      </c>
    </row>
    <row r="775" spans="1:3" ht="16.5" thickBot="1" x14ac:dyDescent="0.3">
      <c r="A775" s="43"/>
      <c r="B775" s="164"/>
      <c r="C775" s="124">
        <v>14838</v>
      </c>
    </row>
    <row r="776" spans="1:3" ht="16.5" thickTop="1" x14ac:dyDescent="0.25">
      <c r="A776" s="21"/>
      <c r="B776" s="30"/>
      <c r="C776" s="97"/>
    </row>
    <row r="777" spans="1:3" ht="15.75" x14ac:dyDescent="0.25">
      <c r="A777" s="21"/>
      <c r="B777" s="30"/>
      <c r="C777" s="97"/>
    </row>
    <row r="778" spans="1:3" ht="15.75" x14ac:dyDescent="0.25">
      <c r="A778" s="21"/>
      <c r="B778" s="30"/>
      <c r="C778" s="97"/>
    </row>
    <row r="779" spans="1:3" ht="15.75" x14ac:dyDescent="0.25">
      <c r="A779" s="21"/>
      <c r="B779" s="30"/>
      <c r="C779" s="97"/>
    </row>
    <row r="780" spans="1:3" ht="15.75" x14ac:dyDescent="0.25">
      <c r="A780" s="21"/>
      <c r="B780" s="30"/>
      <c r="C780" s="97"/>
    </row>
    <row r="781" spans="1:3" ht="15.75" x14ac:dyDescent="0.25">
      <c r="A781" s="21"/>
      <c r="B781" s="30"/>
      <c r="C781" s="97"/>
    </row>
    <row r="782" spans="1:3" ht="15.75" x14ac:dyDescent="0.25">
      <c r="A782" s="21"/>
      <c r="B782" s="30"/>
      <c r="C782" s="97"/>
    </row>
    <row r="783" spans="1:3" ht="17.25" x14ac:dyDescent="0.3">
      <c r="A783" s="1" t="s">
        <v>138</v>
      </c>
      <c r="B783" s="1"/>
      <c r="C783" s="2"/>
    </row>
    <row r="784" spans="1:3" ht="15.75" x14ac:dyDescent="0.25">
      <c r="A784" s="113" t="s">
        <v>125</v>
      </c>
      <c r="B784" s="113"/>
      <c r="C784" s="114"/>
    </row>
    <row r="785" spans="1:3" ht="17.25" x14ac:dyDescent="0.3">
      <c r="A785" s="2"/>
      <c r="B785" s="2"/>
      <c r="C785" s="2"/>
    </row>
    <row r="786" spans="1:3" ht="17.25" x14ac:dyDescent="0.3">
      <c r="A786" s="4" t="s">
        <v>2</v>
      </c>
      <c r="B786" s="2"/>
      <c r="C786" s="2"/>
    </row>
    <row r="787" spans="1:3" ht="17.25" x14ac:dyDescent="0.3">
      <c r="A787" s="115"/>
      <c r="B787" s="116"/>
      <c r="C787" s="115"/>
    </row>
    <row r="788" spans="1:3" ht="17.25" x14ac:dyDescent="0.3">
      <c r="A788" s="5"/>
      <c r="B788" s="166" t="s">
        <v>162</v>
      </c>
      <c r="C788" s="166"/>
    </row>
    <row r="789" spans="1:3" ht="17.25" x14ac:dyDescent="0.3">
      <c r="A789" s="117" t="s">
        <v>6</v>
      </c>
      <c r="B789" s="8"/>
      <c r="C789" s="7">
        <v>112500</v>
      </c>
    </row>
    <row r="790" spans="1:3" ht="17.25" x14ac:dyDescent="0.3">
      <c r="A790" s="17" t="s">
        <v>7</v>
      </c>
      <c r="B790" s="11"/>
      <c r="C790" s="10" t="s">
        <v>38</v>
      </c>
    </row>
    <row r="791" spans="1:3" ht="17.25" x14ac:dyDescent="0.3">
      <c r="A791" s="9" t="s">
        <v>9</v>
      </c>
      <c r="B791" s="11"/>
      <c r="C791" s="10">
        <v>7800</v>
      </c>
    </row>
    <row r="792" spans="1:3" ht="17.25" x14ac:dyDescent="0.3">
      <c r="A792" s="9" t="s">
        <v>11</v>
      </c>
      <c r="B792" s="11"/>
      <c r="C792" s="10">
        <v>83250</v>
      </c>
    </row>
    <row r="793" spans="1:3" ht="17.25" x14ac:dyDescent="0.3">
      <c r="A793" s="9" t="s">
        <v>13</v>
      </c>
      <c r="B793" s="32"/>
      <c r="C793" s="31">
        <v>56250</v>
      </c>
    </row>
    <row r="794" spans="1:3" ht="17.25" x14ac:dyDescent="0.3">
      <c r="A794" s="9" t="s">
        <v>14</v>
      </c>
      <c r="B794" s="16"/>
      <c r="C794" s="15" t="s">
        <v>38</v>
      </c>
    </row>
    <row r="795" spans="1:3" ht="17.25" x14ac:dyDescent="0.3">
      <c r="A795" s="9" t="s">
        <v>16</v>
      </c>
      <c r="B795" s="11"/>
      <c r="C795" s="10">
        <v>25000</v>
      </c>
    </row>
    <row r="796" spans="1:3" ht="17.25" x14ac:dyDescent="0.3">
      <c r="A796" s="9" t="s">
        <v>17</v>
      </c>
      <c r="B796" s="11"/>
      <c r="C796" s="10">
        <v>65000</v>
      </c>
    </row>
    <row r="797" spans="1:3" ht="17.25" x14ac:dyDescent="0.3">
      <c r="A797" s="9" t="s">
        <v>18</v>
      </c>
      <c r="B797" s="14"/>
      <c r="C797" s="13">
        <v>11500</v>
      </c>
    </row>
    <row r="798" spans="1:3" ht="17.25" x14ac:dyDescent="0.3">
      <c r="A798" s="9" t="s">
        <v>19</v>
      </c>
      <c r="B798" s="11"/>
      <c r="C798" s="10">
        <v>20000</v>
      </c>
    </row>
    <row r="799" spans="1:3" ht="17.25" x14ac:dyDescent="0.3">
      <c r="A799" s="17" t="s">
        <v>20</v>
      </c>
      <c r="B799" s="19"/>
      <c r="C799" s="18">
        <f>SUM(C789:C798)</f>
        <v>381300</v>
      </c>
    </row>
    <row r="800" spans="1:3" ht="17.25" x14ac:dyDescent="0.3">
      <c r="A800" s="9"/>
      <c r="B800" s="3"/>
      <c r="C800" s="20"/>
    </row>
    <row r="801" spans="1:3" ht="17.25" x14ac:dyDescent="0.3">
      <c r="A801" s="23" t="s">
        <v>21</v>
      </c>
      <c r="B801" s="3"/>
      <c r="C801" s="20"/>
    </row>
    <row r="802" spans="1:3" ht="15.75" x14ac:dyDescent="0.25">
      <c r="A802" s="24" t="s">
        <v>23</v>
      </c>
      <c r="B802" s="21"/>
      <c r="C802" s="15"/>
    </row>
    <row r="803" spans="1:3" ht="17.25" x14ac:dyDescent="0.3">
      <c r="A803" s="9" t="s">
        <v>22</v>
      </c>
      <c r="B803" s="21"/>
      <c r="C803" s="15">
        <v>20000</v>
      </c>
    </row>
    <row r="804" spans="1:3" ht="17.25" x14ac:dyDescent="0.3">
      <c r="A804" s="9" t="s">
        <v>24</v>
      </c>
      <c r="B804" s="21"/>
      <c r="C804" s="15"/>
    </row>
    <row r="805" spans="1:3" ht="17.25" x14ac:dyDescent="0.3">
      <c r="A805" s="9" t="s">
        <v>25</v>
      </c>
      <c r="B805" s="21"/>
      <c r="C805" s="20"/>
    </row>
    <row r="806" spans="1:3" ht="17.25" x14ac:dyDescent="0.3">
      <c r="A806" s="12"/>
      <c r="B806" s="44"/>
      <c r="C806" s="118"/>
    </row>
    <row r="807" spans="1:3" ht="17.25" x14ac:dyDescent="0.3">
      <c r="A807" s="9"/>
      <c r="B807" s="8"/>
      <c r="C807" s="7">
        <f>+C799+C802+C803+C804+C805</f>
        <v>401300</v>
      </c>
    </row>
    <row r="808" spans="1:3" ht="17.25" x14ac:dyDescent="0.3">
      <c r="A808" s="23" t="s">
        <v>26</v>
      </c>
      <c r="B808" s="11"/>
      <c r="C808" s="10"/>
    </row>
    <row r="809" spans="1:3" ht="17.25" x14ac:dyDescent="0.3">
      <c r="A809" s="9" t="s">
        <v>27</v>
      </c>
      <c r="B809" s="29">
        <v>350</v>
      </c>
      <c r="C809" s="28"/>
    </row>
    <row r="810" spans="1:3" ht="17.25" x14ac:dyDescent="0.3">
      <c r="A810" s="9" t="s">
        <v>28</v>
      </c>
      <c r="B810" s="30"/>
      <c r="C810" s="31"/>
    </row>
    <row r="811" spans="1:3" ht="16.5" thickBot="1" x14ac:dyDescent="0.3">
      <c r="A811" s="12"/>
      <c r="B811" s="36"/>
      <c r="C811" s="59">
        <f>-B809-B810</f>
        <v>-350</v>
      </c>
    </row>
    <row r="812" spans="1:3" ht="17.25" x14ac:dyDescent="0.3">
      <c r="A812" s="9" t="s">
        <v>29</v>
      </c>
      <c r="B812" s="11"/>
      <c r="C812" s="10">
        <f>+C807+C811</f>
        <v>400950</v>
      </c>
    </row>
    <row r="813" spans="1:3" ht="17.25" x14ac:dyDescent="0.3">
      <c r="A813" s="9" t="s">
        <v>30</v>
      </c>
      <c r="B813" s="30"/>
      <c r="C813" s="31">
        <f>C812*6/100</f>
        <v>24057</v>
      </c>
    </row>
    <row r="814" spans="1:3" ht="17.25" x14ac:dyDescent="0.3">
      <c r="A814" s="9" t="s">
        <v>31</v>
      </c>
      <c r="B814" s="22"/>
      <c r="C814" s="20">
        <v>-15000</v>
      </c>
    </row>
    <row r="815" spans="1:3" ht="16.5" thickBot="1" x14ac:dyDescent="0.3">
      <c r="A815" s="43" t="s">
        <v>32</v>
      </c>
      <c r="B815" s="52"/>
      <c r="C815" s="124">
        <f>C813+C814</f>
        <v>9057</v>
      </c>
    </row>
    <row r="816" spans="1:3" ht="16.5" thickTop="1" x14ac:dyDescent="0.25">
      <c r="A816" s="141"/>
      <c r="B816" s="30"/>
      <c r="C816" s="97"/>
    </row>
    <row r="817" spans="1:3" ht="15.75" x14ac:dyDescent="0.25">
      <c r="A817" s="141"/>
      <c r="B817" s="30"/>
      <c r="C817" s="97"/>
    </row>
  </sheetData>
  <mergeCells count="18">
    <mergeCell ref="B228:C228"/>
    <mergeCell ref="B6:C6"/>
    <mergeCell ref="B51:C51"/>
    <mergeCell ref="B96:C96"/>
    <mergeCell ref="B141:C141"/>
    <mergeCell ref="B185:C185"/>
    <mergeCell ref="B788:C788"/>
    <mergeCell ref="B272:C272"/>
    <mergeCell ref="B319:C319"/>
    <mergeCell ref="B366:C366"/>
    <mergeCell ref="B413:C413"/>
    <mergeCell ref="B460:C460"/>
    <mergeCell ref="B507:C507"/>
    <mergeCell ref="B554:C554"/>
    <mergeCell ref="B601:C601"/>
    <mergeCell ref="B649:C649"/>
    <mergeCell ref="B696:C696"/>
    <mergeCell ref="B743:C74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18"/>
  <sheetViews>
    <sheetView topLeftCell="A28" workbookViewId="0">
      <selection activeCell="C79" sqref="C79:C80"/>
    </sheetView>
  </sheetViews>
  <sheetFormatPr defaultRowHeight="15" x14ac:dyDescent="0.25"/>
  <cols>
    <col min="1" max="1" width="35" customWidth="1"/>
    <col min="2" max="2" width="12.140625" customWidth="1"/>
    <col min="3" max="3" width="14" customWidth="1"/>
    <col min="4" max="4" width="11.5703125" customWidth="1"/>
    <col min="5" max="5" width="12.42578125" customWidth="1"/>
  </cols>
  <sheetData>
    <row r="3" spans="1:5" ht="17.25" x14ac:dyDescent="0.3">
      <c r="A3" s="1" t="s">
        <v>74</v>
      </c>
      <c r="B3" s="1"/>
      <c r="C3" s="2"/>
    </row>
    <row r="4" spans="1:5" ht="17.25" x14ac:dyDescent="0.3">
      <c r="A4" s="1" t="s">
        <v>75</v>
      </c>
      <c r="B4" s="1"/>
      <c r="C4" s="2"/>
    </row>
    <row r="5" spans="1:5" ht="17.25" x14ac:dyDescent="0.3">
      <c r="A5" s="1"/>
      <c r="B5" s="73"/>
      <c r="C5" s="72"/>
    </row>
    <row r="6" spans="1:5" ht="15.75" x14ac:dyDescent="0.25">
      <c r="A6" s="74" t="s">
        <v>2</v>
      </c>
      <c r="B6" s="73"/>
      <c r="C6" s="72"/>
    </row>
    <row r="7" spans="1:5" ht="15.75" x14ac:dyDescent="0.25">
      <c r="A7" s="75"/>
      <c r="B7" s="166" t="s">
        <v>113</v>
      </c>
      <c r="C7" s="166"/>
      <c r="D7" s="166" t="s">
        <v>115</v>
      </c>
      <c r="E7" s="166"/>
    </row>
    <row r="8" spans="1:5" ht="15.75" x14ac:dyDescent="0.25">
      <c r="A8" s="76" t="s">
        <v>6</v>
      </c>
      <c r="B8" s="8"/>
      <c r="C8" s="7">
        <v>117500</v>
      </c>
      <c r="D8" s="8"/>
      <c r="E8" s="7">
        <v>117500</v>
      </c>
    </row>
    <row r="9" spans="1:5" ht="15.75" x14ac:dyDescent="0.25">
      <c r="A9" s="67" t="s">
        <v>7</v>
      </c>
      <c r="B9" s="47"/>
      <c r="C9" s="77">
        <v>5241.9399999999996</v>
      </c>
      <c r="D9" s="47"/>
      <c r="E9" s="77" t="s">
        <v>38</v>
      </c>
    </row>
    <row r="10" spans="1:5" ht="15.75" x14ac:dyDescent="0.25">
      <c r="A10" s="67" t="s">
        <v>9</v>
      </c>
      <c r="B10" s="11"/>
      <c r="C10" s="10">
        <v>7800</v>
      </c>
      <c r="D10" s="11"/>
      <c r="E10" s="10">
        <v>7800</v>
      </c>
    </row>
    <row r="11" spans="1:5" ht="16.5" x14ac:dyDescent="0.25">
      <c r="A11" s="12" t="s">
        <v>8</v>
      </c>
      <c r="B11" s="48"/>
      <c r="C11" s="10">
        <v>2650</v>
      </c>
      <c r="D11" s="48"/>
      <c r="E11" s="10">
        <v>2650</v>
      </c>
    </row>
    <row r="12" spans="1:5" ht="15.75" x14ac:dyDescent="0.25">
      <c r="A12" s="67" t="s">
        <v>11</v>
      </c>
      <c r="B12" s="11"/>
      <c r="C12" s="10">
        <v>39825</v>
      </c>
      <c r="D12" s="11"/>
      <c r="E12" s="10">
        <v>39825</v>
      </c>
    </row>
    <row r="13" spans="1:5" ht="15.75" x14ac:dyDescent="0.25">
      <c r="A13" s="67" t="s">
        <v>53</v>
      </c>
      <c r="B13" s="11"/>
      <c r="C13" s="10">
        <v>40000</v>
      </c>
      <c r="D13" s="11"/>
      <c r="E13" s="10">
        <v>40000</v>
      </c>
    </row>
    <row r="14" spans="1:5" ht="15.75" x14ac:dyDescent="0.25">
      <c r="A14" s="67" t="s">
        <v>13</v>
      </c>
      <c r="B14" s="11"/>
      <c r="C14" s="10">
        <v>58750</v>
      </c>
      <c r="D14" s="11"/>
      <c r="E14" s="10">
        <v>58750</v>
      </c>
    </row>
    <row r="15" spans="1:5" ht="15.75" x14ac:dyDescent="0.25">
      <c r="A15" s="67" t="s">
        <v>14</v>
      </c>
      <c r="B15" s="47"/>
      <c r="C15" s="13">
        <v>2620.9699999999998</v>
      </c>
      <c r="D15" s="11"/>
      <c r="E15" s="10">
        <v>25000</v>
      </c>
    </row>
    <row r="16" spans="1:5" ht="15.75" x14ac:dyDescent="0.25">
      <c r="A16" s="67" t="s">
        <v>16</v>
      </c>
      <c r="B16" s="11"/>
      <c r="C16" s="10">
        <v>25000</v>
      </c>
      <c r="D16" s="11"/>
      <c r="E16" s="10">
        <v>65000</v>
      </c>
    </row>
    <row r="17" spans="1:5" ht="15.75" x14ac:dyDescent="0.25">
      <c r="A17" s="67" t="s">
        <v>17</v>
      </c>
      <c r="B17" s="11"/>
      <c r="C17" s="10">
        <v>65000</v>
      </c>
      <c r="D17" s="47"/>
      <c r="E17" s="25">
        <v>100000</v>
      </c>
    </row>
    <row r="18" spans="1:5" ht="15.75" x14ac:dyDescent="0.25">
      <c r="A18" s="67" t="s">
        <v>15</v>
      </c>
      <c r="B18" s="47"/>
      <c r="C18" s="25">
        <v>100000</v>
      </c>
      <c r="D18" s="11"/>
      <c r="E18" s="10">
        <v>11500</v>
      </c>
    </row>
    <row r="19" spans="1:5" ht="15.75" x14ac:dyDescent="0.25">
      <c r="A19" s="67" t="s">
        <v>18</v>
      </c>
      <c r="B19" s="11"/>
      <c r="C19" s="10">
        <v>11500</v>
      </c>
      <c r="D19" s="11"/>
      <c r="E19" s="10">
        <v>20000</v>
      </c>
    </row>
    <row r="20" spans="1:5" ht="15.75" x14ac:dyDescent="0.25">
      <c r="A20" s="67" t="s">
        <v>19</v>
      </c>
      <c r="B20" s="11"/>
      <c r="C20" s="10">
        <v>20000</v>
      </c>
      <c r="D20" s="19"/>
      <c r="E20" s="18">
        <f>SUM(E8:E19)</f>
        <v>488025</v>
      </c>
    </row>
    <row r="21" spans="1:5" ht="15.75" x14ac:dyDescent="0.25">
      <c r="A21" s="78" t="s">
        <v>20</v>
      </c>
      <c r="B21" s="19"/>
      <c r="C21" s="18">
        <f>SUM(C8:C20)</f>
        <v>495887.91</v>
      </c>
      <c r="D21" s="47"/>
      <c r="E21" s="20"/>
    </row>
    <row r="22" spans="1:5" ht="15.75" x14ac:dyDescent="0.25">
      <c r="A22" s="79"/>
      <c r="B22" s="47"/>
      <c r="C22" s="20"/>
      <c r="D22" s="47"/>
      <c r="E22" s="20"/>
    </row>
    <row r="23" spans="1:5" ht="15.75" x14ac:dyDescent="0.25">
      <c r="A23" s="80" t="s">
        <v>21</v>
      </c>
      <c r="B23" s="47"/>
      <c r="C23" s="20"/>
      <c r="D23" s="47"/>
      <c r="E23" s="77"/>
    </row>
    <row r="24" spans="1:5" ht="15.75" x14ac:dyDescent="0.25">
      <c r="A24" s="67" t="s">
        <v>23</v>
      </c>
      <c r="B24" s="47"/>
      <c r="C24" s="77"/>
      <c r="D24" s="47"/>
      <c r="E24" s="81"/>
    </row>
    <row r="25" spans="1:5" ht="15.75" x14ac:dyDescent="0.25">
      <c r="A25" s="67" t="s">
        <v>22</v>
      </c>
      <c r="B25" s="47"/>
      <c r="C25" s="81"/>
      <c r="D25" s="90"/>
      <c r="E25" s="81"/>
    </row>
    <row r="26" spans="1:5" ht="15.75" x14ac:dyDescent="0.25">
      <c r="A26" s="67" t="s">
        <v>24</v>
      </c>
      <c r="B26" s="90"/>
      <c r="C26" s="81"/>
      <c r="D26" s="121">
        <v>6091.06</v>
      </c>
      <c r="E26" s="81"/>
    </row>
    <row r="27" spans="1:5" ht="15.75" x14ac:dyDescent="0.25">
      <c r="A27" s="67" t="s">
        <v>25</v>
      </c>
      <c r="B27" s="121">
        <v>6110.72</v>
      </c>
      <c r="C27" s="81"/>
      <c r="D27" s="8"/>
      <c r="E27" s="7">
        <f>E20+D25+D26+E23</f>
        <v>494116.06</v>
      </c>
    </row>
    <row r="28" spans="1:5" ht="15.75" x14ac:dyDescent="0.25">
      <c r="A28" s="67"/>
      <c r="B28" s="8"/>
      <c r="C28" s="7">
        <f>C21+B26+B27+C24</f>
        <v>501998.62999999995</v>
      </c>
      <c r="D28" s="47"/>
      <c r="E28" s="81"/>
    </row>
    <row r="29" spans="1:5" ht="15.75" x14ac:dyDescent="0.25">
      <c r="A29" s="80" t="s">
        <v>26</v>
      </c>
      <c r="B29" s="47"/>
      <c r="C29" s="81"/>
      <c r="D29" s="29">
        <v>350</v>
      </c>
      <c r="E29" s="82"/>
    </row>
    <row r="30" spans="1:5" ht="15.75" x14ac:dyDescent="0.25">
      <c r="A30" s="67" t="s">
        <v>27</v>
      </c>
      <c r="B30" s="29">
        <v>350</v>
      </c>
      <c r="C30" s="82"/>
      <c r="D30" s="29">
        <v>11750</v>
      </c>
      <c r="E30" s="82"/>
    </row>
    <row r="31" spans="1:5" ht="17.25" x14ac:dyDescent="0.3">
      <c r="A31" s="83" t="s">
        <v>28</v>
      </c>
      <c r="B31" s="29">
        <v>12274.19</v>
      </c>
      <c r="C31" s="82"/>
      <c r="D31" s="49"/>
      <c r="E31" s="33">
        <f>-D29-D30-D31</f>
        <v>-12100</v>
      </c>
    </row>
    <row r="32" spans="1:5" ht="18" thickBot="1" x14ac:dyDescent="0.35">
      <c r="A32" s="83"/>
      <c r="B32" s="49"/>
      <c r="C32" s="33">
        <f>-B30-B31-B32</f>
        <v>-12624.19</v>
      </c>
      <c r="D32" s="35"/>
      <c r="E32" s="84">
        <f>E27-D29-D30</f>
        <v>482016.06</v>
      </c>
    </row>
    <row r="33" spans="1:5" ht="16.5" thickBot="1" x14ac:dyDescent="0.3">
      <c r="A33" s="67" t="s">
        <v>29</v>
      </c>
      <c r="B33" s="35"/>
      <c r="C33" s="84">
        <f>C28-B30-B31</f>
        <v>489374.43999999994</v>
      </c>
      <c r="D33" s="50"/>
      <c r="E33" s="85">
        <f t="shared" ref="E33" si="0">E32*6/100</f>
        <v>28920.963599999999</v>
      </c>
    </row>
    <row r="34" spans="1:5" ht="16.5" thickBot="1" x14ac:dyDescent="0.3">
      <c r="A34" s="67" t="s">
        <v>30</v>
      </c>
      <c r="B34" s="50"/>
      <c r="C34" s="85">
        <f t="shared" ref="C34" si="1">C33*6/100</f>
        <v>29362.466399999998</v>
      </c>
      <c r="D34" s="47"/>
      <c r="E34" s="123">
        <v>-15000</v>
      </c>
    </row>
    <row r="35" spans="1:5" ht="16.5" thickBot="1" x14ac:dyDescent="0.3">
      <c r="A35" s="67" t="s">
        <v>31</v>
      </c>
      <c r="B35" s="47"/>
      <c r="C35" s="123">
        <v>-15000</v>
      </c>
      <c r="D35" s="32"/>
      <c r="E35" s="42">
        <f t="shared" ref="E35" si="2">E33+E34</f>
        <v>13920.963599999999</v>
      </c>
    </row>
    <row r="36" spans="1:5" ht="16.5" thickBot="1" x14ac:dyDescent="0.3">
      <c r="A36" s="12" t="s">
        <v>32</v>
      </c>
      <c r="B36" s="32"/>
      <c r="C36" s="42">
        <f t="shared" ref="C36" si="3">C34+C35</f>
        <v>14362.466399999998</v>
      </c>
      <c r="D36" s="40"/>
      <c r="E36" s="42">
        <v>13921</v>
      </c>
    </row>
    <row r="37" spans="1:5" ht="17.25" thickTop="1" thickBot="1" x14ac:dyDescent="0.3">
      <c r="A37" s="43"/>
      <c r="B37" s="40"/>
      <c r="C37" s="42">
        <v>14362</v>
      </c>
    </row>
    <row r="38" spans="1:5" ht="16.5" thickTop="1" x14ac:dyDescent="0.25">
      <c r="A38" s="92"/>
      <c r="B38" s="37"/>
      <c r="C38" s="86"/>
    </row>
    <row r="39" spans="1:5" ht="15.75" x14ac:dyDescent="0.25">
      <c r="A39" s="92"/>
      <c r="B39" s="37"/>
      <c r="C39" s="86"/>
    </row>
    <row r="40" spans="1:5" ht="15.75" x14ac:dyDescent="0.25">
      <c r="A40" s="92"/>
      <c r="B40" s="37"/>
      <c r="C40" s="86"/>
    </row>
    <row r="41" spans="1:5" ht="15.75" x14ac:dyDescent="0.25">
      <c r="A41" s="92"/>
      <c r="B41" s="37"/>
      <c r="C41" s="86"/>
    </row>
    <row r="42" spans="1:5" ht="15.75" x14ac:dyDescent="0.25">
      <c r="A42" s="92"/>
      <c r="B42" s="37"/>
      <c r="C42" s="86"/>
    </row>
    <row r="43" spans="1:5" ht="15.75" x14ac:dyDescent="0.25">
      <c r="A43" s="92"/>
      <c r="B43" s="37"/>
      <c r="C43" s="86"/>
    </row>
    <row r="44" spans="1:5" ht="15.75" x14ac:dyDescent="0.25">
      <c r="A44" s="92"/>
      <c r="B44" s="37"/>
      <c r="C44" s="86"/>
    </row>
    <row r="45" spans="1:5" ht="15.75" x14ac:dyDescent="0.25">
      <c r="A45" s="92"/>
      <c r="B45" s="37"/>
      <c r="C45" s="86"/>
    </row>
    <row r="46" spans="1:5" ht="15.75" x14ac:dyDescent="0.25">
      <c r="A46" s="92"/>
      <c r="B46" s="37"/>
      <c r="C46" s="86"/>
    </row>
    <row r="50" spans="1:3" ht="17.25" x14ac:dyDescent="0.3">
      <c r="A50" s="1" t="s">
        <v>0</v>
      </c>
      <c r="B50" s="3"/>
      <c r="C50" s="3"/>
    </row>
    <row r="51" spans="1:3" ht="17.25" x14ac:dyDescent="0.3">
      <c r="A51" s="1" t="s">
        <v>1</v>
      </c>
      <c r="B51" s="3"/>
      <c r="C51" s="3"/>
    </row>
    <row r="52" spans="1:3" ht="17.25" x14ac:dyDescent="0.3">
      <c r="A52" s="2"/>
      <c r="B52" s="3"/>
      <c r="C52" s="3"/>
    </row>
    <row r="53" spans="1:3" ht="17.25" x14ac:dyDescent="0.3">
      <c r="A53" s="4" t="s">
        <v>2</v>
      </c>
      <c r="B53" s="3"/>
      <c r="C53" s="3"/>
    </row>
    <row r="54" spans="1:3" ht="17.25" x14ac:dyDescent="0.3">
      <c r="A54" s="5"/>
      <c r="B54" s="166" t="s">
        <v>113</v>
      </c>
      <c r="C54" s="166"/>
    </row>
    <row r="55" spans="1:3" ht="17.25" x14ac:dyDescent="0.3">
      <c r="A55" s="6" t="s">
        <v>6</v>
      </c>
      <c r="B55" s="8"/>
      <c r="C55" s="7">
        <v>107050</v>
      </c>
    </row>
    <row r="56" spans="1:3" ht="17.25" x14ac:dyDescent="0.3">
      <c r="A56" s="9" t="s">
        <v>7</v>
      </c>
      <c r="B56" s="11"/>
      <c r="C56" s="10"/>
    </row>
    <row r="57" spans="1:3" ht="15.75" x14ac:dyDescent="0.25">
      <c r="A57" s="12" t="s">
        <v>8</v>
      </c>
      <c r="B57" s="14"/>
      <c r="C57" s="13"/>
    </row>
    <row r="58" spans="1:3" ht="17.25" x14ac:dyDescent="0.3">
      <c r="A58" s="9" t="s">
        <v>9</v>
      </c>
      <c r="B58" s="11"/>
      <c r="C58" s="10">
        <v>7800</v>
      </c>
    </row>
    <row r="59" spans="1:3" ht="17.25" x14ac:dyDescent="0.3">
      <c r="A59" s="9" t="s">
        <v>10</v>
      </c>
      <c r="B59" s="11"/>
      <c r="C59" s="10"/>
    </row>
    <row r="60" spans="1:3" ht="17.25" x14ac:dyDescent="0.3">
      <c r="A60" s="9" t="s">
        <v>11</v>
      </c>
      <c r="B60" s="11"/>
      <c r="C60" s="10">
        <v>39825</v>
      </c>
    </row>
    <row r="61" spans="1:3" ht="17.25" x14ac:dyDescent="0.3">
      <c r="A61" s="9" t="s">
        <v>12</v>
      </c>
      <c r="B61" s="16"/>
      <c r="C61" s="15"/>
    </row>
    <row r="62" spans="1:3" ht="17.25" x14ac:dyDescent="0.3">
      <c r="A62" s="9" t="s">
        <v>13</v>
      </c>
      <c r="B62" s="11"/>
      <c r="C62" s="10">
        <v>53525</v>
      </c>
    </row>
    <row r="63" spans="1:3" ht="17.25" x14ac:dyDescent="0.3">
      <c r="A63" s="9" t="s">
        <v>14</v>
      </c>
      <c r="B63" s="11"/>
      <c r="C63" s="10"/>
    </row>
    <row r="64" spans="1:3" ht="17.25" x14ac:dyDescent="0.3">
      <c r="A64" s="9" t="s">
        <v>15</v>
      </c>
      <c r="B64" s="14"/>
      <c r="C64" s="13">
        <v>100000</v>
      </c>
    </row>
    <row r="65" spans="1:3" ht="17.25" x14ac:dyDescent="0.3">
      <c r="A65" s="9" t="s">
        <v>16</v>
      </c>
      <c r="B65" s="11"/>
      <c r="C65" s="10">
        <v>25000</v>
      </c>
    </row>
    <row r="66" spans="1:3" ht="17.25" x14ac:dyDescent="0.3">
      <c r="A66" s="9" t="s">
        <v>17</v>
      </c>
      <c r="B66" s="11"/>
      <c r="C66" s="10">
        <v>55000</v>
      </c>
    </row>
    <row r="67" spans="1:3" ht="17.25" x14ac:dyDescent="0.3">
      <c r="A67" s="9" t="s">
        <v>18</v>
      </c>
      <c r="B67" s="14"/>
      <c r="C67" s="13">
        <v>11500</v>
      </c>
    </row>
    <row r="68" spans="1:3" ht="17.25" x14ac:dyDescent="0.3">
      <c r="A68" s="9" t="s">
        <v>19</v>
      </c>
      <c r="B68" s="11"/>
      <c r="C68" s="10">
        <v>20000</v>
      </c>
    </row>
    <row r="69" spans="1:3" ht="17.25" x14ac:dyDescent="0.3">
      <c r="A69" s="17" t="s">
        <v>20</v>
      </c>
      <c r="B69" s="19"/>
      <c r="C69" s="18">
        <f>SUM(C55:C68)</f>
        <v>419700</v>
      </c>
    </row>
    <row r="70" spans="1:3" ht="17.25" x14ac:dyDescent="0.3">
      <c r="A70" s="9"/>
      <c r="B70" s="22"/>
      <c r="C70" s="20"/>
    </row>
    <row r="71" spans="1:3" ht="17.25" x14ac:dyDescent="0.3">
      <c r="A71" s="23" t="s">
        <v>21</v>
      </c>
      <c r="B71" s="22"/>
      <c r="C71" s="20"/>
    </row>
    <row r="72" spans="1:3" ht="17.25" x14ac:dyDescent="0.3">
      <c r="A72" s="9" t="s">
        <v>22</v>
      </c>
      <c r="B72" s="22"/>
      <c r="C72" s="20"/>
    </row>
    <row r="73" spans="1:3" ht="15.75" x14ac:dyDescent="0.25">
      <c r="A73" s="24" t="s">
        <v>23</v>
      </c>
      <c r="B73" s="26"/>
      <c r="C73" s="25"/>
    </row>
    <row r="74" spans="1:3" ht="17.25" x14ac:dyDescent="0.3">
      <c r="A74" s="9" t="s">
        <v>24</v>
      </c>
      <c r="B74" s="26"/>
      <c r="C74" s="25">
        <v>55000</v>
      </c>
    </row>
    <row r="75" spans="1:3" ht="17.25" x14ac:dyDescent="0.3">
      <c r="A75" s="9" t="s">
        <v>25</v>
      </c>
      <c r="B75" s="22"/>
      <c r="C75" s="20"/>
    </row>
    <row r="76" spans="1:3" ht="17.25" x14ac:dyDescent="0.3">
      <c r="A76" s="9"/>
      <c r="B76" s="22"/>
      <c r="C76" s="20"/>
    </row>
    <row r="77" spans="1:3" ht="15.75" x14ac:dyDescent="0.25">
      <c r="A77" s="12"/>
      <c r="B77" s="8"/>
      <c r="C77" s="7">
        <f>+C69+C72+C73+C74+C75+C76</f>
        <v>474700</v>
      </c>
    </row>
    <row r="78" spans="1:3" ht="17.25" x14ac:dyDescent="0.3">
      <c r="A78" s="23" t="s">
        <v>26</v>
      </c>
      <c r="B78" s="11"/>
      <c r="C78" s="10"/>
    </row>
    <row r="79" spans="1:3" ht="17.25" x14ac:dyDescent="0.3">
      <c r="A79" s="9" t="s">
        <v>27</v>
      </c>
      <c r="B79" s="29">
        <v>350</v>
      </c>
      <c r="C79" s="28"/>
    </row>
    <row r="80" spans="1:3" ht="17.25" x14ac:dyDescent="0.3">
      <c r="A80" s="9" t="s">
        <v>28</v>
      </c>
      <c r="B80" s="32">
        <v>10705</v>
      </c>
      <c r="C80" s="31"/>
    </row>
    <row r="81" spans="1:3" ht="15.75" x14ac:dyDescent="0.25">
      <c r="A81" s="12"/>
      <c r="B81" s="11"/>
      <c r="C81" s="33">
        <f t="shared" ref="C81" si="4">-B79-B80</f>
        <v>-11055</v>
      </c>
    </row>
    <row r="82" spans="1:3" ht="18" thickBot="1" x14ac:dyDescent="0.35">
      <c r="A82" s="9" t="s">
        <v>29</v>
      </c>
      <c r="B82" s="36"/>
      <c r="C82" s="34">
        <f>+C77+C81</f>
        <v>463645</v>
      </c>
    </row>
    <row r="83" spans="1:3" ht="17.25" x14ac:dyDescent="0.3">
      <c r="A83" s="9" t="s">
        <v>30</v>
      </c>
      <c r="B83" s="32"/>
      <c r="C83" s="31">
        <f t="shared" ref="C83" si="5">C82*6/100</f>
        <v>27818.7</v>
      </c>
    </row>
    <row r="84" spans="1:3" ht="17.25" x14ac:dyDescent="0.3">
      <c r="A84" s="9" t="s">
        <v>31</v>
      </c>
      <c r="B84" s="22"/>
      <c r="C84" s="20">
        <v>-15000</v>
      </c>
    </row>
    <row r="85" spans="1:3" ht="16.5" thickBot="1" x14ac:dyDescent="0.3">
      <c r="A85" s="12" t="s">
        <v>32</v>
      </c>
      <c r="B85" s="32"/>
      <c r="C85" s="42">
        <f t="shared" ref="C85" si="6">C83+C84</f>
        <v>12818.7</v>
      </c>
    </row>
    <row r="86" spans="1:3" ht="17.25" thickTop="1" thickBot="1" x14ac:dyDescent="0.3">
      <c r="A86" s="43"/>
      <c r="B86" s="40"/>
      <c r="C86" s="42">
        <v>12819</v>
      </c>
    </row>
    <row r="87" spans="1:3" ht="16.5" thickTop="1" x14ac:dyDescent="0.25">
      <c r="A87" s="21"/>
      <c r="B87" s="30"/>
      <c r="C87" s="58" t="s">
        <v>114</v>
      </c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21"/>
      <c r="B90" s="30"/>
      <c r="C90" s="58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5"/>
      <c r="B93" s="3"/>
      <c r="C93" s="3"/>
    </row>
    <row r="94" spans="1:3" ht="15.75" x14ac:dyDescent="0.25">
      <c r="A94" s="46"/>
      <c r="B94" s="3"/>
      <c r="C94" s="3"/>
    </row>
    <row r="95" spans="1:3" ht="17.25" x14ac:dyDescent="0.3">
      <c r="A95" s="2"/>
      <c r="B95" s="3"/>
      <c r="C95" s="3"/>
    </row>
    <row r="96" spans="1:3" ht="17.25" x14ac:dyDescent="0.3">
      <c r="A96" s="1" t="s">
        <v>34</v>
      </c>
      <c r="B96" s="3"/>
      <c r="C96" s="3"/>
    </row>
    <row r="97" spans="1:3" ht="17.25" x14ac:dyDescent="0.3">
      <c r="A97" s="1" t="s">
        <v>1</v>
      </c>
      <c r="B97" s="3"/>
      <c r="C97" s="3"/>
    </row>
    <row r="98" spans="1:3" ht="17.25" x14ac:dyDescent="0.3">
      <c r="A98" s="2"/>
      <c r="B98" s="3"/>
      <c r="C98" s="3"/>
    </row>
    <row r="99" spans="1:3" ht="17.25" x14ac:dyDescent="0.3">
      <c r="A99" s="4" t="s">
        <v>2</v>
      </c>
      <c r="B99" s="3"/>
      <c r="C99" s="3"/>
    </row>
    <row r="100" spans="1:3" ht="17.25" x14ac:dyDescent="0.3">
      <c r="A100" s="5"/>
      <c r="B100" s="166" t="s">
        <v>113</v>
      </c>
      <c r="C100" s="166"/>
    </row>
    <row r="101" spans="1:3" ht="17.25" x14ac:dyDescent="0.3">
      <c r="A101" s="6" t="s">
        <v>6</v>
      </c>
      <c r="B101" s="8"/>
      <c r="C101" s="7">
        <v>107050</v>
      </c>
    </row>
    <row r="102" spans="1:3" ht="17.25" x14ac:dyDescent="0.3">
      <c r="A102" s="9" t="s">
        <v>7</v>
      </c>
      <c r="B102" s="11"/>
      <c r="C102" s="10"/>
    </row>
    <row r="103" spans="1:3" ht="15.75" x14ac:dyDescent="0.25">
      <c r="A103" s="12" t="s">
        <v>8</v>
      </c>
      <c r="B103" s="14"/>
      <c r="C103" s="13"/>
    </row>
    <row r="104" spans="1:3" ht="17.25" x14ac:dyDescent="0.3">
      <c r="A104" s="9" t="s">
        <v>9</v>
      </c>
      <c r="B104" s="11"/>
      <c r="C104" s="10">
        <v>7800</v>
      </c>
    </row>
    <row r="105" spans="1:3" ht="17.25" x14ac:dyDescent="0.3">
      <c r="A105" s="9" t="s">
        <v>10</v>
      </c>
      <c r="B105" s="11"/>
      <c r="C105" s="10"/>
    </row>
    <row r="106" spans="1:3" ht="17.25" x14ac:dyDescent="0.3">
      <c r="A106" s="9" t="s">
        <v>11</v>
      </c>
      <c r="B106" s="11"/>
      <c r="C106" s="10">
        <v>39825</v>
      </c>
    </row>
    <row r="107" spans="1:3" ht="17.25" x14ac:dyDescent="0.3">
      <c r="A107" s="9" t="s">
        <v>12</v>
      </c>
      <c r="B107" s="16"/>
      <c r="C107" s="13">
        <v>30000</v>
      </c>
    </row>
    <row r="108" spans="1:3" ht="17.25" x14ac:dyDescent="0.3">
      <c r="A108" s="9" t="s">
        <v>13</v>
      </c>
      <c r="B108" s="11"/>
      <c r="C108" s="10">
        <v>53525</v>
      </c>
    </row>
    <row r="109" spans="1:3" ht="17.25" x14ac:dyDescent="0.3">
      <c r="A109" s="9" t="s">
        <v>14</v>
      </c>
      <c r="B109" s="11"/>
      <c r="C109" s="10"/>
    </row>
    <row r="110" spans="1:3" ht="17.25" x14ac:dyDescent="0.3">
      <c r="A110" s="9" t="s">
        <v>15</v>
      </c>
      <c r="B110" s="14"/>
      <c r="C110" s="13">
        <v>100000</v>
      </c>
    </row>
    <row r="111" spans="1:3" ht="17.25" x14ac:dyDescent="0.3">
      <c r="A111" s="9" t="s">
        <v>16</v>
      </c>
      <c r="B111" s="11"/>
      <c r="C111" s="10">
        <v>25000</v>
      </c>
    </row>
    <row r="112" spans="1:3" ht="17.25" x14ac:dyDescent="0.3">
      <c r="A112" s="9" t="s">
        <v>17</v>
      </c>
      <c r="B112" s="11"/>
      <c r="C112" s="10">
        <v>55000</v>
      </c>
    </row>
    <row r="113" spans="1:3" ht="17.25" x14ac:dyDescent="0.3">
      <c r="A113" s="9" t="s">
        <v>18</v>
      </c>
      <c r="B113" s="14"/>
      <c r="C113" s="13">
        <v>11500</v>
      </c>
    </row>
    <row r="114" spans="1:3" ht="17.25" x14ac:dyDescent="0.3">
      <c r="A114" s="9" t="s">
        <v>19</v>
      </c>
      <c r="B114" s="11"/>
      <c r="C114" s="10">
        <v>20000</v>
      </c>
    </row>
    <row r="115" spans="1:3" ht="17.25" x14ac:dyDescent="0.3">
      <c r="A115" s="17" t="s">
        <v>20</v>
      </c>
      <c r="B115" s="19"/>
      <c r="C115" s="18">
        <f>SUM(C101:C114)</f>
        <v>449700</v>
      </c>
    </row>
    <row r="116" spans="1:3" ht="17.25" x14ac:dyDescent="0.3">
      <c r="A116" s="9"/>
      <c r="B116" s="22"/>
      <c r="C116" s="20"/>
    </row>
    <row r="117" spans="1:3" ht="17.25" x14ac:dyDescent="0.3">
      <c r="A117" s="23" t="s">
        <v>21</v>
      </c>
      <c r="B117" s="22"/>
      <c r="C117" s="20"/>
    </row>
    <row r="118" spans="1:3" ht="17.25" x14ac:dyDescent="0.3">
      <c r="A118" s="9" t="s">
        <v>22</v>
      </c>
      <c r="B118" s="22"/>
      <c r="C118" s="20"/>
    </row>
    <row r="119" spans="1:3" ht="15.75" x14ac:dyDescent="0.25">
      <c r="A119" s="24" t="s">
        <v>23</v>
      </c>
      <c r="B119" s="22"/>
      <c r="C119" s="20"/>
    </row>
    <row r="120" spans="1:3" ht="17.25" x14ac:dyDescent="0.3">
      <c r="A120" s="9" t="s">
        <v>24</v>
      </c>
      <c r="B120" s="22"/>
      <c r="C120" s="20"/>
    </row>
    <row r="121" spans="1:3" ht="17.25" x14ac:dyDescent="0.3">
      <c r="A121" s="9" t="s">
        <v>25</v>
      </c>
      <c r="B121" s="22"/>
      <c r="C121" s="134">
        <v>3728.69</v>
      </c>
    </row>
    <row r="122" spans="1:3" ht="17.25" x14ac:dyDescent="0.3">
      <c r="A122" s="9"/>
      <c r="B122" s="22"/>
      <c r="C122" s="20"/>
    </row>
    <row r="123" spans="1:3" ht="15.75" x14ac:dyDescent="0.25">
      <c r="A123" s="12"/>
      <c r="B123" s="8"/>
      <c r="C123" s="7">
        <f>C115+C121</f>
        <v>453428.69</v>
      </c>
    </row>
    <row r="124" spans="1:3" ht="17.25" x14ac:dyDescent="0.3">
      <c r="A124" s="23" t="s">
        <v>26</v>
      </c>
      <c r="B124" s="11"/>
      <c r="C124" s="10"/>
    </row>
    <row r="125" spans="1:3" ht="17.25" x14ac:dyDescent="0.3">
      <c r="A125" s="9" t="s">
        <v>27</v>
      </c>
      <c r="B125" s="29">
        <v>350</v>
      </c>
      <c r="C125" s="28"/>
    </row>
    <row r="126" spans="1:3" ht="17.25" x14ac:dyDescent="0.3">
      <c r="A126" s="9" t="s">
        <v>28</v>
      </c>
      <c r="B126" s="32">
        <v>10705</v>
      </c>
      <c r="C126" s="31"/>
    </row>
    <row r="127" spans="1:3" ht="15.75" x14ac:dyDescent="0.25">
      <c r="A127" s="12"/>
      <c r="B127" s="49"/>
      <c r="C127" s="10">
        <f t="shared" ref="C127" si="7">-B125-B126</f>
        <v>-11055</v>
      </c>
    </row>
    <row r="128" spans="1:3" ht="18" thickBot="1" x14ac:dyDescent="0.35">
      <c r="A128" s="9" t="s">
        <v>29</v>
      </c>
      <c r="B128" s="35"/>
      <c r="C128" s="34">
        <f>+C123+C127</f>
        <v>442373.69</v>
      </c>
    </row>
    <row r="129" spans="1:3" ht="17.25" x14ac:dyDescent="0.3">
      <c r="A129" s="9" t="s">
        <v>30</v>
      </c>
      <c r="B129" s="32"/>
      <c r="C129" s="31">
        <f t="shared" ref="C129" si="8">C128*6/100</f>
        <v>26542.421400000003</v>
      </c>
    </row>
    <row r="130" spans="1:3" ht="17.25" x14ac:dyDescent="0.3">
      <c r="A130" s="9" t="s">
        <v>31</v>
      </c>
      <c r="B130" s="22"/>
      <c r="C130" s="20">
        <v>-15000</v>
      </c>
    </row>
    <row r="131" spans="1:3" ht="15.75" x14ac:dyDescent="0.25">
      <c r="A131" s="12" t="s">
        <v>32</v>
      </c>
      <c r="B131" s="40"/>
      <c r="C131" s="41">
        <f t="shared" ref="C131" si="9">C129+C130</f>
        <v>11542.421400000003</v>
      </c>
    </row>
    <row r="132" spans="1:3" ht="16.5" thickBot="1" x14ac:dyDescent="0.3">
      <c r="A132" s="51"/>
      <c r="B132" s="52"/>
      <c r="C132" s="124">
        <v>11542</v>
      </c>
    </row>
    <row r="133" spans="1:3" ht="18" thickTop="1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5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56"/>
      <c r="B139" s="3"/>
      <c r="C139" s="3"/>
    </row>
    <row r="140" spans="1:3" ht="17.25" x14ac:dyDescent="0.3">
      <c r="A140" s="1" t="s">
        <v>36</v>
      </c>
      <c r="B140" s="3"/>
      <c r="C140" s="3"/>
    </row>
    <row r="141" spans="1:3" ht="17.25" x14ac:dyDescent="0.3">
      <c r="A141" s="1" t="s">
        <v>1</v>
      </c>
      <c r="B141" s="3"/>
      <c r="C141" s="3"/>
    </row>
    <row r="142" spans="1:3" ht="17.25" x14ac:dyDescent="0.3">
      <c r="A142" s="2"/>
      <c r="B142" s="3"/>
      <c r="C142" s="3"/>
    </row>
    <row r="143" spans="1:3" ht="17.25" x14ac:dyDescent="0.3">
      <c r="A143" s="4" t="s">
        <v>2</v>
      </c>
      <c r="B143" s="3"/>
      <c r="C143" s="3"/>
    </row>
    <row r="144" spans="1:3" ht="17.25" x14ac:dyDescent="0.3">
      <c r="A144" s="5"/>
      <c r="B144" s="166" t="s">
        <v>113</v>
      </c>
      <c r="C144" s="166"/>
    </row>
    <row r="145" spans="1:3" ht="17.25" x14ac:dyDescent="0.3">
      <c r="A145" s="6" t="s">
        <v>6</v>
      </c>
      <c r="B145" s="8"/>
      <c r="C145" s="7">
        <v>84780</v>
      </c>
    </row>
    <row r="146" spans="1:3" ht="17.25" x14ac:dyDescent="0.3">
      <c r="A146" s="9" t="s">
        <v>7</v>
      </c>
      <c r="B146" s="11"/>
      <c r="C146" s="10"/>
    </row>
    <row r="147" spans="1:3" ht="15.75" x14ac:dyDescent="0.25">
      <c r="A147" s="12" t="s">
        <v>8</v>
      </c>
      <c r="B147" s="14"/>
      <c r="C147" s="13"/>
    </row>
    <row r="148" spans="1:3" ht="17.25" x14ac:dyDescent="0.3">
      <c r="A148" s="9" t="s">
        <v>9</v>
      </c>
      <c r="B148" s="11"/>
      <c r="C148" s="10">
        <v>7800</v>
      </c>
    </row>
    <row r="149" spans="1:3" ht="17.25" x14ac:dyDescent="0.3">
      <c r="A149" s="9" t="s">
        <v>10</v>
      </c>
      <c r="B149" s="11"/>
      <c r="C149" s="10"/>
    </row>
    <row r="150" spans="1:3" ht="17.25" x14ac:dyDescent="0.3">
      <c r="A150" s="9" t="s">
        <v>11</v>
      </c>
      <c r="B150" s="11"/>
      <c r="C150" s="10">
        <v>39825</v>
      </c>
    </row>
    <row r="151" spans="1:3" ht="17.25" x14ac:dyDescent="0.3">
      <c r="A151" s="9" t="s">
        <v>12</v>
      </c>
      <c r="B151" s="16"/>
      <c r="C151" s="13">
        <v>30000</v>
      </c>
    </row>
    <row r="152" spans="1:3" ht="17.25" x14ac:dyDescent="0.3">
      <c r="A152" s="9" t="s">
        <v>13</v>
      </c>
      <c r="B152" s="11"/>
      <c r="C152" s="10">
        <v>42390</v>
      </c>
    </row>
    <row r="153" spans="1:3" ht="17.25" x14ac:dyDescent="0.3">
      <c r="A153" s="9" t="s">
        <v>14</v>
      </c>
      <c r="B153" s="11"/>
      <c r="C153" s="10"/>
    </row>
    <row r="154" spans="1:3" ht="17.25" x14ac:dyDescent="0.3">
      <c r="A154" s="9" t="s">
        <v>15</v>
      </c>
      <c r="B154" s="14"/>
      <c r="C154" s="13">
        <v>100000</v>
      </c>
    </row>
    <row r="155" spans="1:3" ht="17.25" x14ac:dyDescent="0.3">
      <c r="A155" s="9" t="s">
        <v>16</v>
      </c>
      <c r="B155" s="11"/>
      <c r="C155" s="10">
        <v>25000</v>
      </c>
    </row>
    <row r="156" spans="1:3" ht="17.25" x14ac:dyDescent="0.3">
      <c r="A156" s="9" t="s">
        <v>17</v>
      </c>
      <c r="B156" s="11"/>
      <c r="C156" s="10">
        <v>55000</v>
      </c>
    </row>
    <row r="157" spans="1:3" ht="17.25" x14ac:dyDescent="0.3">
      <c r="A157" s="9" t="s">
        <v>18</v>
      </c>
      <c r="B157" s="14"/>
      <c r="C157" s="13">
        <v>11500</v>
      </c>
    </row>
    <row r="158" spans="1:3" ht="17.25" x14ac:dyDescent="0.3">
      <c r="A158" s="9" t="s">
        <v>19</v>
      </c>
      <c r="B158" s="11"/>
      <c r="C158" s="10">
        <v>20000</v>
      </c>
    </row>
    <row r="159" spans="1:3" ht="17.25" x14ac:dyDescent="0.3">
      <c r="A159" s="17" t="s">
        <v>20</v>
      </c>
      <c r="B159" s="19"/>
      <c r="C159" s="18">
        <f>SUM(C145:C158)</f>
        <v>416295</v>
      </c>
    </row>
    <row r="160" spans="1:3" ht="17.25" x14ac:dyDescent="0.3">
      <c r="A160" s="9"/>
      <c r="B160" s="22"/>
      <c r="C160" s="20"/>
    </row>
    <row r="161" spans="1:3" ht="17.25" x14ac:dyDescent="0.3">
      <c r="A161" s="23" t="s">
        <v>21</v>
      </c>
      <c r="B161" s="22"/>
      <c r="C161" s="20"/>
    </row>
    <row r="162" spans="1:3" ht="17.25" x14ac:dyDescent="0.3">
      <c r="A162" s="9" t="s">
        <v>22</v>
      </c>
      <c r="B162" s="22"/>
      <c r="C162" s="20"/>
    </row>
    <row r="163" spans="1:3" ht="15.75" x14ac:dyDescent="0.25">
      <c r="A163" s="24" t="s">
        <v>23</v>
      </c>
      <c r="B163" s="22"/>
      <c r="C163" s="20"/>
    </row>
    <row r="164" spans="1:3" ht="17.25" x14ac:dyDescent="0.3">
      <c r="A164" s="9" t="s">
        <v>24</v>
      </c>
      <c r="B164" s="22"/>
      <c r="C164" s="20"/>
    </row>
    <row r="165" spans="1:3" ht="17.25" x14ac:dyDescent="0.3">
      <c r="A165" s="9" t="s">
        <v>25</v>
      </c>
      <c r="B165" s="22"/>
      <c r="C165" s="20"/>
    </row>
    <row r="166" spans="1:3" ht="17.25" x14ac:dyDescent="0.3">
      <c r="A166" s="9"/>
      <c r="B166" s="22"/>
      <c r="C166" s="20"/>
    </row>
    <row r="167" spans="1:3" ht="15.75" x14ac:dyDescent="0.25">
      <c r="A167" s="12"/>
      <c r="B167" s="8"/>
      <c r="C167" s="7">
        <f>C159+C163+C164+C165</f>
        <v>416295</v>
      </c>
    </row>
    <row r="168" spans="1:3" ht="17.25" x14ac:dyDescent="0.3">
      <c r="A168" s="23" t="s">
        <v>26</v>
      </c>
      <c r="B168" s="11"/>
      <c r="C168" s="10"/>
    </row>
    <row r="169" spans="1:3" ht="17.25" x14ac:dyDescent="0.3">
      <c r="A169" s="9" t="s">
        <v>27</v>
      </c>
      <c r="B169" s="29">
        <v>350</v>
      </c>
      <c r="C169" s="28"/>
    </row>
    <row r="170" spans="1:3" ht="17.25" x14ac:dyDescent="0.3">
      <c r="A170" s="9" t="s">
        <v>28</v>
      </c>
      <c r="B170" s="32">
        <v>8478</v>
      </c>
      <c r="C170" s="31"/>
    </row>
    <row r="171" spans="1:3" ht="15.75" x14ac:dyDescent="0.25">
      <c r="A171" s="12"/>
      <c r="B171" s="11"/>
      <c r="C171" s="33">
        <f t="shared" ref="C171" si="10">-B169-B170</f>
        <v>-8828</v>
      </c>
    </row>
    <row r="172" spans="1:3" ht="17.25" x14ac:dyDescent="0.3">
      <c r="A172" s="9" t="s">
        <v>29</v>
      </c>
      <c r="B172" s="11"/>
      <c r="C172" s="10">
        <f>+C167+C171</f>
        <v>407467</v>
      </c>
    </row>
    <row r="173" spans="1:3" ht="17.25" x14ac:dyDescent="0.3">
      <c r="A173" s="9" t="s">
        <v>37</v>
      </c>
      <c r="B173" s="32"/>
      <c r="C173" s="31">
        <f t="shared" ref="C173" si="11">C172*6/100</f>
        <v>24448.02</v>
      </c>
    </row>
    <row r="174" spans="1:3" ht="17.25" x14ac:dyDescent="0.3">
      <c r="A174" s="9" t="s">
        <v>31</v>
      </c>
      <c r="B174" s="22"/>
      <c r="C174" s="20">
        <v>-15000</v>
      </c>
    </row>
    <row r="175" spans="1:3" ht="16.5" thickBot="1" x14ac:dyDescent="0.3">
      <c r="A175" s="43" t="s">
        <v>32</v>
      </c>
      <c r="B175" s="40"/>
      <c r="C175" s="124">
        <f t="shared" ref="C175" si="12">C173+C174</f>
        <v>9448.02</v>
      </c>
    </row>
    <row r="176" spans="1:3" ht="18" thickTop="1" x14ac:dyDescent="0.3">
      <c r="A176" s="2"/>
      <c r="B176" s="3"/>
      <c r="C176" s="3"/>
    </row>
    <row r="177" spans="1:3" ht="17.25" x14ac:dyDescent="0.3">
      <c r="A177" s="2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56"/>
      <c r="B182" s="3"/>
      <c r="C182" s="3"/>
    </row>
    <row r="183" spans="1:3" ht="17.25" x14ac:dyDescent="0.3">
      <c r="A183" s="1" t="s">
        <v>39</v>
      </c>
      <c r="B183" s="3"/>
      <c r="C183" s="3"/>
    </row>
    <row r="184" spans="1:3" ht="17.25" x14ac:dyDescent="0.3">
      <c r="A184" s="1" t="s">
        <v>1</v>
      </c>
      <c r="B184" s="3"/>
      <c r="C184" s="3"/>
    </row>
    <row r="185" spans="1:3" ht="17.25" x14ac:dyDescent="0.3">
      <c r="A185" s="2"/>
      <c r="B185" s="3"/>
      <c r="C185" s="3"/>
    </row>
    <row r="186" spans="1:3" ht="17.25" x14ac:dyDescent="0.3">
      <c r="A186" s="4" t="s">
        <v>2</v>
      </c>
      <c r="B186" s="3"/>
      <c r="C186" s="3"/>
    </row>
    <row r="187" spans="1:3" ht="17.25" x14ac:dyDescent="0.3">
      <c r="A187" s="5"/>
      <c r="B187" s="166" t="s">
        <v>113</v>
      </c>
      <c r="C187" s="166"/>
    </row>
    <row r="188" spans="1:3" ht="17.25" x14ac:dyDescent="0.3">
      <c r="A188" s="6" t="s">
        <v>6</v>
      </c>
      <c r="B188" s="8"/>
      <c r="C188" s="7">
        <v>104700</v>
      </c>
    </row>
    <row r="189" spans="1:3" ht="17.25" x14ac:dyDescent="0.3">
      <c r="A189" s="9" t="s">
        <v>7</v>
      </c>
      <c r="B189" s="11"/>
      <c r="C189" s="10"/>
    </row>
    <row r="190" spans="1:3" ht="15.75" x14ac:dyDescent="0.25">
      <c r="A190" s="12" t="s">
        <v>8</v>
      </c>
      <c r="B190" s="14"/>
      <c r="C190" s="13"/>
    </row>
    <row r="191" spans="1:3" ht="17.25" x14ac:dyDescent="0.3">
      <c r="A191" s="9" t="s">
        <v>9</v>
      </c>
      <c r="B191" s="11"/>
      <c r="C191" s="10">
        <v>7800</v>
      </c>
    </row>
    <row r="192" spans="1:3" ht="17.25" x14ac:dyDescent="0.3">
      <c r="A192" s="9" t="s">
        <v>10</v>
      </c>
      <c r="B192" s="11"/>
      <c r="C192" s="10"/>
    </row>
    <row r="193" spans="1:3" ht="17.25" x14ac:dyDescent="0.3">
      <c r="A193" s="9" t="s">
        <v>11</v>
      </c>
      <c r="B193" s="11"/>
      <c r="C193" s="10">
        <v>39825</v>
      </c>
    </row>
    <row r="194" spans="1:3" ht="17.25" x14ac:dyDescent="0.3">
      <c r="A194" s="9" t="s">
        <v>12</v>
      </c>
      <c r="B194" s="16"/>
      <c r="C194" s="15">
        <v>30000</v>
      </c>
    </row>
    <row r="195" spans="1:3" ht="17.25" x14ac:dyDescent="0.3">
      <c r="A195" s="9" t="s">
        <v>13</v>
      </c>
      <c r="B195" s="11"/>
      <c r="C195" s="10">
        <v>52350</v>
      </c>
    </row>
    <row r="196" spans="1:3" ht="17.25" x14ac:dyDescent="0.3">
      <c r="A196" s="9" t="s">
        <v>14</v>
      </c>
      <c r="B196" s="11"/>
      <c r="C196" s="10"/>
    </row>
    <row r="197" spans="1:3" ht="17.25" x14ac:dyDescent="0.3">
      <c r="A197" s="9" t="s">
        <v>15</v>
      </c>
      <c r="B197" s="14"/>
      <c r="C197" s="13">
        <v>100000</v>
      </c>
    </row>
    <row r="198" spans="1:3" ht="17.25" x14ac:dyDescent="0.3">
      <c r="A198" s="9" t="s">
        <v>16</v>
      </c>
      <c r="B198" s="11"/>
      <c r="C198" s="10">
        <v>25000</v>
      </c>
    </row>
    <row r="199" spans="1:3" ht="17.25" x14ac:dyDescent="0.3">
      <c r="A199" s="9" t="s">
        <v>17</v>
      </c>
      <c r="B199" s="11"/>
      <c r="C199" s="10">
        <v>55000</v>
      </c>
    </row>
    <row r="200" spans="1:3" ht="17.25" x14ac:dyDescent="0.3">
      <c r="A200" s="9" t="s">
        <v>18</v>
      </c>
      <c r="B200" s="14"/>
      <c r="C200" s="13">
        <v>11500</v>
      </c>
    </row>
    <row r="201" spans="1:3" ht="17.25" x14ac:dyDescent="0.3">
      <c r="A201" s="9" t="s">
        <v>19</v>
      </c>
      <c r="B201" s="11"/>
      <c r="C201" s="10">
        <v>20000</v>
      </c>
    </row>
    <row r="202" spans="1:3" ht="17.25" x14ac:dyDescent="0.3">
      <c r="A202" s="17" t="s">
        <v>20</v>
      </c>
      <c r="B202" s="19"/>
      <c r="C202" s="18">
        <f>SUM(C188:C201)</f>
        <v>446175</v>
      </c>
    </row>
    <row r="203" spans="1:3" ht="17.25" x14ac:dyDescent="0.3">
      <c r="A203" s="9"/>
      <c r="B203" s="22"/>
      <c r="C203" s="20"/>
    </row>
    <row r="204" spans="1:3" ht="17.25" x14ac:dyDescent="0.3">
      <c r="A204" s="23" t="s">
        <v>21</v>
      </c>
      <c r="B204" s="22"/>
      <c r="C204" s="20"/>
    </row>
    <row r="205" spans="1:3" ht="17.25" x14ac:dyDescent="0.3">
      <c r="A205" s="9" t="s">
        <v>22</v>
      </c>
      <c r="B205" s="22"/>
      <c r="C205" s="20"/>
    </row>
    <row r="206" spans="1:3" ht="15.75" x14ac:dyDescent="0.25">
      <c r="A206" s="24" t="s">
        <v>23</v>
      </c>
      <c r="B206" s="22"/>
      <c r="C206" s="20"/>
    </row>
    <row r="207" spans="1:3" ht="17.25" x14ac:dyDescent="0.3">
      <c r="A207" s="9" t="s">
        <v>24</v>
      </c>
      <c r="B207" s="22"/>
      <c r="C207" s="20"/>
    </row>
    <row r="208" spans="1:3" ht="17.25" x14ac:dyDescent="0.3">
      <c r="A208" s="9" t="s">
        <v>25</v>
      </c>
      <c r="B208" s="22"/>
      <c r="C208" s="20"/>
    </row>
    <row r="209" spans="1:3" ht="17.25" x14ac:dyDescent="0.3">
      <c r="A209" s="9"/>
      <c r="B209" s="22"/>
      <c r="C209" s="20"/>
    </row>
    <row r="210" spans="1:3" ht="15.75" x14ac:dyDescent="0.25">
      <c r="A210" s="12"/>
      <c r="B210" s="8"/>
      <c r="C210" s="7">
        <f t="shared" ref="C210" si="13">+C202+C205+C206+C207+C208</f>
        <v>446175</v>
      </c>
    </row>
    <row r="211" spans="1:3" ht="17.25" x14ac:dyDescent="0.3">
      <c r="A211" s="23" t="s">
        <v>26</v>
      </c>
      <c r="B211" s="11"/>
      <c r="C211" s="10"/>
    </row>
    <row r="212" spans="1:3" ht="17.25" x14ac:dyDescent="0.3">
      <c r="A212" s="9" t="s">
        <v>27</v>
      </c>
      <c r="B212" s="29">
        <v>350</v>
      </c>
      <c r="C212" s="28"/>
    </row>
    <row r="213" spans="1:3" ht="17.25" x14ac:dyDescent="0.3">
      <c r="A213" s="9" t="s">
        <v>28</v>
      </c>
      <c r="B213" s="32">
        <v>10470</v>
      </c>
      <c r="C213" s="31"/>
    </row>
    <row r="214" spans="1:3" ht="15.75" x14ac:dyDescent="0.25">
      <c r="A214" s="12"/>
      <c r="B214" s="11"/>
      <c r="C214" s="10">
        <f t="shared" ref="C214" si="14">-B212-B213</f>
        <v>-10820</v>
      </c>
    </row>
    <row r="215" spans="1:3" ht="17.25" x14ac:dyDescent="0.3">
      <c r="A215" s="9" t="s">
        <v>29</v>
      </c>
      <c r="B215" s="8"/>
      <c r="C215" s="7">
        <f>+C210+C214</f>
        <v>435355</v>
      </c>
    </row>
    <row r="216" spans="1:3" ht="17.25" x14ac:dyDescent="0.3">
      <c r="A216" s="9" t="s">
        <v>30</v>
      </c>
      <c r="B216" s="32"/>
      <c r="C216" s="31">
        <f t="shared" ref="C216" si="15">C215*6/100</f>
        <v>26121.3</v>
      </c>
    </row>
    <row r="217" spans="1:3" ht="17.25" x14ac:dyDescent="0.3">
      <c r="A217" s="9" t="s">
        <v>31</v>
      </c>
      <c r="B217" s="22"/>
      <c r="C217" s="20">
        <v>-15000</v>
      </c>
    </row>
    <row r="218" spans="1:3" ht="15.75" x14ac:dyDescent="0.25">
      <c r="A218" s="12" t="s">
        <v>32</v>
      </c>
      <c r="B218" s="32"/>
      <c r="C218" s="53">
        <f t="shared" ref="C218" si="16">C216+C217</f>
        <v>11121.3</v>
      </c>
    </row>
    <row r="219" spans="1:3" ht="16.5" thickBot="1" x14ac:dyDescent="0.3">
      <c r="A219" s="43"/>
      <c r="B219" s="39"/>
      <c r="C219" s="124">
        <v>11121</v>
      </c>
    </row>
    <row r="220" spans="1:3" ht="16.5" thickTop="1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5.75" x14ac:dyDescent="0.25">
      <c r="A224" s="21"/>
      <c r="B224" s="30"/>
      <c r="C224" s="97"/>
    </row>
    <row r="229" spans="1:3" ht="17.25" x14ac:dyDescent="0.3">
      <c r="A229" s="61" t="s">
        <v>41</v>
      </c>
      <c r="B229" s="3"/>
      <c r="C229" s="3"/>
    </row>
    <row r="230" spans="1:3" ht="17.25" x14ac:dyDescent="0.3">
      <c r="A230" s="61" t="s">
        <v>1</v>
      </c>
      <c r="B230" s="3"/>
      <c r="C230" s="3"/>
    </row>
    <row r="231" spans="1:3" ht="17.25" x14ac:dyDescent="0.3">
      <c r="A231" s="5"/>
      <c r="B231" s="3"/>
      <c r="C231" s="3"/>
    </row>
    <row r="232" spans="1:3" ht="17.25" x14ac:dyDescent="0.3">
      <c r="A232" s="63" t="s">
        <v>2</v>
      </c>
      <c r="B232" s="3"/>
      <c r="C232" s="3"/>
    </row>
    <row r="233" spans="1:3" ht="17.25" x14ac:dyDescent="0.3">
      <c r="A233" s="5"/>
      <c r="B233" s="166" t="s">
        <v>113</v>
      </c>
      <c r="C233" s="166"/>
    </row>
    <row r="234" spans="1:3" ht="17.25" x14ac:dyDescent="0.3">
      <c r="A234" s="6" t="s">
        <v>6</v>
      </c>
      <c r="B234" s="8"/>
      <c r="C234" s="7">
        <v>90840</v>
      </c>
    </row>
    <row r="235" spans="1:3" ht="17.25" x14ac:dyDescent="0.3">
      <c r="A235" s="9" t="s">
        <v>7</v>
      </c>
      <c r="B235" s="11"/>
      <c r="C235" s="10"/>
    </row>
    <row r="236" spans="1:3" ht="15.75" x14ac:dyDescent="0.25">
      <c r="A236" s="12" t="s">
        <v>8</v>
      </c>
      <c r="B236" s="14"/>
      <c r="C236" s="13"/>
    </row>
    <row r="237" spans="1:3" ht="17.25" x14ac:dyDescent="0.3">
      <c r="A237" s="9" t="s">
        <v>9</v>
      </c>
      <c r="B237" s="11"/>
      <c r="C237" s="10">
        <v>7800</v>
      </c>
    </row>
    <row r="238" spans="1:3" ht="17.25" x14ac:dyDescent="0.3">
      <c r="A238" s="9" t="s">
        <v>10</v>
      </c>
      <c r="B238" s="11"/>
      <c r="C238" s="10"/>
    </row>
    <row r="239" spans="1:3" ht="17.25" x14ac:dyDescent="0.3">
      <c r="A239" s="9" t="s">
        <v>11</v>
      </c>
      <c r="B239" s="11"/>
      <c r="C239" s="10">
        <v>39825</v>
      </c>
    </row>
    <row r="240" spans="1:3" ht="17.25" x14ac:dyDescent="0.3">
      <c r="A240" s="9" t="s">
        <v>12</v>
      </c>
      <c r="B240" s="16"/>
      <c r="C240" s="15"/>
    </row>
    <row r="241" spans="1:3" ht="17.25" x14ac:dyDescent="0.3">
      <c r="A241" s="9" t="s">
        <v>13</v>
      </c>
      <c r="B241" s="11"/>
      <c r="C241" s="10">
        <v>45420</v>
      </c>
    </row>
    <row r="242" spans="1:3" ht="17.25" x14ac:dyDescent="0.3">
      <c r="A242" s="9" t="s">
        <v>14</v>
      </c>
      <c r="B242" s="11"/>
      <c r="C242" s="10"/>
    </row>
    <row r="243" spans="1:3" ht="17.25" x14ac:dyDescent="0.3">
      <c r="A243" s="9" t="s">
        <v>15</v>
      </c>
      <c r="B243" s="14"/>
      <c r="C243" s="13">
        <v>100000</v>
      </c>
    </row>
    <row r="244" spans="1:3" ht="17.25" x14ac:dyDescent="0.3">
      <c r="A244" s="9" t="s">
        <v>16</v>
      </c>
      <c r="B244" s="11"/>
      <c r="C244" s="10">
        <v>25000</v>
      </c>
    </row>
    <row r="245" spans="1:3" ht="17.25" x14ac:dyDescent="0.3">
      <c r="A245" s="9" t="s">
        <v>17</v>
      </c>
      <c r="B245" s="11"/>
      <c r="C245" s="10">
        <v>55000</v>
      </c>
    </row>
    <row r="246" spans="1:3" ht="17.25" x14ac:dyDescent="0.3">
      <c r="A246" s="9" t="s">
        <v>18</v>
      </c>
      <c r="B246" s="14"/>
      <c r="C246" s="13">
        <v>11500</v>
      </c>
    </row>
    <row r="247" spans="1:3" ht="17.25" x14ac:dyDescent="0.3">
      <c r="A247" s="9" t="s">
        <v>19</v>
      </c>
      <c r="B247" s="11"/>
      <c r="C247" s="10">
        <v>20000</v>
      </c>
    </row>
    <row r="248" spans="1:3" ht="17.25" x14ac:dyDescent="0.3">
      <c r="A248" s="17" t="s">
        <v>20</v>
      </c>
      <c r="B248" s="19"/>
      <c r="C248" s="18">
        <f>SUM(C234:C247)</f>
        <v>395385</v>
      </c>
    </row>
    <row r="249" spans="1:3" ht="17.25" x14ac:dyDescent="0.3">
      <c r="A249" s="9"/>
      <c r="B249" s="22"/>
      <c r="C249" s="20"/>
    </row>
    <row r="250" spans="1:3" ht="17.25" x14ac:dyDescent="0.3">
      <c r="A250" s="23" t="s">
        <v>21</v>
      </c>
      <c r="B250" s="22"/>
      <c r="C250" s="20"/>
    </row>
    <row r="251" spans="1:3" ht="17.25" x14ac:dyDescent="0.3">
      <c r="A251" s="9" t="s">
        <v>22</v>
      </c>
      <c r="B251" s="22"/>
      <c r="C251" s="20"/>
    </row>
    <row r="252" spans="1:3" ht="15.75" x14ac:dyDescent="0.25">
      <c r="A252" s="24" t="s">
        <v>23</v>
      </c>
      <c r="B252" s="16"/>
      <c r="C252" s="15"/>
    </row>
    <row r="253" spans="1:3" ht="17.25" x14ac:dyDescent="0.3">
      <c r="A253" s="9" t="s">
        <v>24</v>
      </c>
      <c r="B253" s="22"/>
      <c r="C253" s="134">
        <v>70000</v>
      </c>
    </row>
    <row r="254" spans="1:3" ht="17.25" x14ac:dyDescent="0.3">
      <c r="A254" s="9" t="s">
        <v>25</v>
      </c>
      <c r="B254" s="22"/>
      <c r="C254" s="28">
        <v>5102.66</v>
      </c>
    </row>
    <row r="255" spans="1:3" ht="17.25" x14ac:dyDescent="0.3">
      <c r="A255" s="9"/>
      <c r="B255" s="22"/>
      <c r="C255" s="20"/>
    </row>
    <row r="256" spans="1:3" ht="15.75" x14ac:dyDescent="0.25">
      <c r="A256" s="12"/>
      <c r="B256" s="8"/>
      <c r="C256" s="7">
        <f>C248+C252+C253+C254</f>
        <v>470487.66</v>
      </c>
    </row>
    <row r="257" spans="1:3" ht="17.25" x14ac:dyDescent="0.3">
      <c r="A257" s="23" t="s">
        <v>26</v>
      </c>
      <c r="B257" s="11"/>
      <c r="C257" s="10"/>
    </row>
    <row r="258" spans="1:3" ht="17.25" x14ac:dyDescent="0.3">
      <c r="A258" s="9" t="s">
        <v>27</v>
      </c>
      <c r="B258" s="29">
        <v>350</v>
      </c>
      <c r="C258" s="28"/>
    </row>
    <row r="259" spans="1:3" ht="17.25" x14ac:dyDescent="0.3">
      <c r="A259" s="9" t="s">
        <v>28</v>
      </c>
      <c r="B259" s="32">
        <v>9084</v>
      </c>
      <c r="C259" s="31"/>
    </row>
    <row r="260" spans="1:3" ht="16.5" thickBot="1" x14ac:dyDescent="0.3">
      <c r="A260" s="12"/>
      <c r="B260" s="36"/>
      <c r="C260" s="59">
        <f>-B258-B259</f>
        <v>-9434</v>
      </c>
    </row>
    <row r="261" spans="1:3" ht="17.25" x14ac:dyDescent="0.3">
      <c r="A261" s="9" t="s">
        <v>29</v>
      </c>
      <c r="B261" s="11"/>
      <c r="C261" s="65">
        <f>+C256+C260</f>
        <v>461053.66</v>
      </c>
    </row>
    <row r="262" spans="1:3" ht="17.25" x14ac:dyDescent="0.3">
      <c r="A262" s="9" t="s">
        <v>30</v>
      </c>
      <c r="B262" s="32"/>
      <c r="C262" s="85">
        <f>C261*6/100</f>
        <v>27663.2196</v>
      </c>
    </row>
    <row r="263" spans="1:3" ht="17.25" x14ac:dyDescent="0.3">
      <c r="A263" s="9" t="s">
        <v>31</v>
      </c>
      <c r="B263" s="22"/>
      <c r="C263" s="77">
        <v>-15000</v>
      </c>
    </row>
    <row r="264" spans="1:3" ht="15.75" x14ac:dyDescent="0.25">
      <c r="A264" s="43" t="s">
        <v>32</v>
      </c>
      <c r="B264" s="40"/>
      <c r="C264" s="60">
        <f>C262+C263</f>
        <v>12663.2196</v>
      </c>
    </row>
    <row r="265" spans="1:3" ht="16.5" thickBot="1" x14ac:dyDescent="0.3">
      <c r="A265" s="12"/>
      <c r="B265" s="52"/>
      <c r="C265" s="124">
        <v>12663</v>
      </c>
    </row>
    <row r="266" spans="1:3" ht="16.5" thickTop="1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6" t="s">
        <v>113</v>
      </c>
      <c r="C278" s="166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39825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450900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/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450900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7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439845</v>
      </c>
    </row>
    <row r="307" spans="1:3" ht="17.25" x14ac:dyDescent="0.3">
      <c r="A307" s="9" t="s">
        <v>30</v>
      </c>
      <c r="B307" s="32"/>
      <c r="C307" s="85">
        <f t="shared" ref="C307" si="18">C306*6/100</f>
        <v>26390.7</v>
      </c>
    </row>
    <row r="308" spans="1:3" ht="17.25" x14ac:dyDescent="0.3">
      <c r="A308" s="9" t="s">
        <v>31</v>
      </c>
      <c r="B308" s="22"/>
      <c r="C308" s="77">
        <v>-15000</v>
      </c>
    </row>
    <row r="309" spans="1:3" ht="15.75" x14ac:dyDescent="0.25">
      <c r="A309" s="43" t="s">
        <v>32</v>
      </c>
      <c r="B309" s="40"/>
      <c r="C309" s="60">
        <f>C307+C308</f>
        <v>11390.7</v>
      </c>
    </row>
    <row r="310" spans="1:3" ht="16.5" thickBot="1" x14ac:dyDescent="0.3">
      <c r="A310" s="12"/>
      <c r="B310" s="52"/>
      <c r="C310" s="124">
        <v>11391</v>
      </c>
    </row>
    <row r="311" spans="1:3" ht="15.75" thickTop="1" x14ac:dyDescent="0.25"/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6" t="s">
        <v>113</v>
      </c>
      <c r="C321" s="166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39825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392130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134">
        <v>65000</v>
      </c>
    </row>
    <row r="342" spans="1:3" ht="17.25" x14ac:dyDescent="0.3">
      <c r="A342" s="9" t="s">
        <v>25</v>
      </c>
      <c r="B342" s="22"/>
      <c r="C342" s="135">
        <v>6204.68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463334.68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136">
        <v>8867</v>
      </c>
      <c r="C347" s="31"/>
    </row>
    <row r="348" spans="1:3" ht="16.5" thickBot="1" x14ac:dyDescent="0.3">
      <c r="A348" s="12"/>
      <c r="B348" s="62"/>
      <c r="C348" s="59">
        <f t="shared" ref="C348" si="19">-B346-B347</f>
        <v>-9217</v>
      </c>
    </row>
    <row r="349" spans="1:3" ht="17.25" x14ac:dyDescent="0.3">
      <c r="A349" s="9" t="s">
        <v>29</v>
      </c>
      <c r="B349" s="11"/>
      <c r="C349" s="65">
        <f>+C344+C348</f>
        <v>454117.68</v>
      </c>
    </row>
    <row r="350" spans="1:3" ht="17.25" x14ac:dyDescent="0.3">
      <c r="A350" s="9" t="s">
        <v>30</v>
      </c>
      <c r="B350" s="30"/>
      <c r="C350" s="31">
        <f t="shared" ref="C350" si="20">C349*6/100</f>
        <v>27247.060799999999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5.75" x14ac:dyDescent="0.25">
      <c r="A352" s="43" t="s">
        <v>32</v>
      </c>
      <c r="B352" s="40"/>
      <c r="C352" s="60">
        <f>C350+C351</f>
        <v>12247.060799999999</v>
      </c>
    </row>
    <row r="353" spans="1:3" ht="16.5" thickBot="1" x14ac:dyDescent="0.3">
      <c r="A353" s="12"/>
      <c r="B353" s="52"/>
      <c r="C353" s="124">
        <v>12247</v>
      </c>
    </row>
    <row r="354" spans="1:3" ht="16.5" thickTop="1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6" t="s">
        <v>113</v>
      </c>
      <c r="C367" s="166"/>
    </row>
    <row r="368" spans="1:3" ht="17.25" x14ac:dyDescent="0.3">
      <c r="A368" s="6" t="s">
        <v>6</v>
      </c>
      <c r="B368" s="8"/>
      <c r="C368" s="7">
        <v>100000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39825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50000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439125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439125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v>10000</v>
      </c>
      <c r="C393" s="31"/>
    </row>
    <row r="394" spans="1:3" ht="16.5" thickBot="1" x14ac:dyDescent="0.3">
      <c r="A394" s="12"/>
      <c r="B394" s="62"/>
      <c r="C394" s="59">
        <f t="shared" ref="C394" si="21">-B392-B393</f>
        <v>-10350</v>
      </c>
    </row>
    <row r="395" spans="1:3" ht="17.25" x14ac:dyDescent="0.3">
      <c r="A395" s="9" t="s">
        <v>29</v>
      </c>
      <c r="B395" s="11"/>
      <c r="C395" s="65">
        <f>+C390+C394</f>
        <v>428775</v>
      </c>
    </row>
    <row r="396" spans="1:3" ht="17.25" x14ac:dyDescent="0.3">
      <c r="A396" s="9" t="s">
        <v>30</v>
      </c>
      <c r="B396" s="30"/>
      <c r="C396" s="31">
        <f>C395*6/100</f>
        <v>25726.5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43" t="s">
        <v>32</v>
      </c>
      <c r="B398" s="40"/>
      <c r="C398" s="60">
        <f>C396+C397</f>
        <v>10726.5</v>
      </c>
    </row>
    <row r="399" spans="1:3" ht="16.5" thickBot="1" x14ac:dyDescent="0.3">
      <c r="A399" s="12"/>
      <c r="B399" s="52"/>
      <c r="C399" s="124">
        <v>10727</v>
      </c>
    </row>
    <row r="400" spans="1:3" ht="18" thickTop="1" x14ac:dyDescent="0.3">
      <c r="A400" s="61"/>
      <c r="B400" s="3"/>
      <c r="C400" s="3"/>
    </row>
    <row r="401" spans="1:3" ht="17.25" x14ac:dyDescent="0.3">
      <c r="A401" s="61"/>
      <c r="B401" s="3"/>
      <c r="C401" s="3"/>
    </row>
    <row r="402" spans="1:3" ht="15.75" x14ac:dyDescent="0.25">
      <c r="A402" s="92"/>
      <c r="B402" s="30"/>
      <c r="C402" s="58"/>
    </row>
    <row r="403" spans="1:3" ht="15.75" x14ac:dyDescent="0.25">
      <c r="A403" s="92"/>
      <c r="B403" s="30"/>
      <c r="C403" s="58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7.25" x14ac:dyDescent="0.3">
      <c r="A406" s="1" t="s">
        <v>55</v>
      </c>
      <c r="B406" s="3"/>
      <c r="C406" s="3"/>
    </row>
    <row r="407" spans="1:3" ht="17.25" x14ac:dyDescent="0.3">
      <c r="A407" s="1" t="s">
        <v>56</v>
      </c>
      <c r="B407" s="3"/>
      <c r="C407" s="3"/>
    </row>
    <row r="408" spans="1:3" ht="15.75" x14ac:dyDescent="0.25">
      <c r="A408" s="73"/>
      <c r="B408" s="3"/>
      <c r="C408" s="3"/>
    </row>
    <row r="409" spans="1:3" ht="15.75" x14ac:dyDescent="0.25">
      <c r="A409" s="74" t="s">
        <v>2</v>
      </c>
      <c r="B409" s="3"/>
      <c r="C409" s="3"/>
    </row>
    <row r="410" spans="1:3" ht="15.75" x14ac:dyDescent="0.25">
      <c r="A410" s="75"/>
      <c r="B410" s="166" t="s">
        <v>113</v>
      </c>
      <c r="C410" s="166"/>
    </row>
    <row r="411" spans="1:3" ht="15.75" x14ac:dyDescent="0.25">
      <c r="A411" s="76" t="s">
        <v>6</v>
      </c>
      <c r="B411" s="8"/>
      <c r="C411" s="7">
        <v>90840</v>
      </c>
    </row>
    <row r="412" spans="1:3" ht="15.75" x14ac:dyDescent="0.25">
      <c r="A412" s="67" t="s">
        <v>7</v>
      </c>
      <c r="B412" s="47"/>
      <c r="C412" s="77"/>
    </row>
    <row r="413" spans="1:3" ht="15.75" x14ac:dyDescent="0.25">
      <c r="A413" s="67" t="s">
        <v>9</v>
      </c>
      <c r="B413" s="11"/>
      <c r="C413" s="10">
        <v>7800</v>
      </c>
    </row>
    <row r="414" spans="1:3" ht="16.5" x14ac:dyDescent="0.25">
      <c r="A414" s="12" t="s">
        <v>8</v>
      </c>
      <c r="B414" s="48"/>
      <c r="C414" s="10">
        <v>2320</v>
      </c>
    </row>
    <row r="415" spans="1:3" ht="15.75" x14ac:dyDescent="0.25">
      <c r="A415" s="67" t="s">
        <v>11</v>
      </c>
      <c r="B415" s="11"/>
      <c r="C415" s="10">
        <v>39825</v>
      </c>
    </row>
    <row r="416" spans="1:3" ht="15.75" x14ac:dyDescent="0.25">
      <c r="A416" s="67" t="s">
        <v>53</v>
      </c>
      <c r="B416" s="11"/>
      <c r="C416" s="10">
        <v>30000</v>
      </c>
    </row>
    <row r="417" spans="1:3" ht="15.75" x14ac:dyDescent="0.25">
      <c r="A417" s="67" t="s">
        <v>13</v>
      </c>
      <c r="B417" s="11"/>
      <c r="C417" s="10">
        <v>45420</v>
      </c>
    </row>
    <row r="418" spans="1:3" ht="15.75" x14ac:dyDescent="0.25">
      <c r="A418" s="67" t="s">
        <v>14</v>
      </c>
      <c r="B418" s="47"/>
      <c r="C418" s="13"/>
    </row>
    <row r="419" spans="1:3" ht="15.75" x14ac:dyDescent="0.25">
      <c r="A419" s="67" t="s">
        <v>16</v>
      </c>
      <c r="B419" s="11"/>
      <c r="C419" s="10">
        <v>25000</v>
      </c>
    </row>
    <row r="420" spans="1:3" ht="15.75" x14ac:dyDescent="0.25">
      <c r="A420" s="67" t="s">
        <v>17</v>
      </c>
      <c r="B420" s="11"/>
      <c r="C420" s="10">
        <v>55000</v>
      </c>
    </row>
    <row r="421" spans="1:3" ht="15.75" x14ac:dyDescent="0.25">
      <c r="A421" s="67" t="s">
        <v>15</v>
      </c>
      <c r="B421" s="47"/>
      <c r="C421" s="25">
        <v>100000</v>
      </c>
    </row>
    <row r="422" spans="1:3" ht="15.75" x14ac:dyDescent="0.25">
      <c r="A422" s="67" t="s">
        <v>18</v>
      </c>
      <c r="B422" s="11"/>
      <c r="C422" s="10">
        <v>11500</v>
      </c>
    </row>
    <row r="423" spans="1:3" ht="15.75" x14ac:dyDescent="0.25">
      <c r="A423" s="67" t="s">
        <v>19</v>
      </c>
      <c r="B423" s="11"/>
      <c r="C423" s="10">
        <v>20000</v>
      </c>
    </row>
    <row r="424" spans="1:3" ht="15.75" x14ac:dyDescent="0.25">
      <c r="A424" s="78" t="s">
        <v>20</v>
      </c>
      <c r="B424" s="19"/>
      <c r="C424" s="18">
        <f>SUM(C411:C423)</f>
        <v>427705</v>
      </c>
    </row>
    <row r="425" spans="1:3" ht="15.75" x14ac:dyDescent="0.25">
      <c r="A425" s="79"/>
      <c r="B425" s="47"/>
      <c r="C425" s="20"/>
    </row>
    <row r="426" spans="1:3" ht="15.75" x14ac:dyDescent="0.25">
      <c r="A426" s="80" t="s">
        <v>21</v>
      </c>
      <c r="B426" s="47"/>
      <c r="C426" s="20"/>
    </row>
    <row r="427" spans="1:3" ht="15.75" x14ac:dyDescent="0.25">
      <c r="A427" s="67" t="s">
        <v>23</v>
      </c>
      <c r="B427" s="47"/>
      <c r="C427" s="77"/>
    </row>
    <row r="428" spans="1:3" ht="15.75" x14ac:dyDescent="0.25">
      <c r="A428" s="67" t="s">
        <v>22</v>
      </c>
      <c r="B428" s="47"/>
      <c r="C428" s="81"/>
    </row>
    <row r="429" spans="1:3" ht="15.75" x14ac:dyDescent="0.25">
      <c r="A429" s="67" t="s">
        <v>24</v>
      </c>
      <c r="B429" s="90"/>
      <c r="C429" s="81"/>
    </row>
    <row r="430" spans="1:3" ht="15.75" x14ac:dyDescent="0.25">
      <c r="A430" s="67" t="s">
        <v>25</v>
      </c>
      <c r="B430" s="47"/>
      <c r="C430" s="81"/>
    </row>
    <row r="431" spans="1:3" ht="15.75" x14ac:dyDescent="0.25">
      <c r="A431" s="67"/>
      <c r="B431" s="8"/>
      <c r="C431" s="7">
        <f>C424+B429+C427</f>
        <v>427705</v>
      </c>
    </row>
    <row r="432" spans="1:3" ht="15.75" x14ac:dyDescent="0.25">
      <c r="A432" s="80" t="s">
        <v>26</v>
      </c>
      <c r="B432" s="47"/>
      <c r="C432" s="81"/>
    </row>
    <row r="433" spans="1:3" ht="15.75" x14ac:dyDescent="0.25">
      <c r="A433" s="67" t="s">
        <v>27</v>
      </c>
      <c r="B433" s="29">
        <v>350</v>
      </c>
      <c r="C433" s="82"/>
    </row>
    <row r="434" spans="1:3" ht="17.25" x14ac:dyDescent="0.3">
      <c r="A434" s="83" t="s">
        <v>28</v>
      </c>
      <c r="B434" s="29">
        <v>9084</v>
      </c>
      <c r="C434" s="82"/>
    </row>
    <row r="435" spans="1:3" ht="17.25" x14ac:dyDescent="0.3">
      <c r="A435" s="83"/>
      <c r="B435" s="49"/>
      <c r="C435" s="33">
        <f>-B433-B434-B435</f>
        <v>-9434</v>
      </c>
    </row>
    <row r="436" spans="1:3" ht="16.5" thickBot="1" x14ac:dyDescent="0.3">
      <c r="A436" s="67" t="s">
        <v>29</v>
      </c>
      <c r="B436" s="35"/>
      <c r="C436" s="84">
        <f>C431-B433-B434</f>
        <v>418271</v>
      </c>
    </row>
    <row r="437" spans="1:3" ht="15.75" x14ac:dyDescent="0.25">
      <c r="A437" s="67" t="s">
        <v>30</v>
      </c>
      <c r="B437" s="50"/>
      <c r="C437" s="85">
        <f>C436*6/100</f>
        <v>25096.26</v>
      </c>
    </row>
    <row r="438" spans="1:3" ht="15.75" x14ac:dyDescent="0.25">
      <c r="A438" s="67" t="s">
        <v>31</v>
      </c>
      <c r="B438" s="47"/>
      <c r="C438" s="77">
        <v>-15000</v>
      </c>
    </row>
    <row r="439" spans="1:3" ht="15.75" x14ac:dyDescent="0.25">
      <c r="A439" s="43" t="s">
        <v>32</v>
      </c>
      <c r="B439" s="40"/>
      <c r="C439" s="60">
        <f>C437+C438</f>
        <v>10096.259999999998</v>
      </c>
    </row>
    <row r="440" spans="1:3" ht="16.5" thickBot="1" x14ac:dyDescent="0.3">
      <c r="A440" s="12"/>
      <c r="B440" s="52"/>
      <c r="C440" s="124">
        <v>10096</v>
      </c>
    </row>
    <row r="441" spans="1:3" ht="16.5" thickTop="1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7.25" x14ac:dyDescent="0.3">
      <c r="A452" s="1" t="s">
        <v>71</v>
      </c>
      <c r="B452" s="1"/>
      <c r="C452" s="2"/>
    </row>
    <row r="453" spans="1:3" ht="17.25" x14ac:dyDescent="0.3">
      <c r="A453" s="1" t="s">
        <v>56</v>
      </c>
      <c r="B453" s="1"/>
      <c r="C453" s="2"/>
    </row>
    <row r="454" spans="1:3" ht="15.75" x14ac:dyDescent="0.25">
      <c r="A454" s="73"/>
      <c r="B454" s="73"/>
      <c r="C454" s="72"/>
    </row>
    <row r="455" spans="1:3" ht="15.75" x14ac:dyDescent="0.25">
      <c r="A455" s="74" t="s">
        <v>2</v>
      </c>
      <c r="B455" s="73"/>
      <c r="C455" s="72"/>
    </row>
    <row r="456" spans="1:3" ht="15.75" x14ac:dyDescent="0.25">
      <c r="A456" s="75"/>
      <c r="B456" s="166" t="s">
        <v>113</v>
      </c>
      <c r="C456" s="166"/>
    </row>
    <row r="457" spans="1:3" ht="15.75" x14ac:dyDescent="0.25">
      <c r="A457" s="76" t="s">
        <v>6</v>
      </c>
      <c r="B457" s="8"/>
      <c r="C457" s="7">
        <v>110000</v>
      </c>
    </row>
    <row r="458" spans="1:3" ht="15.75" x14ac:dyDescent="0.25">
      <c r="A458" s="67" t="s">
        <v>7</v>
      </c>
      <c r="B458" s="47"/>
      <c r="C458" s="77"/>
    </row>
    <row r="459" spans="1:3" ht="15.75" x14ac:dyDescent="0.25">
      <c r="A459" s="67" t="s">
        <v>9</v>
      </c>
      <c r="B459" s="11"/>
      <c r="C459" s="10">
        <v>7800</v>
      </c>
    </row>
    <row r="460" spans="1:3" ht="16.5" x14ac:dyDescent="0.25">
      <c r="A460" s="12" t="s">
        <v>8</v>
      </c>
      <c r="B460" s="48"/>
      <c r="C460" s="10"/>
    </row>
    <row r="461" spans="1:3" ht="15.75" x14ac:dyDescent="0.25">
      <c r="A461" s="67" t="s">
        <v>11</v>
      </c>
      <c r="B461" s="11"/>
      <c r="C461" s="10">
        <v>39825</v>
      </c>
    </row>
    <row r="462" spans="1:3" ht="15.75" x14ac:dyDescent="0.25">
      <c r="A462" s="67" t="s">
        <v>53</v>
      </c>
      <c r="B462" s="11"/>
      <c r="C462" s="10">
        <v>30000</v>
      </c>
    </row>
    <row r="463" spans="1:3" ht="15.75" x14ac:dyDescent="0.25">
      <c r="A463" s="67" t="s">
        <v>72</v>
      </c>
      <c r="B463" s="11"/>
      <c r="C463" s="10"/>
    </row>
    <row r="464" spans="1:3" ht="15.75" x14ac:dyDescent="0.25">
      <c r="A464" s="67" t="s">
        <v>13</v>
      </c>
      <c r="B464" s="11"/>
      <c r="C464" s="10">
        <v>55000</v>
      </c>
    </row>
    <row r="465" spans="1:3" ht="15.75" x14ac:dyDescent="0.25">
      <c r="A465" s="67" t="s">
        <v>14</v>
      </c>
      <c r="B465" s="47"/>
      <c r="C465" s="13"/>
    </row>
    <row r="466" spans="1:3" ht="15.75" x14ac:dyDescent="0.25">
      <c r="A466" s="67" t="s">
        <v>16</v>
      </c>
      <c r="B466" s="11"/>
      <c r="C466" s="10">
        <v>25000</v>
      </c>
    </row>
    <row r="467" spans="1:3" ht="15.75" x14ac:dyDescent="0.25">
      <c r="A467" s="67" t="s">
        <v>17</v>
      </c>
      <c r="B467" s="11"/>
      <c r="C467" s="10">
        <v>65000</v>
      </c>
    </row>
    <row r="468" spans="1:3" ht="15.75" x14ac:dyDescent="0.25">
      <c r="A468" s="67" t="s">
        <v>15</v>
      </c>
      <c r="B468" s="47"/>
      <c r="C468" s="25">
        <v>100000</v>
      </c>
    </row>
    <row r="469" spans="1:3" ht="15.75" x14ac:dyDescent="0.25">
      <c r="A469" s="67" t="s">
        <v>18</v>
      </c>
      <c r="B469" s="11"/>
      <c r="C469" s="10">
        <v>11500</v>
      </c>
    </row>
    <row r="470" spans="1:3" ht="15.75" x14ac:dyDescent="0.25">
      <c r="A470" s="67" t="s">
        <v>19</v>
      </c>
      <c r="B470" s="11"/>
      <c r="C470" s="10">
        <v>20000</v>
      </c>
    </row>
    <row r="471" spans="1:3" ht="15.75" x14ac:dyDescent="0.25">
      <c r="A471" s="78" t="s">
        <v>20</v>
      </c>
      <c r="B471" s="19"/>
      <c r="C471" s="18">
        <f>SUM(C457:C470)</f>
        <v>464125</v>
      </c>
    </row>
    <row r="472" spans="1:3" ht="15.75" x14ac:dyDescent="0.25">
      <c r="A472" s="79"/>
      <c r="B472" s="47"/>
      <c r="C472" s="20"/>
    </row>
    <row r="473" spans="1:3" ht="15.75" x14ac:dyDescent="0.25">
      <c r="A473" s="80" t="s">
        <v>21</v>
      </c>
      <c r="B473" s="47"/>
      <c r="C473" s="20"/>
    </row>
    <row r="474" spans="1:3" ht="15.75" x14ac:dyDescent="0.25">
      <c r="A474" s="67" t="s">
        <v>23</v>
      </c>
      <c r="B474" s="47"/>
      <c r="C474" s="77"/>
    </row>
    <row r="475" spans="1:3" ht="15.75" x14ac:dyDescent="0.25">
      <c r="A475" s="67" t="s">
        <v>22</v>
      </c>
      <c r="B475" s="47"/>
      <c r="C475" s="81"/>
    </row>
    <row r="476" spans="1:3" ht="15.75" x14ac:dyDescent="0.25">
      <c r="A476" s="67" t="s">
        <v>24</v>
      </c>
      <c r="B476" s="90"/>
      <c r="C476" s="81"/>
    </row>
    <row r="477" spans="1:3" ht="15.75" x14ac:dyDescent="0.25">
      <c r="A477" s="67" t="s">
        <v>25</v>
      </c>
      <c r="B477" s="47"/>
      <c r="C477" s="81"/>
    </row>
    <row r="478" spans="1:3" ht="15.75" x14ac:dyDescent="0.25">
      <c r="A478" s="67"/>
      <c r="B478" s="8"/>
      <c r="C478" s="7">
        <f>C471+B476+C474</f>
        <v>464125</v>
      </c>
    </row>
    <row r="479" spans="1:3" ht="15.75" x14ac:dyDescent="0.25">
      <c r="A479" s="80" t="s">
        <v>26</v>
      </c>
      <c r="B479" s="47"/>
      <c r="C479" s="81"/>
    </row>
    <row r="480" spans="1:3" ht="15.75" x14ac:dyDescent="0.25">
      <c r="A480" s="67" t="s">
        <v>27</v>
      </c>
      <c r="B480" s="29">
        <v>350</v>
      </c>
      <c r="C480" s="82"/>
    </row>
    <row r="481" spans="1:3" ht="17.25" x14ac:dyDescent="0.3">
      <c r="A481" s="83" t="s">
        <v>28</v>
      </c>
      <c r="B481" s="29">
        <v>11000</v>
      </c>
      <c r="C481" s="82"/>
    </row>
    <row r="482" spans="1:3" ht="17.25" x14ac:dyDescent="0.3">
      <c r="A482" s="83"/>
      <c r="B482" s="49"/>
      <c r="C482" s="33">
        <f>-B480-B481-B482</f>
        <v>-11350</v>
      </c>
    </row>
    <row r="483" spans="1:3" ht="16.5" thickBot="1" x14ac:dyDescent="0.3">
      <c r="A483" s="67" t="s">
        <v>29</v>
      </c>
      <c r="B483" s="35"/>
      <c r="C483" s="84">
        <f>C478-B480-B481</f>
        <v>452775</v>
      </c>
    </row>
    <row r="484" spans="1:3" ht="15.75" x14ac:dyDescent="0.25">
      <c r="A484" s="67" t="s">
        <v>30</v>
      </c>
      <c r="B484" s="50"/>
      <c r="C484" s="85">
        <f>C483*6/100</f>
        <v>27166.5</v>
      </c>
    </row>
    <row r="485" spans="1:3" ht="15.75" x14ac:dyDescent="0.25">
      <c r="A485" s="67" t="s">
        <v>31</v>
      </c>
      <c r="B485" s="47"/>
      <c r="C485" s="77">
        <v>-15000</v>
      </c>
    </row>
    <row r="486" spans="1:3" ht="15.75" x14ac:dyDescent="0.25">
      <c r="A486" s="43" t="s">
        <v>32</v>
      </c>
      <c r="B486" s="40"/>
      <c r="C486" s="60">
        <f>C484+C485</f>
        <v>12166.5</v>
      </c>
    </row>
    <row r="487" spans="1:3" ht="16.5" thickBot="1" x14ac:dyDescent="0.3">
      <c r="A487" s="12"/>
      <c r="B487" s="52"/>
      <c r="C487" s="124">
        <v>12167</v>
      </c>
    </row>
    <row r="488" spans="1:3" ht="15.75" thickTop="1" x14ac:dyDescent="0.25"/>
    <row r="496" spans="1:3" ht="15.75" x14ac:dyDescent="0.25">
      <c r="A496" s="3"/>
      <c r="B496" s="3"/>
      <c r="C496" s="3"/>
    </row>
    <row r="497" spans="1:3" ht="15.75" x14ac:dyDescent="0.25">
      <c r="A497" s="3"/>
      <c r="B497" s="3"/>
      <c r="C497" s="3"/>
    </row>
    <row r="499" spans="1:3" ht="15.75" x14ac:dyDescent="0.25">
      <c r="A499" s="71" t="s">
        <v>62</v>
      </c>
      <c r="C499" s="101"/>
    </row>
    <row r="500" spans="1:3" ht="15.75" x14ac:dyDescent="0.25">
      <c r="A500" s="71" t="s">
        <v>63</v>
      </c>
      <c r="B500" s="71"/>
      <c r="C500" s="72"/>
    </row>
    <row r="501" spans="1:3" ht="15.75" x14ac:dyDescent="0.25">
      <c r="A501" s="73"/>
      <c r="B501" s="73"/>
      <c r="C501" s="72"/>
    </row>
    <row r="502" spans="1:3" ht="15.75" x14ac:dyDescent="0.25">
      <c r="A502" s="74" t="s">
        <v>2</v>
      </c>
      <c r="B502" s="73"/>
      <c r="C502" s="72"/>
    </row>
    <row r="503" spans="1:3" ht="15.75" x14ac:dyDescent="0.25">
      <c r="A503" s="75"/>
      <c r="B503" s="166" t="s">
        <v>113</v>
      </c>
      <c r="C503" s="166"/>
    </row>
    <row r="504" spans="1:3" ht="15.75" x14ac:dyDescent="0.25">
      <c r="A504" s="76" t="s">
        <v>6</v>
      </c>
      <c r="B504" s="8"/>
      <c r="C504" s="7">
        <v>136500</v>
      </c>
    </row>
    <row r="505" spans="1:3" ht="15.75" x14ac:dyDescent="0.25">
      <c r="A505" s="67" t="s">
        <v>7</v>
      </c>
      <c r="B505" s="47"/>
      <c r="C505" s="77" t="s">
        <v>38</v>
      </c>
    </row>
    <row r="506" spans="1:3" ht="15.75" x14ac:dyDescent="0.25">
      <c r="A506" s="67" t="s">
        <v>9</v>
      </c>
      <c r="B506" s="11"/>
      <c r="C506" s="10">
        <v>7800</v>
      </c>
    </row>
    <row r="507" spans="1:3" ht="17.25" x14ac:dyDescent="0.3">
      <c r="A507" s="83" t="s">
        <v>10</v>
      </c>
      <c r="B507" s="48"/>
      <c r="C507" s="10" t="s">
        <v>38</v>
      </c>
    </row>
    <row r="508" spans="1:3" ht="15.75" x14ac:dyDescent="0.25">
      <c r="A508" s="67" t="s">
        <v>64</v>
      </c>
      <c r="B508" s="11"/>
      <c r="C508" s="10">
        <v>7500</v>
      </c>
    </row>
    <row r="509" spans="1:3" ht="15.75" x14ac:dyDescent="0.25">
      <c r="A509" s="67" t="s">
        <v>11</v>
      </c>
      <c r="B509" s="11"/>
      <c r="C509" s="10">
        <v>39825</v>
      </c>
    </row>
    <row r="510" spans="1:3" ht="15.75" x14ac:dyDescent="0.25">
      <c r="A510" s="67" t="s">
        <v>53</v>
      </c>
      <c r="B510" s="11"/>
      <c r="C510" s="10">
        <v>50000</v>
      </c>
    </row>
    <row r="511" spans="1:3" ht="15.75" x14ac:dyDescent="0.25">
      <c r="A511" s="67" t="s">
        <v>13</v>
      </c>
      <c r="B511" s="11"/>
      <c r="C511" s="10">
        <v>68250</v>
      </c>
    </row>
    <row r="512" spans="1:3" ht="15.75" x14ac:dyDescent="0.25">
      <c r="A512" s="67" t="s">
        <v>14</v>
      </c>
      <c r="B512" s="47"/>
      <c r="C512" s="13" t="s">
        <v>38</v>
      </c>
    </row>
    <row r="513" spans="1:3" ht="15.75" x14ac:dyDescent="0.25">
      <c r="A513" s="67" t="s">
        <v>16</v>
      </c>
      <c r="B513" s="11"/>
      <c r="C513" s="10">
        <v>25000</v>
      </c>
    </row>
    <row r="514" spans="1:3" ht="15.75" x14ac:dyDescent="0.25">
      <c r="A514" s="67" t="s">
        <v>17</v>
      </c>
      <c r="B514" s="11"/>
      <c r="C514" s="10">
        <v>75000</v>
      </c>
    </row>
    <row r="515" spans="1:3" ht="15.75" x14ac:dyDescent="0.25">
      <c r="A515" s="67" t="s">
        <v>15</v>
      </c>
      <c r="B515" s="47"/>
      <c r="C515" s="15">
        <v>125000</v>
      </c>
    </row>
    <row r="516" spans="1:3" ht="15.75" x14ac:dyDescent="0.25">
      <c r="A516" s="67" t="s">
        <v>18</v>
      </c>
      <c r="B516" s="11"/>
      <c r="C516" s="10">
        <v>13900</v>
      </c>
    </row>
    <row r="517" spans="1:3" ht="15.75" x14ac:dyDescent="0.25">
      <c r="A517" s="67" t="s">
        <v>19</v>
      </c>
      <c r="B517" s="11"/>
      <c r="C517" s="10">
        <v>20000</v>
      </c>
    </row>
    <row r="518" spans="1:3" ht="15.75" x14ac:dyDescent="0.25">
      <c r="A518" s="78" t="s">
        <v>20</v>
      </c>
      <c r="B518" s="19"/>
      <c r="C518" s="18">
        <f>SUM(C504:C517)</f>
        <v>568775</v>
      </c>
    </row>
    <row r="519" spans="1:3" ht="15.75" x14ac:dyDescent="0.25">
      <c r="A519" s="79"/>
      <c r="B519" s="47"/>
      <c r="C519" s="20"/>
    </row>
    <row r="520" spans="1:3" ht="15.75" x14ac:dyDescent="0.25">
      <c r="A520" s="80" t="s">
        <v>21</v>
      </c>
      <c r="B520" s="47"/>
      <c r="C520" s="20"/>
    </row>
    <row r="521" spans="1:3" ht="15.75" x14ac:dyDescent="0.25">
      <c r="A521" s="67" t="s">
        <v>23</v>
      </c>
      <c r="B521" s="47"/>
      <c r="C521" s="77"/>
    </row>
    <row r="522" spans="1:3" ht="15.75" x14ac:dyDescent="0.25">
      <c r="A522" s="67" t="s">
        <v>22</v>
      </c>
      <c r="B522" s="47"/>
      <c r="C522" s="81"/>
    </row>
    <row r="523" spans="1:3" ht="15.75" x14ac:dyDescent="0.25">
      <c r="A523" s="67" t="s">
        <v>24</v>
      </c>
      <c r="B523" s="47"/>
      <c r="C523" s="81"/>
    </row>
    <row r="524" spans="1:3" ht="15.75" x14ac:dyDescent="0.25">
      <c r="A524" s="67" t="s">
        <v>25</v>
      </c>
      <c r="B524" s="47"/>
      <c r="C524" s="81"/>
    </row>
    <row r="525" spans="1:3" ht="15.75" x14ac:dyDescent="0.25">
      <c r="A525" s="67"/>
      <c r="B525" s="8"/>
      <c r="C525" s="7">
        <f>+C518+C521+C522+C523+C524</f>
        <v>568775</v>
      </c>
    </row>
    <row r="526" spans="1:3" ht="15.75" x14ac:dyDescent="0.25">
      <c r="A526" s="80" t="s">
        <v>26</v>
      </c>
      <c r="B526" s="47"/>
      <c r="C526" s="81"/>
    </row>
    <row r="527" spans="1:3" ht="15.75" x14ac:dyDescent="0.25">
      <c r="A527" s="67" t="s">
        <v>27</v>
      </c>
      <c r="B527" s="29">
        <v>350</v>
      </c>
      <c r="C527" s="82"/>
    </row>
    <row r="528" spans="1:3" ht="17.25" x14ac:dyDescent="0.3">
      <c r="A528" s="83" t="s">
        <v>28</v>
      </c>
      <c r="B528" s="29">
        <v>13650</v>
      </c>
      <c r="C528" s="82"/>
    </row>
    <row r="529" spans="1:3" ht="17.25" x14ac:dyDescent="0.3">
      <c r="A529" s="83"/>
      <c r="B529" s="49"/>
      <c r="C529" s="33">
        <f>-B527-B528-B529</f>
        <v>-14000</v>
      </c>
    </row>
    <row r="530" spans="1:3" ht="16.5" thickBot="1" x14ac:dyDescent="0.3">
      <c r="A530" s="67" t="s">
        <v>29</v>
      </c>
      <c r="B530" s="35"/>
      <c r="C530" s="84">
        <f>+C525+C529</f>
        <v>554775</v>
      </c>
    </row>
    <row r="531" spans="1:3" ht="15.75" x14ac:dyDescent="0.25">
      <c r="A531" s="67" t="s">
        <v>73</v>
      </c>
      <c r="B531" s="50"/>
      <c r="C531" s="85">
        <f>C530*12/100</f>
        <v>66573</v>
      </c>
    </row>
    <row r="532" spans="1:3" ht="15.75" x14ac:dyDescent="0.25">
      <c r="A532" s="67" t="s">
        <v>31</v>
      </c>
      <c r="B532" s="47"/>
      <c r="C532" s="77">
        <v>-45000</v>
      </c>
    </row>
    <row r="533" spans="1:3" ht="16.5" thickBot="1" x14ac:dyDescent="0.3">
      <c r="A533" s="88" t="s">
        <v>54</v>
      </c>
      <c r="B533" s="89"/>
      <c r="C533" s="126">
        <f>C531+C532</f>
        <v>21573</v>
      </c>
    </row>
    <row r="534" spans="1:3" ht="15.75" thickTop="1" x14ac:dyDescent="0.25"/>
    <row r="548" spans="1:3" ht="15.75" x14ac:dyDescent="0.25">
      <c r="A548" s="102" t="s">
        <v>67</v>
      </c>
      <c r="B548" s="102"/>
      <c r="C548" s="3"/>
    </row>
    <row r="549" spans="1:3" ht="15.75" x14ac:dyDescent="0.25">
      <c r="A549" s="102" t="s">
        <v>68</v>
      </c>
      <c r="B549" s="102"/>
      <c r="C549" s="3"/>
    </row>
    <row r="550" spans="1:3" ht="15.75" x14ac:dyDescent="0.25">
      <c r="A550" s="3"/>
      <c r="B550" s="3"/>
      <c r="C550" s="3"/>
    </row>
    <row r="551" spans="1:3" ht="15.75" x14ac:dyDescent="0.25">
      <c r="A551" s="103" t="s">
        <v>2</v>
      </c>
      <c r="B551" s="3"/>
      <c r="C551" s="3"/>
    </row>
    <row r="552" spans="1:3" ht="17.25" x14ac:dyDescent="0.3">
      <c r="A552" s="5"/>
      <c r="B552" s="166" t="s">
        <v>113</v>
      </c>
      <c r="C552" s="166"/>
    </row>
    <row r="553" spans="1:3" ht="17.25" x14ac:dyDescent="0.3">
      <c r="A553" s="6" t="s">
        <v>6</v>
      </c>
      <c r="B553" s="104"/>
      <c r="C553" s="105">
        <v>110000</v>
      </c>
    </row>
    <row r="554" spans="1:3" ht="17.25" x14ac:dyDescent="0.3">
      <c r="A554" s="9" t="s">
        <v>7</v>
      </c>
      <c r="B554" s="106"/>
      <c r="C554" s="107"/>
    </row>
    <row r="555" spans="1:3" ht="15.75" x14ac:dyDescent="0.25">
      <c r="A555" s="12" t="s">
        <v>8</v>
      </c>
      <c r="B555" s="16"/>
      <c r="C555" s="15">
        <v>2650</v>
      </c>
    </row>
    <row r="556" spans="1:3" ht="17.25" x14ac:dyDescent="0.3">
      <c r="A556" s="9" t="s">
        <v>9</v>
      </c>
      <c r="B556" s="106"/>
      <c r="C556" s="107">
        <v>7800</v>
      </c>
    </row>
    <row r="557" spans="1:3" ht="17.25" x14ac:dyDescent="0.3">
      <c r="A557" s="9" t="s">
        <v>10</v>
      </c>
      <c r="B557" s="106"/>
      <c r="C557" s="107"/>
    </row>
    <row r="558" spans="1:3" ht="17.25" x14ac:dyDescent="0.3">
      <c r="A558" s="9" t="s">
        <v>11</v>
      </c>
      <c r="B558" s="106"/>
      <c r="C558" s="107">
        <v>39825</v>
      </c>
    </row>
    <row r="559" spans="1:3" ht="17.25" x14ac:dyDescent="0.3">
      <c r="A559" s="9" t="s">
        <v>12</v>
      </c>
      <c r="B559" s="16"/>
      <c r="C559" s="15"/>
    </row>
    <row r="560" spans="1:3" ht="17.25" x14ac:dyDescent="0.3">
      <c r="A560" s="9" t="s">
        <v>13</v>
      </c>
      <c r="B560" s="106"/>
      <c r="C560" s="107">
        <v>55000</v>
      </c>
    </row>
    <row r="561" spans="1:3" ht="17.25" x14ac:dyDescent="0.3">
      <c r="A561" s="9" t="s">
        <v>14</v>
      </c>
      <c r="B561" s="106"/>
      <c r="C561" s="107"/>
    </row>
    <row r="562" spans="1:3" ht="17.25" x14ac:dyDescent="0.3">
      <c r="A562" s="9" t="s">
        <v>15</v>
      </c>
      <c r="B562" s="16"/>
      <c r="C562" s="15">
        <v>100000</v>
      </c>
    </row>
    <row r="563" spans="1:3" ht="17.25" x14ac:dyDescent="0.3">
      <c r="A563" s="9" t="s">
        <v>16</v>
      </c>
      <c r="B563" s="106"/>
      <c r="C563" s="107">
        <v>25000</v>
      </c>
    </row>
    <row r="564" spans="1:3" ht="17.25" x14ac:dyDescent="0.3">
      <c r="A564" s="9" t="s">
        <v>17</v>
      </c>
      <c r="B564" s="106"/>
      <c r="C564" s="107">
        <v>65000</v>
      </c>
    </row>
    <row r="565" spans="1:3" ht="17.25" x14ac:dyDescent="0.3">
      <c r="A565" s="9" t="s">
        <v>18</v>
      </c>
      <c r="B565" s="16"/>
      <c r="C565" s="15">
        <v>11500</v>
      </c>
    </row>
    <row r="566" spans="1:3" ht="17.25" x14ac:dyDescent="0.3">
      <c r="A566" s="9" t="s">
        <v>19</v>
      </c>
      <c r="B566" s="106"/>
      <c r="C566" s="107">
        <v>20000</v>
      </c>
    </row>
    <row r="567" spans="1:3" ht="17.25" x14ac:dyDescent="0.3">
      <c r="A567" s="17" t="s">
        <v>20</v>
      </c>
      <c r="B567" s="109"/>
      <c r="C567" s="108">
        <f>SUM(C553:C566)</f>
        <v>436775</v>
      </c>
    </row>
    <row r="568" spans="1:3" ht="17.25" x14ac:dyDescent="0.3">
      <c r="A568" s="9"/>
      <c r="B568" s="22"/>
      <c r="C568" s="20"/>
    </row>
    <row r="569" spans="1:3" ht="17.25" x14ac:dyDescent="0.3">
      <c r="A569" s="23" t="s">
        <v>21</v>
      </c>
      <c r="B569" s="22"/>
      <c r="C569" s="20"/>
    </row>
    <row r="570" spans="1:3" ht="17.25" x14ac:dyDescent="0.3">
      <c r="A570" s="9" t="s">
        <v>22</v>
      </c>
      <c r="B570" s="22"/>
      <c r="C570" s="20"/>
    </row>
    <row r="571" spans="1:3" ht="15.75" x14ac:dyDescent="0.25">
      <c r="A571" s="110" t="s">
        <v>23</v>
      </c>
      <c r="B571" s="22"/>
      <c r="C571" s="20"/>
    </row>
    <row r="572" spans="1:3" ht="17.25" x14ac:dyDescent="0.3">
      <c r="A572" s="9" t="s">
        <v>24</v>
      </c>
      <c r="B572" s="22"/>
      <c r="C572" s="20"/>
    </row>
    <row r="573" spans="1:3" ht="17.25" x14ac:dyDescent="0.3">
      <c r="A573" s="9" t="s">
        <v>25</v>
      </c>
      <c r="B573" s="22"/>
      <c r="C573" s="20"/>
    </row>
    <row r="574" spans="1:3" ht="17.25" x14ac:dyDescent="0.3">
      <c r="A574" s="9"/>
      <c r="B574" s="22"/>
      <c r="C574" s="20"/>
    </row>
    <row r="575" spans="1:3" ht="15.75" x14ac:dyDescent="0.25">
      <c r="A575" s="12"/>
      <c r="B575" s="104"/>
      <c r="C575" s="105">
        <f>+C567+C570+C571+C572+C573</f>
        <v>436775</v>
      </c>
    </row>
    <row r="576" spans="1:3" ht="17.25" x14ac:dyDescent="0.3">
      <c r="A576" s="23" t="s">
        <v>26</v>
      </c>
      <c r="B576" s="106"/>
      <c r="C576" s="107"/>
    </row>
    <row r="577" spans="1:3" ht="17.25" x14ac:dyDescent="0.3">
      <c r="A577" s="9" t="s">
        <v>27</v>
      </c>
      <c r="B577" s="111">
        <v>350</v>
      </c>
      <c r="C577" s="112"/>
    </row>
    <row r="578" spans="1:3" ht="17.25" x14ac:dyDescent="0.3">
      <c r="A578" s="9" t="s">
        <v>28</v>
      </c>
      <c r="B578" s="32"/>
      <c r="C578" s="31"/>
    </row>
    <row r="579" spans="1:3" ht="15.75" x14ac:dyDescent="0.25">
      <c r="A579" s="110"/>
      <c r="B579" s="32"/>
      <c r="C579" s="31"/>
    </row>
    <row r="580" spans="1:3" ht="15.75" x14ac:dyDescent="0.25">
      <c r="A580" s="12"/>
      <c r="B580" s="106"/>
      <c r="C580" s="107">
        <f>-B577-B578-B579</f>
        <v>-350</v>
      </c>
    </row>
    <row r="581" spans="1:3" ht="17.25" x14ac:dyDescent="0.3">
      <c r="A581" s="9" t="s">
        <v>29</v>
      </c>
      <c r="B581" s="104"/>
      <c r="C581" s="105">
        <f>+C575+C580</f>
        <v>436425</v>
      </c>
    </row>
    <row r="582" spans="1:3" ht="17.25" x14ac:dyDescent="0.3">
      <c r="A582" s="9" t="s">
        <v>30</v>
      </c>
      <c r="B582" s="32"/>
      <c r="C582" s="31">
        <f>C581*6/100</f>
        <v>26185.5</v>
      </c>
    </row>
    <row r="583" spans="1:3" ht="17.25" x14ac:dyDescent="0.3">
      <c r="A583" s="9" t="s">
        <v>31</v>
      </c>
      <c r="B583" s="22"/>
      <c r="C583" s="20">
        <v>-15000</v>
      </c>
    </row>
    <row r="584" spans="1:3" ht="16.5" thickBot="1" x14ac:dyDescent="0.3">
      <c r="A584" s="12" t="s">
        <v>32</v>
      </c>
      <c r="B584" s="32"/>
      <c r="C584" s="128">
        <f>C582+C583</f>
        <v>11185.5</v>
      </c>
    </row>
    <row r="585" spans="1:3" ht="16.5" thickBot="1" x14ac:dyDescent="0.3">
      <c r="A585" s="68" t="s">
        <v>33</v>
      </c>
      <c r="B585" s="132"/>
      <c r="C585" s="139">
        <v>11186</v>
      </c>
    </row>
    <row r="586" spans="1:3" x14ac:dyDescent="0.25">
      <c r="C586" t="s">
        <v>86</v>
      </c>
    </row>
    <row r="593" spans="1:3" ht="17.25" x14ac:dyDescent="0.3">
      <c r="A593" s="1" t="s">
        <v>69</v>
      </c>
      <c r="B593" s="1"/>
      <c r="C593" s="2"/>
    </row>
    <row r="594" spans="1:3" ht="15.75" x14ac:dyDescent="0.25">
      <c r="A594" s="113" t="s">
        <v>70</v>
      </c>
      <c r="B594" s="113"/>
      <c r="C594" s="114"/>
    </row>
    <row r="595" spans="1:3" ht="17.25" x14ac:dyDescent="0.3">
      <c r="A595" s="2"/>
      <c r="B595" s="2"/>
      <c r="C595" s="2"/>
    </row>
    <row r="596" spans="1:3" ht="17.25" x14ac:dyDescent="0.3">
      <c r="A596" s="4" t="s">
        <v>2</v>
      </c>
      <c r="B596" s="2"/>
      <c r="C596" s="2"/>
    </row>
    <row r="597" spans="1:3" ht="17.25" x14ac:dyDescent="0.3">
      <c r="A597" s="115"/>
      <c r="B597" s="116"/>
      <c r="C597" s="115"/>
    </row>
    <row r="598" spans="1:3" ht="17.25" x14ac:dyDescent="0.3">
      <c r="A598" s="5"/>
      <c r="B598" s="166" t="s">
        <v>113</v>
      </c>
      <c r="C598" s="166"/>
    </row>
    <row r="599" spans="1:3" ht="17.25" x14ac:dyDescent="0.3">
      <c r="A599" s="117" t="s">
        <v>6</v>
      </c>
      <c r="B599" s="8"/>
      <c r="C599" s="7">
        <v>110000</v>
      </c>
    </row>
    <row r="600" spans="1:3" ht="17.25" x14ac:dyDescent="0.3">
      <c r="A600" s="17" t="s">
        <v>7</v>
      </c>
      <c r="B600" s="11"/>
      <c r="C600" s="10"/>
    </row>
    <row r="601" spans="1:3" ht="17.25" x14ac:dyDescent="0.3">
      <c r="A601" s="9" t="s">
        <v>9</v>
      </c>
      <c r="B601" s="11"/>
      <c r="C601" s="10">
        <v>7800</v>
      </c>
    </row>
    <row r="602" spans="1:3" ht="17.25" x14ac:dyDescent="0.3">
      <c r="A602" s="9" t="s">
        <v>11</v>
      </c>
      <c r="B602" s="11"/>
      <c r="C602" s="10">
        <v>39825</v>
      </c>
    </row>
    <row r="603" spans="1:3" ht="17.25" x14ac:dyDescent="0.3">
      <c r="A603" s="9" t="s">
        <v>13</v>
      </c>
      <c r="B603" s="32"/>
      <c r="C603" s="31">
        <v>55000</v>
      </c>
    </row>
    <row r="604" spans="1:3" ht="17.25" x14ac:dyDescent="0.3">
      <c r="A604" s="9" t="s">
        <v>14</v>
      </c>
      <c r="B604" s="16"/>
      <c r="C604" s="15"/>
    </row>
    <row r="605" spans="1:3" ht="17.25" x14ac:dyDescent="0.3">
      <c r="A605" s="9" t="s">
        <v>16</v>
      </c>
      <c r="B605" s="11"/>
      <c r="C605" s="10">
        <v>25000</v>
      </c>
    </row>
    <row r="606" spans="1:3" ht="17.25" x14ac:dyDescent="0.3">
      <c r="A606" s="9" t="s">
        <v>17</v>
      </c>
      <c r="B606" s="11"/>
      <c r="C606" s="10">
        <v>65000</v>
      </c>
    </row>
    <row r="607" spans="1:3" ht="17.25" x14ac:dyDescent="0.3">
      <c r="A607" s="9" t="s">
        <v>18</v>
      </c>
      <c r="B607" s="14"/>
      <c r="C607" s="13">
        <v>11500</v>
      </c>
    </row>
    <row r="608" spans="1:3" ht="17.25" x14ac:dyDescent="0.3">
      <c r="A608" s="9" t="s">
        <v>19</v>
      </c>
      <c r="B608" s="11"/>
      <c r="C608" s="10">
        <v>20000</v>
      </c>
    </row>
    <row r="609" spans="1:3" ht="17.25" x14ac:dyDescent="0.3">
      <c r="A609" s="17" t="s">
        <v>20</v>
      </c>
      <c r="B609" s="19"/>
      <c r="C609" s="18">
        <f>SUM(C599:C608)</f>
        <v>334125</v>
      </c>
    </row>
    <row r="610" spans="1:3" ht="17.25" x14ac:dyDescent="0.3">
      <c r="A610" s="9"/>
      <c r="B610" s="3"/>
      <c r="C610" s="20"/>
    </row>
    <row r="611" spans="1:3" ht="17.25" x14ac:dyDescent="0.3">
      <c r="A611" s="23" t="s">
        <v>21</v>
      </c>
      <c r="B611" s="3"/>
      <c r="C611" s="20"/>
    </row>
    <row r="612" spans="1:3" ht="15.75" x14ac:dyDescent="0.25">
      <c r="A612" s="24" t="s">
        <v>23</v>
      </c>
      <c r="B612" s="21"/>
      <c r="C612" s="15"/>
    </row>
    <row r="613" spans="1:3" ht="17.25" x14ac:dyDescent="0.3">
      <c r="A613" s="9" t="s">
        <v>22</v>
      </c>
      <c r="B613" s="21"/>
      <c r="C613" s="15">
        <v>20000</v>
      </c>
    </row>
    <row r="614" spans="1:3" ht="17.25" x14ac:dyDescent="0.3">
      <c r="A614" s="9" t="s">
        <v>24</v>
      </c>
      <c r="B614" s="21"/>
      <c r="C614" s="15">
        <v>65000</v>
      </c>
    </row>
    <row r="615" spans="1:3" ht="17.25" x14ac:dyDescent="0.3">
      <c r="A615" s="9" t="s">
        <v>25</v>
      </c>
      <c r="B615" s="21"/>
      <c r="C615" s="20"/>
    </row>
    <row r="616" spans="1:3" ht="17.25" x14ac:dyDescent="0.3">
      <c r="A616" s="12"/>
      <c r="B616" s="44"/>
      <c r="C616" s="118"/>
    </row>
    <row r="617" spans="1:3" ht="17.25" x14ac:dyDescent="0.3">
      <c r="A617" s="9"/>
      <c r="B617" s="8"/>
      <c r="C617" s="7">
        <f>+C609+C612+C613+C614+C615</f>
        <v>419125</v>
      </c>
    </row>
    <row r="618" spans="1:3" ht="17.25" x14ac:dyDescent="0.3">
      <c r="A618" s="23" t="s">
        <v>26</v>
      </c>
      <c r="B618" s="11"/>
      <c r="C618" s="10"/>
    </row>
    <row r="619" spans="1:3" ht="17.25" x14ac:dyDescent="0.3">
      <c r="A619" s="9" t="s">
        <v>27</v>
      </c>
      <c r="B619" s="29">
        <v>350</v>
      </c>
      <c r="C619" s="28"/>
    </row>
    <row r="620" spans="1:3" ht="17.25" x14ac:dyDescent="0.3">
      <c r="A620" s="9" t="s">
        <v>28</v>
      </c>
      <c r="B620" s="30">
        <v>11000</v>
      </c>
      <c r="C620" s="31"/>
    </row>
    <row r="621" spans="1:3" ht="16.5" thickBot="1" x14ac:dyDescent="0.3">
      <c r="A621" s="12"/>
      <c r="B621" s="36"/>
      <c r="C621" s="59">
        <f>-B619-B620</f>
        <v>-11350</v>
      </c>
    </row>
    <row r="622" spans="1:3" ht="17.25" x14ac:dyDescent="0.3">
      <c r="A622" s="9" t="s">
        <v>29</v>
      </c>
      <c r="B622" s="11"/>
      <c r="C622" s="10">
        <f>+C617+C621</f>
        <v>407775</v>
      </c>
    </row>
    <row r="623" spans="1:3" ht="17.25" x14ac:dyDescent="0.3">
      <c r="A623" s="9" t="s">
        <v>30</v>
      </c>
      <c r="B623" s="30"/>
      <c r="C623" s="31">
        <f>C622*6/100</f>
        <v>24466.5</v>
      </c>
    </row>
    <row r="624" spans="1:3" ht="17.25" x14ac:dyDescent="0.3">
      <c r="A624" s="9" t="s">
        <v>31</v>
      </c>
      <c r="B624" s="22"/>
      <c r="C624" s="20">
        <v>-15000</v>
      </c>
    </row>
    <row r="625" spans="1:4" ht="15.75" x14ac:dyDescent="0.25">
      <c r="A625" s="12" t="s">
        <v>32</v>
      </c>
      <c r="B625" s="40"/>
      <c r="C625" s="53">
        <f>C623+C624</f>
        <v>9466.5</v>
      </c>
    </row>
    <row r="626" spans="1:4" ht="16.5" thickBot="1" x14ac:dyDescent="0.3">
      <c r="A626" s="68" t="s">
        <v>33</v>
      </c>
      <c r="B626" s="52"/>
      <c r="C626" s="124">
        <v>9467</v>
      </c>
    </row>
    <row r="627" spans="1:4" ht="16.5" thickTop="1" x14ac:dyDescent="0.25">
      <c r="A627" s="141"/>
      <c r="B627" s="30"/>
      <c r="C627" s="97"/>
    </row>
    <row r="628" spans="1:4" ht="15.75" x14ac:dyDescent="0.25">
      <c r="A628" s="141"/>
      <c r="B628" s="30"/>
      <c r="C628" s="97"/>
    </row>
    <row r="629" spans="1:4" ht="15.75" x14ac:dyDescent="0.25">
      <c r="A629" s="141"/>
      <c r="B629" s="30"/>
      <c r="C629" s="97"/>
    </row>
    <row r="630" spans="1:4" ht="15.75" x14ac:dyDescent="0.25">
      <c r="A630" s="141"/>
      <c r="B630" s="30"/>
      <c r="C630" s="97"/>
    </row>
    <row r="632" spans="1:4" x14ac:dyDescent="0.25">
      <c r="A632" s="142"/>
      <c r="B632" s="142"/>
      <c r="C632" s="142"/>
      <c r="D632" s="142"/>
    </row>
    <row r="639" spans="1:4" ht="17.25" x14ac:dyDescent="0.3">
      <c r="A639" s="1" t="s">
        <v>88</v>
      </c>
      <c r="B639" s="3"/>
      <c r="C639" s="3"/>
    </row>
    <row r="640" spans="1:4" ht="17.25" x14ac:dyDescent="0.3">
      <c r="A640" s="1" t="s">
        <v>89</v>
      </c>
      <c r="B640" s="3"/>
      <c r="C640" s="3"/>
    </row>
    <row r="641" spans="1:3" ht="15.75" x14ac:dyDescent="0.25">
      <c r="A641" s="73"/>
      <c r="B641" s="3"/>
      <c r="C641" s="3"/>
    </row>
    <row r="642" spans="1:3" ht="15.75" x14ac:dyDescent="0.25">
      <c r="A642" s="74" t="s">
        <v>2</v>
      </c>
      <c r="B642" s="3"/>
      <c r="C642" s="3"/>
    </row>
    <row r="643" spans="1:3" ht="15.75" x14ac:dyDescent="0.25">
      <c r="A643" s="75"/>
      <c r="B643" s="166" t="s">
        <v>113</v>
      </c>
      <c r="C643" s="166"/>
    </row>
    <row r="644" spans="1:3" ht="15.75" x14ac:dyDescent="0.25">
      <c r="A644" s="76" t="s">
        <v>6</v>
      </c>
      <c r="B644" s="8"/>
      <c r="C644" s="7">
        <v>75000</v>
      </c>
    </row>
    <row r="645" spans="1:3" ht="15.75" x14ac:dyDescent="0.25">
      <c r="A645" s="67" t="s">
        <v>9</v>
      </c>
      <c r="B645" s="11"/>
      <c r="C645" s="10">
        <v>7800</v>
      </c>
    </row>
    <row r="646" spans="1:3" ht="15.75" x14ac:dyDescent="0.25">
      <c r="A646" s="67" t="s">
        <v>11</v>
      </c>
      <c r="B646" s="11"/>
      <c r="C646" s="10">
        <v>39825</v>
      </c>
    </row>
    <row r="647" spans="1:3" ht="15.75" x14ac:dyDescent="0.25">
      <c r="A647" s="67" t="s">
        <v>13</v>
      </c>
      <c r="B647" s="11"/>
      <c r="C647" s="10">
        <v>37500</v>
      </c>
    </row>
    <row r="648" spans="1:3" ht="15.75" x14ac:dyDescent="0.25">
      <c r="A648" s="67" t="s">
        <v>16</v>
      </c>
      <c r="B648" s="11"/>
      <c r="C648" s="10">
        <v>25000</v>
      </c>
    </row>
    <row r="649" spans="1:3" ht="15.75" x14ac:dyDescent="0.25">
      <c r="A649" s="67" t="s">
        <v>17</v>
      </c>
      <c r="B649" s="11"/>
      <c r="C649" s="10">
        <v>55000</v>
      </c>
    </row>
    <row r="650" spans="1:3" ht="15.75" x14ac:dyDescent="0.25">
      <c r="A650" s="67" t="s">
        <v>18</v>
      </c>
      <c r="B650" s="11"/>
      <c r="C650" s="10">
        <v>11500</v>
      </c>
    </row>
    <row r="651" spans="1:3" ht="15.75" x14ac:dyDescent="0.25">
      <c r="A651" s="67" t="s">
        <v>19</v>
      </c>
      <c r="B651" s="11"/>
      <c r="C651" s="10">
        <v>20000</v>
      </c>
    </row>
    <row r="652" spans="1:3" ht="15.75" x14ac:dyDescent="0.25">
      <c r="A652" s="78" t="s">
        <v>20</v>
      </c>
      <c r="B652" s="19"/>
      <c r="C652" s="18">
        <f>SUM(C644:C651)</f>
        <v>271625</v>
      </c>
    </row>
    <row r="653" spans="1:3" ht="15.75" x14ac:dyDescent="0.25">
      <c r="A653" s="79"/>
      <c r="B653" s="47"/>
      <c r="C653" s="20"/>
    </row>
    <row r="654" spans="1:3" ht="15.75" x14ac:dyDescent="0.25">
      <c r="A654" s="80" t="s">
        <v>21</v>
      </c>
      <c r="B654" s="47"/>
      <c r="C654" s="20"/>
    </row>
    <row r="655" spans="1:3" ht="15.75" x14ac:dyDescent="0.25">
      <c r="A655" s="67" t="s">
        <v>23</v>
      </c>
      <c r="B655" s="47"/>
      <c r="C655" s="77"/>
    </row>
    <row r="656" spans="1:3" ht="15.75" x14ac:dyDescent="0.25">
      <c r="A656" s="67" t="s">
        <v>22</v>
      </c>
      <c r="B656" s="47"/>
      <c r="C656" s="81"/>
    </row>
    <row r="657" spans="1:3" ht="15.75" x14ac:dyDescent="0.25">
      <c r="A657" s="67" t="s">
        <v>24</v>
      </c>
      <c r="B657" s="90"/>
      <c r="C657" s="81"/>
    </row>
    <row r="658" spans="1:3" ht="15.75" x14ac:dyDescent="0.25">
      <c r="A658" s="67" t="s">
        <v>25</v>
      </c>
      <c r="B658" s="47"/>
      <c r="C658" s="81"/>
    </row>
    <row r="659" spans="1:3" ht="15.75" x14ac:dyDescent="0.25">
      <c r="A659" s="67"/>
      <c r="B659" s="8"/>
      <c r="C659" s="7">
        <f>C652+B657+C655</f>
        <v>271625</v>
      </c>
    </row>
    <row r="660" spans="1:3" ht="15.75" x14ac:dyDescent="0.25">
      <c r="A660" s="80" t="s">
        <v>26</v>
      </c>
      <c r="B660" s="47"/>
      <c r="C660" s="81"/>
    </row>
    <row r="661" spans="1:3" ht="15.75" x14ac:dyDescent="0.25">
      <c r="A661" s="67" t="s">
        <v>27</v>
      </c>
      <c r="B661" s="29" t="s">
        <v>38</v>
      </c>
      <c r="C661" s="82"/>
    </row>
    <row r="662" spans="1:3" ht="17.25" x14ac:dyDescent="0.3">
      <c r="A662" s="83"/>
      <c r="B662" s="49"/>
      <c r="C662" s="137"/>
    </row>
    <row r="663" spans="1:3" ht="16.5" thickBot="1" x14ac:dyDescent="0.3">
      <c r="A663" s="67" t="s">
        <v>29</v>
      </c>
      <c r="B663" s="35"/>
      <c r="C663" s="84">
        <f>C659</f>
        <v>271625</v>
      </c>
    </row>
    <row r="664" spans="1:3" ht="15.75" x14ac:dyDescent="0.25">
      <c r="A664" s="67" t="s">
        <v>30</v>
      </c>
      <c r="B664" s="50"/>
      <c r="C664" s="85">
        <f>C663*6/100</f>
        <v>16297.5</v>
      </c>
    </row>
    <row r="665" spans="1:3" ht="15.75" x14ac:dyDescent="0.25">
      <c r="A665" s="67" t="s">
        <v>31</v>
      </c>
      <c r="B665" s="47"/>
      <c r="C665" s="77">
        <v>-15000</v>
      </c>
    </row>
    <row r="666" spans="1:3" ht="16.5" thickBot="1" x14ac:dyDescent="0.3">
      <c r="A666" s="43" t="s">
        <v>32</v>
      </c>
      <c r="B666" s="57"/>
      <c r="C666" s="126">
        <f>C664+C665</f>
        <v>1297.5</v>
      </c>
    </row>
    <row r="667" spans="1:3" ht="16.5" thickTop="1" x14ac:dyDescent="0.25">
      <c r="A667" s="92"/>
      <c r="B667" s="37"/>
      <c r="C667" s="120"/>
    </row>
    <row r="668" spans="1:3" ht="15.75" x14ac:dyDescent="0.25">
      <c r="A668" s="92"/>
      <c r="B668" s="37"/>
      <c r="C668" s="120"/>
    </row>
    <row r="669" spans="1:3" ht="15.75" x14ac:dyDescent="0.25">
      <c r="A669" s="92"/>
      <c r="B669" s="37"/>
      <c r="C669" s="120"/>
    </row>
    <row r="670" spans="1:3" ht="15.75" x14ac:dyDescent="0.25">
      <c r="A670" s="92"/>
      <c r="B670" s="37"/>
      <c r="C670" s="120"/>
    </row>
    <row r="671" spans="1:3" ht="15.75" x14ac:dyDescent="0.25">
      <c r="A671" s="92"/>
      <c r="B671" s="37"/>
      <c r="C671" s="120"/>
    </row>
    <row r="672" spans="1:3" ht="15.75" x14ac:dyDescent="0.25">
      <c r="A672" s="92"/>
      <c r="B672" s="37"/>
      <c r="C672" s="120"/>
    </row>
    <row r="673" spans="1:3" ht="15.75" x14ac:dyDescent="0.25">
      <c r="A673" s="92"/>
      <c r="B673" s="37"/>
      <c r="C673" s="120"/>
    </row>
    <row r="674" spans="1:3" ht="15.75" x14ac:dyDescent="0.25">
      <c r="A674" s="92"/>
      <c r="B674" s="37"/>
      <c r="C674" s="120"/>
    </row>
    <row r="675" spans="1:3" ht="15.75" x14ac:dyDescent="0.25">
      <c r="A675" s="92"/>
      <c r="B675" s="37"/>
      <c r="C675" s="120"/>
    </row>
    <row r="676" spans="1:3" ht="15.75" x14ac:dyDescent="0.25">
      <c r="A676" s="92"/>
      <c r="B676" s="37"/>
      <c r="C676" s="120"/>
    </row>
    <row r="677" spans="1:3" ht="15.75" x14ac:dyDescent="0.25">
      <c r="A677" s="92"/>
      <c r="B677" s="37"/>
      <c r="C677" s="120"/>
    </row>
    <row r="678" spans="1:3" ht="15.75" x14ac:dyDescent="0.25">
      <c r="A678" s="92"/>
      <c r="B678" s="37"/>
      <c r="C678" s="120"/>
    </row>
    <row r="679" spans="1:3" ht="15.75" x14ac:dyDescent="0.25">
      <c r="A679" s="92"/>
      <c r="B679" s="37"/>
      <c r="C679" s="120"/>
    </row>
    <row r="680" spans="1:3" ht="15.75" x14ac:dyDescent="0.25">
      <c r="A680" s="92"/>
      <c r="B680" s="37"/>
      <c r="C680" s="120"/>
    </row>
    <row r="681" spans="1:3" ht="15.75" x14ac:dyDescent="0.25">
      <c r="A681" s="92"/>
      <c r="B681" s="37"/>
      <c r="C681" s="120"/>
    </row>
    <row r="682" spans="1:3" ht="15.75" x14ac:dyDescent="0.25">
      <c r="A682" s="92"/>
      <c r="B682" s="37"/>
      <c r="C682" s="120"/>
    </row>
    <row r="683" spans="1:3" ht="15.75" x14ac:dyDescent="0.25">
      <c r="A683" s="92"/>
      <c r="B683" s="37"/>
      <c r="C683" s="120"/>
    </row>
    <row r="686" spans="1:3" ht="17.25" x14ac:dyDescent="0.3">
      <c r="A686" s="1" t="s">
        <v>91</v>
      </c>
      <c r="B686" s="3"/>
      <c r="C686" s="3"/>
    </row>
    <row r="687" spans="1:3" ht="17.25" x14ac:dyDescent="0.3">
      <c r="A687" s="1" t="s">
        <v>89</v>
      </c>
      <c r="B687" s="3"/>
      <c r="C687" s="3"/>
    </row>
    <row r="688" spans="1:3" ht="15.75" x14ac:dyDescent="0.25">
      <c r="A688" s="73"/>
      <c r="B688" s="3"/>
      <c r="C688" s="3"/>
    </row>
    <row r="689" spans="1:3" ht="15.75" x14ac:dyDescent="0.25">
      <c r="A689" s="74" t="s">
        <v>2</v>
      </c>
      <c r="B689" s="3"/>
      <c r="C689" s="3"/>
    </row>
    <row r="690" spans="1:3" ht="15.75" x14ac:dyDescent="0.25">
      <c r="A690" s="75"/>
      <c r="B690" s="166" t="s">
        <v>113</v>
      </c>
      <c r="C690" s="166"/>
    </row>
    <row r="691" spans="1:3" ht="15.75" x14ac:dyDescent="0.25">
      <c r="A691" s="76" t="s">
        <v>6</v>
      </c>
      <c r="B691" s="8"/>
      <c r="C691" s="7">
        <v>75000</v>
      </c>
    </row>
    <row r="692" spans="1:3" ht="15.75" x14ac:dyDescent="0.25">
      <c r="A692" s="67" t="s">
        <v>9</v>
      </c>
      <c r="B692" s="11"/>
      <c r="C692" s="10">
        <v>7800</v>
      </c>
    </row>
    <row r="693" spans="1:3" ht="15.75" x14ac:dyDescent="0.25">
      <c r="A693" s="67" t="s">
        <v>11</v>
      </c>
      <c r="B693" s="11"/>
      <c r="C693" s="10">
        <v>39825</v>
      </c>
    </row>
    <row r="694" spans="1:3" ht="15.75" x14ac:dyDescent="0.25">
      <c r="A694" s="67" t="s">
        <v>13</v>
      </c>
      <c r="B694" s="11"/>
      <c r="C694" s="10">
        <v>37500</v>
      </c>
    </row>
    <row r="695" spans="1:3" ht="17.25" x14ac:dyDescent="0.3">
      <c r="A695" s="9" t="s">
        <v>15</v>
      </c>
      <c r="B695" s="11"/>
      <c r="C695" s="10">
        <v>253333.33</v>
      </c>
    </row>
    <row r="696" spans="1:3" ht="15.75" x14ac:dyDescent="0.25">
      <c r="A696" s="67" t="s">
        <v>16</v>
      </c>
      <c r="B696" s="11"/>
      <c r="C696" s="10">
        <v>25000</v>
      </c>
    </row>
    <row r="697" spans="1:3" ht="15.75" x14ac:dyDescent="0.25">
      <c r="A697" s="67" t="s">
        <v>17</v>
      </c>
      <c r="B697" s="11"/>
      <c r="C697" s="10">
        <v>55000</v>
      </c>
    </row>
    <row r="698" spans="1:3" ht="15.75" x14ac:dyDescent="0.25">
      <c r="A698" s="67" t="s">
        <v>18</v>
      </c>
      <c r="B698" s="11"/>
      <c r="C698" s="10">
        <v>11500</v>
      </c>
    </row>
    <row r="699" spans="1:3" ht="15.75" x14ac:dyDescent="0.25">
      <c r="A699" s="67" t="s">
        <v>19</v>
      </c>
      <c r="B699" s="11"/>
      <c r="C699" s="10">
        <v>20000</v>
      </c>
    </row>
    <row r="700" spans="1:3" ht="15.75" x14ac:dyDescent="0.25">
      <c r="A700" s="78" t="s">
        <v>20</v>
      </c>
      <c r="B700" s="19"/>
      <c r="C700" s="18">
        <f>SUM(C691:C699)</f>
        <v>524958.32999999996</v>
      </c>
    </row>
    <row r="701" spans="1:3" ht="15.75" x14ac:dyDescent="0.25">
      <c r="A701" s="79"/>
      <c r="B701" s="47"/>
      <c r="C701" s="20"/>
    </row>
    <row r="702" spans="1:3" ht="15.75" x14ac:dyDescent="0.25">
      <c r="A702" s="80" t="s">
        <v>21</v>
      </c>
      <c r="B702" s="47"/>
      <c r="C702" s="20"/>
    </row>
    <row r="703" spans="1:3" ht="15.75" x14ac:dyDescent="0.25">
      <c r="A703" s="67" t="s">
        <v>23</v>
      </c>
      <c r="B703" s="47"/>
      <c r="C703" s="77"/>
    </row>
    <row r="704" spans="1:3" ht="15.75" x14ac:dyDescent="0.25">
      <c r="A704" s="67" t="s">
        <v>22</v>
      </c>
      <c r="B704" s="47"/>
      <c r="C704" s="81"/>
    </row>
    <row r="705" spans="1:3" ht="15.75" x14ac:dyDescent="0.25">
      <c r="A705" s="67" t="s">
        <v>24</v>
      </c>
      <c r="B705" s="90"/>
      <c r="C705" s="81"/>
    </row>
    <row r="706" spans="1:3" ht="15.75" x14ac:dyDescent="0.25">
      <c r="A706" s="67" t="s">
        <v>25</v>
      </c>
      <c r="B706" s="47"/>
      <c r="C706" s="81"/>
    </row>
    <row r="707" spans="1:3" ht="15.75" x14ac:dyDescent="0.25">
      <c r="A707" s="67"/>
      <c r="B707" s="8"/>
      <c r="C707" s="7">
        <f>C700+B705+C703</f>
        <v>524958.32999999996</v>
      </c>
    </row>
    <row r="708" spans="1:3" ht="15.75" x14ac:dyDescent="0.25">
      <c r="A708" s="80" t="s">
        <v>26</v>
      </c>
      <c r="B708" s="47"/>
      <c r="C708" s="81"/>
    </row>
    <row r="709" spans="1:3" ht="15.75" x14ac:dyDescent="0.25">
      <c r="A709" s="67" t="s">
        <v>27</v>
      </c>
      <c r="B709" s="29">
        <v>350</v>
      </c>
      <c r="C709" s="82"/>
    </row>
    <row r="710" spans="1:3" ht="17.25" x14ac:dyDescent="0.3">
      <c r="A710" s="83"/>
      <c r="B710" s="49"/>
      <c r="C710" s="137"/>
    </row>
    <row r="711" spans="1:3" ht="16.5" thickBot="1" x14ac:dyDescent="0.3">
      <c r="A711" s="67" t="s">
        <v>29</v>
      </c>
      <c r="B711" s="35"/>
      <c r="C711" s="84">
        <f>C707-B709</f>
        <v>524608.32999999996</v>
      </c>
    </row>
    <row r="712" spans="1:3" ht="15.75" x14ac:dyDescent="0.25">
      <c r="A712" s="67" t="s">
        <v>73</v>
      </c>
      <c r="B712" s="50"/>
      <c r="C712" s="85">
        <f>C711*12/100</f>
        <v>62952.999599999988</v>
      </c>
    </row>
    <row r="713" spans="1:3" ht="15.75" x14ac:dyDescent="0.25">
      <c r="A713" s="67" t="s">
        <v>31</v>
      </c>
      <c r="B713" s="47"/>
      <c r="C713" s="77">
        <v>-45000</v>
      </c>
    </row>
    <row r="714" spans="1:3" ht="16.5" thickBot="1" x14ac:dyDescent="0.3">
      <c r="A714" s="43" t="s">
        <v>32</v>
      </c>
      <c r="B714" s="57"/>
      <c r="C714" s="126">
        <f>C712+C713</f>
        <v>17952.999599999988</v>
      </c>
    </row>
    <row r="715" spans="1:3" ht="16.5" thickTop="1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28" spans="1:3" ht="15.75" x14ac:dyDescent="0.25">
      <c r="A728" s="92"/>
      <c r="B728" s="37"/>
      <c r="C728" s="120"/>
    </row>
    <row r="729" spans="1:3" ht="15.75" x14ac:dyDescent="0.25">
      <c r="A729" s="92"/>
      <c r="B729" s="37"/>
      <c r="C729" s="120"/>
    </row>
    <row r="733" spans="1:3" ht="17.25" x14ac:dyDescent="0.3">
      <c r="A733" s="1" t="s">
        <v>92</v>
      </c>
      <c r="B733" s="3"/>
      <c r="C733" s="3"/>
    </row>
    <row r="734" spans="1:3" ht="17.25" x14ac:dyDescent="0.3">
      <c r="A734" s="1" t="s">
        <v>89</v>
      </c>
      <c r="B734" s="3"/>
      <c r="C734" s="3"/>
    </row>
    <row r="735" spans="1:3" ht="15.75" x14ac:dyDescent="0.25">
      <c r="A735" s="73"/>
      <c r="B735" s="3"/>
      <c r="C735" s="3"/>
    </row>
    <row r="736" spans="1:3" ht="15.75" x14ac:dyDescent="0.25">
      <c r="A736" s="74" t="s">
        <v>2</v>
      </c>
      <c r="B736" s="3"/>
      <c r="C736" s="3"/>
    </row>
    <row r="737" spans="1:3" ht="15.75" x14ac:dyDescent="0.25">
      <c r="A737" s="75"/>
      <c r="B737" s="166" t="s">
        <v>113</v>
      </c>
      <c r="C737" s="166"/>
    </row>
    <row r="738" spans="1:3" ht="15.75" x14ac:dyDescent="0.25">
      <c r="A738" s="76" t="s">
        <v>6</v>
      </c>
      <c r="B738" s="8"/>
      <c r="C738" s="7">
        <v>75000</v>
      </c>
    </row>
    <row r="739" spans="1:3" ht="15.75" x14ac:dyDescent="0.25">
      <c r="A739" s="67" t="s">
        <v>9</v>
      </c>
      <c r="B739" s="11"/>
      <c r="C739" s="10">
        <v>7800</v>
      </c>
    </row>
    <row r="740" spans="1:3" ht="15.75" x14ac:dyDescent="0.25">
      <c r="A740" s="67" t="s">
        <v>11</v>
      </c>
      <c r="B740" s="11"/>
      <c r="C740" s="10">
        <v>39825</v>
      </c>
    </row>
    <row r="741" spans="1:3" ht="15.75" x14ac:dyDescent="0.25">
      <c r="A741" s="67" t="s">
        <v>13</v>
      </c>
      <c r="B741" s="11"/>
      <c r="C741" s="10">
        <v>37500</v>
      </c>
    </row>
    <row r="742" spans="1:3" ht="15.75" x14ac:dyDescent="0.25">
      <c r="A742" s="67" t="s">
        <v>16</v>
      </c>
      <c r="B742" s="11"/>
      <c r="C742" s="10">
        <v>25000</v>
      </c>
    </row>
    <row r="743" spans="1:3" ht="15.75" x14ac:dyDescent="0.25">
      <c r="A743" s="67" t="s">
        <v>17</v>
      </c>
      <c r="B743" s="11"/>
      <c r="C743" s="10">
        <v>55000</v>
      </c>
    </row>
    <row r="744" spans="1:3" ht="15.75" x14ac:dyDescent="0.25">
      <c r="A744" s="67" t="s">
        <v>18</v>
      </c>
      <c r="B744" s="11"/>
      <c r="C744" s="10">
        <v>11500</v>
      </c>
    </row>
    <row r="745" spans="1:3" ht="15.75" x14ac:dyDescent="0.25">
      <c r="A745" s="67" t="s">
        <v>19</v>
      </c>
      <c r="B745" s="11"/>
      <c r="C745" s="10">
        <v>20000</v>
      </c>
    </row>
    <row r="746" spans="1:3" ht="15.75" x14ac:dyDescent="0.25">
      <c r="A746" s="78" t="s">
        <v>20</v>
      </c>
      <c r="B746" s="19"/>
      <c r="C746" s="18">
        <f>SUM(C738:C745)</f>
        <v>271625</v>
      </c>
    </row>
    <row r="747" spans="1:3" ht="15.75" x14ac:dyDescent="0.25">
      <c r="A747" s="79"/>
      <c r="B747" s="47"/>
      <c r="C747" s="20"/>
    </row>
    <row r="748" spans="1:3" ht="15.75" x14ac:dyDescent="0.25">
      <c r="A748" s="80" t="s">
        <v>21</v>
      </c>
      <c r="B748" s="47"/>
      <c r="C748" s="20"/>
    </row>
    <row r="749" spans="1:3" ht="15.75" x14ac:dyDescent="0.25">
      <c r="A749" s="67" t="s">
        <v>23</v>
      </c>
      <c r="B749" s="47"/>
      <c r="C749" s="77"/>
    </row>
    <row r="750" spans="1:3" ht="15.75" x14ac:dyDescent="0.25">
      <c r="A750" s="67" t="s">
        <v>22</v>
      </c>
      <c r="B750" s="47"/>
      <c r="C750" s="81"/>
    </row>
    <row r="751" spans="1:3" ht="15.75" x14ac:dyDescent="0.25">
      <c r="A751" s="67" t="s">
        <v>24</v>
      </c>
      <c r="B751" s="90"/>
      <c r="C751" s="81"/>
    </row>
    <row r="752" spans="1:3" ht="15.75" x14ac:dyDescent="0.25">
      <c r="A752" s="67" t="s">
        <v>25</v>
      </c>
      <c r="B752" s="47"/>
      <c r="C752" s="81"/>
    </row>
    <row r="753" spans="1:3" ht="15.75" x14ac:dyDescent="0.25">
      <c r="A753" s="67"/>
      <c r="B753" s="8"/>
      <c r="C753" s="7">
        <f>C746+B751+C749</f>
        <v>271625</v>
      </c>
    </row>
    <row r="754" spans="1:3" ht="15.75" x14ac:dyDescent="0.25">
      <c r="A754" s="80" t="s">
        <v>26</v>
      </c>
      <c r="B754" s="47"/>
      <c r="C754" s="81"/>
    </row>
    <row r="755" spans="1:3" ht="15.75" x14ac:dyDescent="0.25">
      <c r="A755" s="67" t="s">
        <v>27</v>
      </c>
      <c r="B755" s="29" t="s">
        <v>38</v>
      </c>
      <c r="C755" s="82"/>
    </row>
    <row r="756" spans="1:3" ht="17.25" x14ac:dyDescent="0.3">
      <c r="A756" s="83"/>
      <c r="B756" s="49"/>
      <c r="C756" s="137"/>
    </row>
    <row r="757" spans="1:3" ht="16.5" thickBot="1" x14ac:dyDescent="0.3">
      <c r="A757" s="67" t="s">
        <v>29</v>
      </c>
      <c r="B757" s="35"/>
      <c r="C757" s="84">
        <f>C753</f>
        <v>271625</v>
      </c>
    </row>
    <row r="758" spans="1:3" ht="15.75" x14ac:dyDescent="0.25">
      <c r="A758" s="67" t="s">
        <v>30</v>
      </c>
      <c r="B758" s="50"/>
      <c r="C758" s="85">
        <f>C757*6/100</f>
        <v>16297.5</v>
      </c>
    </row>
    <row r="759" spans="1:3" ht="15.75" x14ac:dyDescent="0.25">
      <c r="A759" s="67" t="s">
        <v>31</v>
      </c>
      <c r="B759" s="47"/>
      <c r="C759" s="77">
        <v>-15000</v>
      </c>
    </row>
    <row r="760" spans="1:3" ht="16.5" thickBot="1" x14ac:dyDescent="0.3">
      <c r="A760" s="43" t="s">
        <v>32</v>
      </c>
      <c r="B760" s="57"/>
      <c r="C760" s="126">
        <f>C758+C759</f>
        <v>1297.5</v>
      </c>
    </row>
    <row r="761" spans="1:3" ht="16.5" thickTop="1" x14ac:dyDescent="0.25">
      <c r="A761" s="21"/>
      <c r="B761" s="37"/>
      <c r="C761" s="120"/>
    </row>
    <row r="762" spans="1:3" ht="15.75" x14ac:dyDescent="0.25">
      <c r="A762" s="21"/>
      <c r="B762" s="37"/>
      <c r="C762" s="120"/>
    </row>
    <row r="763" spans="1:3" ht="15.75" x14ac:dyDescent="0.25">
      <c r="A763" s="21"/>
      <c r="B763" s="37"/>
      <c r="C763" s="120"/>
    </row>
    <row r="764" spans="1:3" ht="15.75" x14ac:dyDescent="0.25">
      <c r="A764" s="21"/>
      <c r="B764" s="37"/>
      <c r="C764" s="120"/>
    </row>
    <row r="765" spans="1:3" ht="15.75" x14ac:dyDescent="0.25">
      <c r="A765" s="21"/>
      <c r="B765" s="37"/>
      <c r="C765" s="120"/>
    </row>
    <row r="766" spans="1:3" ht="15.75" x14ac:dyDescent="0.25">
      <c r="A766" s="21"/>
      <c r="B766" s="37"/>
      <c r="C766" s="120"/>
    </row>
    <row r="767" spans="1:3" ht="15.75" x14ac:dyDescent="0.25">
      <c r="A767" s="21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4" spans="1:3" ht="15.75" x14ac:dyDescent="0.25">
      <c r="A774" s="92"/>
      <c r="B774" s="37"/>
      <c r="C774" s="120"/>
    </row>
    <row r="779" spans="1:3" ht="17.25" x14ac:dyDescent="0.3">
      <c r="A779" s="1" t="s">
        <v>93</v>
      </c>
      <c r="B779" s="3"/>
      <c r="C779" s="3"/>
    </row>
    <row r="780" spans="1:3" ht="17.25" x14ac:dyDescent="0.3">
      <c r="A780" s="1" t="s">
        <v>89</v>
      </c>
      <c r="B780" s="3"/>
      <c r="C780" s="3"/>
    </row>
    <row r="781" spans="1:3" ht="15.75" x14ac:dyDescent="0.25">
      <c r="A781" s="73"/>
      <c r="B781" s="3"/>
      <c r="C781" s="3"/>
    </row>
    <row r="782" spans="1:3" ht="15.75" x14ac:dyDescent="0.25">
      <c r="A782" s="74" t="s">
        <v>2</v>
      </c>
      <c r="B782" s="3"/>
      <c r="C782" s="3"/>
    </row>
    <row r="783" spans="1:3" ht="15.75" x14ac:dyDescent="0.25">
      <c r="A783" s="75"/>
      <c r="B783" s="166" t="s">
        <v>113</v>
      </c>
      <c r="C783" s="166"/>
    </row>
    <row r="784" spans="1:3" ht="15.75" x14ac:dyDescent="0.25">
      <c r="A784" s="76" t="s">
        <v>6</v>
      </c>
      <c r="B784" s="8"/>
      <c r="C784" s="7">
        <v>75000</v>
      </c>
    </row>
    <row r="785" spans="1:3" ht="15.75" x14ac:dyDescent="0.25">
      <c r="A785" s="67" t="s">
        <v>9</v>
      </c>
      <c r="B785" s="11"/>
      <c r="C785" s="10">
        <v>7800</v>
      </c>
    </row>
    <row r="786" spans="1:3" ht="15.75" x14ac:dyDescent="0.25">
      <c r="A786" s="67" t="s">
        <v>11</v>
      </c>
      <c r="B786" s="11"/>
      <c r="C786" s="10">
        <v>39825</v>
      </c>
    </row>
    <row r="787" spans="1:3" ht="15.75" x14ac:dyDescent="0.25">
      <c r="A787" s="67" t="s">
        <v>13</v>
      </c>
      <c r="B787" s="11"/>
      <c r="C787" s="10">
        <v>37500</v>
      </c>
    </row>
    <row r="788" spans="1:3" ht="15.75" x14ac:dyDescent="0.25">
      <c r="A788" s="67" t="s">
        <v>16</v>
      </c>
      <c r="B788" s="11"/>
      <c r="C788" s="10">
        <v>25000</v>
      </c>
    </row>
    <row r="789" spans="1:3" ht="15.75" x14ac:dyDescent="0.25">
      <c r="A789" s="67" t="s">
        <v>17</v>
      </c>
      <c r="B789" s="11"/>
      <c r="C789" s="10">
        <v>55000</v>
      </c>
    </row>
    <row r="790" spans="1:3" ht="15.75" x14ac:dyDescent="0.25">
      <c r="A790" s="67" t="s">
        <v>18</v>
      </c>
      <c r="B790" s="11"/>
      <c r="C790" s="10">
        <v>11500</v>
      </c>
    </row>
    <row r="791" spans="1:3" ht="15.75" x14ac:dyDescent="0.25">
      <c r="A791" s="67" t="s">
        <v>19</v>
      </c>
      <c r="B791" s="11"/>
      <c r="C791" s="10">
        <v>20000</v>
      </c>
    </row>
    <row r="792" spans="1:3" ht="15.75" x14ac:dyDescent="0.25">
      <c r="A792" s="78" t="s">
        <v>20</v>
      </c>
      <c r="B792" s="19"/>
      <c r="C792" s="18">
        <f>SUM(C784:C791)</f>
        <v>271625</v>
      </c>
    </row>
    <row r="793" spans="1:3" ht="15.75" x14ac:dyDescent="0.25">
      <c r="A793" s="79"/>
      <c r="B793" s="47"/>
      <c r="C793" s="20"/>
    </row>
    <row r="794" spans="1:3" ht="15.75" x14ac:dyDescent="0.25">
      <c r="A794" s="80" t="s">
        <v>21</v>
      </c>
      <c r="B794" s="47"/>
      <c r="C794" s="20"/>
    </row>
    <row r="795" spans="1:3" ht="15.75" x14ac:dyDescent="0.25">
      <c r="A795" s="67" t="s">
        <v>23</v>
      </c>
      <c r="B795" s="47"/>
      <c r="C795" s="77"/>
    </row>
    <row r="796" spans="1:3" ht="15.75" x14ac:dyDescent="0.25">
      <c r="A796" s="67" t="s">
        <v>22</v>
      </c>
      <c r="B796" s="47"/>
      <c r="C796" s="81"/>
    </row>
    <row r="797" spans="1:3" ht="15.75" x14ac:dyDescent="0.25">
      <c r="A797" s="67" t="s">
        <v>24</v>
      </c>
      <c r="B797" s="90"/>
      <c r="C797" s="81"/>
    </row>
    <row r="798" spans="1:3" ht="15.75" x14ac:dyDescent="0.25">
      <c r="A798" s="67" t="s">
        <v>25</v>
      </c>
      <c r="B798" s="47"/>
      <c r="C798" s="81"/>
    </row>
    <row r="799" spans="1:3" ht="15.75" x14ac:dyDescent="0.25">
      <c r="A799" s="67"/>
      <c r="B799" s="8"/>
      <c r="C799" s="7">
        <f>C792+B797+C795</f>
        <v>271625</v>
      </c>
    </row>
    <row r="800" spans="1:3" ht="15.75" x14ac:dyDescent="0.25">
      <c r="A800" s="80" t="s">
        <v>26</v>
      </c>
      <c r="B800" s="47"/>
      <c r="C800" s="81"/>
    </row>
    <row r="801" spans="1:3" ht="15.75" x14ac:dyDescent="0.25">
      <c r="A801" s="67" t="s">
        <v>27</v>
      </c>
      <c r="B801" s="29" t="s">
        <v>38</v>
      </c>
      <c r="C801" s="82"/>
    </row>
    <row r="802" spans="1:3" ht="17.25" x14ac:dyDescent="0.3">
      <c r="A802" s="83"/>
      <c r="B802" s="49"/>
      <c r="C802" s="137"/>
    </row>
    <row r="803" spans="1:3" ht="16.5" thickBot="1" x14ac:dyDescent="0.3">
      <c r="A803" s="67" t="s">
        <v>29</v>
      </c>
      <c r="B803" s="35"/>
      <c r="C803" s="84">
        <f>C799</f>
        <v>271625</v>
      </c>
    </row>
    <row r="804" spans="1:3" ht="15.75" x14ac:dyDescent="0.25">
      <c r="A804" s="67" t="s">
        <v>30</v>
      </c>
      <c r="B804" s="50"/>
      <c r="C804" s="85">
        <f>C803*6/100</f>
        <v>16297.5</v>
      </c>
    </row>
    <row r="805" spans="1:3" ht="15.75" x14ac:dyDescent="0.25">
      <c r="A805" s="67" t="s">
        <v>31</v>
      </c>
      <c r="B805" s="47"/>
      <c r="C805" s="77">
        <v>-15000</v>
      </c>
    </row>
    <row r="806" spans="1:3" ht="16.5" thickBot="1" x14ac:dyDescent="0.3">
      <c r="A806" s="43" t="s">
        <v>32</v>
      </c>
      <c r="B806" s="57"/>
      <c r="C806" s="126">
        <f>C804+C805</f>
        <v>1297.5</v>
      </c>
    </row>
    <row r="807" spans="1:3" ht="16.5" thickTop="1" x14ac:dyDescent="0.25">
      <c r="A807" s="92"/>
      <c r="B807" s="37"/>
      <c r="C807" s="120"/>
    </row>
    <row r="808" spans="1:3" ht="15.75" x14ac:dyDescent="0.25">
      <c r="A808" s="92"/>
      <c r="B808" s="37"/>
      <c r="C808" s="120"/>
    </row>
    <row r="809" spans="1:3" ht="15.75" x14ac:dyDescent="0.25">
      <c r="A809" s="92"/>
      <c r="B809" s="37"/>
      <c r="C809" s="120"/>
    </row>
    <row r="810" spans="1:3" ht="15.75" x14ac:dyDescent="0.25">
      <c r="A810" s="92"/>
      <c r="B810" s="37"/>
      <c r="C810" s="120"/>
    </row>
    <row r="811" spans="1:3" ht="15.75" x14ac:dyDescent="0.25">
      <c r="A811" s="92"/>
      <c r="B811" s="37"/>
      <c r="C811" s="120"/>
    </row>
    <row r="812" spans="1:3" ht="15.75" x14ac:dyDescent="0.25">
      <c r="A812" s="92"/>
      <c r="B812" s="37"/>
      <c r="C812" s="120"/>
    </row>
    <row r="813" spans="1:3" ht="15.75" x14ac:dyDescent="0.25">
      <c r="A813" s="92"/>
      <c r="B813" s="37"/>
      <c r="C813" s="120"/>
    </row>
    <row r="814" spans="1:3" ht="15.75" x14ac:dyDescent="0.25">
      <c r="A814" s="92"/>
      <c r="B814" s="37"/>
      <c r="C814" s="120"/>
    </row>
    <row r="827" spans="1:3" ht="17.25" x14ac:dyDescent="0.3">
      <c r="A827" s="1" t="s">
        <v>94</v>
      </c>
      <c r="B827" s="3"/>
      <c r="C827" s="3"/>
    </row>
    <row r="828" spans="1:3" ht="17.25" x14ac:dyDescent="0.3">
      <c r="A828" s="1" t="s">
        <v>89</v>
      </c>
      <c r="B828" s="3"/>
      <c r="C828" s="3"/>
    </row>
    <row r="829" spans="1:3" ht="15.75" x14ac:dyDescent="0.25">
      <c r="A829" s="73"/>
      <c r="B829" s="3"/>
      <c r="C829" s="3"/>
    </row>
    <row r="830" spans="1:3" ht="15.75" x14ac:dyDescent="0.25">
      <c r="A830" s="74" t="s">
        <v>2</v>
      </c>
      <c r="B830" s="3"/>
      <c r="C830" s="3"/>
    </row>
    <row r="831" spans="1:3" ht="15.75" x14ac:dyDescent="0.25">
      <c r="A831" s="75"/>
      <c r="B831" s="166" t="s">
        <v>113</v>
      </c>
      <c r="C831" s="166"/>
    </row>
    <row r="832" spans="1:3" ht="15.75" x14ac:dyDescent="0.25">
      <c r="A832" s="76" t="s">
        <v>6</v>
      </c>
      <c r="B832" s="8"/>
      <c r="C832" s="7">
        <v>75000</v>
      </c>
    </row>
    <row r="833" spans="1:3" ht="15.75" x14ac:dyDescent="0.25">
      <c r="A833" s="67" t="s">
        <v>9</v>
      </c>
      <c r="B833" s="11"/>
      <c r="C833" s="10">
        <v>7800</v>
      </c>
    </row>
    <row r="834" spans="1:3" ht="15.75" x14ac:dyDescent="0.25">
      <c r="A834" s="67" t="s">
        <v>11</v>
      </c>
      <c r="B834" s="11"/>
      <c r="C834" s="10">
        <v>39825</v>
      </c>
    </row>
    <row r="835" spans="1:3" ht="15.75" x14ac:dyDescent="0.25">
      <c r="A835" s="67" t="s">
        <v>13</v>
      </c>
      <c r="B835" s="11"/>
      <c r="C835" s="10">
        <v>37500</v>
      </c>
    </row>
    <row r="836" spans="1:3" ht="15.75" x14ac:dyDescent="0.25">
      <c r="A836" s="67" t="s">
        <v>16</v>
      </c>
      <c r="B836" s="11"/>
      <c r="C836" s="10">
        <v>25000</v>
      </c>
    </row>
    <row r="837" spans="1:3" ht="15.75" x14ac:dyDescent="0.25">
      <c r="A837" s="67" t="s">
        <v>17</v>
      </c>
      <c r="B837" s="11"/>
      <c r="C837" s="10">
        <v>55000</v>
      </c>
    </row>
    <row r="838" spans="1:3" ht="15.75" x14ac:dyDescent="0.25">
      <c r="A838" s="67" t="s">
        <v>18</v>
      </c>
      <c r="B838" s="11"/>
      <c r="C838" s="10">
        <v>11500</v>
      </c>
    </row>
    <row r="839" spans="1:3" ht="15.75" x14ac:dyDescent="0.25">
      <c r="A839" s="67" t="s">
        <v>19</v>
      </c>
      <c r="B839" s="11"/>
      <c r="C839" s="10">
        <v>20000</v>
      </c>
    </row>
    <row r="840" spans="1:3" ht="15.75" x14ac:dyDescent="0.25">
      <c r="A840" s="78" t="s">
        <v>20</v>
      </c>
      <c r="B840" s="19"/>
      <c r="C840" s="18">
        <f>SUM(C832:C839)</f>
        <v>271625</v>
      </c>
    </row>
    <row r="841" spans="1:3" ht="15.75" x14ac:dyDescent="0.25">
      <c r="A841" s="79"/>
      <c r="B841" s="47"/>
      <c r="C841" s="20"/>
    </row>
    <row r="842" spans="1:3" ht="15.75" x14ac:dyDescent="0.25">
      <c r="A842" s="80" t="s">
        <v>21</v>
      </c>
      <c r="B842" s="47"/>
      <c r="C842" s="20"/>
    </row>
    <row r="843" spans="1:3" ht="15.75" x14ac:dyDescent="0.25">
      <c r="A843" s="67" t="s">
        <v>23</v>
      </c>
      <c r="B843" s="47"/>
      <c r="C843" s="77"/>
    </row>
    <row r="844" spans="1:3" ht="15.75" x14ac:dyDescent="0.25">
      <c r="A844" s="67" t="s">
        <v>22</v>
      </c>
      <c r="B844" s="47"/>
      <c r="C844" s="81"/>
    </row>
    <row r="845" spans="1:3" ht="15.75" x14ac:dyDescent="0.25">
      <c r="A845" s="67" t="s">
        <v>24</v>
      </c>
      <c r="B845" s="90"/>
      <c r="C845" s="81"/>
    </row>
    <row r="846" spans="1:3" ht="15.75" x14ac:dyDescent="0.25">
      <c r="A846" s="67" t="s">
        <v>25</v>
      </c>
      <c r="B846" s="47"/>
      <c r="C846" s="81"/>
    </row>
    <row r="847" spans="1:3" ht="15.75" x14ac:dyDescent="0.25">
      <c r="A847" s="67"/>
      <c r="B847" s="8"/>
      <c r="C847" s="7">
        <f>C840+B845+C843</f>
        <v>271625</v>
      </c>
    </row>
    <row r="848" spans="1:3" ht="15.75" x14ac:dyDescent="0.25">
      <c r="A848" s="80" t="s">
        <v>26</v>
      </c>
      <c r="B848" s="47"/>
      <c r="C848" s="81"/>
    </row>
    <row r="849" spans="1:3" ht="15.75" x14ac:dyDescent="0.25">
      <c r="A849" s="67" t="s">
        <v>27</v>
      </c>
      <c r="B849" s="29" t="s">
        <v>38</v>
      </c>
      <c r="C849" s="82"/>
    </row>
    <row r="850" spans="1:3" ht="17.25" x14ac:dyDescent="0.3">
      <c r="A850" s="83"/>
      <c r="B850" s="49"/>
      <c r="C850" s="137"/>
    </row>
    <row r="851" spans="1:3" ht="16.5" thickBot="1" x14ac:dyDescent="0.3">
      <c r="A851" s="67" t="s">
        <v>29</v>
      </c>
      <c r="B851" s="35"/>
      <c r="C851" s="84">
        <f>C847</f>
        <v>271625</v>
      </c>
    </row>
    <row r="852" spans="1:3" ht="15.75" x14ac:dyDescent="0.25">
      <c r="A852" s="67" t="s">
        <v>30</v>
      </c>
      <c r="B852" s="50"/>
      <c r="C852" s="85">
        <f>C851*6/100</f>
        <v>16297.5</v>
      </c>
    </row>
    <row r="853" spans="1:3" ht="15.75" x14ac:dyDescent="0.25">
      <c r="A853" s="67" t="s">
        <v>31</v>
      </c>
      <c r="B853" s="47"/>
      <c r="C853" s="77">
        <v>-15000</v>
      </c>
    </row>
    <row r="854" spans="1:3" ht="16.5" thickBot="1" x14ac:dyDescent="0.3">
      <c r="A854" s="43" t="s">
        <v>32</v>
      </c>
      <c r="B854" s="57"/>
      <c r="C854" s="126">
        <f>C852+C853</f>
        <v>1297.5</v>
      </c>
    </row>
    <row r="855" spans="1:3" ht="15.75" thickTop="1" x14ac:dyDescent="0.25"/>
    <row r="864" spans="1:3" ht="15.75" x14ac:dyDescent="0.25">
      <c r="A864" s="92"/>
      <c r="B864" s="37"/>
      <c r="C864" s="120"/>
    </row>
    <row r="875" spans="1:3" ht="17.25" x14ac:dyDescent="0.3">
      <c r="A875" s="1" t="s">
        <v>95</v>
      </c>
      <c r="B875" s="3"/>
      <c r="C875" s="3"/>
    </row>
    <row r="876" spans="1:3" ht="17.25" x14ac:dyDescent="0.3">
      <c r="A876" s="1" t="s">
        <v>89</v>
      </c>
      <c r="B876" s="3"/>
      <c r="C876" s="3"/>
    </row>
    <row r="877" spans="1:3" ht="15.75" x14ac:dyDescent="0.25">
      <c r="A877" s="73"/>
      <c r="B877" s="3"/>
      <c r="C877" s="3"/>
    </row>
    <row r="878" spans="1:3" ht="15.75" x14ac:dyDescent="0.25">
      <c r="A878" s="74" t="s">
        <v>2</v>
      </c>
      <c r="B878" s="3"/>
      <c r="C878" s="3"/>
    </row>
    <row r="879" spans="1:3" ht="15.75" x14ac:dyDescent="0.25">
      <c r="A879" s="75"/>
      <c r="B879" s="166" t="s">
        <v>113</v>
      </c>
      <c r="C879" s="166"/>
    </row>
    <row r="880" spans="1:3" ht="15.75" x14ac:dyDescent="0.25">
      <c r="A880" s="76" t="s">
        <v>6</v>
      </c>
      <c r="B880" s="8"/>
      <c r="C880" s="7">
        <v>75000</v>
      </c>
    </row>
    <row r="881" spans="1:3" ht="15.75" x14ac:dyDescent="0.25">
      <c r="A881" s="67" t="s">
        <v>9</v>
      </c>
      <c r="B881" s="11"/>
      <c r="C881" s="10">
        <v>7800</v>
      </c>
    </row>
    <row r="882" spans="1:3" ht="15.75" x14ac:dyDescent="0.25">
      <c r="A882" s="67" t="s">
        <v>11</v>
      </c>
      <c r="B882" s="11"/>
      <c r="C882" s="10">
        <v>39825</v>
      </c>
    </row>
    <row r="883" spans="1:3" ht="15.75" x14ac:dyDescent="0.25">
      <c r="A883" s="67" t="s">
        <v>13</v>
      </c>
      <c r="B883" s="11"/>
      <c r="C883" s="10">
        <v>37500</v>
      </c>
    </row>
    <row r="884" spans="1:3" ht="15.75" x14ac:dyDescent="0.25">
      <c r="A884" s="67" t="s">
        <v>16</v>
      </c>
      <c r="B884" s="11"/>
      <c r="C884" s="10">
        <v>25000</v>
      </c>
    </row>
    <row r="885" spans="1:3" ht="15.75" x14ac:dyDescent="0.25">
      <c r="A885" s="67" t="s">
        <v>17</v>
      </c>
      <c r="B885" s="11"/>
      <c r="C885" s="10">
        <v>55000</v>
      </c>
    </row>
    <row r="886" spans="1:3" ht="15.75" x14ac:dyDescent="0.25">
      <c r="A886" s="67" t="s">
        <v>18</v>
      </c>
      <c r="B886" s="11"/>
      <c r="C886" s="10">
        <v>11500</v>
      </c>
    </row>
    <row r="887" spans="1:3" ht="15.75" x14ac:dyDescent="0.25">
      <c r="A887" s="67" t="s">
        <v>19</v>
      </c>
      <c r="B887" s="11"/>
      <c r="C887" s="10">
        <v>20000</v>
      </c>
    </row>
    <row r="888" spans="1:3" ht="15.75" x14ac:dyDescent="0.25">
      <c r="A888" s="78" t="s">
        <v>20</v>
      </c>
      <c r="B888" s="19"/>
      <c r="C888" s="18">
        <f>SUM(C880:C887)</f>
        <v>271625</v>
      </c>
    </row>
    <row r="889" spans="1:3" ht="15.75" x14ac:dyDescent="0.25">
      <c r="A889" s="79"/>
      <c r="B889" s="47"/>
      <c r="C889" s="20"/>
    </row>
    <row r="890" spans="1:3" ht="15.75" x14ac:dyDescent="0.25">
      <c r="A890" s="80" t="s">
        <v>21</v>
      </c>
      <c r="B890" s="47"/>
      <c r="C890" s="20"/>
    </row>
    <row r="891" spans="1:3" ht="15.75" x14ac:dyDescent="0.25">
      <c r="A891" s="67" t="s">
        <v>23</v>
      </c>
      <c r="B891" s="47"/>
      <c r="C891" s="77"/>
    </row>
    <row r="892" spans="1:3" ht="15.75" x14ac:dyDescent="0.25">
      <c r="A892" s="67" t="s">
        <v>22</v>
      </c>
      <c r="B892" s="140">
        <v>20000</v>
      </c>
      <c r="C892" s="81"/>
    </row>
    <row r="893" spans="1:3" ht="15.75" x14ac:dyDescent="0.25">
      <c r="A893" s="67" t="s">
        <v>24</v>
      </c>
      <c r="B893" s="90"/>
      <c r="C893" s="81"/>
    </row>
    <row r="894" spans="1:3" ht="15.75" x14ac:dyDescent="0.25">
      <c r="A894" s="67" t="s">
        <v>25</v>
      </c>
      <c r="B894" s="47"/>
      <c r="C894" s="81"/>
    </row>
    <row r="895" spans="1:3" ht="15.75" x14ac:dyDescent="0.25">
      <c r="A895" s="67"/>
      <c r="B895" s="8"/>
      <c r="C895" s="7">
        <f>C888+B892</f>
        <v>291625</v>
      </c>
    </row>
    <row r="896" spans="1:3" ht="15.75" x14ac:dyDescent="0.25">
      <c r="A896" s="80" t="s">
        <v>26</v>
      </c>
      <c r="B896" s="47"/>
      <c r="C896" s="81"/>
    </row>
    <row r="897" spans="1:3" ht="15.75" x14ac:dyDescent="0.25">
      <c r="A897" s="67" t="s">
        <v>27</v>
      </c>
      <c r="B897" s="29">
        <v>350</v>
      </c>
      <c r="C897" s="82"/>
    </row>
    <row r="898" spans="1:3" ht="17.25" x14ac:dyDescent="0.3">
      <c r="A898" s="83"/>
      <c r="B898" s="49"/>
      <c r="C898" s="137"/>
    </row>
    <row r="899" spans="1:3" ht="16.5" thickBot="1" x14ac:dyDescent="0.3">
      <c r="A899" s="67" t="s">
        <v>29</v>
      </c>
      <c r="B899" s="35"/>
      <c r="C899" s="84">
        <f>C895-B897</f>
        <v>291275</v>
      </c>
    </row>
    <row r="900" spans="1:3" ht="15.75" x14ac:dyDescent="0.25">
      <c r="A900" s="67" t="s">
        <v>30</v>
      </c>
      <c r="B900" s="50"/>
      <c r="C900" s="85">
        <f>C899*6/100</f>
        <v>17476.5</v>
      </c>
    </row>
    <row r="901" spans="1:3" ht="15.75" x14ac:dyDescent="0.25">
      <c r="A901" s="67" t="s">
        <v>31</v>
      </c>
      <c r="B901" s="47"/>
      <c r="C901" s="77">
        <v>-15000</v>
      </c>
    </row>
    <row r="902" spans="1:3" ht="16.5" thickBot="1" x14ac:dyDescent="0.3">
      <c r="A902" s="43" t="s">
        <v>32</v>
      </c>
      <c r="B902" s="57"/>
      <c r="C902" s="126">
        <f>C900+C901</f>
        <v>2476.5</v>
      </c>
    </row>
    <row r="903" spans="1:3" ht="15.75" thickTop="1" x14ac:dyDescent="0.25"/>
    <row r="920" spans="1:3" ht="15.75" x14ac:dyDescent="0.25">
      <c r="A920" s="92"/>
      <c r="B920" s="37"/>
      <c r="C920" s="120"/>
    </row>
    <row r="923" spans="1:3" ht="17.25" x14ac:dyDescent="0.3">
      <c r="A923" s="1" t="s">
        <v>96</v>
      </c>
      <c r="B923" s="3"/>
      <c r="C923" s="3"/>
    </row>
    <row r="924" spans="1:3" ht="17.25" x14ac:dyDescent="0.3">
      <c r="A924" s="1" t="s">
        <v>89</v>
      </c>
      <c r="B924" s="3"/>
      <c r="C924" s="3"/>
    </row>
    <row r="925" spans="1:3" ht="15.75" x14ac:dyDescent="0.25">
      <c r="A925" s="73"/>
      <c r="B925" s="3"/>
      <c r="C925" s="3"/>
    </row>
    <row r="926" spans="1:3" ht="15.75" x14ac:dyDescent="0.25">
      <c r="A926" s="74" t="s">
        <v>2</v>
      </c>
      <c r="B926" s="3"/>
      <c r="C926" s="3"/>
    </row>
    <row r="927" spans="1:3" ht="15.75" x14ac:dyDescent="0.25">
      <c r="A927" s="75"/>
      <c r="B927" s="166" t="s">
        <v>113</v>
      </c>
      <c r="C927" s="166"/>
    </row>
    <row r="928" spans="1:3" ht="15.75" x14ac:dyDescent="0.25">
      <c r="A928" s="76" t="s">
        <v>6</v>
      </c>
      <c r="B928" s="8"/>
      <c r="C928" s="7">
        <v>75000</v>
      </c>
    </row>
    <row r="929" spans="1:3" ht="15.75" x14ac:dyDescent="0.25">
      <c r="A929" s="67" t="s">
        <v>9</v>
      </c>
      <c r="B929" s="11"/>
      <c r="C929" s="10">
        <v>7800</v>
      </c>
    </row>
    <row r="930" spans="1:3" ht="15.75" x14ac:dyDescent="0.25">
      <c r="A930" s="67" t="s">
        <v>11</v>
      </c>
      <c r="B930" s="11"/>
      <c r="C930" s="10">
        <v>39825</v>
      </c>
    </row>
    <row r="931" spans="1:3" ht="15.75" x14ac:dyDescent="0.25">
      <c r="A931" s="67" t="s">
        <v>13</v>
      </c>
      <c r="B931" s="11"/>
      <c r="C931" s="10">
        <v>37500</v>
      </c>
    </row>
    <row r="932" spans="1:3" ht="17.25" x14ac:dyDescent="0.3">
      <c r="A932" s="9" t="s">
        <v>15</v>
      </c>
      <c r="B932" s="11"/>
      <c r="C932" s="10">
        <v>253333.33</v>
      </c>
    </row>
    <row r="933" spans="1:3" ht="15.75" x14ac:dyDescent="0.25">
      <c r="A933" s="67" t="s">
        <v>16</v>
      </c>
      <c r="B933" s="11"/>
      <c r="C933" s="10">
        <v>25000</v>
      </c>
    </row>
    <row r="934" spans="1:3" ht="15.75" x14ac:dyDescent="0.25">
      <c r="A934" s="67" t="s">
        <v>17</v>
      </c>
      <c r="B934" s="11"/>
      <c r="C934" s="10">
        <v>55000</v>
      </c>
    </row>
    <row r="935" spans="1:3" ht="15.75" x14ac:dyDescent="0.25">
      <c r="A935" s="67" t="s">
        <v>18</v>
      </c>
      <c r="B935" s="11"/>
      <c r="C935" s="10">
        <v>11500</v>
      </c>
    </row>
    <row r="936" spans="1:3" ht="15.75" x14ac:dyDescent="0.25">
      <c r="A936" s="67" t="s">
        <v>19</v>
      </c>
      <c r="B936" s="11"/>
      <c r="C936" s="10">
        <v>20000</v>
      </c>
    </row>
    <row r="937" spans="1:3" ht="15.75" x14ac:dyDescent="0.25">
      <c r="A937" s="78" t="s">
        <v>20</v>
      </c>
      <c r="B937" s="19"/>
      <c r="C937" s="18">
        <f>SUM(C928:C936)</f>
        <v>524958.32999999996</v>
      </c>
    </row>
    <row r="938" spans="1:3" ht="15.75" x14ac:dyDescent="0.25">
      <c r="A938" s="79"/>
      <c r="B938" s="47"/>
      <c r="C938" s="20"/>
    </row>
    <row r="939" spans="1:3" ht="15.75" x14ac:dyDescent="0.25">
      <c r="A939" s="80" t="s">
        <v>21</v>
      </c>
      <c r="B939" s="47"/>
      <c r="C939" s="20"/>
    </row>
    <row r="940" spans="1:3" ht="15.75" x14ac:dyDescent="0.25">
      <c r="A940" s="67" t="s">
        <v>23</v>
      </c>
      <c r="B940" s="47"/>
      <c r="C940" s="77"/>
    </row>
    <row r="941" spans="1:3" ht="15.75" x14ac:dyDescent="0.25">
      <c r="A941" s="67" t="s">
        <v>22</v>
      </c>
      <c r="B941" s="47"/>
      <c r="C941" s="81"/>
    </row>
    <row r="942" spans="1:3" ht="15.75" x14ac:dyDescent="0.25">
      <c r="A942" s="67" t="s">
        <v>24</v>
      </c>
      <c r="B942" s="90"/>
      <c r="C942" s="81"/>
    </row>
    <row r="943" spans="1:3" ht="15.75" x14ac:dyDescent="0.25">
      <c r="A943" s="67" t="s">
        <v>25</v>
      </c>
      <c r="B943" s="47"/>
      <c r="C943" s="81"/>
    </row>
    <row r="944" spans="1:3" ht="15.75" x14ac:dyDescent="0.25">
      <c r="A944" s="67"/>
      <c r="B944" s="8"/>
      <c r="C944" s="7">
        <f>C937+B942+C940</f>
        <v>524958.32999999996</v>
      </c>
    </row>
    <row r="945" spans="1:3" ht="15.75" x14ac:dyDescent="0.25">
      <c r="A945" s="80" t="s">
        <v>26</v>
      </c>
      <c r="B945" s="47"/>
      <c r="C945" s="81"/>
    </row>
    <row r="946" spans="1:3" ht="15.75" x14ac:dyDescent="0.25">
      <c r="A946" s="67" t="s">
        <v>27</v>
      </c>
      <c r="B946" s="29">
        <v>350</v>
      </c>
      <c r="C946" s="82"/>
    </row>
    <row r="947" spans="1:3" ht="17.25" x14ac:dyDescent="0.3">
      <c r="A947" s="83"/>
      <c r="B947" s="49"/>
      <c r="C947" s="137"/>
    </row>
    <row r="948" spans="1:3" ht="16.5" thickBot="1" x14ac:dyDescent="0.3">
      <c r="A948" s="67" t="s">
        <v>29</v>
      </c>
      <c r="B948" s="35"/>
      <c r="C948" s="84">
        <f>C944-B946</f>
        <v>524608.32999999996</v>
      </c>
    </row>
    <row r="949" spans="1:3" ht="15.75" x14ac:dyDescent="0.25">
      <c r="A949" s="67" t="s">
        <v>73</v>
      </c>
      <c r="B949" s="50"/>
      <c r="C949" s="85">
        <f>C948*12/100</f>
        <v>62952.999599999988</v>
      </c>
    </row>
    <row r="950" spans="1:3" ht="15.75" x14ac:dyDescent="0.25">
      <c r="A950" s="67" t="s">
        <v>31</v>
      </c>
      <c r="B950" s="47"/>
      <c r="C950" s="77">
        <v>-45000</v>
      </c>
    </row>
    <row r="951" spans="1:3" ht="16.5" thickBot="1" x14ac:dyDescent="0.3">
      <c r="A951" s="43" t="s">
        <v>32</v>
      </c>
      <c r="B951" s="57"/>
      <c r="C951" s="126">
        <f>C949+C950</f>
        <v>17952.999599999988</v>
      </c>
    </row>
    <row r="952" spans="1:3" ht="15.75" thickTop="1" x14ac:dyDescent="0.25"/>
    <row r="960" spans="1:3" ht="15.75" x14ac:dyDescent="0.25">
      <c r="A960" s="92"/>
      <c r="B960" s="37"/>
      <c r="C960" s="120"/>
    </row>
    <row r="972" spans="1:3" ht="17.25" x14ac:dyDescent="0.3">
      <c r="A972" s="1" t="s">
        <v>97</v>
      </c>
      <c r="B972" s="3"/>
      <c r="C972" s="3"/>
    </row>
    <row r="973" spans="1:3" ht="17.25" x14ac:dyDescent="0.3">
      <c r="A973" s="1" t="s">
        <v>89</v>
      </c>
      <c r="B973" s="3"/>
      <c r="C973" s="3"/>
    </row>
    <row r="974" spans="1:3" ht="15.75" x14ac:dyDescent="0.25">
      <c r="A974" s="73"/>
      <c r="B974" s="3"/>
      <c r="C974" s="3"/>
    </row>
    <row r="975" spans="1:3" ht="15.75" x14ac:dyDescent="0.25">
      <c r="A975" s="74" t="s">
        <v>2</v>
      </c>
      <c r="B975" s="3"/>
      <c r="C975" s="3"/>
    </row>
    <row r="976" spans="1:3" ht="15.75" x14ac:dyDescent="0.25">
      <c r="A976" s="75"/>
      <c r="B976" s="166" t="s">
        <v>113</v>
      </c>
      <c r="C976" s="166"/>
    </row>
    <row r="977" spans="1:3" ht="15.75" x14ac:dyDescent="0.25">
      <c r="A977" s="76" t="s">
        <v>6</v>
      </c>
      <c r="B977" s="8"/>
      <c r="C977" s="7">
        <v>75000</v>
      </c>
    </row>
    <row r="978" spans="1:3" ht="15.75" x14ac:dyDescent="0.25">
      <c r="A978" s="67" t="s">
        <v>9</v>
      </c>
      <c r="B978" s="11"/>
      <c r="C978" s="10">
        <v>7800</v>
      </c>
    </row>
    <row r="979" spans="1:3" ht="15.75" x14ac:dyDescent="0.25">
      <c r="A979" s="67" t="s">
        <v>11</v>
      </c>
      <c r="B979" s="11"/>
      <c r="C979" s="10">
        <v>39825</v>
      </c>
    </row>
    <row r="980" spans="1:3" ht="15.75" x14ac:dyDescent="0.25">
      <c r="A980" s="67" t="s">
        <v>13</v>
      </c>
      <c r="B980" s="11"/>
      <c r="C980" s="10">
        <v>37500</v>
      </c>
    </row>
    <row r="981" spans="1:3" ht="15.75" x14ac:dyDescent="0.25">
      <c r="A981" s="67" t="s">
        <v>16</v>
      </c>
      <c r="B981" s="11"/>
      <c r="C981" s="10">
        <v>25000</v>
      </c>
    </row>
    <row r="982" spans="1:3" ht="15.75" x14ac:dyDescent="0.25">
      <c r="A982" s="67" t="s">
        <v>17</v>
      </c>
      <c r="B982" s="11"/>
      <c r="C982" s="10">
        <v>55000</v>
      </c>
    </row>
    <row r="983" spans="1:3" ht="15.75" x14ac:dyDescent="0.25">
      <c r="A983" s="67" t="s">
        <v>18</v>
      </c>
      <c r="B983" s="11"/>
      <c r="C983" s="10">
        <v>11500</v>
      </c>
    </row>
    <row r="984" spans="1:3" ht="15.75" x14ac:dyDescent="0.25">
      <c r="A984" s="67" t="s">
        <v>19</v>
      </c>
      <c r="B984" s="11"/>
      <c r="C984" s="10">
        <v>20000</v>
      </c>
    </row>
    <row r="985" spans="1:3" ht="15.75" x14ac:dyDescent="0.25">
      <c r="A985" s="78" t="s">
        <v>20</v>
      </c>
      <c r="B985" s="19"/>
      <c r="C985" s="18">
        <f>SUM(C977:C984)</f>
        <v>271625</v>
      </c>
    </row>
    <row r="986" spans="1:3" ht="15.75" x14ac:dyDescent="0.25">
      <c r="A986" s="79"/>
      <c r="B986" s="47"/>
      <c r="C986" s="20"/>
    </row>
    <row r="987" spans="1:3" ht="15.75" x14ac:dyDescent="0.25">
      <c r="A987" s="80" t="s">
        <v>21</v>
      </c>
      <c r="B987" s="47"/>
      <c r="C987" s="20"/>
    </row>
    <row r="988" spans="1:3" ht="15.75" x14ac:dyDescent="0.25">
      <c r="A988" s="67" t="s">
        <v>23</v>
      </c>
      <c r="B988" s="47"/>
      <c r="C988" s="77"/>
    </row>
    <row r="989" spans="1:3" ht="15.75" x14ac:dyDescent="0.25">
      <c r="A989" s="67" t="s">
        <v>22</v>
      </c>
      <c r="B989" s="140">
        <v>20000</v>
      </c>
      <c r="C989" s="81"/>
    </row>
    <row r="990" spans="1:3" ht="15.75" x14ac:dyDescent="0.25">
      <c r="A990" s="67" t="s">
        <v>24</v>
      </c>
      <c r="B990" s="90"/>
      <c r="C990" s="81"/>
    </row>
    <row r="991" spans="1:3" ht="15.75" x14ac:dyDescent="0.25">
      <c r="A991" s="67" t="s">
        <v>25</v>
      </c>
      <c r="B991" s="47"/>
      <c r="C991" s="81"/>
    </row>
    <row r="992" spans="1:3" ht="15.75" x14ac:dyDescent="0.25">
      <c r="A992" s="67"/>
      <c r="B992" s="8"/>
      <c r="C992" s="7">
        <f>C985+B989</f>
        <v>291625</v>
      </c>
    </row>
    <row r="993" spans="1:3" ht="15.75" x14ac:dyDescent="0.25">
      <c r="A993" s="80" t="s">
        <v>26</v>
      </c>
      <c r="B993" s="47"/>
      <c r="C993" s="81"/>
    </row>
    <row r="994" spans="1:3" ht="15.75" x14ac:dyDescent="0.25">
      <c r="A994" s="67" t="s">
        <v>27</v>
      </c>
      <c r="B994" s="29">
        <v>350</v>
      </c>
      <c r="C994" s="82"/>
    </row>
    <row r="995" spans="1:3" ht="17.25" x14ac:dyDescent="0.3">
      <c r="A995" s="83"/>
      <c r="B995" s="49"/>
      <c r="C995" s="137"/>
    </row>
    <row r="996" spans="1:3" ht="16.5" thickBot="1" x14ac:dyDescent="0.3">
      <c r="A996" s="67" t="s">
        <v>29</v>
      </c>
      <c r="B996" s="35"/>
      <c r="C996" s="84">
        <f>C992-B994</f>
        <v>291275</v>
      </c>
    </row>
    <row r="997" spans="1:3" ht="15.75" x14ac:dyDescent="0.25">
      <c r="A997" s="67" t="s">
        <v>30</v>
      </c>
      <c r="B997" s="50"/>
      <c r="C997" s="85">
        <f>C996*6/100</f>
        <v>17476.5</v>
      </c>
    </row>
    <row r="998" spans="1:3" ht="15.75" x14ac:dyDescent="0.25">
      <c r="A998" s="67" t="s">
        <v>31</v>
      </c>
      <c r="B998" s="47"/>
      <c r="C998" s="77">
        <v>-15000</v>
      </c>
    </row>
    <row r="999" spans="1:3" ht="16.5" thickBot="1" x14ac:dyDescent="0.3">
      <c r="A999" s="43" t="s">
        <v>32</v>
      </c>
      <c r="B999" s="57"/>
      <c r="C999" s="126">
        <f>C997+C998</f>
        <v>2476.5</v>
      </c>
    </row>
    <row r="1000" spans="1:3" ht="15.75" thickTop="1" x14ac:dyDescent="0.25"/>
    <row r="1001" spans="1:3" ht="15.75" x14ac:dyDescent="0.25">
      <c r="A1001" s="92"/>
      <c r="B1001" s="37"/>
      <c r="C1001" s="120"/>
    </row>
    <row r="1020" spans="1:3" ht="17.25" x14ac:dyDescent="0.3">
      <c r="A1020" s="1" t="s">
        <v>98</v>
      </c>
      <c r="B1020" s="3"/>
      <c r="C1020" s="3"/>
    </row>
    <row r="1021" spans="1:3" ht="17.25" x14ac:dyDescent="0.3">
      <c r="A1021" s="1" t="s">
        <v>89</v>
      </c>
      <c r="B1021" s="3"/>
      <c r="C1021" s="3"/>
    </row>
    <row r="1022" spans="1:3" ht="15.75" x14ac:dyDescent="0.25">
      <c r="A1022" s="73"/>
      <c r="B1022" s="3"/>
      <c r="C1022" s="3"/>
    </row>
    <row r="1023" spans="1:3" ht="15.75" x14ac:dyDescent="0.25">
      <c r="A1023" s="74" t="s">
        <v>2</v>
      </c>
      <c r="B1023" s="3"/>
      <c r="C1023" s="3"/>
    </row>
    <row r="1024" spans="1:3" ht="15.75" x14ac:dyDescent="0.25">
      <c r="A1024" s="75"/>
      <c r="B1024" s="166" t="s">
        <v>113</v>
      </c>
      <c r="C1024" s="166"/>
    </row>
    <row r="1025" spans="1:3" ht="15.75" x14ac:dyDescent="0.25">
      <c r="A1025" s="76" t="s">
        <v>6</v>
      </c>
      <c r="B1025" s="8"/>
      <c r="C1025" s="7">
        <v>75000</v>
      </c>
    </row>
    <row r="1026" spans="1:3" ht="15.75" x14ac:dyDescent="0.25">
      <c r="A1026" s="67" t="s">
        <v>9</v>
      </c>
      <c r="B1026" s="11"/>
      <c r="C1026" s="10">
        <v>7800</v>
      </c>
    </row>
    <row r="1027" spans="1:3" ht="15.75" x14ac:dyDescent="0.25">
      <c r="A1027" s="67" t="s">
        <v>11</v>
      </c>
      <c r="B1027" s="11"/>
      <c r="C1027" s="10">
        <v>39825</v>
      </c>
    </row>
    <row r="1028" spans="1:3" ht="15.75" x14ac:dyDescent="0.25">
      <c r="A1028" s="67" t="s">
        <v>13</v>
      </c>
      <c r="B1028" s="11"/>
      <c r="C1028" s="10">
        <v>37500</v>
      </c>
    </row>
    <row r="1029" spans="1:3" ht="15.75" x14ac:dyDescent="0.25">
      <c r="A1029" s="67" t="s">
        <v>16</v>
      </c>
      <c r="B1029" s="11"/>
      <c r="C1029" s="10">
        <v>25000</v>
      </c>
    </row>
    <row r="1030" spans="1:3" ht="15.75" x14ac:dyDescent="0.25">
      <c r="A1030" s="67" t="s">
        <v>17</v>
      </c>
      <c r="B1030" s="11"/>
      <c r="C1030" s="10">
        <v>55000</v>
      </c>
    </row>
    <row r="1031" spans="1:3" ht="15.75" x14ac:dyDescent="0.25">
      <c r="A1031" s="67" t="s">
        <v>18</v>
      </c>
      <c r="B1031" s="11"/>
      <c r="C1031" s="10">
        <v>11500</v>
      </c>
    </row>
    <row r="1032" spans="1:3" ht="15.75" x14ac:dyDescent="0.25">
      <c r="A1032" s="67" t="s">
        <v>19</v>
      </c>
      <c r="B1032" s="11"/>
      <c r="C1032" s="10">
        <v>20000</v>
      </c>
    </row>
    <row r="1033" spans="1:3" ht="15.75" x14ac:dyDescent="0.25">
      <c r="A1033" s="78" t="s">
        <v>20</v>
      </c>
      <c r="B1033" s="19"/>
      <c r="C1033" s="18">
        <f>SUM(C1025:C1032)</f>
        <v>271625</v>
      </c>
    </row>
    <row r="1034" spans="1:3" ht="15.75" x14ac:dyDescent="0.25">
      <c r="A1034" s="79"/>
      <c r="B1034" s="47"/>
      <c r="C1034" s="20"/>
    </row>
    <row r="1035" spans="1:3" ht="15.75" x14ac:dyDescent="0.25">
      <c r="A1035" s="80" t="s">
        <v>21</v>
      </c>
      <c r="B1035" s="47"/>
      <c r="C1035" s="20"/>
    </row>
    <row r="1036" spans="1:3" ht="15.75" x14ac:dyDescent="0.25">
      <c r="A1036" s="67" t="s">
        <v>23</v>
      </c>
      <c r="B1036" s="47"/>
      <c r="C1036" s="77"/>
    </row>
    <row r="1037" spans="1:3" ht="15.75" x14ac:dyDescent="0.25">
      <c r="A1037" s="67" t="s">
        <v>22</v>
      </c>
      <c r="B1037" s="47"/>
      <c r="C1037" s="81"/>
    </row>
    <row r="1038" spans="1:3" ht="15.75" x14ac:dyDescent="0.25">
      <c r="A1038" s="67" t="s">
        <v>24</v>
      </c>
      <c r="B1038" s="90"/>
      <c r="C1038" s="81"/>
    </row>
    <row r="1039" spans="1:3" ht="15.75" x14ac:dyDescent="0.25">
      <c r="A1039" s="67" t="s">
        <v>25</v>
      </c>
      <c r="B1039" s="47"/>
      <c r="C1039" s="81"/>
    </row>
    <row r="1040" spans="1:3" ht="15.75" x14ac:dyDescent="0.25">
      <c r="A1040" s="67"/>
      <c r="B1040" s="8"/>
      <c r="C1040" s="7">
        <f>C1033+B1038+C1036</f>
        <v>271625</v>
      </c>
    </row>
    <row r="1041" spans="1:3" ht="15.75" x14ac:dyDescent="0.25">
      <c r="A1041" s="80" t="s">
        <v>26</v>
      </c>
      <c r="B1041" s="47"/>
      <c r="C1041" s="81"/>
    </row>
    <row r="1042" spans="1:3" ht="15.75" x14ac:dyDescent="0.25">
      <c r="A1042" s="67" t="s">
        <v>27</v>
      </c>
      <c r="B1042" s="29" t="s">
        <v>38</v>
      </c>
      <c r="C1042" s="82"/>
    </row>
    <row r="1043" spans="1:3" ht="17.25" x14ac:dyDescent="0.3">
      <c r="A1043" s="83"/>
      <c r="B1043" s="49"/>
      <c r="C1043" s="137"/>
    </row>
    <row r="1044" spans="1:3" ht="16.5" thickBot="1" x14ac:dyDescent="0.3">
      <c r="A1044" s="67" t="s">
        <v>29</v>
      </c>
      <c r="B1044" s="35"/>
      <c r="C1044" s="84">
        <f>C1040</f>
        <v>271625</v>
      </c>
    </row>
    <row r="1045" spans="1:3" ht="15.75" x14ac:dyDescent="0.25">
      <c r="A1045" s="67" t="s">
        <v>30</v>
      </c>
      <c r="B1045" s="50"/>
      <c r="C1045" s="85">
        <f>C1044*6/100</f>
        <v>16297.5</v>
      </c>
    </row>
    <row r="1046" spans="1:3" ht="15.75" x14ac:dyDescent="0.25">
      <c r="A1046" s="67" t="s">
        <v>31</v>
      </c>
      <c r="B1046" s="47"/>
      <c r="C1046" s="77">
        <v>-15000</v>
      </c>
    </row>
    <row r="1047" spans="1:3" ht="16.5" thickBot="1" x14ac:dyDescent="0.3">
      <c r="A1047" s="43" t="s">
        <v>32</v>
      </c>
      <c r="B1047" s="57"/>
      <c r="C1047" s="126">
        <f>C1045+C1046</f>
        <v>1297.5</v>
      </c>
    </row>
    <row r="1048" spans="1:3" ht="15.75" thickTop="1" x14ac:dyDescent="0.25"/>
    <row r="1056" spans="1:3" ht="15.75" x14ac:dyDescent="0.25">
      <c r="A1056" s="92"/>
      <c r="B1056" s="37"/>
      <c r="C1056" s="120"/>
    </row>
    <row r="1057" spans="1:3" ht="15.75" x14ac:dyDescent="0.25">
      <c r="A1057" s="92"/>
      <c r="B1057" s="37"/>
      <c r="C1057" s="120"/>
    </row>
    <row r="1058" spans="1:3" ht="15.75" x14ac:dyDescent="0.25">
      <c r="A1058" s="92"/>
      <c r="B1058" s="37"/>
      <c r="C1058" s="120"/>
    </row>
    <row r="1059" spans="1:3" ht="15.75" x14ac:dyDescent="0.25">
      <c r="A1059" s="92"/>
      <c r="B1059" s="37"/>
      <c r="C1059" s="120"/>
    </row>
    <row r="1060" spans="1:3" ht="15.75" x14ac:dyDescent="0.25">
      <c r="A1060" s="92"/>
      <c r="B1060" s="37"/>
      <c r="C1060" s="120"/>
    </row>
    <row r="1068" spans="1:3" ht="17.25" x14ac:dyDescent="0.3">
      <c r="A1068" s="1" t="s">
        <v>99</v>
      </c>
      <c r="B1068" s="3"/>
      <c r="C1068" s="3"/>
    </row>
    <row r="1069" spans="1:3" ht="17.25" x14ac:dyDescent="0.3">
      <c r="A1069" s="1" t="s">
        <v>89</v>
      </c>
      <c r="B1069" s="3"/>
      <c r="C1069" s="3"/>
    </row>
    <row r="1070" spans="1:3" ht="15.75" x14ac:dyDescent="0.25">
      <c r="A1070" s="73"/>
      <c r="B1070" s="3"/>
      <c r="C1070" s="3"/>
    </row>
    <row r="1071" spans="1:3" ht="15.75" x14ac:dyDescent="0.25">
      <c r="A1071" s="74" t="s">
        <v>2</v>
      </c>
      <c r="B1071" s="3"/>
      <c r="C1071" s="3"/>
    </row>
    <row r="1072" spans="1:3" ht="15.75" x14ac:dyDescent="0.25">
      <c r="A1072" s="75"/>
      <c r="B1072" s="166" t="s">
        <v>113</v>
      </c>
      <c r="C1072" s="166"/>
    </row>
    <row r="1073" spans="1:3" ht="15.75" x14ac:dyDescent="0.25">
      <c r="A1073" s="76" t="s">
        <v>6</v>
      </c>
      <c r="B1073" s="8"/>
      <c r="C1073" s="7">
        <v>75000</v>
      </c>
    </row>
    <row r="1074" spans="1:3" ht="15.75" x14ac:dyDescent="0.25">
      <c r="A1074" s="67" t="s">
        <v>9</v>
      </c>
      <c r="B1074" s="11"/>
      <c r="C1074" s="10">
        <v>7800</v>
      </c>
    </row>
    <row r="1075" spans="1:3" ht="15.75" x14ac:dyDescent="0.25">
      <c r="A1075" s="67" t="s">
        <v>11</v>
      </c>
      <c r="B1075" s="11"/>
      <c r="C1075" s="10">
        <v>39825</v>
      </c>
    </row>
    <row r="1076" spans="1:3" ht="15.75" x14ac:dyDescent="0.25">
      <c r="A1076" s="67" t="s">
        <v>13</v>
      </c>
      <c r="B1076" s="11"/>
      <c r="C1076" s="10">
        <v>37500</v>
      </c>
    </row>
    <row r="1077" spans="1:3" ht="15.75" x14ac:dyDescent="0.25">
      <c r="A1077" s="67" t="s">
        <v>16</v>
      </c>
      <c r="B1077" s="11"/>
      <c r="C1077" s="10">
        <v>25000</v>
      </c>
    </row>
    <row r="1078" spans="1:3" ht="15.75" x14ac:dyDescent="0.25">
      <c r="A1078" s="67" t="s">
        <v>17</v>
      </c>
      <c r="B1078" s="11"/>
      <c r="C1078" s="10">
        <v>55000</v>
      </c>
    </row>
    <row r="1079" spans="1:3" ht="15.75" x14ac:dyDescent="0.25">
      <c r="A1079" s="67" t="s">
        <v>18</v>
      </c>
      <c r="B1079" s="11"/>
      <c r="C1079" s="10">
        <v>11500</v>
      </c>
    </row>
    <row r="1080" spans="1:3" ht="15.75" x14ac:dyDescent="0.25">
      <c r="A1080" s="67" t="s">
        <v>19</v>
      </c>
      <c r="B1080" s="11"/>
      <c r="C1080" s="10">
        <v>20000</v>
      </c>
    </row>
    <row r="1081" spans="1:3" ht="15.75" x14ac:dyDescent="0.25">
      <c r="A1081" s="78" t="s">
        <v>20</v>
      </c>
      <c r="B1081" s="19"/>
      <c r="C1081" s="18">
        <f>SUM(C1073:C1080)</f>
        <v>271625</v>
      </c>
    </row>
    <row r="1082" spans="1:3" ht="15.75" x14ac:dyDescent="0.25">
      <c r="A1082" s="79"/>
      <c r="B1082" s="47"/>
      <c r="C1082" s="20"/>
    </row>
    <row r="1083" spans="1:3" ht="15.75" x14ac:dyDescent="0.25">
      <c r="A1083" s="80" t="s">
        <v>21</v>
      </c>
      <c r="B1083" s="47"/>
      <c r="C1083" s="20"/>
    </row>
    <row r="1084" spans="1:3" ht="15.75" x14ac:dyDescent="0.25">
      <c r="A1084" s="67" t="s">
        <v>23</v>
      </c>
      <c r="B1084" s="47"/>
      <c r="C1084" s="77"/>
    </row>
    <row r="1085" spans="1:3" ht="15.75" x14ac:dyDescent="0.25">
      <c r="A1085" s="67" t="s">
        <v>22</v>
      </c>
      <c r="B1085" s="47"/>
      <c r="C1085" s="81"/>
    </row>
    <row r="1086" spans="1:3" ht="15.75" x14ac:dyDescent="0.25">
      <c r="A1086" s="67" t="s">
        <v>24</v>
      </c>
      <c r="B1086" s="90"/>
      <c r="C1086" s="81"/>
    </row>
    <row r="1087" spans="1:3" ht="15.75" x14ac:dyDescent="0.25">
      <c r="A1087" s="67" t="s">
        <v>25</v>
      </c>
      <c r="B1087" s="47"/>
      <c r="C1087" s="81"/>
    </row>
    <row r="1088" spans="1:3" ht="15.75" x14ac:dyDescent="0.25">
      <c r="A1088" s="67"/>
      <c r="B1088" s="8"/>
      <c r="C1088" s="7">
        <f>C1081+B1086+C1084</f>
        <v>271625</v>
      </c>
    </row>
    <row r="1089" spans="1:3" ht="15.75" x14ac:dyDescent="0.25">
      <c r="A1089" s="80" t="s">
        <v>26</v>
      </c>
      <c r="B1089" s="47"/>
      <c r="C1089" s="81"/>
    </row>
    <row r="1090" spans="1:3" ht="15.75" x14ac:dyDescent="0.25">
      <c r="A1090" s="67" t="s">
        <v>27</v>
      </c>
      <c r="B1090" s="29" t="s">
        <v>38</v>
      </c>
      <c r="C1090" s="82"/>
    </row>
    <row r="1091" spans="1:3" ht="17.25" x14ac:dyDescent="0.3">
      <c r="A1091" s="83"/>
      <c r="B1091" s="49"/>
      <c r="C1091" s="137"/>
    </row>
    <row r="1092" spans="1:3" ht="16.5" thickBot="1" x14ac:dyDescent="0.3">
      <c r="A1092" s="67" t="s">
        <v>29</v>
      </c>
      <c r="B1092" s="35"/>
      <c r="C1092" s="84">
        <f>C1088</f>
        <v>271625</v>
      </c>
    </row>
    <row r="1093" spans="1:3" ht="15.75" x14ac:dyDescent="0.25">
      <c r="A1093" s="67" t="s">
        <v>30</v>
      </c>
      <c r="B1093" s="50"/>
      <c r="C1093" s="85">
        <f>C1092*6/100</f>
        <v>16297.5</v>
      </c>
    </row>
    <row r="1094" spans="1:3" ht="15.75" x14ac:dyDescent="0.25">
      <c r="A1094" s="67" t="s">
        <v>31</v>
      </c>
      <c r="B1094" s="47"/>
      <c r="C1094" s="77">
        <v>-15000</v>
      </c>
    </row>
    <row r="1095" spans="1:3" ht="16.5" thickBot="1" x14ac:dyDescent="0.3">
      <c r="A1095" s="43" t="s">
        <v>32</v>
      </c>
      <c r="B1095" s="57"/>
      <c r="C1095" s="126">
        <f>C1093+C1094</f>
        <v>1297.5</v>
      </c>
    </row>
    <row r="1096" spans="1:3" ht="15.75" thickTop="1" x14ac:dyDescent="0.25"/>
    <row r="1104" spans="1:3" ht="15.75" x14ac:dyDescent="0.25">
      <c r="A1104" s="92"/>
      <c r="B1104" s="37"/>
      <c r="C1104" s="120"/>
    </row>
    <row r="1116" spans="1:3" ht="17.25" x14ac:dyDescent="0.3">
      <c r="A1116" s="1" t="s">
        <v>100</v>
      </c>
      <c r="B1116" s="3"/>
      <c r="C1116" s="3"/>
    </row>
    <row r="1117" spans="1:3" ht="17.25" x14ac:dyDescent="0.3">
      <c r="A1117" s="1" t="s">
        <v>89</v>
      </c>
      <c r="B1117" s="3"/>
      <c r="C1117" s="3"/>
    </row>
    <row r="1118" spans="1:3" ht="15.75" x14ac:dyDescent="0.25">
      <c r="A1118" s="73"/>
      <c r="B1118" s="3"/>
      <c r="C1118" s="3"/>
    </row>
    <row r="1119" spans="1:3" ht="15.75" x14ac:dyDescent="0.25">
      <c r="A1119" s="74" t="s">
        <v>2</v>
      </c>
      <c r="B1119" s="3"/>
      <c r="C1119" s="3"/>
    </row>
    <row r="1120" spans="1:3" ht="15.75" x14ac:dyDescent="0.25">
      <c r="A1120" s="75"/>
      <c r="B1120" s="166" t="s">
        <v>113</v>
      </c>
      <c r="C1120" s="166"/>
    </row>
    <row r="1121" spans="1:3" ht="15.75" x14ac:dyDescent="0.25">
      <c r="A1121" s="76" t="s">
        <v>6</v>
      </c>
      <c r="B1121" s="8"/>
      <c r="C1121" s="7">
        <v>75000</v>
      </c>
    </row>
    <row r="1122" spans="1:3" ht="15.75" x14ac:dyDescent="0.25">
      <c r="A1122" s="67" t="s">
        <v>9</v>
      </c>
      <c r="B1122" s="11"/>
      <c r="C1122" s="10">
        <v>7800</v>
      </c>
    </row>
    <row r="1123" spans="1:3" ht="15.75" x14ac:dyDescent="0.25">
      <c r="A1123" s="67" t="s">
        <v>11</v>
      </c>
      <c r="B1123" s="11"/>
      <c r="C1123" s="10">
        <v>39825</v>
      </c>
    </row>
    <row r="1124" spans="1:3" ht="15.75" x14ac:dyDescent="0.25">
      <c r="A1124" s="67" t="s">
        <v>13</v>
      </c>
      <c r="B1124" s="11"/>
      <c r="C1124" s="10">
        <v>37500</v>
      </c>
    </row>
    <row r="1125" spans="1:3" ht="15.75" x14ac:dyDescent="0.25">
      <c r="A1125" s="67" t="s">
        <v>16</v>
      </c>
      <c r="B1125" s="11"/>
      <c r="C1125" s="10">
        <v>25000</v>
      </c>
    </row>
    <row r="1126" spans="1:3" ht="15.75" x14ac:dyDescent="0.25">
      <c r="A1126" s="67" t="s">
        <v>17</v>
      </c>
      <c r="B1126" s="11"/>
      <c r="C1126" s="10">
        <v>55000</v>
      </c>
    </row>
    <row r="1127" spans="1:3" ht="15.75" x14ac:dyDescent="0.25">
      <c r="A1127" s="67" t="s">
        <v>18</v>
      </c>
      <c r="B1127" s="11"/>
      <c r="C1127" s="10">
        <v>11500</v>
      </c>
    </row>
    <row r="1128" spans="1:3" ht="15.75" x14ac:dyDescent="0.25">
      <c r="A1128" s="67" t="s">
        <v>19</v>
      </c>
      <c r="B1128" s="11"/>
      <c r="C1128" s="10">
        <v>20000</v>
      </c>
    </row>
    <row r="1129" spans="1:3" ht="15.75" x14ac:dyDescent="0.25">
      <c r="A1129" s="78" t="s">
        <v>20</v>
      </c>
      <c r="B1129" s="19"/>
      <c r="C1129" s="18">
        <f>SUM(C1121:C1128)</f>
        <v>271625</v>
      </c>
    </row>
    <row r="1130" spans="1:3" ht="15.75" x14ac:dyDescent="0.25">
      <c r="A1130" s="79"/>
      <c r="B1130" s="47"/>
      <c r="C1130" s="20"/>
    </row>
    <row r="1131" spans="1:3" ht="15.75" x14ac:dyDescent="0.25">
      <c r="A1131" s="80" t="s">
        <v>21</v>
      </c>
      <c r="B1131" s="47"/>
      <c r="C1131" s="20"/>
    </row>
    <row r="1132" spans="1:3" ht="15.75" x14ac:dyDescent="0.25">
      <c r="A1132" s="67" t="s">
        <v>23</v>
      </c>
      <c r="B1132" s="47"/>
      <c r="C1132" s="77"/>
    </row>
    <row r="1133" spans="1:3" ht="15.75" x14ac:dyDescent="0.25">
      <c r="A1133" s="67" t="s">
        <v>22</v>
      </c>
      <c r="B1133" s="47"/>
      <c r="C1133" s="81"/>
    </row>
    <row r="1134" spans="1:3" ht="15.75" x14ac:dyDescent="0.25">
      <c r="A1134" s="67" t="s">
        <v>24</v>
      </c>
      <c r="B1134" s="90"/>
      <c r="C1134" s="81"/>
    </row>
    <row r="1135" spans="1:3" ht="15.75" x14ac:dyDescent="0.25">
      <c r="A1135" s="67" t="s">
        <v>25</v>
      </c>
      <c r="B1135" s="47"/>
      <c r="C1135" s="81"/>
    </row>
    <row r="1136" spans="1:3" ht="15.75" x14ac:dyDescent="0.25">
      <c r="A1136" s="67"/>
      <c r="B1136" s="8"/>
      <c r="C1136" s="7">
        <f>C1129+B1134+C1132</f>
        <v>271625</v>
      </c>
    </row>
    <row r="1137" spans="1:3" ht="15.75" x14ac:dyDescent="0.25">
      <c r="A1137" s="80" t="s">
        <v>26</v>
      </c>
      <c r="B1137" s="47"/>
      <c r="C1137" s="81"/>
    </row>
    <row r="1138" spans="1:3" ht="15.75" x14ac:dyDescent="0.25">
      <c r="A1138" s="67" t="s">
        <v>27</v>
      </c>
      <c r="B1138" s="29" t="s">
        <v>38</v>
      </c>
      <c r="C1138" s="82"/>
    </row>
    <row r="1139" spans="1:3" ht="17.25" x14ac:dyDescent="0.3">
      <c r="A1139" s="83"/>
      <c r="B1139" s="49"/>
      <c r="C1139" s="137"/>
    </row>
    <row r="1140" spans="1:3" ht="16.5" thickBot="1" x14ac:dyDescent="0.3">
      <c r="A1140" s="67" t="s">
        <v>29</v>
      </c>
      <c r="B1140" s="35"/>
      <c r="C1140" s="84">
        <f>C1136</f>
        <v>271625</v>
      </c>
    </row>
    <row r="1141" spans="1:3" ht="15.75" x14ac:dyDescent="0.25">
      <c r="A1141" s="67" t="s">
        <v>30</v>
      </c>
      <c r="B1141" s="50"/>
      <c r="C1141" s="85">
        <f>C1140*6/100</f>
        <v>16297.5</v>
      </c>
    </row>
    <row r="1142" spans="1:3" ht="15.75" x14ac:dyDescent="0.25">
      <c r="A1142" s="67" t="s">
        <v>31</v>
      </c>
      <c r="B1142" s="47"/>
      <c r="C1142" s="77">
        <v>-15000</v>
      </c>
    </row>
    <row r="1143" spans="1:3" ht="16.5" thickBot="1" x14ac:dyDescent="0.3">
      <c r="A1143" s="43" t="s">
        <v>32</v>
      </c>
      <c r="B1143" s="57"/>
      <c r="C1143" s="126">
        <f>C1141+C1142</f>
        <v>1297.5</v>
      </c>
    </row>
    <row r="1144" spans="1:3" ht="16.5" thickTop="1" x14ac:dyDescent="0.25">
      <c r="A1144" s="21"/>
      <c r="B1144" s="37"/>
      <c r="C1144" s="120"/>
    </row>
    <row r="1145" spans="1:3" ht="15.75" x14ac:dyDescent="0.25">
      <c r="A1145" s="21"/>
      <c r="B1145" s="37"/>
      <c r="C1145" s="120"/>
    </row>
    <row r="1146" spans="1:3" ht="15.75" x14ac:dyDescent="0.25">
      <c r="A1146" s="21"/>
      <c r="B1146" s="37"/>
      <c r="C1146" s="120"/>
    </row>
    <row r="1147" spans="1:3" ht="15.75" x14ac:dyDescent="0.25">
      <c r="A1147" s="21"/>
      <c r="B1147" s="37"/>
      <c r="C1147" s="120"/>
    </row>
    <row r="1148" spans="1:3" ht="15.75" x14ac:dyDescent="0.25">
      <c r="A1148" s="21"/>
      <c r="B1148" s="37"/>
      <c r="C1148" s="120"/>
    </row>
    <row r="1149" spans="1:3" ht="15.75" x14ac:dyDescent="0.25">
      <c r="A1149" s="21"/>
      <c r="B1149" s="37"/>
      <c r="C1149" s="120"/>
    </row>
    <row r="1150" spans="1:3" ht="15.75" x14ac:dyDescent="0.25">
      <c r="A1150" s="21"/>
      <c r="B1150" s="37"/>
      <c r="C1150" s="120"/>
    </row>
    <row r="1151" spans="1:3" ht="15.75" x14ac:dyDescent="0.25">
      <c r="A1151" s="21"/>
      <c r="B1151" s="37"/>
      <c r="C1151" s="120"/>
    </row>
    <row r="1153" spans="1:3" ht="15.75" x14ac:dyDescent="0.25">
      <c r="A1153" s="92"/>
      <c r="B1153" s="37"/>
      <c r="C1153" s="120"/>
    </row>
    <row r="1164" spans="1:3" ht="17.25" x14ac:dyDescent="0.3">
      <c r="A1164" s="1" t="s">
        <v>101</v>
      </c>
      <c r="B1164" s="3"/>
      <c r="C1164" s="3"/>
    </row>
    <row r="1165" spans="1:3" ht="17.25" x14ac:dyDescent="0.3">
      <c r="A1165" s="1" t="s">
        <v>89</v>
      </c>
      <c r="B1165" s="3"/>
      <c r="C1165" s="3"/>
    </row>
    <row r="1166" spans="1:3" ht="15.75" x14ac:dyDescent="0.25">
      <c r="A1166" s="73"/>
      <c r="B1166" s="3"/>
      <c r="C1166" s="3"/>
    </row>
    <row r="1167" spans="1:3" ht="15.75" x14ac:dyDescent="0.25">
      <c r="A1167" s="74" t="s">
        <v>2</v>
      </c>
      <c r="B1167" s="3"/>
      <c r="C1167" s="3"/>
    </row>
    <row r="1168" spans="1:3" ht="15.75" x14ac:dyDescent="0.25">
      <c r="A1168" s="75"/>
      <c r="B1168" s="166" t="s">
        <v>113</v>
      </c>
      <c r="C1168" s="166"/>
    </row>
    <row r="1169" spans="1:3" ht="15.75" x14ac:dyDescent="0.25">
      <c r="A1169" s="76" t="s">
        <v>6</v>
      </c>
      <c r="B1169" s="8"/>
      <c r="C1169" s="7">
        <v>75000</v>
      </c>
    </row>
    <row r="1170" spans="1:3" ht="15.75" x14ac:dyDescent="0.25">
      <c r="A1170" s="67" t="s">
        <v>9</v>
      </c>
      <c r="B1170" s="11"/>
      <c r="C1170" s="10">
        <v>7800</v>
      </c>
    </row>
    <row r="1171" spans="1:3" ht="15.75" x14ac:dyDescent="0.25">
      <c r="A1171" s="67" t="s">
        <v>11</v>
      </c>
      <c r="B1171" s="11"/>
      <c r="C1171" s="10">
        <v>39825</v>
      </c>
    </row>
    <row r="1172" spans="1:3" ht="15.75" x14ac:dyDescent="0.25">
      <c r="A1172" s="67" t="s">
        <v>13</v>
      </c>
      <c r="B1172" s="11"/>
      <c r="C1172" s="10">
        <v>37500</v>
      </c>
    </row>
    <row r="1173" spans="1:3" ht="17.25" x14ac:dyDescent="0.3">
      <c r="A1173" s="9" t="s">
        <v>15</v>
      </c>
      <c r="B1173" s="11"/>
      <c r="C1173" s="10">
        <v>253333.33</v>
      </c>
    </row>
    <row r="1174" spans="1:3" ht="15.75" x14ac:dyDescent="0.25">
      <c r="A1174" s="67" t="s">
        <v>16</v>
      </c>
      <c r="B1174" s="11"/>
      <c r="C1174" s="10">
        <v>25000</v>
      </c>
    </row>
    <row r="1175" spans="1:3" ht="15.75" x14ac:dyDescent="0.25">
      <c r="A1175" s="67" t="s">
        <v>17</v>
      </c>
      <c r="B1175" s="11"/>
      <c r="C1175" s="10">
        <v>55000</v>
      </c>
    </row>
    <row r="1176" spans="1:3" ht="15.75" x14ac:dyDescent="0.25">
      <c r="A1176" s="67" t="s">
        <v>18</v>
      </c>
      <c r="B1176" s="11"/>
      <c r="C1176" s="10">
        <v>11500</v>
      </c>
    </row>
    <row r="1177" spans="1:3" ht="15.75" x14ac:dyDescent="0.25">
      <c r="A1177" s="67" t="s">
        <v>19</v>
      </c>
      <c r="B1177" s="11"/>
      <c r="C1177" s="10">
        <v>20000</v>
      </c>
    </row>
    <row r="1178" spans="1:3" ht="15.75" x14ac:dyDescent="0.25">
      <c r="A1178" s="78" t="s">
        <v>20</v>
      </c>
      <c r="B1178" s="19"/>
      <c r="C1178" s="18">
        <f>SUM(C1169:C1177)</f>
        <v>524958.32999999996</v>
      </c>
    </row>
    <row r="1179" spans="1:3" ht="15.75" x14ac:dyDescent="0.25">
      <c r="A1179" s="79"/>
      <c r="B1179" s="47"/>
      <c r="C1179" s="20"/>
    </row>
    <row r="1180" spans="1:3" ht="15.75" x14ac:dyDescent="0.25">
      <c r="A1180" s="80" t="s">
        <v>21</v>
      </c>
      <c r="B1180" s="47"/>
      <c r="C1180" s="20"/>
    </row>
    <row r="1181" spans="1:3" ht="15.75" x14ac:dyDescent="0.25">
      <c r="A1181" s="67" t="s">
        <v>23</v>
      </c>
      <c r="B1181" s="47"/>
      <c r="C1181" s="77"/>
    </row>
    <row r="1182" spans="1:3" ht="15.75" x14ac:dyDescent="0.25">
      <c r="A1182" s="67" t="s">
        <v>22</v>
      </c>
      <c r="B1182" s="47"/>
      <c r="C1182" s="81"/>
    </row>
    <row r="1183" spans="1:3" ht="15.75" x14ac:dyDescent="0.25">
      <c r="A1183" s="67" t="s">
        <v>24</v>
      </c>
      <c r="B1183" s="90"/>
      <c r="C1183" s="81"/>
    </row>
    <row r="1184" spans="1:3" ht="15.75" x14ac:dyDescent="0.25">
      <c r="A1184" s="67" t="s">
        <v>25</v>
      </c>
      <c r="B1184" s="47"/>
      <c r="C1184" s="81"/>
    </row>
    <row r="1185" spans="1:3" ht="15.75" x14ac:dyDescent="0.25">
      <c r="A1185" s="67"/>
      <c r="B1185" s="8"/>
      <c r="C1185" s="7">
        <f>C1178+B1183+C1181</f>
        <v>524958.32999999996</v>
      </c>
    </row>
    <row r="1186" spans="1:3" ht="15.75" x14ac:dyDescent="0.25">
      <c r="A1186" s="80" t="s">
        <v>26</v>
      </c>
      <c r="B1186" s="47"/>
      <c r="C1186" s="81"/>
    </row>
    <row r="1187" spans="1:3" ht="15.75" x14ac:dyDescent="0.25">
      <c r="A1187" s="67" t="s">
        <v>27</v>
      </c>
      <c r="B1187" s="29">
        <v>350</v>
      </c>
      <c r="C1187" s="82"/>
    </row>
    <row r="1188" spans="1:3" ht="17.25" x14ac:dyDescent="0.3">
      <c r="A1188" s="83"/>
      <c r="B1188" s="49"/>
      <c r="C1188" s="137"/>
    </row>
    <row r="1189" spans="1:3" ht="16.5" thickBot="1" x14ac:dyDescent="0.3">
      <c r="A1189" s="67" t="s">
        <v>29</v>
      </c>
      <c r="B1189" s="35"/>
      <c r="C1189" s="84">
        <f>C1185-B1187</f>
        <v>524608.32999999996</v>
      </c>
    </row>
    <row r="1190" spans="1:3" ht="15.75" x14ac:dyDescent="0.25">
      <c r="A1190" s="67" t="s">
        <v>73</v>
      </c>
      <c r="B1190" s="50"/>
      <c r="C1190" s="85">
        <f>C1189*12/100</f>
        <v>62952.999599999988</v>
      </c>
    </row>
    <row r="1191" spans="1:3" ht="15.75" x14ac:dyDescent="0.25">
      <c r="A1191" s="67" t="s">
        <v>31</v>
      </c>
      <c r="B1191" s="47"/>
      <c r="C1191" s="77">
        <v>-45000</v>
      </c>
    </row>
    <row r="1192" spans="1:3" ht="16.5" thickBot="1" x14ac:dyDescent="0.3">
      <c r="A1192" s="43" t="s">
        <v>32</v>
      </c>
      <c r="B1192" s="57"/>
      <c r="C1192" s="126">
        <f>C1190+C1191</f>
        <v>17952.999599999988</v>
      </c>
    </row>
    <row r="1193" spans="1:3" ht="15.75" thickTop="1" x14ac:dyDescent="0.25"/>
    <row r="1194" spans="1:3" ht="15.75" x14ac:dyDescent="0.25">
      <c r="A1194" s="92"/>
      <c r="B1194" s="37"/>
      <c r="C1194" s="120"/>
    </row>
    <row r="1195" spans="1:3" ht="15.75" x14ac:dyDescent="0.25">
      <c r="A1195" s="92"/>
      <c r="B1195" s="37"/>
      <c r="C1195" s="120"/>
    </row>
    <row r="1196" spans="1:3" ht="15.75" x14ac:dyDescent="0.25">
      <c r="A1196" s="92"/>
      <c r="B1196" s="37"/>
      <c r="C1196" s="120"/>
    </row>
    <row r="1197" spans="1:3" ht="15.75" x14ac:dyDescent="0.25">
      <c r="A1197" s="92"/>
      <c r="B1197" s="37"/>
      <c r="C1197" s="120"/>
    </row>
    <row r="1198" spans="1:3" ht="15.75" x14ac:dyDescent="0.25">
      <c r="A1198" s="92"/>
      <c r="B1198" s="37"/>
      <c r="C1198" s="120"/>
    </row>
    <row r="1199" spans="1:3" ht="15.75" x14ac:dyDescent="0.25">
      <c r="A1199" s="92"/>
      <c r="B1199" s="37"/>
      <c r="C1199" s="120"/>
    </row>
    <row r="1200" spans="1:3" ht="15.75" x14ac:dyDescent="0.25">
      <c r="A1200" s="92"/>
      <c r="B1200" s="37"/>
      <c r="C1200" s="120"/>
    </row>
    <row r="1201" spans="1:3" ht="15.75" x14ac:dyDescent="0.25">
      <c r="A1201" s="92"/>
      <c r="B1201" s="37"/>
      <c r="C1201" s="120"/>
    </row>
    <row r="1202" spans="1:3" ht="15.75" x14ac:dyDescent="0.25">
      <c r="A1202" s="92"/>
      <c r="B1202" s="37"/>
      <c r="C1202" s="120"/>
    </row>
    <row r="1203" spans="1:3" ht="15.75" x14ac:dyDescent="0.25">
      <c r="A1203" s="92"/>
      <c r="B1203" s="37"/>
      <c r="C1203" s="120"/>
    </row>
    <row r="1204" spans="1:3" ht="15.75" x14ac:dyDescent="0.25">
      <c r="A1204" s="92"/>
      <c r="B1204" s="37"/>
      <c r="C1204" s="120"/>
    </row>
    <row r="1205" spans="1:3" ht="15.75" x14ac:dyDescent="0.25">
      <c r="A1205" s="92"/>
      <c r="B1205" s="37"/>
      <c r="C1205" s="120"/>
    </row>
    <row r="1206" spans="1:3" ht="15.75" x14ac:dyDescent="0.25">
      <c r="A1206" s="92"/>
      <c r="B1206" s="37"/>
      <c r="C1206" s="120"/>
    </row>
    <row r="1212" spans="1:3" ht="17.25" x14ac:dyDescent="0.3">
      <c r="A1212" s="1" t="s">
        <v>102</v>
      </c>
      <c r="B1212" s="3"/>
      <c r="C1212" s="3"/>
    </row>
    <row r="1213" spans="1:3" ht="17.25" x14ac:dyDescent="0.3">
      <c r="A1213" s="1" t="s">
        <v>89</v>
      </c>
      <c r="B1213" s="3"/>
      <c r="C1213" s="3"/>
    </row>
    <row r="1214" spans="1:3" ht="15.75" x14ac:dyDescent="0.25">
      <c r="A1214" s="73"/>
      <c r="B1214" s="3"/>
      <c r="C1214" s="3"/>
    </row>
    <row r="1215" spans="1:3" ht="15.75" x14ac:dyDescent="0.25">
      <c r="A1215" s="74" t="s">
        <v>2</v>
      </c>
      <c r="B1215" s="3"/>
      <c r="C1215" s="3"/>
    </row>
    <row r="1216" spans="1:3" ht="15.75" x14ac:dyDescent="0.25">
      <c r="A1216" s="75"/>
      <c r="B1216" s="166" t="s">
        <v>113</v>
      </c>
      <c r="C1216" s="166"/>
    </row>
    <row r="1217" spans="1:3" ht="15.75" x14ac:dyDescent="0.25">
      <c r="A1217" s="76" t="s">
        <v>6</v>
      </c>
      <c r="B1217" s="8"/>
      <c r="C1217" s="7">
        <v>75000</v>
      </c>
    </row>
    <row r="1218" spans="1:3" ht="15.75" x14ac:dyDescent="0.25">
      <c r="A1218" s="67" t="s">
        <v>9</v>
      </c>
      <c r="B1218" s="11"/>
      <c r="C1218" s="10">
        <v>7800</v>
      </c>
    </row>
    <row r="1219" spans="1:3" ht="15.75" x14ac:dyDescent="0.25">
      <c r="A1219" s="67" t="s">
        <v>11</v>
      </c>
      <c r="B1219" s="11"/>
      <c r="C1219" s="10">
        <v>39825</v>
      </c>
    </row>
    <row r="1220" spans="1:3" ht="15.75" x14ac:dyDescent="0.25">
      <c r="A1220" s="67" t="s">
        <v>13</v>
      </c>
      <c r="B1220" s="11"/>
      <c r="C1220" s="10">
        <v>37500</v>
      </c>
    </row>
    <row r="1221" spans="1:3" ht="15.75" x14ac:dyDescent="0.25">
      <c r="A1221" s="67" t="s">
        <v>16</v>
      </c>
      <c r="B1221" s="11"/>
      <c r="C1221" s="10">
        <v>25000</v>
      </c>
    </row>
    <row r="1222" spans="1:3" ht="15.75" x14ac:dyDescent="0.25">
      <c r="A1222" s="67" t="s">
        <v>17</v>
      </c>
      <c r="B1222" s="11"/>
      <c r="C1222" s="10">
        <v>55000</v>
      </c>
    </row>
    <row r="1223" spans="1:3" ht="15.75" x14ac:dyDescent="0.25">
      <c r="A1223" s="67" t="s">
        <v>18</v>
      </c>
      <c r="B1223" s="11"/>
      <c r="C1223" s="10">
        <v>11500</v>
      </c>
    </row>
    <row r="1224" spans="1:3" ht="15.75" x14ac:dyDescent="0.25">
      <c r="A1224" s="67" t="s">
        <v>19</v>
      </c>
      <c r="B1224" s="11"/>
      <c r="C1224" s="10">
        <v>20000</v>
      </c>
    </row>
    <row r="1225" spans="1:3" ht="15.75" x14ac:dyDescent="0.25">
      <c r="A1225" s="78" t="s">
        <v>20</v>
      </c>
      <c r="B1225" s="19"/>
      <c r="C1225" s="18">
        <f>SUM(C1217:C1224)</f>
        <v>271625</v>
      </c>
    </row>
    <row r="1226" spans="1:3" ht="15.75" x14ac:dyDescent="0.25">
      <c r="A1226" s="79"/>
      <c r="B1226" s="47"/>
      <c r="C1226" s="20"/>
    </row>
    <row r="1227" spans="1:3" ht="15.75" x14ac:dyDescent="0.25">
      <c r="A1227" s="80" t="s">
        <v>21</v>
      </c>
      <c r="B1227" s="47"/>
      <c r="C1227" s="20"/>
    </row>
    <row r="1228" spans="1:3" ht="15.75" x14ac:dyDescent="0.25">
      <c r="A1228" s="67" t="s">
        <v>23</v>
      </c>
      <c r="B1228" s="47"/>
      <c r="C1228" s="77"/>
    </row>
    <row r="1229" spans="1:3" ht="15.75" x14ac:dyDescent="0.25">
      <c r="A1229" s="67" t="s">
        <v>22</v>
      </c>
      <c r="B1229" s="47"/>
      <c r="C1229" s="81"/>
    </row>
    <row r="1230" spans="1:3" ht="15.75" x14ac:dyDescent="0.25">
      <c r="A1230" s="67" t="s">
        <v>24</v>
      </c>
      <c r="B1230" s="90"/>
      <c r="C1230" s="81"/>
    </row>
    <row r="1231" spans="1:3" ht="15.75" x14ac:dyDescent="0.25">
      <c r="A1231" s="67" t="s">
        <v>25</v>
      </c>
      <c r="B1231" s="47"/>
      <c r="C1231" s="81"/>
    </row>
    <row r="1232" spans="1:3" ht="15.75" x14ac:dyDescent="0.25">
      <c r="A1232" s="67"/>
      <c r="B1232" s="8"/>
      <c r="C1232" s="7">
        <f>C1225+B1230+C1228</f>
        <v>271625</v>
      </c>
    </row>
    <row r="1233" spans="1:3" ht="15.75" x14ac:dyDescent="0.25">
      <c r="A1233" s="80" t="s">
        <v>26</v>
      </c>
      <c r="B1233" s="47"/>
      <c r="C1233" s="81"/>
    </row>
    <row r="1234" spans="1:3" ht="15.75" x14ac:dyDescent="0.25">
      <c r="A1234" s="67" t="s">
        <v>27</v>
      </c>
      <c r="B1234" s="29" t="s">
        <v>38</v>
      </c>
      <c r="C1234" s="82"/>
    </row>
    <row r="1235" spans="1:3" ht="17.25" x14ac:dyDescent="0.3">
      <c r="A1235" s="83"/>
      <c r="B1235" s="49"/>
      <c r="C1235" s="137"/>
    </row>
    <row r="1236" spans="1:3" ht="16.5" thickBot="1" x14ac:dyDescent="0.3">
      <c r="A1236" s="67" t="s">
        <v>29</v>
      </c>
      <c r="B1236" s="35"/>
      <c r="C1236" s="84">
        <f>C1232</f>
        <v>271625</v>
      </c>
    </row>
    <row r="1237" spans="1:3" ht="15.75" x14ac:dyDescent="0.25">
      <c r="A1237" s="67" t="s">
        <v>30</v>
      </c>
      <c r="B1237" s="50"/>
      <c r="C1237" s="85">
        <f>C1236*6/100</f>
        <v>16297.5</v>
      </c>
    </row>
    <row r="1238" spans="1:3" ht="15.75" x14ac:dyDescent="0.25">
      <c r="A1238" s="67" t="s">
        <v>31</v>
      </c>
      <c r="B1238" s="47"/>
      <c r="C1238" s="77">
        <v>-15000</v>
      </c>
    </row>
    <row r="1239" spans="1:3" ht="16.5" thickBot="1" x14ac:dyDescent="0.3">
      <c r="A1239" s="43" t="s">
        <v>32</v>
      </c>
      <c r="B1239" s="57"/>
      <c r="C1239" s="126">
        <f>C1237+C1238</f>
        <v>1297.5</v>
      </c>
    </row>
    <row r="1240" spans="1:3" ht="15.75" thickTop="1" x14ac:dyDescent="0.25"/>
    <row r="1241" spans="1:3" ht="15.75" x14ac:dyDescent="0.25">
      <c r="A1241" s="92"/>
      <c r="B1241" s="37"/>
      <c r="C1241" s="120"/>
    </row>
    <row r="1260" spans="1:3" ht="17.25" x14ac:dyDescent="0.3">
      <c r="A1260" s="1" t="s">
        <v>103</v>
      </c>
      <c r="B1260" s="3"/>
      <c r="C1260" s="3"/>
    </row>
    <row r="1261" spans="1:3" ht="17.25" x14ac:dyDescent="0.3">
      <c r="A1261" s="1" t="s">
        <v>89</v>
      </c>
      <c r="B1261" s="3"/>
      <c r="C1261" s="3"/>
    </row>
    <row r="1262" spans="1:3" ht="15.75" x14ac:dyDescent="0.25">
      <c r="A1262" s="73"/>
      <c r="B1262" s="3"/>
      <c r="C1262" s="3"/>
    </row>
    <row r="1263" spans="1:3" ht="15.75" x14ac:dyDescent="0.25">
      <c r="A1263" s="74" t="s">
        <v>2</v>
      </c>
      <c r="B1263" s="3"/>
      <c r="C1263" s="3"/>
    </row>
    <row r="1264" spans="1:3" ht="15.75" x14ac:dyDescent="0.25">
      <c r="A1264" s="75"/>
      <c r="B1264" s="166" t="s">
        <v>113</v>
      </c>
      <c r="C1264" s="166"/>
    </row>
    <row r="1265" spans="1:3" ht="15.75" x14ac:dyDescent="0.25">
      <c r="A1265" s="76" t="s">
        <v>6</v>
      </c>
      <c r="B1265" s="8"/>
      <c r="C1265" s="7">
        <v>75000</v>
      </c>
    </row>
    <row r="1266" spans="1:3" ht="15.75" x14ac:dyDescent="0.25">
      <c r="A1266" s="67" t="s">
        <v>9</v>
      </c>
      <c r="B1266" s="11"/>
      <c r="C1266" s="10">
        <v>7800</v>
      </c>
    </row>
    <row r="1267" spans="1:3" ht="15.75" x14ac:dyDescent="0.25">
      <c r="A1267" s="67" t="s">
        <v>11</v>
      </c>
      <c r="B1267" s="11"/>
      <c r="C1267" s="10">
        <v>39825</v>
      </c>
    </row>
    <row r="1268" spans="1:3" ht="15.75" x14ac:dyDescent="0.25">
      <c r="A1268" s="67" t="s">
        <v>13</v>
      </c>
      <c r="B1268" s="11"/>
      <c r="C1268" s="10">
        <v>37500</v>
      </c>
    </row>
    <row r="1269" spans="1:3" ht="15.75" x14ac:dyDescent="0.25">
      <c r="A1269" s="67" t="s">
        <v>16</v>
      </c>
      <c r="B1269" s="11"/>
      <c r="C1269" s="10">
        <v>25000</v>
      </c>
    </row>
    <row r="1270" spans="1:3" ht="15.75" x14ac:dyDescent="0.25">
      <c r="A1270" s="67" t="s">
        <v>17</v>
      </c>
      <c r="B1270" s="11"/>
      <c r="C1270" s="10">
        <v>55000</v>
      </c>
    </row>
    <row r="1271" spans="1:3" ht="15.75" x14ac:dyDescent="0.25">
      <c r="A1271" s="67" t="s">
        <v>18</v>
      </c>
      <c r="B1271" s="11"/>
      <c r="C1271" s="10">
        <v>11500</v>
      </c>
    </row>
    <row r="1272" spans="1:3" ht="15.75" x14ac:dyDescent="0.25">
      <c r="A1272" s="67" t="s">
        <v>19</v>
      </c>
      <c r="B1272" s="11"/>
      <c r="C1272" s="10">
        <v>20000</v>
      </c>
    </row>
    <row r="1273" spans="1:3" ht="15.75" x14ac:dyDescent="0.25">
      <c r="A1273" s="78" t="s">
        <v>20</v>
      </c>
      <c r="B1273" s="19"/>
      <c r="C1273" s="18">
        <f>SUM(C1265:C1272)</f>
        <v>271625</v>
      </c>
    </row>
    <row r="1274" spans="1:3" ht="15.75" x14ac:dyDescent="0.25">
      <c r="A1274" s="79"/>
      <c r="B1274" s="47"/>
      <c r="C1274" s="20"/>
    </row>
    <row r="1275" spans="1:3" ht="15.75" x14ac:dyDescent="0.25">
      <c r="A1275" s="80" t="s">
        <v>21</v>
      </c>
      <c r="B1275" s="47"/>
      <c r="C1275" s="20"/>
    </row>
    <row r="1276" spans="1:3" ht="15.75" x14ac:dyDescent="0.25">
      <c r="A1276" s="67" t="s">
        <v>23</v>
      </c>
      <c r="B1276" s="47"/>
      <c r="C1276" s="77"/>
    </row>
    <row r="1277" spans="1:3" ht="15.75" x14ac:dyDescent="0.25">
      <c r="A1277" s="67" t="s">
        <v>22</v>
      </c>
      <c r="B1277" s="47"/>
      <c r="C1277" s="81"/>
    </row>
    <row r="1278" spans="1:3" ht="15.75" x14ac:dyDescent="0.25">
      <c r="A1278" s="67" t="s">
        <v>24</v>
      </c>
      <c r="B1278" s="90"/>
      <c r="C1278" s="81"/>
    </row>
    <row r="1279" spans="1:3" ht="15.75" x14ac:dyDescent="0.25">
      <c r="A1279" s="67" t="s">
        <v>25</v>
      </c>
      <c r="B1279" s="47"/>
      <c r="C1279" s="81"/>
    </row>
    <row r="1280" spans="1:3" ht="15.75" x14ac:dyDescent="0.25">
      <c r="A1280" s="67"/>
      <c r="B1280" s="8"/>
      <c r="C1280" s="7">
        <f>C1273+B1278+C1276</f>
        <v>271625</v>
      </c>
    </row>
    <row r="1281" spans="1:3" ht="15.75" x14ac:dyDescent="0.25">
      <c r="A1281" s="80" t="s">
        <v>26</v>
      </c>
      <c r="B1281" s="47"/>
      <c r="C1281" s="81"/>
    </row>
    <row r="1282" spans="1:3" ht="15.75" x14ac:dyDescent="0.25">
      <c r="A1282" s="67" t="s">
        <v>27</v>
      </c>
      <c r="B1282" s="29" t="s">
        <v>38</v>
      </c>
      <c r="C1282" s="82"/>
    </row>
    <row r="1283" spans="1:3" ht="17.25" x14ac:dyDescent="0.3">
      <c r="A1283" s="83"/>
      <c r="B1283" s="49"/>
      <c r="C1283" s="137"/>
    </row>
    <row r="1284" spans="1:3" ht="16.5" thickBot="1" x14ac:dyDescent="0.3">
      <c r="A1284" s="67" t="s">
        <v>29</v>
      </c>
      <c r="B1284" s="35"/>
      <c r="C1284" s="84">
        <f>C1280</f>
        <v>271625</v>
      </c>
    </row>
    <row r="1285" spans="1:3" ht="15.75" x14ac:dyDescent="0.25">
      <c r="A1285" s="67" t="s">
        <v>30</v>
      </c>
      <c r="B1285" s="50"/>
      <c r="C1285" s="85">
        <f>C1284*6/100</f>
        <v>16297.5</v>
      </c>
    </row>
    <row r="1286" spans="1:3" ht="15.75" x14ac:dyDescent="0.25">
      <c r="A1286" s="67" t="s">
        <v>31</v>
      </c>
      <c r="B1286" s="47"/>
      <c r="C1286" s="77">
        <v>-15000</v>
      </c>
    </row>
    <row r="1287" spans="1:3" ht="16.5" thickBot="1" x14ac:dyDescent="0.3">
      <c r="A1287" s="43" t="s">
        <v>32</v>
      </c>
      <c r="B1287" s="57"/>
      <c r="C1287" s="126">
        <f>C1285+C1286</f>
        <v>1297.5</v>
      </c>
    </row>
    <row r="1288" spans="1:3" ht="15.75" thickTop="1" x14ac:dyDescent="0.25"/>
    <row r="1289" spans="1:3" ht="15.75" x14ac:dyDescent="0.25">
      <c r="A1289" s="92"/>
      <c r="B1289" s="37"/>
      <c r="C1289" s="120"/>
    </row>
    <row r="1290" spans="1:3" ht="15.75" x14ac:dyDescent="0.25">
      <c r="A1290" s="92"/>
      <c r="B1290" s="37"/>
      <c r="C1290" s="120"/>
    </row>
    <row r="1291" spans="1:3" ht="15.75" x14ac:dyDescent="0.25">
      <c r="A1291" s="92"/>
      <c r="B1291" s="37"/>
      <c r="C1291" s="120"/>
    </row>
    <row r="1292" spans="1:3" ht="15.75" x14ac:dyDescent="0.25">
      <c r="A1292" s="92"/>
      <c r="B1292" s="37"/>
      <c r="C1292" s="120"/>
    </row>
    <row r="1293" spans="1:3" ht="15.75" x14ac:dyDescent="0.25">
      <c r="A1293" s="92"/>
      <c r="B1293" s="37"/>
      <c r="C1293" s="120"/>
    </row>
    <row r="1294" spans="1:3" ht="15.75" x14ac:dyDescent="0.25">
      <c r="A1294" s="92"/>
      <c r="B1294" s="37"/>
      <c r="C1294" s="120"/>
    </row>
    <row r="1295" spans="1:3" ht="15.75" x14ac:dyDescent="0.25">
      <c r="A1295" s="92"/>
      <c r="B1295" s="37"/>
      <c r="C1295" s="120"/>
    </row>
    <row r="1307" spans="1:3" ht="17.25" x14ac:dyDescent="0.3">
      <c r="A1307" s="1" t="s">
        <v>104</v>
      </c>
      <c r="B1307" s="3"/>
      <c r="C1307" s="3"/>
    </row>
    <row r="1308" spans="1:3" ht="17.25" x14ac:dyDescent="0.3">
      <c r="A1308" s="1" t="s">
        <v>89</v>
      </c>
      <c r="B1308" s="3"/>
      <c r="C1308" s="3"/>
    </row>
    <row r="1309" spans="1:3" ht="15.75" x14ac:dyDescent="0.25">
      <c r="A1309" s="73"/>
      <c r="B1309" s="3"/>
      <c r="C1309" s="3"/>
    </row>
    <row r="1310" spans="1:3" ht="15.75" x14ac:dyDescent="0.25">
      <c r="A1310" s="74" t="s">
        <v>2</v>
      </c>
      <c r="B1310" s="3"/>
      <c r="C1310" s="3"/>
    </row>
    <row r="1311" spans="1:3" ht="15.75" x14ac:dyDescent="0.25">
      <c r="A1311" s="75"/>
      <c r="B1311" s="166" t="s">
        <v>113</v>
      </c>
      <c r="C1311" s="166"/>
    </row>
    <row r="1312" spans="1:3" ht="15.75" x14ac:dyDescent="0.25">
      <c r="A1312" s="76" t="s">
        <v>6</v>
      </c>
      <c r="B1312" s="8"/>
      <c r="C1312" s="7">
        <v>75000</v>
      </c>
    </row>
    <row r="1313" spans="1:3" ht="15.75" x14ac:dyDescent="0.25">
      <c r="A1313" s="67" t="s">
        <v>9</v>
      </c>
      <c r="B1313" s="11"/>
      <c r="C1313" s="10">
        <v>7800</v>
      </c>
    </row>
    <row r="1314" spans="1:3" ht="15.75" x14ac:dyDescent="0.25">
      <c r="A1314" s="67" t="s">
        <v>11</v>
      </c>
      <c r="B1314" s="11"/>
      <c r="C1314" s="10">
        <v>39825</v>
      </c>
    </row>
    <row r="1315" spans="1:3" ht="15.75" x14ac:dyDescent="0.25">
      <c r="A1315" s="67" t="s">
        <v>13</v>
      </c>
      <c r="B1315" s="11"/>
      <c r="C1315" s="10">
        <v>37500</v>
      </c>
    </row>
    <row r="1316" spans="1:3" ht="15.75" x14ac:dyDescent="0.25">
      <c r="A1316" s="67" t="s">
        <v>16</v>
      </c>
      <c r="B1316" s="11"/>
      <c r="C1316" s="10">
        <v>25000</v>
      </c>
    </row>
    <row r="1317" spans="1:3" ht="15.75" x14ac:dyDescent="0.25">
      <c r="A1317" s="67" t="s">
        <v>17</v>
      </c>
      <c r="B1317" s="11"/>
      <c r="C1317" s="10">
        <v>55000</v>
      </c>
    </row>
    <row r="1318" spans="1:3" ht="15.75" x14ac:dyDescent="0.25">
      <c r="A1318" s="67" t="s">
        <v>18</v>
      </c>
      <c r="B1318" s="11"/>
      <c r="C1318" s="10">
        <v>11500</v>
      </c>
    </row>
    <row r="1319" spans="1:3" ht="15.75" x14ac:dyDescent="0.25">
      <c r="A1319" s="67" t="s">
        <v>19</v>
      </c>
      <c r="B1319" s="11"/>
      <c r="C1319" s="10">
        <v>20000</v>
      </c>
    </row>
    <row r="1320" spans="1:3" ht="15.75" x14ac:dyDescent="0.25">
      <c r="A1320" s="78" t="s">
        <v>20</v>
      </c>
      <c r="B1320" s="19"/>
      <c r="C1320" s="18">
        <f>SUM(C1312:C1319)</f>
        <v>271625</v>
      </c>
    </row>
    <row r="1321" spans="1:3" ht="15.75" x14ac:dyDescent="0.25">
      <c r="A1321" s="79"/>
      <c r="B1321" s="47"/>
      <c r="C1321" s="20"/>
    </row>
    <row r="1322" spans="1:3" ht="15.75" x14ac:dyDescent="0.25">
      <c r="A1322" s="80" t="s">
        <v>21</v>
      </c>
      <c r="B1322" s="47"/>
      <c r="C1322" s="20"/>
    </row>
    <row r="1323" spans="1:3" ht="15.75" x14ac:dyDescent="0.25">
      <c r="A1323" s="67" t="s">
        <v>23</v>
      </c>
      <c r="B1323" s="47"/>
      <c r="C1323" s="77"/>
    </row>
    <row r="1324" spans="1:3" ht="15.75" x14ac:dyDescent="0.25">
      <c r="A1324" s="67" t="s">
        <v>22</v>
      </c>
      <c r="B1324" s="47"/>
      <c r="C1324" s="81"/>
    </row>
    <row r="1325" spans="1:3" ht="15.75" x14ac:dyDescent="0.25">
      <c r="A1325" s="67" t="s">
        <v>24</v>
      </c>
      <c r="B1325" s="90"/>
      <c r="C1325" s="81"/>
    </row>
    <row r="1326" spans="1:3" ht="15.75" x14ac:dyDescent="0.25">
      <c r="A1326" s="67" t="s">
        <v>25</v>
      </c>
      <c r="B1326" s="47"/>
      <c r="C1326" s="81"/>
    </row>
    <row r="1327" spans="1:3" ht="15.75" x14ac:dyDescent="0.25">
      <c r="A1327" s="67"/>
      <c r="B1327" s="8"/>
      <c r="C1327" s="7">
        <f>C1320+B1325+C1323</f>
        <v>271625</v>
      </c>
    </row>
    <row r="1328" spans="1:3" ht="15.75" x14ac:dyDescent="0.25">
      <c r="A1328" s="80" t="s">
        <v>26</v>
      </c>
      <c r="B1328" s="47"/>
      <c r="C1328" s="81"/>
    </row>
    <row r="1329" spans="1:3" ht="15.75" x14ac:dyDescent="0.25">
      <c r="A1329" s="67" t="s">
        <v>27</v>
      </c>
      <c r="B1329" s="29" t="s">
        <v>38</v>
      </c>
      <c r="C1329" s="82"/>
    </row>
    <row r="1330" spans="1:3" ht="17.25" x14ac:dyDescent="0.3">
      <c r="A1330" s="83"/>
      <c r="B1330" s="49"/>
      <c r="C1330" s="137"/>
    </row>
    <row r="1331" spans="1:3" ht="16.5" thickBot="1" x14ac:dyDescent="0.3">
      <c r="A1331" s="67" t="s">
        <v>29</v>
      </c>
      <c r="B1331" s="35"/>
      <c r="C1331" s="84">
        <f>C1327</f>
        <v>271625</v>
      </c>
    </row>
    <row r="1332" spans="1:3" ht="15.75" x14ac:dyDescent="0.25">
      <c r="A1332" s="67" t="s">
        <v>30</v>
      </c>
      <c r="B1332" s="50"/>
      <c r="C1332" s="85">
        <f>C1331*6/100</f>
        <v>16297.5</v>
      </c>
    </row>
    <row r="1333" spans="1:3" ht="15.75" x14ac:dyDescent="0.25">
      <c r="A1333" s="67" t="s">
        <v>31</v>
      </c>
      <c r="B1333" s="47"/>
      <c r="C1333" s="77">
        <v>-15000</v>
      </c>
    </row>
    <row r="1334" spans="1:3" ht="16.5" thickBot="1" x14ac:dyDescent="0.3">
      <c r="A1334" s="43" t="s">
        <v>32</v>
      </c>
      <c r="B1334" s="57"/>
      <c r="C1334" s="126">
        <f>C1332+C1333</f>
        <v>1297.5</v>
      </c>
    </row>
    <row r="1335" spans="1:3" ht="15.75" thickTop="1" x14ac:dyDescent="0.25"/>
    <row r="1336" spans="1:3" ht="15.75" x14ac:dyDescent="0.25">
      <c r="A1336" s="92"/>
      <c r="B1336" s="37"/>
      <c r="C1336" s="120"/>
    </row>
    <row r="1355" spans="1:3" ht="17.25" x14ac:dyDescent="0.3">
      <c r="A1355" s="1" t="s">
        <v>105</v>
      </c>
      <c r="B1355" s="3"/>
      <c r="C1355" s="3"/>
    </row>
    <row r="1356" spans="1:3" ht="17.25" x14ac:dyDescent="0.3">
      <c r="A1356" s="1" t="s">
        <v>89</v>
      </c>
      <c r="B1356" s="3"/>
      <c r="C1356" s="3"/>
    </row>
    <row r="1357" spans="1:3" ht="15.75" x14ac:dyDescent="0.25">
      <c r="A1357" s="73"/>
      <c r="B1357" s="3"/>
      <c r="C1357" s="3"/>
    </row>
    <row r="1358" spans="1:3" ht="15.75" x14ac:dyDescent="0.25">
      <c r="A1358" s="74" t="s">
        <v>2</v>
      </c>
      <c r="B1358" s="3"/>
      <c r="C1358" s="3"/>
    </row>
    <row r="1359" spans="1:3" ht="15.75" x14ac:dyDescent="0.25">
      <c r="A1359" s="75"/>
      <c r="B1359" s="166" t="s">
        <v>113</v>
      </c>
      <c r="C1359" s="166"/>
    </row>
    <row r="1360" spans="1:3" ht="15.75" x14ac:dyDescent="0.25">
      <c r="A1360" s="76" t="s">
        <v>6</v>
      </c>
      <c r="B1360" s="8"/>
      <c r="C1360" s="7">
        <v>75000</v>
      </c>
    </row>
    <row r="1361" spans="1:3" ht="15.75" x14ac:dyDescent="0.25">
      <c r="A1361" s="67" t="s">
        <v>9</v>
      </c>
      <c r="B1361" s="11"/>
      <c r="C1361" s="10">
        <v>7800</v>
      </c>
    </row>
    <row r="1362" spans="1:3" ht="15.75" x14ac:dyDescent="0.25">
      <c r="A1362" s="67" t="s">
        <v>11</v>
      </c>
      <c r="B1362" s="11"/>
      <c r="C1362" s="10">
        <v>39825</v>
      </c>
    </row>
    <row r="1363" spans="1:3" ht="15.75" x14ac:dyDescent="0.25">
      <c r="A1363" s="67" t="s">
        <v>13</v>
      </c>
      <c r="B1363" s="11"/>
      <c r="C1363" s="10">
        <v>37500</v>
      </c>
    </row>
    <row r="1364" spans="1:3" ht="15.75" x14ac:dyDescent="0.25">
      <c r="A1364" s="67" t="s">
        <v>16</v>
      </c>
      <c r="B1364" s="11"/>
      <c r="C1364" s="10">
        <v>25000</v>
      </c>
    </row>
    <row r="1365" spans="1:3" ht="15.75" x14ac:dyDescent="0.25">
      <c r="A1365" s="67" t="s">
        <v>17</v>
      </c>
      <c r="B1365" s="11"/>
      <c r="C1365" s="10">
        <v>55000</v>
      </c>
    </row>
    <row r="1366" spans="1:3" ht="15.75" x14ac:dyDescent="0.25">
      <c r="A1366" s="67" t="s">
        <v>18</v>
      </c>
      <c r="B1366" s="11"/>
      <c r="C1366" s="10">
        <v>11500</v>
      </c>
    </row>
    <row r="1367" spans="1:3" ht="15.75" x14ac:dyDescent="0.25">
      <c r="A1367" s="67" t="s">
        <v>19</v>
      </c>
      <c r="B1367" s="11"/>
      <c r="C1367" s="10">
        <v>20000</v>
      </c>
    </row>
    <row r="1368" spans="1:3" ht="15.75" x14ac:dyDescent="0.25">
      <c r="A1368" s="78" t="s">
        <v>20</v>
      </c>
      <c r="B1368" s="19"/>
      <c r="C1368" s="18">
        <f>SUM(C1360:C1367)</f>
        <v>271625</v>
      </c>
    </row>
    <row r="1369" spans="1:3" ht="15.75" x14ac:dyDescent="0.25">
      <c r="A1369" s="79"/>
      <c r="B1369" s="47"/>
      <c r="C1369" s="20"/>
    </row>
    <row r="1370" spans="1:3" ht="15.75" x14ac:dyDescent="0.25">
      <c r="A1370" s="80" t="s">
        <v>21</v>
      </c>
      <c r="B1370" s="47"/>
      <c r="C1370" s="20"/>
    </row>
    <row r="1371" spans="1:3" ht="15.75" x14ac:dyDescent="0.25">
      <c r="A1371" s="67" t="s">
        <v>23</v>
      </c>
      <c r="B1371" s="47"/>
      <c r="C1371" s="77"/>
    </row>
    <row r="1372" spans="1:3" ht="15.75" x14ac:dyDescent="0.25">
      <c r="A1372" s="67" t="s">
        <v>22</v>
      </c>
      <c r="B1372" s="47"/>
      <c r="C1372" s="81"/>
    </row>
    <row r="1373" spans="1:3" ht="15.75" x14ac:dyDescent="0.25">
      <c r="A1373" s="67" t="s">
        <v>24</v>
      </c>
      <c r="B1373" s="90"/>
      <c r="C1373" s="81"/>
    </row>
    <row r="1374" spans="1:3" ht="15.75" x14ac:dyDescent="0.25">
      <c r="A1374" s="67" t="s">
        <v>25</v>
      </c>
      <c r="B1374" s="47"/>
      <c r="C1374" s="81"/>
    </row>
    <row r="1375" spans="1:3" ht="15.75" x14ac:dyDescent="0.25">
      <c r="A1375" s="67"/>
      <c r="B1375" s="8"/>
      <c r="C1375" s="7">
        <f>C1368+B1373+C1371</f>
        <v>271625</v>
      </c>
    </row>
    <row r="1376" spans="1:3" ht="15.75" x14ac:dyDescent="0.25">
      <c r="A1376" s="80" t="s">
        <v>26</v>
      </c>
      <c r="B1376" s="47"/>
      <c r="C1376" s="81"/>
    </row>
    <row r="1377" spans="1:3" ht="15.75" x14ac:dyDescent="0.25">
      <c r="A1377" s="67" t="s">
        <v>27</v>
      </c>
      <c r="B1377" s="29" t="s">
        <v>38</v>
      </c>
      <c r="C1377" s="82"/>
    </row>
    <row r="1378" spans="1:3" ht="17.25" x14ac:dyDescent="0.3">
      <c r="A1378" s="83"/>
      <c r="B1378" s="49"/>
      <c r="C1378" s="137"/>
    </row>
    <row r="1379" spans="1:3" ht="16.5" thickBot="1" x14ac:dyDescent="0.3">
      <c r="A1379" s="67" t="s">
        <v>29</v>
      </c>
      <c r="B1379" s="35"/>
      <c r="C1379" s="84">
        <f>C1375</f>
        <v>271625</v>
      </c>
    </row>
    <row r="1380" spans="1:3" ht="15.75" x14ac:dyDescent="0.25">
      <c r="A1380" s="67" t="s">
        <v>30</v>
      </c>
      <c r="B1380" s="50"/>
      <c r="C1380" s="85">
        <f>C1379*6/100</f>
        <v>16297.5</v>
      </c>
    </row>
    <row r="1381" spans="1:3" ht="15.75" x14ac:dyDescent="0.25">
      <c r="A1381" s="67" t="s">
        <v>31</v>
      </c>
      <c r="B1381" s="47"/>
      <c r="C1381" s="77">
        <v>-15000</v>
      </c>
    </row>
    <row r="1382" spans="1:3" ht="16.5" thickBot="1" x14ac:dyDescent="0.3">
      <c r="A1382" s="43" t="s">
        <v>32</v>
      </c>
      <c r="B1382" s="57"/>
      <c r="C1382" s="126">
        <f>C1380+C1381</f>
        <v>1297.5</v>
      </c>
    </row>
    <row r="1383" spans="1:3" ht="15.75" thickTop="1" x14ac:dyDescent="0.25"/>
    <row r="1384" spans="1:3" ht="15.75" x14ac:dyDescent="0.25">
      <c r="A1384" s="92"/>
      <c r="B1384" s="37"/>
      <c r="C1384" s="120"/>
    </row>
    <row r="1385" spans="1:3" ht="15.75" x14ac:dyDescent="0.25">
      <c r="A1385" s="92"/>
      <c r="B1385" s="37"/>
      <c r="C1385" s="120"/>
    </row>
    <row r="1386" spans="1:3" ht="15.75" x14ac:dyDescent="0.25">
      <c r="A1386" s="92"/>
      <c r="B1386" s="37"/>
      <c r="C1386" s="120"/>
    </row>
    <row r="1387" spans="1:3" ht="15.75" x14ac:dyDescent="0.25">
      <c r="A1387" s="92"/>
      <c r="B1387" s="37"/>
      <c r="C1387" s="120"/>
    </row>
    <row r="1388" spans="1:3" ht="15.75" x14ac:dyDescent="0.25">
      <c r="A1388" s="92"/>
      <c r="B1388" s="37"/>
      <c r="C1388" s="120"/>
    </row>
    <row r="1389" spans="1:3" ht="15.75" x14ac:dyDescent="0.25">
      <c r="A1389" s="92"/>
      <c r="B1389" s="37"/>
      <c r="C1389" s="120"/>
    </row>
    <row r="1390" spans="1:3" ht="15.75" x14ac:dyDescent="0.25">
      <c r="A1390" s="92"/>
      <c r="B1390" s="37"/>
      <c r="C1390" s="120"/>
    </row>
    <row r="1402" spans="1:3" ht="17.25" x14ac:dyDescent="0.3">
      <c r="A1402" s="1" t="s">
        <v>106</v>
      </c>
      <c r="B1402" s="3"/>
      <c r="C1402" s="3"/>
    </row>
    <row r="1403" spans="1:3" ht="17.25" x14ac:dyDescent="0.3">
      <c r="A1403" s="1" t="s">
        <v>89</v>
      </c>
      <c r="B1403" s="3"/>
      <c r="C1403" s="3"/>
    </row>
    <row r="1404" spans="1:3" ht="15.75" x14ac:dyDescent="0.25">
      <c r="A1404" s="73"/>
      <c r="B1404" s="3"/>
      <c r="C1404" s="3"/>
    </row>
    <row r="1405" spans="1:3" ht="15.75" x14ac:dyDescent="0.25">
      <c r="A1405" s="74" t="s">
        <v>2</v>
      </c>
      <c r="B1405" s="3"/>
      <c r="C1405" s="3"/>
    </row>
    <row r="1406" spans="1:3" ht="15.75" x14ac:dyDescent="0.25">
      <c r="A1406" s="75"/>
      <c r="B1406" s="166" t="s">
        <v>113</v>
      </c>
      <c r="C1406" s="166"/>
    </row>
    <row r="1407" spans="1:3" ht="15.75" x14ac:dyDescent="0.25">
      <c r="A1407" s="76" t="s">
        <v>6</v>
      </c>
      <c r="B1407" s="8"/>
      <c r="C1407" s="7">
        <v>75000</v>
      </c>
    </row>
    <row r="1408" spans="1:3" ht="15.75" x14ac:dyDescent="0.25">
      <c r="A1408" s="67" t="s">
        <v>9</v>
      </c>
      <c r="B1408" s="11"/>
      <c r="C1408" s="10">
        <v>7800</v>
      </c>
    </row>
    <row r="1409" spans="1:3" ht="15.75" x14ac:dyDescent="0.25">
      <c r="A1409" s="67" t="s">
        <v>11</v>
      </c>
      <c r="B1409" s="11"/>
      <c r="C1409" s="10">
        <v>39825</v>
      </c>
    </row>
    <row r="1410" spans="1:3" ht="15.75" x14ac:dyDescent="0.25">
      <c r="A1410" s="67" t="s">
        <v>13</v>
      </c>
      <c r="B1410" s="11"/>
      <c r="C1410" s="10">
        <v>37500</v>
      </c>
    </row>
    <row r="1411" spans="1:3" ht="17.25" x14ac:dyDescent="0.3">
      <c r="A1411" s="9" t="s">
        <v>15</v>
      </c>
      <c r="B1411" s="11"/>
      <c r="C1411" s="10">
        <v>253333.33</v>
      </c>
    </row>
    <row r="1412" spans="1:3" ht="15.75" x14ac:dyDescent="0.25">
      <c r="A1412" s="67" t="s">
        <v>16</v>
      </c>
      <c r="B1412" s="11"/>
      <c r="C1412" s="10">
        <v>25000</v>
      </c>
    </row>
    <row r="1413" spans="1:3" ht="15.75" x14ac:dyDescent="0.25">
      <c r="A1413" s="67" t="s">
        <v>17</v>
      </c>
      <c r="B1413" s="11"/>
      <c r="C1413" s="10">
        <v>55000</v>
      </c>
    </row>
    <row r="1414" spans="1:3" ht="15.75" x14ac:dyDescent="0.25">
      <c r="A1414" s="67" t="s">
        <v>18</v>
      </c>
      <c r="B1414" s="11"/>
      <c r="C1414" s="10">
        <v>11500</v>
      </c>
    </row>
    <row r="1415" spans="1:3" ht="15.75" x14ac:dyDescent="0.25">
      <c r="A1415" s="67" t="s">
        <v>19</v>
      </c>
      <c r="B1415" s="11"/>
      <c r="C1415" s="10">
        <v>20000</v>
      </c>
    </row>
    <row r="1416" spans="1:3" ht="15.75" x14ac:dyDescent="0.25">
      <c r="A1416" s="78" t="s">
        <v>20</v>
      </c>
      <c r="B1416" s="19"/>
      <c r="C1416" s="18">
        <f>SUM(C1407:C1415)</f>
        <v>524958.32999999996</v>
      </c>
    </row>
    <row r="1417" spans="1:3" ht="15.75" x14ac:dyDescent="0.25">
      <c r="A1417" s="79"/>
      <c r="B1417" s="47"/>
      <c r="C1417" s="20"/>
    </row>
    <row r="1418" spans="1:3" ht="15.75" x14ac:dyDescent="0.25">
      <c r="A1418" s="80" t="s">
        <v>21</v>
      </c>
      <c r="B1418" s="47"/>
      <c r="C1418" s="20"/>
    </row>
    <row r="1419" spans="1:3" ht="15.75" x14ac:dyDescent="0.25">
      <c r="A1419" s="67" t="s">
        <v>23</v>
      </c>
      <c r="B1419" s="47"/>
      <c r="C1419" s="77"/>
    </row>
    <row r="1420" spans="1:3" ht="15.75" x14ac:dyDescent="0.25">
      <c r="A1420" s="67" t="s">
        <v>22</v>
      </c>
      <c r="B1420" s="47"/>
      <c r="C1420" s="81"/>
    </row>
    <row r="1421" spans="1:3" ht="15.75" x14ac:dyDescent="0.25">
      <c r="A1421" s="67" t="s">
        <v>24</v>
      </c>
      <c r="B1421" s="90"/>
      <c r="C1421" s="81"/>
    </row>
    <row r="1422" spans="1:3" ht="15.75" x14ac:dyDescent="0.25">
      <c r="A1422" s="67" t="s">
        <v>25</v>
      </c>
      <c r="B1422" s="47"/>
      <c r="C1422" s="81"/>
    </row>
    <row r="1423" spans="1:3" ht="15.75" x14ac:dyDescent="0.25">
      <c r="A1423" s="67"/>
      <c r="B1423" s="8"/>
      <c r="C1423" s="7">
        <f>C1416+B1421+C1419</f>
        <v>524958.32999999996</v>
      </c>
    </row>
    <row r="1424" spans="1:3" ht="15.75" x14ac:dyDescent="0.25">
      <c r="A1424" s="80" t="s">
        <v>26</v>
      </c>
      <c r="B1424" s="47"/>
      <c r="C1424" s="81"/>
    </row>
    <row r="1425" spans="1:3" ht="15.75" x14ac:dyDescent="0.25">
      <c r="A1425" s="67" t="s">
        <v>27</v>
      </c>
      <c r="B1425" s="29">
        <v>350</v>
      </c>
      <c r="C1425" s="82"/>
    </row>
    <row r="1426" spans="1:3" ht="17.25" x14ac:dyDescent="0.3">
      <c r="A1426" s="83"/>
      <c r="B1426" s="49"/>
      <c r="C1426" s="137"/>
    </row>
    <row r="1427" spans="1:3" ht="16.5" thickBot="1" x14ac:dyDescent="0.3">
      <c r="A1427" s="67" t="s">
        <v>29</v>
      </c>
      <c r="B1427" s="35"/>
      <c r="C1427" s="84">
        <f>C1423-B1425</f>
        <v>524608.32999999996</v>
      </c>
    </row>
    <row r="1428" spans="1:3" ht="15.75" x14ac:dyDescent="0.25">
      <c r="A1428" s="67" t="s">
        <v>73</v>
      </c>
      <c r="B1428" s="50"/>
      <c r="C1428" s="85">
        <f>C1427*12/100</f>
        <v>62952.999599999988</v>
      </c>
    </row>
    <row r="1429" spans="1:3" ht="15.75" x14ac:dyDescent="0.25">
      <c r="A1429" s="67" t="s">
        <v>31</v>
      </c>
      <c r="B1429" s="47"/>
      <c r="C1429" s="77">
        <v>-45000</v>
      </c>
    </row>
    <row r="1430" spans="1:3" ht="16.5" thickBot="1" x14ac:dyDescent="0.3">
      <c r="A1430" s="43" t="s">
        <v>32</v>
      </c>
      <c r="B1430" s="57"/>
      <c r="C1430" s="126">
        <f>C1428+C1429</f>
        <v>17952.999599999988</v>
      </c>
    </row>
    <row r="1431" spans="1:3" ht="15.75" thickTop="1" x14ac:dyDescent="0.25"/>
    <row r="1432" spans="1:3" ht="15.75" x14ac:dyDescent="0.25">
      <c r="A1432" s="92"/>
      <c r="B1432" s="37"/>
      <c r="C1432" s="120"/>
    </row>
    <row r="1450" spans="1:3" ht="17.25" x14ac:dyDescent="0.3">
      <c r="A1450" s="1" t="s">
        <v>107</v>
      </c>
      <c r="B1450" s="3"/>
      <c r="C1450" s="3"/>
    </row>
    <row r="1451" spans="1:3" ht="17.25" x14ac:dyDescent="0.3">
      <c r="A1451" s="1" t="s">
        <v>89</v>
      </c>
      <c r="B1451" s="3"/>
      <c r="C1451" s="3"/>
    </row>
    <row r="1452" spans="1:3" ht="15.75" x14ac:dyDescent="0.25">
      <c r="A1452" s="73"/>
      <c r="B1452" s="3"/>
      <c r="C1452" s="3"/>
    </row>
    <row r="1453" spans="1:3" ht="15.75" x14ac:dyDescent="0.25">
      <c r="A1453" s="74" t="s">
        <v>2</v>
      </c>
      <c r="B1453" s="3"/>
      <c r="C1453" s="3"/>
    </row>
    <row r="1454" spans="1:3" ht="15.75" x14ac:dyDescent="0.25">
      <c r="A1454" s="75"/>
      <c r="B1454" s="166" t="s">
        <v>113</v>
      </c>
      <c r="C1454" s="166"/>
    </row>
    <row r="1455" spans="1:3" ht="15.75" x14ac:dyDescent="0.25">
      <c r="A1455" s="76" t="s">
        <v>6</v>
      </c>
      <c r="B1455" s="8"/>
      <c r="C1455" s="7">
        <v>75000</v>
      </c>
    </row>
    <row r="1456" spans="1:3" ht="15.75" x14ac:dyDescent="0.25">
      <c r="A1456" s="67" t="s">
        <v>9</v>
      </c>
      <c r="B1456" s="11"/>
      <c r="C1456" s="10">
        <v>7800</v>
      </c>
    </row>
    <row r="1457" spans="1:3" ht="15.75" x14ac:dyDescent="0.25">
      <c r="A1457" s="67" t="s">
        <v>11</v>
      </c>
      <c r="B1457" s="11"/>
      <c r="C1457" s="10">
        <v>39825</v>
      </c>
    </row>
    <row r="1458" spans="1:3" ht="15.75" x14ac:dyDescent="0.25">
      <c r="A1458" s="67" t="s">
        <v>13</v>
      </c>
      <c r="B1458" s="11"/>
      <c r="C1458" s="10">
        <v>37500</v>
      </c>
    </row>
    <row r="1459" spans="1:3" ht="15.75" x14ac:dyDescent="0.25">
      <c r="A1459" s="67" t="s">
        <v>16</v>
      </c>
      <c r="B1459" s="11"/>
      <c r="C1459" s="10">
        <v>25000</v>
      </c>
    </row>
    <row r="1460" spans="1:3" ht="15.75" x14ac:dyDescent="0.25">
      <c r="A1460" s="67" t="s">
        <v>17</v>
      </c>
      <c r="B1460" s="11"/>
      <c r="C1460" s="10">
        <v>55000</v>
      </c>
    </row>
    <row r="1461" spans="1:3" ht="15.75" x14ac:dyDescent="0.25">
      <c r="A1461" s="110" t="s">
        <v>15</v>
      </c>
      <c r="B1461" s="11"/>
      <c r="C1461" s="10">
        <v>100000</v>
      </c>
    </row>
    <row r="1462" spans="1:3" ht="15.75" x14ac:dyDescent="0.25">
      <c r="A1462" s="67" t="s">
        <v>18</v>
      </c>
      <c r="B1462" s="11"/>
      <c r="C1462" s="10">
        <v>11500</v>
      </c>
    </row>
    <row r="1463" spans="1:3" ht="15.75" x14ac:dyDescent="0.25">
      <c r="A1463" s="67" t="s">
        <v>19</v>
      </c>
      <c r="B1463" s="11"/>
      <c r="C1463" s="10">
        <v>20000</v>
      </c>
    </row>
    <row r="1464" spans="1:3" ht="15.75" x14ac:dyDescent="0.25">
      <c r="A1464" s="78" t="s">
        <v>20</v>
      </c>
      <c r="B1464" s="19"/>
      <c r="C1464" s="18">
        <f>SUM(C1455:C1463)</f>
        <v>371625</v>
      </c>
    </row>
    <row r="1465" spans="1:3" ht="15.75" x14ac:dyDescent="0.25">
      <c r="A1465" s="79"/>
      <c r="B1465" s="47"/>
      <c r="C1465" s="20"/>
    </row>
    <row r="1466" spans="1:3" ht="15.75" x14ac:dyDescent="0.25">
      <c r="A1466" s="80" t="s">
        <v>21</v>
      </c>
      <c r="B1466" s="47"/>
      <c r="C1466" s="20"/>
    </row>
    <row r="1467" spans="1:3" ht="15.75" x14ac:dyDescent="0.25">
      <c r="A1467" s="67" t="s">
        <v>23</v>
      </c>
      <c r="B1467" s="47"/>
      <c r="C1467" s="77"/>
    </row>
    <row r="1468" spans="1:3" ht="15.75" x14ac:dyDescent="0.25">
      <c r="A1468" s="67" t="s">
        <v>22</v>
      </c>
      <c r="B1468" s="47"/>
      <c r="C1468" s="81"/>
    </row>
    <row r="1469" spans="1:3" ht="15.75" x14ac:dyDescent="0.25">
      <c r="A1469" s="67" t="s">
        <v>24</v>
      </c>
      <c r="B1469" s="90"/>
      <c r="C1469" s="81"/>
    </row>
    <row r="1470" spans="1:3" ht="15.75" x14ac:dyDescent="0.25">
      <c r="A1470" s="67" t="s">
        <v>25</v>
      </c>
      <c r="B1470" s="47"/>
      <c r="C1470" s="81"/>
    </row>
    <row r="1471" spans="1:3" ht="15.75" x14ac:dyDescent="0.25">
      <c r="A1471" s="67"/>
      <c r="B1471" s="8"/>
      <c r="C1471" s="7">
        <f>C1464+B1469+C1467</f>
        <v>371625</v>
      </c>
    </row>
    <row r="1472" spans="1:3" ht="15.75" x14ac:dyDescent="0.25">
      <c r="A1472" s="80" t="s">
        <v>26</v>
      </c>
      <c r="B1472" s="47"/>
      <c r="C1472" s="81"/>
    </row>
    <row r="1473" spans="1:3" ht="15.75" x14ac:dyDescent="0.25">
      <c r="A1473" s="67" t="s">
        <v>27</v>
      </c>
      <c r="B1473" s="29">
        <v>350</v>
      </c>
      <c r="C1473" s="82"/>
    </row>
    <row r="1474" spans="1:3" ht="17.25" x14ac:dyDescent="0.3">
      <c r="A1474" s="83"/>
      <c r="B1474" s="49"/>
      <c r="C1474" s="137"/>
    </row>
    <row r="1475" spans="1:3" ht="16.5" thickBot="1" x14ac:dyDescent="0.3">
      <c r="A1475" s="67" t="s">
        <v>29</v>
      </c>
      <c r="B1475" s="35"/>
      <c r="C1475" s="84">
        <f>C1471-B1473</f>
        <v>371275</v>
      </c>
    </row>
    <row r="1476" spans="1:3" ht="15.75" x14ac:dyDescent="0.25">
      <c r="A1476" s="67" t="s">
        <v>30</v>
      </c>
      <c r="B1476" s="50"/>
      <c r="C1476" s="85">
        <f>C1475*6/100</f>
        <v>22276.5</v>
      </c>
    </row>
    <row r="1477" spans="1:3" ht="15.75" x14ac:dyDescent="0.25">
      <c r="A1477" s="67" t="s">
        <v>31</v>
      </c>
      <c r="B1477" s="47"/>
      <c r="C1477" s="77">
        <v>-15000</v>
      </c>
    </row>
    <row r="1478" spans="1:3" ht="16.5" thickBot="1" x14ac:dyDescent="0.3">
      <c r="A1478" s="43" t="s">
        <v>32</v>
      </c>
      <c r="B1478" s="57"/>
      <c r="C1478" s="126">
        <f>C1476+C1477</f>
        <v>7276.5</v>
      </c>
    </row>
    <row r="1479" spans="1:3" ht="15.75" thickTop="1" x14ac:dyDescent="0.25"/>
    <row r="1480" spans="1:3" ht="15.75" x14ac:dyDescent="0.25">
      <c r="A1480" s="92"/>
      <c r="B1480" s="37"/>
      <c r="C1480" s="120"/>
    </row>
    <row r="1481" spans="1:3" ht="15.75" x14ac:dyDescent="0.25">
      <c r="A1481" s="92"/>
      <c r="B1481" s="37"/>
      <c r="C1481" s="120"/>
    </row>
    <row r="1482" spans="1:3" ht="15.75" x14ac:dyDescent="0.25">
      <c r="A1482" s="92"/>
      <c r="B1482" s="37"/>
      <c r="C1482" s="120"/>
    </row>
    <row r="1483" spans="1:3" ht="15.75" x14ac:dyDescent="0.25">
      <c r="A1483" s="92"/>
      <c r="B1483" s="37"/>
      <c r="C1483" s="120"/>
    </row>
    <row r="1484" spans="1:3" ht="15.75" x14ac:dyDescent="0.25">
      <c r="A1484" s="92"/>
      <c r="B1484" s="37"/>
      <c r="C1484" s="120"/>
    </row>
    <row r="1485" spans="1:3" ht="15.75" x14ac:dyDescent="0.25">
      <c r="A1485" s="92"/>
      <c r="B1485" s="37"/>
      <c r="C1485" s="120"/>
    </row>
    <row r="1486" spans="1:3" ht="15.75" x14ac:dyDescent="0.25">
      <c r="A1486" s="92"/>
      <c r="B1486" s="37"/>
      <c r="C1486" s="120"/>
    </row>
    <row r="1498" spans="1:3" ht="17.25" x14ac:dyDescent="0.3">
      <c r="A1498" s="1" t="s">
        <v>108</v>
      </c>
      <c r="B1498" s="3"/>
      <c r="C1498" s="3"/>
    </row>
    <row r="1499" spans="1:3" ht="17.25" x14ac:dyDescent="0.3">
      <c r="A1499" s="1" t="s">
        <v>89</v>
      </c>
      <c r="B1499" s="3"/>
      <c r="C1499" s="3"/>
    </row>
    <row r="1500" spans="1:3" ht="15.75" x14ac:dyDescent="0.25">
      <c r="A1500" s="73"/>
      <c r="B1500" s="3"/>
      <c r="C1500" s="3"/>
    </row>
    <row r="1501" spans="1:3" ht="15.75" x14ac:dyDescent="0.25">
      <c r="A1501" s="74" t="s">
        <v>2</v>
      </c>
      <c r="B1501" s="3"/>
      <c r="C1501" s="3"/>
    </row>
    <row r="1502" spans="1:3" ht="15.75" x14ac:dyDescent="0.25">
      <c r="A1502" s="75"/>
      <c r="B1502" s="166" t="s">
        <v>113</v>
      </c>
      <c r="C1502" s="166"/>
    </row>
    <row r="1503" spans="1:3" ht="15.75" x14ac:dyDescent="0.25">
      <c r="A1503" s="76" t="s">
        <v>6</v>
      </c>
      <c r="B1503" s="8"/>
      <c r="C1503" s="7">
        <v>75000</v>
      </c>
    </row>
    <row r="1504" spans="1:3" ht="15.75" x14ac:dyDescent="0.25">
      <c r="A1504" s="67" t="s">
        <v>9</v>
      </c>
      <c r="B1504" s="11"/>
      <c r="C1504" s="10">
        <v>7800</v>
      </c>
    </row>
    <row r="1505" spans="1:3" ht="15.75" x14ac:dyDescent="0.25">
      <c r="A1505" s="67" t="s">
        <v>11</v>
      </c>
      <c r="B1505" s="11"/>
      <c r="C1505" s="10">
        <v>39825</v>
      </c>
    </row>
    <row r="1506" spans="1:3" ht="15.75" x14ac:dyDescent="0.25">
      <c r="A1506" s="67" t="s">
        <v>13</v>
      </c>
      <c r="B1506" s="11"/>
      <c r="C1506" s="10">
        <v>37500</v>
      </c>
    </row>
    <row r="1507" spans="1:3" ht="15.75" x14ac:dyDescent="0.25">
      <c r="A1507" s="67" t="s">
        <v>16</v>
      </c>
      <c r="B1507" s="11"/>
      <c r="C1507" s="10">
        <v>25000</v>
      </c>
    </row>
    <row r="1508" spans="1:3" ht="15.75" x14ac:dyDescent="0.25">
      <c r="A1508" s="67" t="s">
        <v>17</v>
      </c>
      <c r="B1508" s="11"/>
      <c r="C1508" s="10">
        <v>55000</v>
      </c>
    </row>
    <row r="1509" spans="1:3" ht="15.75" x14ac:dyDescent="0.25">
      <c r="A1509" s="67" t="s">
        <v>18</v>
      </c>
      <c r="B1509" s="11"/>
      <c r="C1509" s="10">
        <v>11500</v>
      </c>
    </row>
    <row r="1510" spans="1:3" ht="15.75" x14ac:dyDescent="0.25">
      <c r="A1510" s="67" t="s">
        <v>19</v>
      </c>
      <c r="B1510" s="11"/>
      <c r="C1510" s="10">
        <v>20000</v>
      </c>
    </row>
    <row r="1511" spans="1:3" ht="15.75" x14ac:dyDescent="0.25">
      <c r="A1511" s="78" t="s">
        <v>20</v>
      </c>
      <c r="B1511" s="19"/>
      <c r="C1511" s="18">
        <f>SUM(C1503:C1510)</f>
        <v>271625</v>
      </c>
    </row>
    <row r="1512" spans="1:3" ht="15.75" x14ac:dyDescent="0.25">
      <c r="A1512" s="79"/>
      <c r="B1512" s="47"/>
      <c r="C1512" s="20"/>
    </row>
    <row r="1513" spans="1:3" ht="15.75" x14ac:dyDescent="0.25">
      <c r="A1513" s="80" t="s">
        <v>21</v>
      </c>
      <c r="B1513" s="47"/>
      <c r="C1513" s="20"/>
    </row>
    <row r="1514" spans="1:3" ht="15.75" x14ac:dyDescent="0.25">
      <c r="A1514" s="67" t="s">
        <v>23</v>
      </c>
      <c r="B1514" s="47"/>
      <c r="C1514" s="77"/>
    </row>
    <row r="1515" spans="1:3" ht="15.75" x14ac:dyDescent="0.25">
      <c r="A1515" s="67" t="s">
        <v>22</v>
      </c>
      <c r="B1515" s="47"/>
      <c r="C1515" s="81"/>
    </row>
    <row r="1516" spans="1:3" ht="15.75" x14ac:dyDescent="0.25">
      <c r="A1516" s="67" t="s">
        <v>24</v>
      </c>
      <c r="B1516" s="90"/>
      <c r="C1516" s="81"/>
    </row>
    <row r="1517" spans="1:3" ht="15.75" x14ac:dyDescent="0.25">
      <c r="A1517" s="67" t="s">
        <v>25</v>
      </c>
      <c r="B1517" s="47"/>
      <c r="C1517" s="81"/>
    </row>
    <row r="1518" spans="1:3" ht="15.75" x14ac:dyDescent="0.25">
      <c r="A1518" s="67"/>
      <c r="B1518" s="8"/>
      <c r="C1518" s="7">
        <f>C1511+B1516+C1514</f>
        <v>271625</v>
      </c>
    </row>
    <row r="1519" spans="1:3" ht="15.75" x14ac:dyDescent="0.25">
      <c r="A1519" s="80" t="s">
        <v>26</v>
      </c>
      <c r="B1519" s="47"/>
      <c r="C1519" s="81"/>
    </row>
    <row r="1520" spans="1:3" ht="15.75" x14ac:dyDescent="0.25">
      <c r="A1520" s="67" t="s">
        <v>27</v>
      </c>
      <c r="B1520" s="29" t="s">
        <v>38</v>
      </c>
      <c r="C1520" s="82"/>
    </row>
    <row r="1521" spans="1:3" ht="17.25" x14ac:dyDescent="0.3">
      <c r="A1521" s="83"/>
      <c r="B1521" s="49"/>
      <c r="C1521" s="137"/>
    </row>
    <row r="1522" spans="1:3" ht="16.5" thickBot="1" x14ac:dyDescent="0.3">
      <c r="A1522" s="67" t="s">
        <v>29</v>
      </c>
      <c r="B1522" s="35"/>
      <c r="C1522" s="84">
        <f>C1518</f>
        <v>271625</v>
      </c>
    </row>
    <row r="1523" spans="1:3" ht="15.75" x14ac:dyDescent="0.25">
      <c r="A1523" s="67" t="s">
        <v>30</v>
      </c>
      <c r="B1523" s="50"/>
      <c r="C1523" s="85">
        <f>C1522*6/100</f>
        <v>16297.5</v>
      </c>
    </row>
    <row r="1524" spans="1:3" ht="15.75" x14ac:dyDescent="0.25">
      <c r="A1524" s="67" t="s">
        <v>31</v>
      </c>
      <c r="B1524" s="47"/>
      <c r="C1524" s="77">
        <v>-15000</v>
      </c>
    </row>
    <row r="1525" spans="1:3" ht="16.5" thickBot="1" x14ac:dyDescent="0.3">
      <c r="A1525" s="43" t="s">
        <v>32</v>
      </c>
      <c r="B1525" s="57"/>
      <c r="C1525" s="126">
        <f>C1523+C1524</f>
        <v>1297.5</v>
      </c>
    </row>
    <row r="1526" spans="1:3" ht="15.75" thickTop="1" x14ac:dyDescent="0.25"/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32" spans="1:3" ht="15.75" x14ac:dyDescent="0.25">
      <c r="A1532" s="92"/>
      <c r="B1532" s="37"/>
      <c r="C1532" s="120"/>
    </row>
    <row r="1533" spans="1:3" ht="15.75" x14ac:dyDescent="0.25">
      <c r="A1533" s="92"/>
      <c r="B1533" s="37"/>
      <c r="C1533" s="120"/>
    </row>
    <row r="1534" spans="1:3" ht="15.75" x14ac:dyDescent="0.25">
      <c r="A1534" s="92"/>
      <c r="B1534" s="37"/>
      <c r="C1534" s="120"/>
    </row>
    <row r="1546" spans="1:3" ht="17.25" x14ac:dyDescent="0.3">
      <c r="A1546" s="1" t="s">
        <v>109</v>
      </c>
      <c r="B1546" s="3"/>
      <c r="C1546" s="3"/>
    </row>
    <row r="1547" spans="1:3" ht="17.25" x14ac:dyDescent="0.3">
      <c r="A1547" s="1" t="s">
        <v>89</v>
      </c>
      <c r="B1547" s="3"/>
      <c r="C1547" s="3"/>
    </row>
    <row r="1548" spans="1:3" ht="15.75" x14ac:dyDescent="0.25">
      <c r="A1548" s="73"/>
      <c r="B1548" s="3"/>
      <c r="C1548" s="3"/>
    </row>
    <row r="1549" spans="1:3" ht="15.75" x14ac:dyDescent="0.25">
      <c r="A1549" s="74" t="s">
        <v>2</v>
      </c>
      <c r="B1549" s="3"/>
      <c r="C1549" s="3"/>
    </row>
    <row r="1550" spans="1:3" ht="15.75" x14ac:dyDescent="0.25">
      <c r="A1550" s="75"/>
      <c r="B1550" s="166" t="s">
        <v>113</v>
      </c>
      <c r="C1550" s="166"/>
    </row>
    <row r="1551" spans="1:3" ht="15.75" x14ac:dyDescent="0.25">
      <c r="A1551" s="76" t="s">
        <v>6</v>
      </c>
      <c r="B1551" s="8"/>
      <c r="C1551" s="7">
        <v>75000</v>
      </c>
    </row>
    <row r="1552" spans="1:3" ht="15.75" x14ac:dyDescent="0.25">
      <c r="A1552" s="67" t="s">
        <v>9</v>
      </c>
      <c r="B1552" s="11"/>
      <c r="C1552" s="10">
        <v>7800</v>
      </c>
    </row>
    <row r="1553" spans="1:3" ht="15.75" x14ac:dyDescent="0.25">
      <c r="A1553" s="67" t="s">
        <v>11</v>
      </c>
      <c r="B1553" s="11"/>
      <c r="C1553" s="10">
        <v>39825</v>
      </c>
    </row>
    <row r="1554" spans="1:3" ht="15.75" x14ac:dyDescent="0.25">
      <c r="A1554" s="67" t="s">
        <v>13</v>
      </c>
      <c r="B1554" s="11"/>
      <c r="C1554" s="10">
        <v>37500</v>
      </c>
    </row>
    <row r="1555" spans="1:3" ht="15.75" x14ac:dyDescent="0.25">
      <c r="A1555" s="67" t="s">
        <v>16</v>
      </c>
      <c r="B1555" s="11"/>
      <c r="C1555" s="10">
        <v>25000</v>
      </c>
    </row>
    <row r="1556" spans="1:3" ht="15.75" x14ac:dyDescent="0.25">
      <c r="A1556" s="67" t="s">
        <v>17</v>
      </c>
      <c r="B1556" s="11"/>
      <c r="C1556" s="10">
        <v>55000</v>
      </c>
    </row>
    <row r="1557" spans="1:3" ht="15.75" x14ac:dyDescent="0.25">
      <c r="A1557" s="67" t="s">
        <v>18</v>
      </c>
      <c r="B1557" s="11"/>
      <c r="C1557" s="10">
        <v>11500</v>
      </c>
    </row>
    <row r="1558" spans="1:3" ht="15.75" x14ac:dyDescent="0.25">
      <c r="A1558" s="67" t="s">
        <v>19</v>
      </c>
      <c r="B1558" s="11"/>
      <c r="C1558" s="10">
        <v>20000</v>
      </c>
    </row>
    <row r="1559" spans="1:3" ht="15.75" x14ac:dyDescent="0.25">
      <c r="A1559" s="78" t="s">
        <v>20</v>
      </c>
      <c r="B1559" s="19"/>
      <c r="C1559" s="18">
        <f>SUM(C1551:C1558)</f>
        <v>271625</v>
      </c>
    </row>
    <row r="1560" spans="1:3" ht="15.75" x14ac:dyDescent="0.25">
      <c r="A1560" s="79"/>
      <c r="B1560" s="47"/>
      <c r="C1560" s="20"/>
    </row>
    <row r="1561" spans="1:3" ht="15.75" x14ac:dyDescent="0.25">
      <c r="A1561" s="80" t="s">
        <v>21</v>
      </c>
      <c r="B1561" s="47"/>
      <c r="C1561" s="20"/>
    </row>
    <row r="1562" spans="1:3" ht="15.75" x14ac:dyDescent="0.25">
      <c r="A1562" s="67" t="s">
        <v>23</v>
      </c>
      <c r="B1562" s="47"/>
      <c r="C1562" s="77"/>
    </row>
    <row r="1563" spans="1:3" ht="15.75" x14ac:dyDescent="0.25">
      <c r="A1563" s="67" t="s">
        <v>22</v>
      </c>
      <c r="B1563" s="140">
        <v>20000</v>
      </c>
      <c r="C1563" s="81"/>
    </row>
    <row r="1564" spans="1:3" ht="15.75" x14ac:dyDescent="0.25">
      <c r="A1564" s="67" t="s">
        <v>24</v>
      </c>
      <c r="B1564" s="90"/>
      <c r="C1564" s="81"/>
    </row>
    <row r="1565" spans="1:3" ht="15.75" x14ac:dyDescent="0.25">
      <c r="A1565" s="67" t="s">
        <v>25</v>
      </c>
      <c r="B1565" s="47"/>
      <c r="C1565" s="81"/>
    </row>
    <row r="1566" spans="1:3" ht="15.75" x14ac:dyDescent="0.25">
      <c r="A1566" s="67"/>
      <c r="B1566" s="8"/>
      <c r="C1566" s="7">
        <f>C1559+B1563</f>
        <v>291625</v>
      </c>
    </row>
    <row r="1567" spans="1:3" ht="15.75" x14ac:dyDescent="0.25">
      <c r="A1567" s="80" t="s">
        <v>26</v>
      </c>
      <c r="B1567" s="47"/>
      <c r="C1567" s="81"/>
    </row>
    <row r="1568" spans="1:3" ht="15.75" x14ac:dyDescent="0.25">
      <c r="A1568" s="67" t="s">
        <v>27</v>
      </c>
      <c r="B1568" s="29">
        <v>350</v>
      </c>
      <c r="C1568" s="82"/>
    </row>
    <row r="1569" spans="1:3" ht="17.25" x14ac:dyDescent="0.3">
      <c r="A1569" s="83"/>
      <c r="B1569" s="49"/>
      <c r="C1569" s="137"/>
    </row>
    <row r="1570" spans="1:3" ht="16.5" thickBot="1" x14ac:dyDescent="0.3">
      <c r="A1570" s="67" t="s">
        <v>29</v>
      </c>
      <c r="B1570" s="35"/>
      <c r="C1570" s="84">
        <f>C1566-B1568</f>
        <v>291275</v>
      </c>
    </row>
    <row r="1571" spans="1:3" ht="15.75" x14ac:dyDescent="0.25">
      <c r="A1571" s="67" t="s">
        <v>30</v>
      </c>
      <c r="B1571" s="50"/>
      <c r="C1571" s="85">
        <f>C1570*6/100</f>
        <v>17476.5</v>
      </c>
    </row>
    <row r="1572" spans="1:3" ht="15.75" x14ac:dyDescent="0.25">
      <c r="A1572" s="67" t="s">
        <v>31</v>
      </c>
      <c r="B1572" s="47"/>
      <c r="C1572" s="77">
        <v>-15000</v>
      </c>
    </row>
    <row r="1573" spans="1:3" ht="16.5" thickBot="1" x14ac:dyDescent="0.3">
      <c r="A1573" s="43" t="s">
        <v>32</v>
      </c>
      <c r="B1573" s="57"/>
      <c r="C1573" s="126">
        <f>C1571+C1572</f>
        <v>2476.5</v>
      </c>
    </row>
    <row r="1574" spans="1:3" ht="15.75" thickTop="1" x14ac:dyDescent="0.25"/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80" spans="1:3" ht="15.75" x14ac:dyDescent="0.25">
      <c r="A1580" s="92"/>
      <c r="B1580" s="37"/>
      <c r="C1580" s="120"/>
    </row>
    <row r="1581" spans="1:3" ht="15.75" x14ac:dyDescent="0.25">
      <c r="A1581" s="92"/>
      <c r="B1581" s="37"/>
      <c r="C1581" s="120"/>
    </row>
    <row r="1582" spans="1:3" ht="15.75" x14ac:dyDescent="0.25">
      <c r="A1582" s="92"/>
      <c r="B1582" s="37"/>
      <c r="C1582" s="120"/>
    </row>
    <row r="1594" spans="1:3" ht="17.25" x14ac:dyDescent="0.3">
      <c r="A1594" s="1" t="s">
        <v>110</v>
      </c>
      <c r="B1594" s="3"/>
      <c r="C1594" s="3"/>
    </row>
    <row r="1595" spans="1:3" ht="17.25" x14ac:dyDescent="0.3">
      <c r="A1595" s="1" t="s">
        <v>89</v>
      </c>
      <c r="B1595" s="3"/>
      <c r="C1595" s="3"/>
    </row>
    <row r="1596" spans="1:3" ht="15.75" x14ac:dyDescent="0.25">
      <c r="A1596" s="73"/>
      <c r="B1596" s="3"/>
      <c r="C1596" s="3"/>
    </row>
    <row r="1597" spans="1:3" ht="15.75" x14ac:dyDescent="0.25">
      <c r="A1597" s="74" t="s">
        <v>2</v>
      </c>
      <c r="B1597" s="3"/>
      <c r="C1597" s="3"/>
    </row>
    <row r="1598" spans="1:3" ht="15.75" x14ac:dyDescent="0.25">
      <c r="A1598" s="75"/>
      <c r="B1598" s="166" t="s">
        <v>113</v>
      </c>
      <c r="C1598" s="166"/>
    </row>
    <row r="1599" spans="1:3" ht="15.75" x14ac:dyDescent="0.25">
      <c r="A1599" s="76" t="s">
        <v>6</v>
      </c>
      <c r="B1599" s="8"/>
      <c r="C1599" s="7">
        <v>75000</v>
      </c>
    </row>
    <row r="1600" spans="1:3" ht="15.75" x14ac:dyDescent="0.25">
      <c r="A1600" s="67" t="s">
        <v>9</v>
      </c>
      <c r="B1600" s="11"/>
      <c r="C1600" s="10">
        <v>7800</v>
      </c>
    </row>
    <row r="1601" spans="1:3" ht="15.75" x14ac:dyDescent="0.25">
      <c r="A1601" s="67" t="s">
        <v>11</v>
      </c>
      <c r="B1601" s="11"/>
      <c r="C1601" s="10">
        <v>39825</v>
      </c>
    </row>
    <row r="1602" spans="1:3" ht="15.75" x14ac:dyDescent="0.25">
      <c r="A1602" s="67" t="s">
        <v>13</v>
      </c>
      <c r="B1602" s="11"/>
      <c r="C1602" s="10">
        <v>37500</v>
      </c>
    </row>
    <row r="1603" spans="1:3" ht="17.25" x14ac:dyDescent="0.3">
      <c r="A1603" s="9" t="s">
        <v>15</v>
      </c>
      <c r="B1603" s="11"/>
      <c r="C1603" s="10">
        <v>253333.33</v>
      </c>
    </row>
    <row r="1604" spans="1:3" ht="15.75" x14ac:dyDescent="0.25">
      <c r="A1604" s="67" t="s">
        <v>16</v>
      </c>
      <c r="B1604" s="11"/>
      <c r="C1604" s="10">
        <v>25000</v>
      </c>
    </row>
    <row r="1605" spans="1:3" ht="15.75" x14ac:dyDescent="0.25">
      <c r="A1605" s="67" t="s">
        <v>17</v>
      </c>
      <c r="B1605" s="11"/>
      <c r="C1605" s="10">
        <v>55000</v>
      </c>
    </row>
    <row r="1606" spans="1:3" ht="15.75" x14ac:dyDescent="0.25">
      <c r="A1606" s="67" t="s">
        <v>18</v>
      </c>
      <c r="B1606" s="11"/>
      <c r="C1606" s="10">
        <v>11500</v>
      </c>
    </row>
    <row r="1607" spans="1:3" ht="15.75" x14ac:dyDescent="0.25">
      <c r="A1607" s="67" t="s">
        <v>19</v>
      </c>
      <c r="B1607" s="11"/>
      <c r="C1607" s="10">
        <v>20000</v>
      </c>
    </row>
    <row r="1608" spans="1:3" ht="15.75" x14ac:dyDescent="0.25">
      <c r="A1608" s="78" t="s">
        <v>20</v>
      </c>
      <c r="B1608" s="19"/>
      <c r="C1608" s="18">
        <f>SUM(C1599:C1607)</f>
        <v>524958.32999999996</v>
      </c>
    </row>
    <row r="1609" spans="1:3" ht="15.75" x14ac:dyDescent="0.25">
      <c r="A1609" s="79"/>
      <c r="B1609" s="47"/>
      <c r="C1609" s="20"/>
    </row>
    <row r="1610" spans="1:3" ht="15.75" x14ac:dyDescent="0.25">
      <c r="A1610" s="80" t="s">
        <v>21</v>
      </c>
      <c r="B1610" s="47"/>
      <c r="C1610" s="20"/>
    </row>
    <row r="1611" spans="1:3" ht="15.75" x14ac:dyDescent="0.25">
      <c r="A1611" s="67" t="s">
        <v>23</v>
      </c>
      <c r="B1611" s="47"/>
      <c r="C1611" s="77"/>
    </row>
    <row r="1612" spans="1:3" ht="15.75" x14ac:dyDescent="0.25">
      <c r="A1612" s="67" t="s">
        <v>22</v>
      </c>
      <c r="B1612" s="47"/>
      <c r="C1612" s="81"/>
    </row>
    <row r="1613" spans="1:3" ht="15.75" x14ac:dyDescent="0.25">
      <c r="A1613" s="67" t="s">
        <v>24</v>
      </c>
      <c r="B1613" s="90"/>
      <c r="C1613" s="81"/>
    </row>
    <row r="1614" spans="1:3" ht="15.75" x14ac:dyDescent="0.25">
      <c r="A1614" s="67" t="s">
        <v>25</v>
      </c>
      <c r="B1614" s="47"/>
      <c r="C1614" s="81"/>
    </row>
    <row r="1615" spans="1:3" ht="15.75" x14ac:dyDescent="0.25">
      <c r="A1615" s="67"/>
      <c r="B1615" s="8"/>
      <c r="C1615" s="7">
        <f>C1608+B1613+C1611</f>
        <v>524958.32999999996</v>
      </c>
    </row>
    <row r="1616" spans="1:3" ht="15.75" x14ac:dyDescent="0.25">
      <c r="A1616" s="80" t="s">
        <v>26</v>
      </c>
      <c r="B1616" s="47"/>
      <c r="C1616" s="81"/>
    </row>
    <row r="1617" spans="1:3" ht="15.75" x14ac:dyDescent="0.25">
      <c r="A1617" s="67" t="s">
        <v>27</v>
      </c>
      <c r="B1617" s="29">
        <v>350</v>
      </c>
      <c r="C1617" s="82"/>
    </row>
    <row r="1618" spans="1:3" ht="17.25" x14ac:dyDescent="0.3">
      <c r="A1618" s="83"/>
      <c r="B1618" s="49"/>
      <c r="C1618" s="137"/>
    </row>
    <row r="1619" spans="1:3" ht="16.5" thickBot="1" x14ac:dyDescent="0.3">
      <c r="A1619" s="67" t="s">
        <v>29</v>
      </c>
      <c r="B1619" s="35"/>
      <c r="C1619" s="84">
        <f>C1615-B1617</f>
        <v>524608.32999999996</v>
      </c>
    </row>
    <row r="1620" spans="1:3" ht="15.75" x14ac:dyDescent="0.25">
      <c r="A1620" s="67" t="s">
        <v>73</v>
      </c>
      <c r="B1620" s="50"/>
      <c r="C1620" s="85">
        <f>C1619*12/100</f>
        <v>62952.999599999988</v>
      </c>
    </row>
    <row r="1621" spans="1:3" ht="15.75" x14ac:dyDescent="0.25">
      <c r="A1621" s="67" t="s">
        <v>31</v>
      </c>
      <c r="B1621" s="47"/>
      <c r="C1621" s="77">
        <v>-45000</v>
      </c>
    </row>
    <row r="1622" spans="1:3" ht="16.5" thickBot="1" x14ac:dyDescent="0.3">
      <c r="A1622" s="43" t="s">
        <v>32</v>
      </c>
      <c r="B1622" s="57"/>
      <c r="C1622" s="126">
        <f>C1620+C1621</f>
        <v>17952.999599999988</v>
      </c>
    </row>
    <row r="1623" spans="1:3" ht="15.75" thickTop="1" x14ac:dyDescent="0.25"/>
    <row r="1632" spans="1:3" ht="15.75" x14ac:dyDescent="0.25">
      <c r="A1632" s="92"/>
      <c r="B1632" s="37"/>
      <c r="C1632" s="120"/>
    </row>
    <row r="1643" spans="1:3" ht="17.25" x14ac:dyDescent="0.3">
      <c r="A1643" s="1" t="s">
        <v>111</v>
      </c>
      <c r="B1643" s="3"/>
      <c r="C1643" s="3"/>
    </row>
    <row r="1644" spans="1:3" ht="17.25" x14ac:dyDescent="0.3">
      <c r="A1644" s="1" t="s">
        <v>89</v>
      </c>
      <c r="B1644" s="3"/>
      <c r="C1644" s="3"/>
    </row>
    <row r="1645" spans="1:3" ht="15.75" x14ac:dyDescent="0.25">
      <c r="A1645" s="73"/>
      <c r="B1645" s="3"/>
      <c r="C1645" s="3"/>
    </row>
    <row r="1646" spans="1:3" ht="15.75" x14ac:dyDescent="0.25">
      <c r="A1646" s="74" t="s">
        <v>2</v>
      </c>
      <c r="B1646" s="3"/>
      <c r="C1646" s="3"/>
    </row>
    <row r="1647" spans="1:3" ht="15.75" x14ac:dyDescent="0.25">
      <c r="A1647" s="75"/>
      <c r="B1647" s="166" t="s">
        <v>113</v>
      </c>
      <c r="C1647" s="166"/>
    </row>
    <row r="1648" spans="1:3" ht="15.75" x14ac:dyDescent="0.25">
      <c r="A1648" s="76" t="s">
        <v>6</v>
      </c>
      <c r="B1648" s="8"/>
      <c r="C1648" s="7">
        <v>75000</v>
      </c>
    </row>
    <row r="1649" spans="1:3" ht="15.75" x14ac:dyDescent="0.25">
      <c r="A1649" s="67" t="s">
        <v>9</v>
      </c>
      <c r="B1649" s="11"/>
      <c r="C1649" s="10">
        <v>7800</v>
      </c>
    </row>
    <row r="1650" spans="1:3" ht="15.75" x14ac:dyDescent="0.25">
      <c r="A1650" s="67" t="s">
        <v>11</v>
      </c>
      <c r="B1650" s="11"/>
      <c r="C1650" s="10">
        <v>39825</v>
      </c>
    </row>
    <row r="1651" spans="1:3" ht="15.75" x14ac:dyDescent="0.25">
      <c r="A1651" s="67" t="s">
        <v>13</v>
      </c>
      <c r="B1651" s="11"/>
      <c r="C1651" s="10">
        <v>37500</v>
      </c>
    </row>
    <row r="1652" spans="1:3" ht="15.75" x14ac:dyDescent="0.25">
      <c r="A1652" s="67" t="s">
        <v>16</v>
      </c>
      <c r="B1652" s="11"/>
      <c r="C1652" s="10">
        <v>25000</v>
      </c>
    </row>
    <row r="1653" spans="1:3" ht="15.75" x14ac:dyDescent="0.25">
      <c r="A1653" s="67" t="s">
        <v>17</v>
      </c>
      <c r="B1653" s="11"/>
      <c r="C1653" s="10">
        <v>55000</v>
      </c>
    </row>
    <row r="1654" spans="1:3" ht="15.75" x14ac:dyDescent="0.25">
      <c r="A1654" s="67" t="s">
        <v>18</v>
      </c>
      <c r="B1654" s="11"/>
      <c r="C1654" s="10">
        <v>11500</v>
      </c>
    </row>
    <row r="1655" spans="1:3" ht="15.75" x14ac:dyDescent="0.25">
      <c r="A1655" s="67" t="s">
        <v>19</v>
      </c>
      <c r="B1655" s="11"/>
      <c r="C1655" s="10">
        <v>20000</v>
      </c>
    </row>
    <row r="1656" spans="1:3" ht="15.75" x14ac:dyDescent="0.25">
      <c r="A1656" s="78" t="s">
        <v>20</v>
      </c>
      <c r="B1656" s="19"/>
      <c r="C1656" s="18">
        <f>SUM(C1648:C1655)</f>
        <v>271625</v>
      </c>
    </row>
    <row r="1657" spans="1:3" ht="15.75" x14ac:dyDescent="0.25">
      <c r="A1657" s="79"/>
      <c r="B1657" s="47"/>
      <c r="C1657" s="20"/>
    </row>
    <row r="1658" spans="1:3" ht="15.75" x14ac:dyDescent="0.25">
      <c r="A1658" s="80" t="s">
        <v>21</v>
      </c>
      <c r="B1658" s="47"/>
      <c r="C1658" s="20"/>
    </row>
    <row r="1659" spans="1:3" ht="15.75" x14ac:dyDescent="0.25">
      <c r="A1659" s="67" t="s">
        <v>23</v>
      </c>
      <c r="B1659" s="47"/>
      <c r="C1659" s="77"/>
    </row>
    <row r="1660" spans="1:3" ht="15.75" x14ac:dyDescent="0.25">
      <c r="A1660" s="67" t="s">
        <v>22</v>
      </c>
      <c r="B1660" s="47"/>
      <c r="C1660" s="81"/>
    </row>
    <row r="1661" spans="1:3" ht="15.75" x14ac:dyDescent="0.25">
      <c r="A1661" s="67" t="s">
        <v>24</v>
      </c>
      <c r="B1661" s="90"/>
      <c r="C1661" s="81"/>
    </row>
    <row r="1662" spans="1:3" ht="15.75" x14ac:dyDescent="0.25">
      <c r="A1662" s="67" t="s">
        <v>25</v>
      </c>
      <c r="B1662" s="47"/>
      <c r="C1662" s="81"/>
    </row>
    <row r="1663" spans="1:3" ht="15.75" x14ac:dyDescent="0.25">
      <c r="A1663" s="67"/>
      <c r="B1663" s="8"/>
      <c r="C1663" s="7">
        <f>C1656+B1661+C1659</f>
        <v>271625</v>
      </c>
    </row>
    <row r="1664" spans="1:3" ht="15.75" x14ac:dyDescent="0.25">
      <c r="A1664" s="80" t="s">
        <v>26</v>
      </c>
      <c r="B1664" s="47"/>
      <c r="C1664" s="81"/>
    </row>
    <row r="1665" spans="1:3" ht="15.75" x14ac:dyDescent="0.25">
      <c r="A1665" s="67" t="s">
        <v>27</v>
      </c>
      <c r="B1665" s="29" t="s">
        <v>38</v>
      </c>
      <c r="C1665" s="82"/>
    </row>
    <row r="1666" spans="1:3" ht="17.25" x14ac:dyDescent="0.3">
      <c r="A1666" s="83"/>
      <c r="B1666" s="49"/>
      <c r="C1666" s="137"/>
    </row>
    <row r="1667" spans="1:3" ht="16.5" thickBot="1" x14ac:dyDescent="0.3">
      <c r="A1667" s="67" t="s">
        <v>29</v>
      </c>
      <c r="B1667" s="35"/>
      <c r="C1667" s="84">
        <f>C1663</f>
        <v>271625</v>
      </c>
    </row>
    <row r="1668" spans="1:3" ht="15.75" x14ac:dyDescent="0.25">
      <c r="A1668" s="67" t="s">
        <v>30</v>
      </c>
      <c r="B1668" s="50"/>
      <c r="C1668" s="85">
        <f>C1667*6/100</f>
        <v>16297.5</v>
      </c>
    </row>
    <row r="1669" spans="1:3" ht="15.75" x14ac:dyDescent="0.25">
      <c r="A1669" s="67" t="s">
        <v>31</v>
      </c>
      <c r="B1669" s="47"/>
      <c r="C1669" s="77">
        <v>-15000</v>
      </c>
    </row>
    <row r="1670" spans="1:3" ht="16.5" thickBot="1" x14ac:dyDescent="0.3">
      <c r="A1670" s="43" t="s">
        <v>32</v>
      </c>
      <c r="B1670" s="57"/>
      <c r="C1670" s="126">
        <f>C1668+C1669</f>
        <v>1297.5</v>
      </c>
    </row>
    <row r="1671" spans="1:3" ht="15.75" thickTop="1" x14ac:dyDescent="0.25"/>
    <row r="1679" spans="1:3" ht="15.75" x14ac:dyDescent="0.25">
      <c r="A1679" s="92"/>
      <c r="B1679" s="37"/>
      <c r="C1679" s="120"/>
    </row>
    <row r="1690" spans="1:3" ht="17.25" x14ac:dyDescent="0.3">
      <c r="A1690" s="1" t="s">
        <v>112</v>
      </c>
      <c r="B1690" s="3"/>
      <c r="C1690" s="3"/>
    </row>
    <row r="1691" spans="1:3" ht="17.25" x14ac:dyDescent="0.3">
      <c r="A1691" s="1" t="s">
        <v>89</v>
      </c>
      <c r="B1691" s="3"/>
      <c r="C1691" s="3"/>
    </row>
    <row r="1692" spans="1:3" ht="15.75" x14ac:dyDescent="0.25">
      <c r="A1692" s="73"/>
      <c r="B1692" s="3"/>
      <c r="C1692" s="3"/>
    </row>
    <row r="1693" spans="1:3" ht="15.75" x14ac:dyDescent="0.25">
      <c r="A1693" s="74" t="s">
        <v>2</v>
      </c>
      <c r="B1693" s="3"/>
      <c r="C1693" s="3"/>
    </row>
    <row r="1694" spans="1:3" ht="15.75" x14ac:dyDescent="0.25">
      <c r="A1694" s="75"/>
      <c r="B1694" s="165" t="s">
        <v>90</v>
      </c>
      <c r="C1694" s="165"/>
    </row>
    <row r="1695" spans="1:3" ht="15.75" x14ac:dyDescent="0.25">
      <c r="A1695" s="76" t="s">
        <v>6</v>
      </c>
      <c r="B1695" s="8"/>
      <c r="C1695" s="7">
        <v>75000</v>
      </c>
    </row>
    <row r="1696" spans="1:3" ht="15.75" x14ac:dyDescent="0.25">
      <c r="A1696" s="67" t="s">
        <v>9</v>
      </c>
      <c r="B1696" s="11"/>
      <c r="C1696" s="10">
        <v>7800</v>
      </c>
    </row>
    <row r="1697" spans="1:3" ht="15.75" x14ac:dyDescent="0.25">
      <c r="A1697" s="67" t="s">
        <v>11</v>
      </c>
      <c r="B1697" s="11"/>
      <c r="C1697" s="10">
        <v>35325</v>
      </c>
    </row>
    <row r="1698" spans="1:3" ht="15.75" x14ac:dyDescent="0.25">
      <c r="A1698" s="67" t="s">
        <v>13</v>
      </c>
      <c r="B1698" s="11"/>
      <c r="C1698" s="10">
        <v>37500</v>
      </c>
    </row>
    <row r="1699" spans="1:3" ht="15.75" x14ac:dyDescent="0.25">
      <c r="A1699" s="67" t="s">
        <v>16</v>
      </c>
      <c r="B1699" s="11"/>
      <c r="C1699" s="10">
        <v>25000</v>
      </c>
    </row>
    <row r="1700" spans="1:3" ht="15.75" x14ac:dyDescent="0.25">
      <c r="A1700" s="67" t="s">
        <v>17</v>
      </c>
      <c r="B1700" s="11"/>
      <c r="C1700" s="10">
        <v>55000</v>
      </c>
    </row>
    <row r="1701" spans="1:3" ht="15.75" x14ac:dyDescent="0.25">
      <c r="A1701" s="67" t="s">
        <v>18</v>
      </c>
      <c r="B1701" s="11"/>
      <c r="C1701" s="10">
        <v>11500</v>
      </c>
    </row>
    <row r="1702" spans="1:3" ht="15.75" x14ac:dyDescent="0.25">
      <c r="A1702" s="67" t="s">
        <v>19</v>
      </c>
      <c r="B1702" s="11"/>
      <c r="C1702" s="10">
        <v>20000</v>
      </c>
    </row>
    <row r="1703" spans="1:3" ht="15.75" x14ac:dyDescent="0.25">
      <c r="A1703" s="78" t="s">
        <v>20</v>
      </c>
      <c r="B1703" s="19"/>
      <c r="C1703" s="18">
        <f>SUM(C1695:C1702)</f>
        <v>267125</v>
      </c>
    </row>
    <row r="1704" spans="1:3" ht="15.75" x14ac:dyDescent="0.25">
      <c r="A1704" s="79"/>
      <c r="B1704" s="47"/>
      <c r="C1704" s="20"/>
    </row>
    <row r="1705" spans="1:3" ht="15.75" x14ac:dyDescent="0.25">
      <c r="A1705" s="80" t="s">
        <v>21</v>
      </c>
      <c r="B1705" s="47"/>
      <c r="C1705" s="20"/>
    </row>
    <row r="1706" spans="1:3" ht="15.75" x14ac:dyDescent="0.25">
      <c r="A1706" s="67" t="s">
        <v>23</v>
      </c>
      <c r="B1706" s="47"/>
      <c r="C1706" s="77"/>
    </row>
    <row r="1707" spans="1:3" ht="15.75" x14ac:dyDescent="0.25">
      <c r="A1707" s="67" t="s">
        <v>22</v>
      </c>
      <c r="B1707" s="47"/>
      <c r="C1707" s="81"/>
    </row>
    <row r="1708" spans="1:3" ht="15.75" x14ac:dyDescent="0.25">
      <c r="A1708" s="67" t="s">
        <v>24</v>
      </c>
      <c r="B1708" s="90"/>
      <c r="C1708" s="81"/>
    </row>
    <row r="1709" spans="1:3" ht="15.75" x14ac:dyDescent="0.25">
      <c r="A1709" s="67" t="s">
        <v>25</v>
      </c>
      <c r="B1709" s="47"/>
      <c r="C1709" s="81"/>
    </row>
    <row r="1710" spans="1:3" ht="15.75" x14ac:dyDescent="0.25">
      <c r="A1710" s="67"/>
      <c r="B1710" s="8"/>
      <c r="C1710" s="7">
        <f>C1703+B1708+C1706</f>
        <v>267125</v>
      </c>
    </row>
    <row r="1711" spans="1:3" ht="15.75" x14ac:dyDescent="0.25">
      <c r="A1711" s="80" t="s">
        <v>26</v>
      </c>
      <c r="B1711" s="47"/>
      <c r="C1711" s="81"/>
    </row>
    <row r="1712" spans="1:3" ht="15.75" x14ac:dyDescent="0.25">
      <c r="A1712" s="67" t="s">
        <v>27</v>
      </c>
      <c r="B1712" s="29" t="s">
        <v>38</v>
      </c>
      <c r="C1712" s="82"/>
    </row>
    <row r="1713" spans="1:3" ht="17.25" x14ac:dyDescent="0.3">
      <c r="A1713" s="83"/>
      <c r="B1713" s="49"/>
      <c r="C1713" s="137"/>
    </row>
    <row r="1714" spans="1:3" ht="16.5" thickBot="1" x14ac:dyDescent="0.3">
      <c r="A1714" s="67" t="s">
        <v>29</v>
      </c>
      <c r="B1714" s="35"/>
      <c r="C1714" s="84">
        <f>C1710</f>
        <v>267125</v>
      </c>
    </row>
    <row r="1715" spans="1:3" ht="15.75" x14ac:dyDescent="0.25">
      <c r="A1715" s="67" t="s">
        <v>30</v>
      </c>
      <c r="B1715" s="50"/>
      <c r="C1715" s="85">
        <f>C1714*6/100</f>
        <v>16027.5</v>
      </c>
    </row>
    <row r="1716" spans="1:3" ht="15.75" x14ac:dyDescent="0.25">
      <c r="A1716" s="67" t="s">
        <v>31</v>
      </c>
      <c r="B1716" s="47"/>
      <c r="C1716" s="77">
        <v>-15000</v>
      </c>
    </row>
    <row r="1717" spans="1:3" ht="16.5" thickBot="1" x14ac:dyDescent="0.3">
      <c r="A1717" s="43" t="s">
        <v>32</v>
      </c>
      <c r="B1717" s="57"/>
      <c r="C1717" s="126">
        <f>C1715+C1716</f>
        <v>1027.5</v>
      </c>
    </row>
    <row r="1718" spans="1:3" ht="15.75" thickTop="1" x14ac:dyDescent="0.25"/>
  </sheetData>
  <mergeCells count="38">
    <mergeCell ref="B503:C503"/>
    <mergeCell ref="B7:C7"/>
    <mergeCell ref="B54:C54"/>
    <mergeCell ref="B100:C100"/>
    <mergeCell ref="B144:C144"/>
    <mergeCell ref="B187:C187"/>
    <mergeCell ref="B233:C233"/>
    <mergeCell ref="B278:C278"/>
    <mergeCell ref="B321:C321"/>
    <mergeCell ref="B367:C367"/>
    <mergeCell ref="B410:C410"/>
    <mergeCell ref="B456:C456"/>
    <mergeCell ref="B927:C927"/>
    <mergeCell ref="B976:C976"/>
    <mergeCell ref="B1024:C1024"/>
    <mergeCell ref="B1072:C1072"/>
    <mergeCell ref="B552:C552"/>
    <mergeCell ref="B598:C598"/>
    <mergeCell ref="B643:C643"/>
    <mergeCell ref="B690:C690"/>
    <mergeCell ref="B737:C737"/>
    <mergeCell ref="B783:C783"/>
    <mergeCell ref="B1694:C1694"/>
    <mergeCell ref="D7:E7"/>
    <mergeCell ref="B1406:C1406"/>
    <mergeCell ref="B1454:C1454"/>
    <mergeCell ref="B1502:C1502"/>
    <mergeCell ref="B1550:C1550"/>
    <mergeCell ref="B1598:C1598"/>
    <mergeCell ref="B1647:C1647"/>
    <mergeCell ref="B1120:C1120"/>
    <mergeCell ref="B1168:C1168"/>
    <mergeCell ref="B1216:C1216"/>
    <mergeCell ref="B1264:C1264"/>
    <mergeCell ref="B1311:C1311"/>
    <mergeCell ref="B1359:C1359"/>
    <mergeCell ref="B831:C831"/>
    <mergeCell ref="B879:C8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4:E649"/>
  <sheetViews>
    <sheetView workbookViewId="0">
      <selection activeCell="A4" sqref="A4:C649"/>
    </sheetView>
  </sheetViews>
  <sheetFormatPr defaultRowHeight="15" x14ac:dyDescent="0.25"/>
  <cols>
    <col min="1" max="1" width="34.85546875" customWidth="1"/>
    <col min="2" max="2" width="12.42578125" customWidth="1"/>
    <col min="3" max="3" width="17.140625" customWidth="1"/>
  </cols>
  <sheetData>
    <row r="4" spans="1:5" ht="17.25" x14ac:dyDescent="0.3">
      <c r="A4" s="1" t="s">
        <v>74</v>
      </c>
      <c r="B4" s="1"/>
      <c r="C4" s="2"/>
      <c r="D4" s="3"/>
      <c r="E4" s="3"/>
    </row>
    <row r="5" spans="1:5" ht="17.25" x14ac:dyDescent="0.3">
      <c r="A5" s="1" t="s">
        <v>75</v>
      </c>
      <c r="B5" s="1"/>
      <c r="C5" s="2"/>
      <c r="D5" s="3"/>
      <c r="E5" s="3"/>
    </row>
    <row r="6" spans="1:5" ht="17.25" x14ac:dyDescent="0.3">
      <c r="A6" s="1"/>
      <c r="B6" s="73"/>
      <c r="C6" s="72"/>
      <c r="D6" s="3"/>
      <c r="E6" s="3"/>
    </row>
    <row r="7" spans="1:5" ht="15.75" x14ac:dyDescent="0.25">
      <c r="A7" s="74" t="s">
        <v>2</v>
      </c>
      <c r="B7" s="73"/>
      <c r="C7" s="72"/>
      <c r="D7" s="3"/>
      <c r="E7" s="3"/>
    </row>
    <row r="8" spans="1:5" ht="15.75" x14ac:dyDescent="0.25">
      <c r="A8" s="75"/>
      <c r="B8" s="165" t="s">
        <v>5</v>
      </c>
      <c r="C8" s="165"/>
    </row>
    <row r="9" spans="1:5" ht="15.75" x14ac:dyDescent="0.25">
      <c r="A9" s="76" t="s">
        <v>6</v>
      </c>
      <c r="B9" s="8"/>
      <c r="C9" s="7">
        <v>115000</v>
      </c>
    </row>
    <row r="10" spans="1:5" ht="15.75" x14ac:dyDescent="0.25">
      <c r="A10" s="67" t="s">
        <v>7</v>
      </c>
      <c r="B10" s="47"/>
      <c r="C10" s="77"/>
    </row>
    <row r="11" spans="1:5" ht="15.75" x14ac:dyDescent="0.25">
      <c r="A11" s="67" t="s">
        <v>9</v>
      </c>
      <c r="B11" s="11"/>
      <c r="C11" s="10">
        <v>7800</v>
      </c>
    </row>
    <row r="12" spans="1:5" ht="16.5" x14ac:dyDescent="0.25">
      <c r="A12" s="12" t="s">
        <v>8</v>
      </c>
      <c r="B12" s="48"/>
      <c r="C12" s="10">
        <v>2650</v>
      </c>
    </row>
    <row r="13" spans="1:5" ht="15.75" x14ac:dyDescent="0.25">
      <c r="A13" s="67" t="s">
        <v>11</v>
      </c>
      <c r="B13" s="11"/>
      <c r="C13" s="10">
        <v>30825</v>
      </c>
    </row>
    <row r="14" spans="1:5" ht="15.75" x14ac:dyDescent="0.25">
      <c r="A14" s="67" t="s">
        <v>53</v>
      </c>
      <c r="B14" s="11"/>
      <c r="C14" s="10">
        <v>40000</v>
      </c>
    </row>
    <row r="15" spans="1:5" ht="15.75" x14ac:dyDescent="0.25">
      <c r="A15" s="67" t="s">
        <v>13</v>
      </c>
      <c r="B15" s="11"/>
      <c r="C15" s="10">
        <v>57500</v>
      </c>
    </row>
    <row r="16" spans="1:5" ht="15.75" x14ac:dyDescent="0.25">
      <c r="A16" s="67" t="s">
        <v>14</v>
      </c>
      <c r="B16" s="47"/>
      <c r="C16" s="13"/>
    </row>
    <row r="17" spans="1:3" ht="15.75" x14ac:dyDescent="0.25">
      <c r="A17" s="67" t="s">
        <v>16</v>
      </c>
      <c r="B17" s="11"/>
      <c r="C17" s="10">
        <v>25000</v>
      </c>
    </row>
    <row r="18" spans="1:3" ht="15.75" x14ac:dyDescent="0.25">
      <c r="A18" s="67" t="s">
        <v>17</v>
      </c>
      <c r="B18" s="11"/>
      <c r="C18" s="10">
        <v>65000</v>
      </c>
    </row>
    <row r="19" spans="1:3" ht="15.75" x14ac:dyDescent="0.25">
      <c r="A19" s="67" t="s">
        <v>15</v>
      </c>
      <c r="B19" s="47"/>
      <c r="C19" s="25">
        <v>100000</v>
      </c>
    </row>
    <row r="20" spans="1:3" ht="15.75" x14ac:dyDescent="0.25">
      <c r="A20" s="67" t="s">
        <v>18</v>
      </c>
      <c r="B20" s="11"/>
      <c r="C20" s="10">
        <v>11500</v>
      </c>
    </row>
    <row r="21" spans="1:3" ht="15.75" x14ac:dyDescent="0.25">
      <c r="A21" s="67" t="s">
        <v>19</v>
      </c>
      <c r="B21" s="11"/>
      <c r="C21" s="10">
        <v>20000</v>
      </c>
    </row>
    <row r="22" spans="1:3" ht="15.75" x14ac:dyDescent="0.25">
      <c r="A22" s="78" t="s">
        <v>20</v>
      </c>
      <c r="B22" s="19"/>
      <c r="C22" s="18">
        <f>SUM(C9:C21)</f>
        <v>475275</v>
      </c>
    </row>
    <row r="23" spans="1:3" ht="15.75" x14ac:dyDescent="0.25">
      <c r="A23" s="79"/>
      <c r="B23" s="47"/>
      <c r="C23" s="20"/>
    </row>
    <row r="24" spans="1:3" ht="15.75" x14ac:dyDescent="0.25">
      <c r="A24" s="80" t="s">
        <v>21</v>
      </c>
      <c r="B24" s="47"/>
      <c r="C24" s="20"/>
    </row>
    <row r="25" spans="1:3" ht="15.75" x14ac:dyDescent="0.25">
      <c r="A25" s="67" t="s">
        <v>23</v>
      </c>
      <c r="B25" s="47"/>
      <c r="C25" s="77">
        <v>17177.23</v>
      </c>
    </row>
    <row r="26" spans="1:3" ht="15.75" x14ac:dyDescent="0.25">
      <c r="A26" s="67" t="s">
        <v>22</v>
      </c>
      <c r="B26" s="47"/>
      <c r="C26" s="81"/>
    </row>
    <row r="27" spans="1:3" ht="15.75" x14ac:dyDescent="0.25">
      <c r="A27" s="67" t="s">
        <v>24</v>
      </c>
      <c r="B27" s="90"/>
      <c r="C27" s="81"/>
    </row>
    <row r="28" spans="1:3" ht="15.75" x14ac:dyDescent="0.25">
      <c r="A28" s="67" t="s">
        <v>25</v>
      </c>
      <c r="B28" s="47">
        <v>6243.66</v>
      </c>
      <c r="C28" s="81"/>
    </row>
    <row r="29" spans="1:3" ht="15.75" x14ac:dyDescent="0.25">
      <c r="A29" s="67"/>
      <c r="B29" s="8"/>
      <c r="C29" s="7">
        <f>C22+B27+B28+C25</f>
        <v>498695.88999999996</v>
      </c>
    </row>
    <row r="30" spans="1:3" ht="15.75" x14ac:dyDescent="0.25">
      <c r="A30" s="80" t="s">
        <v>26</v>
      </c>
      <c r="B30" s="47"/>
      <c r="C30" s="81"/>
    </row>
    <row r="31" spans="1:3" ht="15.75" x14ac:dyDescent="0.25">
      <c r="A31" s="67" t="s">
        <v>27</v>
      </c>
      <c r="B31" s="29">
        <v>350</v>
      </c>
      <c r="C31" s="82"/>
    </row>
    <row r="32" spans="1:3" ht="17.25" x14ac:dyDescent="0.3">
      <c r="A32" s="83" t="s">
        <v>28</v>
      </c>
      <c r="B32" s="29">
        <v>11500</v>
      </c>
      <c r="C32" s="82"/>
    </row>
    <row r="33" spans="1:3" ht="17.25" x14ac:dyDescent="0.3">
      <c r="A33" s="83"/>
      <c r="B33" s="49"/>
      <c r="C33" s="33">
        <f>-B31-B32-B33</f>
        <v>-11850</v>
      </c>
    </row>
    <row r="34" spans="1:3" ht="16.5" thickBot="1" x14ac:dyDescent="0.3">
      <c r="A34" s="67" t="s">
        <v>29</v>
      </c>
      <c r="B34" s="35"/>
      <c r="C34" s="84">
        <f>C29-B31-B32</f>
        <v>486845.88999999996</v>
      </c>
    </row>
    <row r="35" spans="1:3" ht="15.75" x14ac:dyDescent="0.25">
      <c r="A35" s="67" t="s">
        <v>30</v>
      </c>
      <c r="B35" s="50"/>
      <c r="C35" s="85">
        <f t="shared" ref="C35" si="0">C34*6/100</f>
        <v>29210.753399999998</v>
      </c>
    </row>
    <row r="36" spans="1:3" ht="15.75" x14ac:dyDescent="0.25">
      <c r="A36" s="67" t="s">
        <v>31</v>
      </c>
      <c r="B36" s="47"/>
      <c r="C36" s="77">
        <v>-15000</v>
      </c>
    </row>
    <row r="37" spans="1:3" ht="16.5" thickBot="1" x14ac:dyDescent="0.3">
      <c r="A37" s="88" t="s">
        <v>54</v>
      </c>
      <c r="B37" s="57"/>
      <c r="C37" s="87">
        <f t="shared" ref="C37" si="1">C35+C36</f>
        <v>14210.753399999998</v>
      </c>
    </row>
    <row r="38" spans="1:3" ht="15.75" thickTop="1" x14ac:dyDescent="0.25"/>
    <row r="40" spans="1:3" ht="17.25" x14ac:dyDescent="0.3">
      <c r="A40" s="1" t="s">
        <v>0</v>
      </c>
      <c r="B40" s="3"/>
      <c r="C40" s="3"/>
    </row>
    <row r="41" spans="1:3" ht="17.25" x14ac:dyDescent="0.3">
      <c r="A41" s="1" t="s">
        <v>1</v>
      </c>
      <c r="B41" s="3"/>
      <c r="C41" s="3"/>
    </row>
    <row r="42" spans="1:3" ht="17.25" x14ac:dyDescent="0.3">
      <c r="A42" s="2"/>
      <c r="B42" s="3"/>
      <c r="C42" s="3"/>
    </row>
    <row r="43" spans="1:3" ht="17.25" x14ac:dyDescent="0.3">
      <c r="A43" s="4" t="s">
        <v>2</v>
      </c>
      <c r="B43" s="3"/>
      <c r="C43" s="3"/>
    </row>
    <row r="44" spans="1:3" ht="17.25" x14ac:dyDescent="0.3">
      <c r="A44" s="5"/>
      <c r="B44" s="165" t="s">
        <v>5</v>
      </c>
      <c r="C44" s="165"/>
    </row>
    <row r="45" spans="1:3" ht="17.25" x14ac:dyDescent="0.3">
      <c r="A45" s="6" t="s">
        <v>6</v>
      </c>
      <c r="B45" s="8"/>
      <c r="C45" s="7">
        <v>104700</v>
      </c>
    </row>
    <row r="46" spans="1:3" ht="17.25" x14ac:dyDescent="0.3">
      <c r="A46" s="9" t="s">
        <v>7</v>
      </c>
      <c r="B46" s="11"/>
      <c r="C46" s="10"/>
    </row>
    <row r="47" spans="1:3" ht="15.75" x14ac:dyDescent="0.25">
      <c r="A47" s="12" t="s">
        <v>8</v>
      </c>
      <c r="B47" s="14"/>
      <c r="C47" s="13"/>
    </row>
    <row r="48" spans="1:3" ht="17.25" x14ac:dyDescent="0.3">
      <c r="A48" s="9" t="s">
        <v>9</v>
      </c>
      <c r="B48" s="11"/>
      <c r="C48" s="10">
        <v>7800</v>
      </c>
    </row>
    <row r="49" spans="1:3" ht="17.25" x14ac:dyDescent="0.3">
      <c r="A49" s="9" t="s">
        <v>10</v>
      </c>
      <c r="B49" s="11"/>
      <c r="C49" s="10"/>
    </row>
    <row r="50" spans="1:3" ht="17.25" x14ac:dyDescent="0.3">
      <c r="A50" s="9" t="s">
        <v>11</v>
      </c>
      <c r="B50" s="11"/>
      <c r="C50" s="10">
        <v>30825</v>
      </c>
    </row>
    <row r="51" spans="1:3" ht="17.25" x14ac:dyDescent="0.3">
      <c r="A51" s="9" t="s">
        <v>12</v>
      </c>
      <c r="B51" s="16"/>
      <c r="C51" s="15"/>
    </row>
    <row r="52" spans="1:3" ht="17.25" x14ac:dyDescent="0.3">
      <c r="A52" s="9" t="s">
        <v>13</v>
      </c>
      <c r="B52" s="11"/>
      <c r="C52" s="10">
        <v>52350</v>
      </c>
    </row>
    <row r="53" spans="1:3" ht="17.25" x14ac:dyDescent="0.3">
      <c r="A53" s="9" t="s">
        <v>14</v>
      </c>
      <c r="B53" s="11"/>
      <c r="C53" s="10"/>
    </row>
    <row r="54" spans="1:3" ht="17.25" x14ac:dyDescent="0.3">
      <c r="A54" s="9" t="s">
        <v>15</v>
      </c>
      <c r="B54" s="14"/>
      <c r="C54" s="13">
        <v>100000</v>
      </c>
    </row>
    <row r="55" spans="1:3" ht="17.25" x14ac:dyDescent="0.3">
      <c r="A55" s="9" t="s">
        <v>16</v>
      </c>
      <c r="B55" s="11"/>
      <c r="C55" s="10">
        <v>25000</v>
      </c>
    </row>
    <row r="56" spans="1:3" ht="17.25" x14ac:dyDescent="0.3">
      <c r="A56" s="9" t="s">
        <v>17</v>
      </c>
      <c r="B56" s="11"/>
      <c r="C56" s="10">
        <v>55000</v>
      </c>
    </row>
    <row r="57" spans="1:3" ht="17.25" x14ac:dyDescent="0.3">
      <c r="A57" s="9" t="s">
        <v>18</v>
      </c>
      <c r="B57" s="14"/>
      <c r="C57" s="13">
        <v>11500</v>
      </c>
    </row>
    <row r="58" spans="1:3" ht="17.25" x14ac:dyDescent="0.3">
      <c r="A58" s="9" t="s">
        <v>19</v>
      </c>
      <c r="B58" s="11"/>
      <c r="C58" s="10">
        <v>20000</v>
      </c>
    </row>
    <row r="59" spans="1:3" ht="17.25" x14ac:dyDescent="0.3">
      <c r="A59" s="17" t="s">
        <v>20</v>
      </c>
      <c r="B59" s="19"/>
      <c r="C59" s="18">
        <f>SUM(C45:C58)</f>
        <v>407175</v>
      </c>
    </row>
    <row r="60" spans="1:3" ht="17.25" x14ac:dyDescent="0.3">
      <c r="A60" s="9"/>
      <c r="B60" s="22"/>
      <c r="C60" s="20"/>
    </row>
    <row r="61" spans="1:3" ht="17.25" x14ac:dyDescent="0.3">
      <c r="A61" s="23" t="s">
        <v>21</v>
      </c>
      <c r="B61" s="22"/>
      <c r="C61" s="20"/>
    </row>
    <row r="62" spans="1:3" ht="17.25" x14ac:dyDescent="0.3">
      <c r="A62" s="9" t="s">
        <v>22</v>
      </c>
      <c r="B62" s="22"/>
      <c r="C62" s="20"/>
    </row>
    <row r="63" spans="1:3" ht="15.75" x14ac:dyDescent="0.25">
      <c r="A63" s="24" t="s">
        <v>23</v>
      </c>
      <c r="B63" s="26"/>
      <c r="C63" s="25">
        <v>17177.23</v>
      </c>
    </row>
    <row r="64" spans="1:3" ht="17.25" x14ac:dyDescent="0.3">
      <c r="A64" s="9" t="s">
        <v>24</v>
      </c>
      <c r="B64" s="26"/>
      <c r="C64" s="25">
        <v>55000</v>
      </c>
    </row>
    <row r="65" spans="1:3" ht="17.25" x14ac:dyDescent="0.3">
      <c r="A65" s="9" t="s">
        <v>25</v>
      </c>
      <c r="B65" s="22"/>
      <c r="C65" s="20"/>
    </row>
    <row r="66" spans="1:3" ht="17.25" x14ac:dyDescent="0.3">
      <c r="A66" s="9"/>
      <c r="B66" s="22"/>
      <c r="C66" s="20"/>
    </row>
    <row r="67" spans="1:3" ht="15.75" x14ac:dyDescent="0.25">
      <c r="A67" s="12"/>
      <c r="B67" s="8"/>
      <c r="C67" s="7">
        <f>+C59+C62+C63+C64+C65+C66</f>
        <v>479352.23</v>
      </c>
    </row>
    <row r="68" spans="1:3" ht="17.25" x14ac:dyDescent="0.3">
      <c r="A68" s="23" t="s">
        <v>26</v>
      </c>
      <c r="B68" s="11"/>
      <c r="C68" s="10"/>
    </row>
    <row r="69" spans="1:3" ht="17.25" x14ac:dyDescent="0.3">
      <c r="A69" s="9" t="s">
        <v>27</v>
      </c>
      <c r="B69" s="29">
        <v>350</v>
      </c>
      <c r="C69" s="28"/>
    </row>
    <row r="70" spans="1:3" ht="17.25" x14ac:dyDescent="0.3">
      <c r="A70" s="9" t="s">
        <v>28</v>
      </c>
      <c r="B70" s="32">
        <f>C45*10/100</f>
        <v>10470</v>
      </c>
      <c r="C70" s="31"/>
    </row>
    <row r="71" spans="1:3" ht="15.75" x14ac:dyDescent="0.25">
      <c r="A71" s="12"/>
      <c r="B71" s="11"/>
      <c r="C71" s="33">
        <f t="shared" ref="C71" si="2">-B69-B70</f>
        <v>-10820</v>
      </c>
    </row>
    <row r="72" spans="1:3" ht="18" thickBot="1" x14ac:dyDescent="0.35">
      <c r="A72" s="9" t="s">
        <v>29</v>
      </c>
      <c r="B72" s="36"/>
      <c r="C72" s="34">
        <f>+C67+C71</f>
        <v>468532.23</v>
      </c>
    </row>
    <row r="73" spans="1:3" ht="17.25" x14ac:dyDescent="0.3">
      <c r="A73" s="9" t="s">
        <v>30</v>
      </c>
      <c r="B73" s="32"/>
      <c r="C73" s="31">
        <f t="shared" ref="C73" si="3">C72*6/100</f>
        <v>28111.933799999999</v>
      </c>
    </row>
    <row r="74" spans="1:3" ht="17.25" x14ac:dyDescent="0.3">
      <c r="A74" s="9" t="s">
        <v>31</v>
      </c>
      <c r="B74" s="22"/>
      <c r="C74" s="20">
        <v>-15000</v>
      </c>
    </row>
    <row r="75" spans="1:3" ht="16.5" thickBot="1" x14ac:dyDescent="0.3">
      <c r="A75" s="12" t="s">
        <v>32</v>
      </c>
      <c r="B75" s="32"/>
      <c r="C75" s="42">
        <f t="shared" ref="C75" si="4">C73+C74</f>
        <v>13111.933799999999</v>
      </c>
    </row>
    <row r="76" spans="1:3" ht="17.25" thickTop="1" thickBot="1" x14ac:dyDescent="0.3">
      <c r="A76" s="43"/>
      <c r="B76" s="40"/>
      <c r="C76" s="42">
        <v>13112</v>
      </c>
    </row>
    <row r="77" spans="1:3" ht="16.5" thickTop="1" x14ac:dyDescent="0.25">
      <c r="A77" s="21"/>
      <c r="B77" s="30"/>
      <c r="C77" s="58"/>
    </row>
    <row r="78" spans="1:3" ht="15.75" x14ac:dyDescent="0.25">
      <c r="A78" s="21"/>
      <c r="B78" s="30"/>
      <c r="C78" s="58"/>
    </row>
    <row r="79" spans="1:3" ht="15.75" x14ac:dyDescent="0.25">
      <c r="A79" s="21"/>
      <c r="B79" s="30"/>
      <c r="C79" s="58"/>
    </row>
    <row r="80" spans="1:3" ht="15.75" x14ac:dyDescent="0.25">
      <c r="A80" s="21"/>
      <c r="B80" s="30"/>
      <c r="C80" s="58"/>
    </row>
    <row r="81" spans="1:3" ht="15.75" x14ac:dyDescent="0.25">
      <c r="A81" s="45"/>
      <c r="B81" s="3"/>
      <c r="C81" s="3"/>
    </row>
    <row r="82" spans="1:3" ht="15.75" x14ac:dyDescent="0.25">
      <c r="A82" s="45"/>
      <c r="B82" s="3"/>
      <c r="C82" s="3"/>
    </row>
    <row r="83" spans="1:3" ht="15.75" x14ac:dyDescent="0.25">
      <c r="A83" s="45"/>
      <c r="B83" s="3"/>
      <c r="C83" s="3"/>
    </row>
    <row r="84" spans="1:3" ht="15.75" x14ac:dyDescent="0.25">
      <c r="A84" s="46"/>
      <c r="B84" s="3"/>
      <c r="C84" s="3"/>
    </row>
    <row r="85" spans="1:3" ht="17.25" x14ac:dyDescent="0.3">
      <c r="A85" s="2"/>
      <c r="B85" s="3"/>
      <c r="C85" s="3"/>
    </row>
    <row r="86" spans="1:3" ht="17.25" x14ac:dyDescent="0.3">
      <c r="A86" s="1" t="s">
        <v>34</v>
      </c>
      <c r="B86" s="3"/>
      <c r="C86" s="3"/>
    </row>
    <row r="87" spans="1:3" ht="17.25" x14ac:dyDescent="0.3">
      <c r="A87" s="1" t="s">
        <v>1</v>
      </c>
      <c r="B87" s="3"/>
      <c r="C87" s="3"/>
    </row>
    <row r="88" spans="1:3" ht="17.25" x14ac:dyDescent="0.3">
      <c r="A88" s="2"/>
      <c r="B88" s="3"/>
      <c r="C88" s="3"/>
    </row>
    <row r="89" spans="1:3" ht="17.25" x14ac:dyDescent="0.3">
      <c r="A89" s="4" t="s">
        <v>2</v>
      </c>
      <c r="B89" s="3"/>
      <c r="C89" s="3"/>
    </row>
    <row r="90" spans="1:3" ht="17.25" x14ac:dyDescent="0.3">
      <c r="A90" s="5"/>
      <c r="B90" s="165" t="s">
        <v>5</v>
      </c>
      <c r="C90" s="165"/>
    </row>
    <row r="91" spans="1:3" ht="17.25" x14ac:dyDescent="0.3">
      <c r="A91" s="6" t="s">
        <v>6</v>
      </c>
      <c r="B91" s="8"/>
      <c r="C91" s="7">
        <v>104700</v>
      </c>
    </row>
    <row r="92" spans="1:3" ht="17.25" x14ac:dyDescent="0.3">
      <c r="A92" s="9" t="s">
        <v>7</v>
      </c>
      <c r="B92" s="11"/>
      <c r="C92" s="10"/>
    </row>
    <row r="93" spans="1:3" ht="15.75" x14ac:dyDescent="0.25">
      <c r="A93" s="12" t="s">
        <v>8</v>
      </c>
      <c r="B93" s="14"/>
      <c r="C93" s="13"/>
    </row>
    <row r="94" spans="1:3" ht="17.25" x14ac:dyDescent="0.3">
      <c r="A94" s="9" t="s">
        <v>9</v>
      </c>
      <c r="B94" s="11"/>
      <c r="C94" s="10">
        <v>7800</v>
      </c>
    </row>
    <row r="95" spans="1:3" ht="17.25" x14ac:dyDescent="0.3">
      <c r="A95" s="9" t="s">
        <v>10</v>
      </c>
      <c r="B95" s="11"/>
      <c r="C95" s="10"/>
    </row>
    <row r="96" spans="1:3" ht="17.25" x14ac:dyDescent="0.3">
      <c r="A96" s="9" t="s">
        <v>11</v>
      </c>
      <c r="B96" s="11"/>
      <c r="C96" s="10">
        <v>30825</v>
      </c>
    </row>
    <row r="97" spans="1:3" ht="17.25" x14ac:dyDescent="0.3">
      <c r="A97" s="9" t="s">
        <v>12</v>
      </c>
      <c r="B97" s="16"/>
      <c r="C97" s="15">
        <v>30000</v>
      </c>
    </row>
    <row r="98" spans="1:3" ht="17.25" x14ac:dyDescent="0.3">
      <c r="A98" s="9" t="s">
        <v>13</v>
      </c>
      <c r="B98" s="11"/>
      <c r="C98" s="10">
        <v>52350</v>
      </c>
    </row>
    <row r="99" spans="1:3" ht="17.25" x14ac:dyDescent="0.3">
      <c r="A99" s="9" t="s">
        <v>14</v>
      </c>
      <c r="B99" s="11"/>
      <c r="C99" s="10"/>
    </row>
    <row r="100" spans="1:3" ht="17.25" x14ac:dyDescent="0.3">
      <c r="A100" s="9" t="s">
        <v>15</v>
      </c>
      <c r="B100" s="14"/>
      <c r="C100" s="13">
        <v>100000</v>
      </c>
    </row>
    <row r="101" spans="1:3" ht="17.25" x14ac:dyDescent="0.3">
      <c r="A101" s="9" t="s">
        <v>16</v>
      </c>
      <c r="B101" s="11"/>
      <c r="C101" s="10">
        <v>25000</v>
      </c>
    </row>
    <row r="102" spans="1:3" ht="17.25" x14ac:dyDescent="0.3">
      <c r="A102" s="9" t="s">
        <v>17</v>
      </c>
      <c r="B102" s="11"/>
      <c r="C102" s="10">
        <v>55000</v>
      </c>
    </row>
    <row r="103" spans="1:3" ht="17.25" x14ac:dyDescent="0.3">
      <c r="A103" s="9" t="s">
        <v>18</v>
      </c>
      <c r="B103" s="14"/>
      <c r="C103" s="13">
        <v>11500</v>
      </c>
    </row>
    <row r="104" spans="1:3" ht="17.25" x14ac:dyDescent="0.3">
      <c r="A104" s="9" t="s">
        <v>19</v>
      </c>
      <c r="B104" s="11"/>
      <c r="C104" s="10">
        <v>20000</v>
      </c>
    </row>
    <row r="105" spans="1:3" ht="17.25" x14ac:dyDescent="0.3">
      <c r="A105" s="17" t="s">
        <v>20</v>
      </c>
      <c r="B105" s="19"/>
      <c r="C105" s="18">
        <f>SUM(C91:C104)</f>
        <v>437175</v>
      </c>
    </row>
    <row r="106" spans="1:3" ht="17.25" x14ac:dyDescent="0.3">
      <c r="A106" s="9"/>
      <c r="B106" s="22"/>
      <c r="C106" s="20"/>
    </row>
    <row r="107" spans="1:3" ht="17.25" x14ac:dyDescent="0.3">
      <c r="A107" s="23" t="s">
        <v>21</v>
      </c>
      <c r="B107" s="22"/>
      <c r="C107" s="20"/>
    </row>
    <row r="108" spans="1:3" ht="17.25" x14ac:dyDescent="0.3">
      <c r="A108" s="9" t="s">
        <v>22</v>
      </c>
      <c r="B108" s="22"/>
      <c r="C108" s="20"/>
    </row>
    <row r="109" spans="1:3" ht="15.75" x14ac:dyDescent="0.25">
      <c r="A109" s="24" t="s">
        <v>23</v>
      </c>
      <c r="B109" s="22"/>
      <c r="C109" s="20"/>
    </row>
    <row r="110" spans="1:3" ht="17.25" x14ac:dyDescent="0.3">
      <c r="A110" s="9" t="s">
        <v>24</v>
      </c>
      <c r="B110" s="22"/>
      <c r="C110" s="20"/>
    </row>
    <row r="111" spans="1:3" ht="17.25" x14ac:dyDescent="0.3">
      <c r="A111" s="9" t="s">
        <v>25</v>
      </c>
      <c r="B111" s="22"/>
      <c r="C111" s="25">
        <v>4154.29</v>
      </c>
    </row>
    <row r="112" spans="1:3" ht="17.25" x14ac:dyDescent="0.3">
      <c r="A112" s="9"/>
      <c r="B112" s="22"/>
      <c r="C112" s="20"/>
    </row>
    <row r="113" spans="1:3" ht="15.75" x14ac:dyDescent="0.25">
      <c r="A113" s="12"/>
      <c r="B113" s="8"/>
      <c r="C113" s="7">
        <f>C105+C111</f>
        <v>441329.29</v>
      </c>
    </row>
    <row r="114" spans="1:3" ht="17.25" x14ac:dyDescent="0.3">
      <c r="A114" s="23" t="s">
        <v>26</v>
      </c>
      <c r="B114" s="11"/>
      <c r="C114" s="10"/>
    </row>
    <row r="115" spans="1:3" ht="17.25" x14ac:dyDescent="0.3">
      <c r="A115" s="9" t="s">
        <v>27</v>
      </c>
      <c r="B115" s="29">
        <v>350</v>
      </c>
      <c r="C115" s="28"/>
    </row>
    <row r="116" spans="1:3" ht="17.25" x14ac:dyDescent="0.3">
      <c r="A116" s="9" t="s">
        <v>28</v>
      </c>
      <c r="B116" s="32">
        <f>C91*10/100</f>
        <v>10470</v>
      </c>
      <c r="C116" s="31"/>
    </row>
    <row r="117" spans="1:3" ht="15.75" x14ac:dyDescent="0.25">
      <c r="A117" s="12"/>
      <c r="B117" s="49"/>
      <c r="C117" s="10">
        <f t="shared" ref="C117" si="5">-B115-B116</f>
        <v>-10820</v>
      </c>
    </row>
    <row r="118" spans="1:3" ht="18" thickBot="1" x14ac:dyDescent="0.35">
      <c r="A118" s="9" t="s">
        <v>29</v>
      </c>
      <c r="B118" s="35"/>
      <c r="C118" s="34">
        <f>+C113+C117</f>
        <v>430509.29</v>
      </c>
    </row>
    <row r="119" spans="1:3" ht="17.25" x14ac:dyDescent="0.3">
      <c r="A119" s="9" t="s">
        <v>30</v>
      </c>
      <c r="B119" s="32"/>
      <c r="C119" s="31">
        <f t="shared" ref="C119" si="6">C118*6/100</f>
        <v>25830.557399999998</v>
      </c>
    </row>
    <row r="120" spans="1:3" ht="17.25" x14ac:dyDescent="0.3">
      <c r="A120" s="9" t="s">
        <v>31</v>
      </c>
      <c r="B120" s="22"/>
      <c r="C120" s="20">
        <v>-15000</v>
      </c>
    </row>
    <row r="121" spans="1:3" ht="15.75" x14ac:dyDescent="0.25">
      <c r="A121" s="12" t="s">
        <v>32</v>
      </c>
      <c r="B121" s="40"/>
      <c r="C121" s="41">
        <f t="shared" ref="C121" si="7">C119+C120</f>
        <v>10830.557399999998</v>
      </c>
    </row>
    <row r="122" spans="1:3" ht="16.5" thickBot="1" x14ac:dyDescent="0.3">
      <c r="A122" s="51"/>
      <c r="B122" s="52"/>
      <c r="C122" s="95">
        <v>10831</v>
      </c>
    </row>
    <row r="123" spans="1:3" ht="18" thickTop="1" x14ac:dyDescent="0.3">
      <c r="A123" s="55"/>
      <c r="B123" s="3"/>
      <c r="C123" s="3"/>
    </row>
    <row r="124" spans="1:3" ht="17.25" x14ac:dyDescent="0.3">
      <c r="A124" s="55"/>
      <c r="B124" s="3"/>
      <c r="C124" s="3"/>
    </row>
    <row r="125" spans="1:3" ht="17.25" x14ac:dyDescent="0.3">
      <c r="A125" s="55"/>
      <c r="B125" s="3"/>
      <c r="C125" s="3"/>
    </row>
    <row r="126" spans="1:3" ht="17.25" x14ac:dyDescent="0.3">
      <c r="A126" s="55"/>
      <c r="B126" s="3"/>
      <c r="C126" s="3"/>
    </row>
    <row r="127" spans="1:3" ht="17.25" x14ac:dyDescent="0.3">
      <c r="A127" s="56"/>
      <c r="B127" s="3"/>
      <c r="C127" s="3"/>
    </row>
    <row r="128" spans="1:3" ht="17.25" x14ac:dyDescent="0.3">
      <c r="A128" s="56"/>
      <c r="B128" s="3"/>
      <c r="C128" s="3"/>
    </row>
    <row r="129" spans="1:3" ht="17.25" x14ac:dyDescent="0.3">
      <c r="A129" s="56"/>
      <c r="B129" s="3"/>
      <c r="C129" s="3"/>
    </row>
    <row r="130" spans="1:3" ht="17.25" x14ac:dyDescent="0.3">
      <c r="A130" s="1" t="s">
        <v>36</v>
      </c>
      <c r="B130" s="3"/>
      <c r="C130" s="3"/>
    </row>
    <row r="131" spans="1:3" ht="17.25" x14ac:dyDescent="0.3">
      <c r="A131" s="1" t="s">
        <v>1</v>
      </c>
      <c r="B131" s="3"/>
      <c r="C131" s="3"/>
    </row>
    <row r="132" spans="1:3" ht="17.25" x14ac:dyDescent="0.3">
      <c r="A132" s="2"/>
      <c r="B132" s="3"/>
      <c r="C132" s="3"/>
    </row>
    <row r="133" spans="1:3" ht="17.25" x14ac:dyDescent="0.3">
      <c r="A133" s="4" t="s">
        <v>2</v>
      </c>
      <c r="B133" s="3"/>
      <c r="C133" s="3"/>
    </row>
    <row r="134" spans="1:3" ht="17.25" x14ac:dyDescent="0.3">
      <c r="A134" s="5"/>
      <c r="B134" s="165" t="s">
        <v>5</v>
      </c>
      <c r="C134" s="165"/>
    </row>
    <row r="135" spans="1:3" ht="17.25" x14ac:dyDescent="0.3">
      <c r="A135" s="6" t="s">
        <v>6</v>
      </c>
      <c r="B135" s="8"/>
      <c r="C135" s="7">
        <v>83150</v>
      </c>
    </row>
    <row r="136" spans="1:3" ht="17.25" x14ac:dyDescent="0.3">
      <c r="A136" s="9" t="s">
        <v>7</v>
      </c>
      <c r="B136" s="11"/>
      <c r="C136" s="10"/>
    </row>
    <row r="137" spans="1:3" ht="15.75" x14ac:dyDescent="0.25">
      <c r="A137" s="12" t="s">
        <v>8</v>
      </c>
      <c r="B137" s="14"/>
      <c r="C137" s="13"/>
    </row>
    <row r="138" spans="1:3" ht="17.25" x14ac:dyDescent="0.3">
      <c r="A138" s="9" t="s">
        <v>9</v>
      </c>
      <c r="B138" s="11"/>
      <c r="C138" s="10">
        <v>7800</v>
      </c>
    </row>
    <row r="139" spans="1:3" ht="17.25" x14ac:dyDescent="0.3">
      <c r="A139" s="9" t="s">
        <v>10</v>
      </c>
      <c r="B139" s="11"/>
      <c r="C139" s="10"/>
    </row>
    <row r="140" spans="1:3" ht="17.25" x14ac:dyDescent="0.3">
      <c r="A140" s="9" t="s">
        <v>11</v>
      </c>
      <c r="B140" s="11"/>
      <c r="C140" s="10">
        <v>30825</v>
      </c>
    </row>
    <row r="141" spans="1:3" ht="17.25" x14ac:dyDescent="0.3">
      <c r="A141" s="9" t="s">
        <v>12</v>
      </c>
      <c r="B141" s="16"/>
      <c r="C141" s="15">
        <v>30000</v>
      </c>
    </row>
    <row r="142" spans="1:3" ht="17.25" x14ac:dyDescent="0.3">
      <c r="A142" s="9" t="s">
        <v>13</v>
      </c>
      <c r="B142" s="11"/>
      <c r="C142" s="10">
        <v>41575</v>
      </c>
    </row>
    <row r="143" spans="1:3" ht="17.25" x14ac:dyDescent="0.3">
      <c r="A143" s="9" t="s">
        <v>14</v>
      </c>
      <c r="B143" s="11"/>
      <c r="C143" s="10"/>
    </row>
    <row r="144" spans="1:3" ht="17.25" x14ac:dyDescent="0.3">
      <c r="A144" s="9" t="s">
        <v>15</v>
      </c>
      <c r="B144" s="14"/>
      <c r="C144" s="13">
        <v>100000</v>
      </c>
    </row>
    <row r="145" spans="1:3" ht="17.25" x14ac:dyDescent="0.3">
      <c r="A145" s="9" t="s">
        <v>16</v>
      </c>
      <c r="B145" s="11"/>
      <c r="C145" s="10">
        <v>25000</v>
      </c>
    </row>
    <row r="146" spans="1:3" ht="17.25" x14ac:dyDescent="0.3">
      <c r="A146" s="9" t="s">
        <v>17</v>
      </c>
      <c r="B146" s="11"/>
      <c r="C146" s="10">
        <v>55000</v>
      </c>
    </row>
    <row r="147" spans="1:3" ht="17.25" x14ac:dyDescent="0.3">
      <c r="A147" s="9" t="s">
        <v>18</v>
      </c>
      <c r="B147" s="14"/>
      <c r="C147" s="13">
        <v>11500</v>
      </c>
    </row>
    <row r="148" spans="1:3" ht="17.25" x14ac:dyDescent="0.3">
      <c r="A148" s="9" t="s">
        <v>19</v>
      </c>
      <c r="B148" s="11"/>
      <c r="C148" s="10">
        <v>20000</v>
      </c>
    </row>
    <row r="149" spans="1:3" ht="17.25" x14ac:dyDescent="0.3">
      <c r="A149" s="17" t="s">
        <v>20</v>
      </c>
      <c r="B149" s="19"/>
      <c r="C149" s="18">
        <f>SUM(C135:C148)</f>
        <v>404850</v>
      </c>
    </row>
    <row r="150" spans="1:3" ht="17.25" x14ac:dyDescent="0.3">
      <c r="A150" s="9"/>
      <c r="B150" s="22"/>
      <c r="C150" s="20"/>
    </row>
    <row r="151" spans="1:3" ht="17.25" x14ac:dyDescent="0.3">
      <c r="A151" s="23" t="s">
        <v>21</v>
      </c>
      <c r="B151" s="22"/>
      <c r="C151" s="20"/>
    </row>
    <row r="152" spans="1:3" ht="17.25" x14ac:dyDescent="0.3">
      <c r="A152" s="9" t="s">
        <v>22</v>
      </c>
      <c r="B152" s="22"/>
      <c r="C152" s="20"/>
    </row>
    <row r="153" spans="1:3" ht="15.75" x14ac:dyDescent="0.25">
      <c r="A153" s="24" t="s">
        <v>23</v>
      </c>
      <c r="B153" s="22"/>
      <c r="C153" s="20">
        <v>17177.23</v>
      </c>
    </row>
    <row r="154" spans="1:3" ht="17.25" x14ac:dyDescent="0.3">
      <c r="A154" s="9" t="s">
        <v>24</v>
      </c>
      <c r="B154" s="22"/>
      <c r="C154" s="20"/>
    </row>
    <row r="155" spans="1:3" ht="17.25" x14ac:dyDescent="0.3">
      <c r="A155" s="9" t="s">
        <v>25</v>
      </c>
      <c r="B155" s="22"/>
      <c r="C155" s="20"/>
    </row>
    <row r="156" spans="1:3" ht="17.25" x14ac:dyDescent="0.3">
      <c r="A156" s="9"/>
      <c r="B156" s="22"/>
      <c r="C156" s="20"/>
    </row>
    <row r="157" spans="1:3" ht="15.75" x14ac:dyDescent="0.25">
      <c r="A157" s="12"/>
      <c r="B157" s="8"/>
      <c r="C157" s="7">
        <f>C149+C153+C154+C155</f>
        <v>422027.23</v>
      </c>
    </row>
    <row r="158" spans="1:3" ht="17.25" x14ac:dyDescent="0.3">
      <c r="A158" s="23" t="s">
        <v>26</v>
      </c>
      <c r="B158" s="11"/>
      <c r="C158" s="10"/>
    </row>
    <row r="159" spans="1:3" ht="17.25" x14ac:dyDescent="0.3">
      <c r="A159" s="9" t="s">
        <v>27</v>
      </c>
      <c r="B159" s="29">
        <v>350</v>
      </c>
      <c r="C159" s="28"/>
    </row>
    <row r="160" spans="1:3" ht="17.25" x14ac:dyDescent="0.3">
      <c r="A160" s="9" t="s">
        <v>28</v>
      </c>
      <c r="B160" s="32">
        <v>8315</v>
      </c>
      <c r="C160" s="31"/>
    </row>
    <row r="161" spans="1:3" ht="15.75" x14ac:dyDescent="0.25">
      <c r="A161" s="12"/>
      <c r="B161" s="11"/>
      <c r="C161" s="33">
        <f t="shared" ref="C161" si="8">-B159-B160</f>
        <v>-8665</v>
      </c>
    </row>
    <row r="162" spans="1:3" ht="17.25" x14ac:dyDescent="0.3">
      <c r="A162" s="9" t="s">
        <v>29</v>
      </c>
      <c r="B162" s="11"/>
      <c r="C162" s="10">
        <f>+C157+C161</f>
        <v>413362.23</v>
      </c>
    </row>
    <row r="163" spans="1:3" ht="17.25" x14ac:dyDescent="0.3">
      <c r="A163" s="9" t="s">
        <v>37</v>
      </c>
      <c r="B163" s="32"/>
      <c r="C163" s="31">
        <f t="shared" ref="C163" si="9">C162*6/100</f>
        <v>24801.733799999998</v>
      </c>
    </row>
    <row r="164" spans="1:3" ht="17.25" x14ac:dyDescent="0.3">
      <c r="A164" s="9" t="s">
        <v>31</v>
      </c>
      <c r="B164" s="22"/>
      <c r="C164" s="20">
        <v>-15000</v>
      </c>
    </row>
    <row r="165" spans="1:3" ht="16.5" thickBot="1" x14ac:dyDescent="0.3">
      <c r="A165" s="43" t="s">
        <v>32</v>
      </c>
      <c r="B165" s="40"/>
      <c r="C165" s="95">
        <f t="shared" ref="C165" si="10">C163+C164</f>
        <v>9801.7337999999982</v>
      </c>
    </row>
    <row r="166" spans="1:3" ht="18" thickTop="1" x14ac:dyDescent="0.3">
      <c r="A166" s="2"/>
      <c r="B166" s="3"/>
      <c r="C166" s="3"/>
    </row>
    <row r="167" spans="1:3" ht="17.25" x14ac:dyDescent="0.3">
      <c r="A167" s="2"/>
      <c r="B167" s="3"/>
      <c r="C167" s="3"/>
    </row>
    <row r="168" spans="1:3" ht="17.25" x14ac:dyDescent="0.3">
      <c r="A168" s="56"/>
      <c r="B168" s="3"/>
      <c r="C168" s="3"/>
    </row>
    <row r="169" spans="1:3" ht="17.25" x14ac:dyDescent="0.3">
      <c r="A169" s="56"/>
      <c r="B169" s="3"/>
      <c r="C169" s="3"/>
    </row>
    <row r="170" spans="1:3" ht="17.25" x14ac:dyDescent="0.3">
      <c r="A170" s="56"/>
      <c r="B170" s="3"/>
      <c r="C170" s="3"/>
    </row>
    <row r="171" spans="1:3" ht="17.25" x14ac:dyDescent="0.3">
      <c r="A171" s="56"/>
      <c r="B171" s="3"/>
      <c r="C171" s="3"/>
    </row>
    <row r="172" spans="1:3" ht="17.25" x14ac:dyDescent="0.3">
      <c r="A172" s="56"/>
      <c r="B172" s="3"/>
      <c r="C172" s="3"/>
    </row>
    <row r="173" spans="1:3" ht="17.25" x14ac:dyDescent="0.3">
      <c r="A173" s="1" t="s">
        <v>39</v>
      </c>
      <c r="B173" s="3"/>
      <c r="C173" s="3"/>
    </row>
    <row r="174" spans="1:3" ht="17.25" x14ac:dyDescent="0.3">
      <c r="A174" s="1" t="s">
        <v>1</v>
      </c>
      <c r="B174" s="3"/>
      <c r="C174" s="3"/>
    </row>
    <row r="175" spans="1:3" ht="17.25" x14ac:dyDescent="0.3">
      <c r="A175" s="2"/>
      <c r="B175" s="3"/>
      <c r="C175" s="3"/>
    </row>
    <row r="176" spans="1:3" ht="17.25" x14ac:dyDescent="0.3">
      <c r="A176" s="4" t="s">
        <v>2</v>
      </c>
      <c r="B176" s="3"/>
      <c r="C176" s="3"/>
    </row>
    <row r="177" spans="1:3" ht="17.25" x14ac:dyDescent="0.3">
      <c r="A177" s="5"/>
      <c r="B177" s="165" t="s">
        <v>5</v>
      </c>
      <c r="C177" s="165"/>
    </row>
    <row r="178" spans="1:3" ht="17.25" x14ac:dyDescent="0.3">
      <c r="A178" s="6" t="s">
        <v>6</v>
      </c>
      <c r="B178" s="8"/>
      <c r="C178" s="7">
        <v>102350</v>
      </c>
    </row>
    <row r="179" spans="1:3" ht="17.25" x14ac:dyDescent="0.3">
      <c r="A179" s="9" t="s">
        <v>7</v>
      </c>
      <c r="B179" s="11"/>
      <c r="C179" s="10"/>
    </row>
    <row r="180" spans="1:3" ht="15.75" x14ac:dyDescent="0.25">
      <c r="A180" s="12" t="s">
        <v>8</v>
      </c>
      <c r="B180" s="14"/>
      <c r="C180" s="13"/>
    </row>
    <row r="181" spans="1:3" ht="17.25" x14ac:dyDescent="0.3">
      <c r="A181" s="9" t="s">
        <v>9</v>
      </c>
      <c r="B181" s="11"/>
      <c r="C181" s="10">
        <v>7800</v>
      </c>
    </row>
    <row r="182" spans="1:3" ht="17.25" x14ac:dyDescent="0.3">
      <c r="A182" s="9" t="s">
        <v>10</v>
      </c>
      <c r="B182" s="11"/>
      <c r="C182" s="10"/>
    </row>
    <row r="183" spans="1:3" ht="17.25" x14ac:dyDescent="0.3">
      <c r="A183" s="9" t="s">
        <v>11</v>
      </c>
      <c r="B183" s="11"/>
      <c r="C183" s="10">
        <v>30825</v>
      </c>
    </row>
    <row r="184" spans="1:3" ht="17.25" x14ac:dyDescent="0.3">
      <c r="A184" s="9" t="s">
        <v>12</v>
      </c>
      <c r="B184" s="16"/>
      <c r="C184" s="15">
        <v>30000</v>
      </c>
    </row>
    <row r="185" spans="1:3" ht="17.25" x14ac:dyDescent="0.3">
      <c r="A185" s="9" t="s">
        <v>13</v>
      </c>
      <c r="B185" s="11"/>
      <c r="C185" s="10">
        <v>51175</v>
      </c>
    </row>
    <row r="186" spans="1:3" ht="17.25" x14ac:dyDescent="0.3">
      <c r="A186" s="9" t="s">
        <v>14</v>
      </c>
      <c r="B186" s="11"/>
      <c r="C186" s="10"/>
    </row>
    <row r="187" spans="1:3" ht="17.25" x14ac:dyDescent="0.3">
      <c r="A187" s="9" t="s">
        <v>15</v>
      </c>
      <c r="B187" s="14"/>
      <c r="C187" s="13">
        <v>100000</v>
      </c>
    </row>
    <row r="188" spans="1:3" ht="17.25" x14ac:dyDescent="0.3">
      <c r="A188" s="9" t="s">
        <v>16</v>
      </c>
      <c r="B188" s="11"/>
      <c r="C188" s="10">
        <v>25000</v>
      </c>
    </row>
    <row r="189" spans="1:3" ht="17.25" x14ac:dyDescent="0.3">
      <c r="A189" s="9" t="s">
        <v>17</v>
      </c>
      <c r="B189" s="11"/>
      <c r="C189" s="10">
        <v>55000</v>
      </c>
    </row>
    <row r="190" spans="1:3" ht="17.25" x14ac:dyDescent="0.3">
      <c r="A190" s="9" t="s">
        <v>18</v>
      </c>
      <c r="B190" s="14"/>
      <c r="C190" s="13">
        <v>11500</v>
      </c>
    </row>
    <row r="191" spans="1:3" ht="17.25" x14ac:dyDescent="0.3">
      <c r="A191" s="9" t="s">
        <v>19</v>
      </c>
      <c r="B191" s="11"/>
      <c r="C191" s="10">
        <v>20000</v>
      </c>
    </row>
    <row r="192" spans="1:3" ht="17.25" x14ac:dyDescent="0.3">
      <c r="A192" s="17" t="s">
        <v>20</v>
      </c>
      <c r="B192" s="19"/>
      <c r="C192" s="18">
        <f>SUM(C178:C191)</f>
        <v>433650</v>
      </c>
    </row>
    <row r="193" spans="1:3" ht="17.25" x14ac:dyDescent="0.3">
      <c r="A193" s="9"/>
      <c r="B193" s="22"/>
      <c r="C193" s="20"/>
    </row>
    <row r="194" spans="1:3" ht="17.25" x14ac:dyDescent="0.3">
      <c r="A194" s="23" t="s">
        <v>21</v>
      </c>
      <c r="B194" s="22"/>
      <c r="C194" s="20"/>
    </row>
    <row r="195" spans="1:3" ht="17.25" x14ac:dyDescent="0.3">
      <c r="A195" s="9" t="s">
        <v>22</v>
      </c>
      <c r="B195" s="22"/>
      <c r="C195" s="20"/>
    </row>
    <row r="196" spans="1:3" ht="15.75" x14ac:dyDescent="0.25">
      <c r="A196" s="24" t="s">
        <v>23</v>
      </c>
      <c r="B196" s="22"/>
      <c r="C196" s="20">
        <v>17177.23</v>
      </c>
    </row>
    <row r="197" spans="1:3" ht="17.25" x14ac:dyDescent="0.3">
      <c r="A197" s="9" t="s">
        <v>24</v>
      </c>
      <c r="B197" s="22"/>
      <c r="C197" s="20"/>
    </row>
    <row r="198" spans="1:3" ht="17.25" x14ac:dyDescent="0.3">
      <c r="A198" s="9" t="s">
        <v>25</v>
      </c>
      <c r="B198" s="22"/>
      <c r="C198" s="20"/>
    </row>
    <row r="199" spans="1:3" ht="17.25" x14ac:dyDescent="0.3">
      <c r="A199" s="9"/>
      <c r="B199" s="22"/>
      <c r="C199" s="20"/>
    </row>
    <row r="200" spans="1:3" ht="15.75" x14ac:dyDescent="0.25">
      <c r="A200" s="12"/>
      <c r="B200" s="8"/>
      <c r="C200" s="7">
        <f t="shared" ref="C200" si="11">+C192+C195+C196+C197+C198</f>
        <v>450827.23</v>
      </c>
    </row>
    <row r="201" spans="1:3" ht="17.25" x14ac:dyDescent="0.3">
      <c r="A201" s="23" t="s">
        <v>26</v>
      </c>
      <c r="B201" s="11"/>
      <c r="C201" s="10"/>
    </row>
    <row r="202" spans="1:3" ht="17.25" x14ac:dyDescent="0.3">
      <c r="A202" s="9" t="s">
        <v>27</v>
      </c>
      <c r="B202" s="29">
        <v>350</v>
      </c>
      <c r="C202" s="28"/>
    </row>
    <row r="203" spans="1:3" ht="17.25" x14ac:dyDescent="0.3">
      <c r="A203" s="9" t="s">
        <v>28</v>
      </c>
      <c r="B203" s="32">
        <f>C178*10/100</f>
        <v>10235</v>
      </c>
      <c r="C203" s="31"/>
    </row>
    <row r="204" spans="1:3" ht="15.75" x14ac:dyDescent="0.25">
      <c r="A204" s="12"/>
      <c r="B204" s="11"/>
      <c r="C204" s="10">
        <f t="shared" ref="C204" si="12">-B202-B203</f>
        <v>-10585</v>
      </c>
    </row>
    <row r="205" spans="1:3" ht="17.25" x14ac:dyDescent="0.3">
      <c r="A205" s="9" t="s">
        <v>29</v>
      </c>
      <c r="B205" s="8"/>
      <c r="C205" s="7">
        <f>+C200+C204</f>
        <v>440242.23</v>
      </c>
    </row>
    <row r="206" spans="1:3" ht="17.25" x14ac:dyDescent="0.3">
      <c r="A206" s="9" t="s">
        <v>30</v>
      </c>
      <c r="B206" s="32"/>
      <c r="C206" s="31">
        <f t="shared" ref="C206" si="13">C205*6/100</f>
        <v>26414.533799999997</v>
      </c>
    </row>
    <row r="207" spans="1:3" ht="17.25" x14ac:dyDescent="0.3">
      <c r="A207" s="9" t="s">
        <v>31</v>
      </c>
      <c r="B207" s="22"/>
      <c r="C207" s="20">
        <v>-15000</v>
      </c>
    </row>
    <row r="208" spans="1:3" ht="15.75" x14ac:dyDescent="0.25">
      <c r="A208" s="12" t="s">
        <v>32</v>
      </c>
      <c r="B208" s="32"/>
      <c r="C208" s="53">
        <f t="shared" ref="C208" si="14">C206+C207</f>
        <v>11414.533799999997</v>
      </c>
    </row>
    <row r="209" spans="1:3" ht="16.5" thickBot="1" x14ac:dyDescent="0.3">
      <c r="A209" s="43"/>
      <c r="B209" s="39"/>
      <c r="C209" s="95">
        <v>11415</v>
      </c>
    </row>
    <row r="210" spans="1:3" ht="16.5" thickTop="1" x14ac:dyDescent="0.25">
      <c r="A210" s="21"/>
      <c r="B210" s="30"/>
      <c r="C210" s="97"/>
    </row>
    <row r="211" spans="1:3" ht="15.75" x14ac:dyDescent="0.25">
      <c r="A211" s="21"/>
      <c r="B211" s="30"/>
      <c r="C211" s="97"/>
    </row>
    <row r="212" spans="1:3" ht="15.75" x14ac:dyDescent="0.25">
      <c r="A212" s="21"/>
      <c r="B212" s="30"/>
      <c r="C212" s="97"/>
    </row>
    <row r="213" spans="1:3" ht="15.75" x14ac:dyDescent="0.25">
      <c r="A213" s="21"/>
      <c r="B213" s="30"/>
      <c r="C213" s="97"/>
    </row>
    <row r="214" spans="1:3" ht="15.75" x14ac:dyDescent="0.25">
      <c r="A214" s="21"/>
      <c r="B214" s="30"/>
      <c r="C214" s="97"/>
    </row>
    <row r="219" spans="1:3" ht="17.25" x14ac:dyDescent="0.3">
      <c r="A219" s="61" t="s">
        <v>41</v>
      </c>
      <c r="B219" s="3"/>
      <c r="C219" s="3"/>
    </row>
    <row r="220" spans="1:3" ht="17.25" x14ac:dyDescent="0.3">
      <c r="A220" s="61" t="s">
        <v>1</v>
      </c>
      <c r="B220" s="3"/>
      <c r="C220" s="3"/>
    </row>
    <row r="221" spans="1:3" ht="17.25" x14ac:dyDescent="0.3">
      <c r="A221" s="5"/>
      <c r="B221" s="3"/>
      <c r="C221" s="3"/>
    </row>
    <row r="222" spans="1:3" ht="17.25" x14ac:dyDescent="0.3">
      <c r="A222" s="63" t="s">
        <v>2</v>
      </c>
      <c r="B222" s="3"/>
      <c r="C222" s="3"/>
    </row>
    <row r="223" spans="1:3" ht="17.25" x14ac:dyDescent="0.3">
      <c r="A223" s="5"/>
      <c r="B223" s="165" t="s">
        <v>5</v>
      </c>
      <c r="C223" s="165"/>
    </row>
    <row r="224" spans="1:3" ht="17.25" x14ac:dyDescent="0.3">
      <c r="A224" s="6" t="s">
        <v>6</v>
      </c>
      <c r="B224" s="8"/>
      <c r="C224" s="7">
        <v>90840</v>
      </c>
    </row>
    <row r="225" spans="1:3" ht="17.25" x14ac:dyDescent="0.3">
      <c r="A225" s="9" t="s">
        <v>7</v>
      </c>
      <c r="B225" s="11"/>
      <c r="C225" s="10"/>
    </row>
    <row r="226" spans="1:3" ht="15.75" x14ac:dyDescent="0.25">
      <c r="A226" s="12" t="s">
        <v>8</v>
      </c>
      <c r="B226" s="14"/>
      <c r="C226" s="13"/>
    </row>
    <row r="227" spans="1:3" ht="17.25" x14ac:dyDescent="0.3">
      <c r="A227" s="9" t="s">
        <v>9</v>
      </c>
      <c r="B227" s="11"/>
      <c r="C227" s="10">
        <v>7800</v>
      </c>
    </row>
    <row r="228" spans="1:3" ht="17.25" x14ac:dyDescent="0.3">
      <c r="A228" s="9" t="s">
        <v>10</v>
      </c>
      <c r="B228" s="11"/>
      <c r="C228" s="10"/>
    </row>
    <row r="229" spans="1:3" ht="17.25" x14ac:dyDescent="0.3">
      <c r="A229" s="9" t="s">
        <v>11</v>
      </c>
      <c r="B229" s="11"/>
      <c r="C229" s="10">
        <v>30825</v>
      </c>
    </row>
    <row r="230" spans="1:3" ht="17.25" x14ac:dyDescent="0.3">
      <c r="A230" s="9" t="s">
        <v>12</v>
      </c>
      <c r="B230" s="16"/>
      <c r="C230" s="15"/>
    </row>
    <row r="231" spans="1:3" ht="17.25" x14ac:dyDescent="0.3">
      <c r="A231" s="9" t="s">
        <v>13</v>
      </c>
      <c r="B231" s="11"/>
      <c r="C231" s="10">
        <v>45420</v>
      </c>
    </row>
    <row r="232" spans="1:3" ht="17.25" x14ac:dyDescent="0.3">
      <c r="A232" s="9" t="s">
        <v>14</v>
      </c>
      <c r="B232" s="11"/>
      <c r="C232" s="10"/>
    </row>
    <row r="233" spans="1:3" ht="17.25" x14ac:dyDescent="0.3">
      <c r="A233" s="9" t="s">
        <v>15</v>
      </c>
      <c r="B233" s="14"/>
      <c r="C233" s="13">
        <v>100000</v>
      </c>
    </row>
    <row r="234" spans="1:3" ht="17.25" x14ac:dyDescent="0.3">
      <c r="A234" s="9" t="s">
        <v>16</v>
      </c>
      <c r="B234" s="11"/>
      <c r="C234" s="10">
        <v>25000</v>
      </c>
    </row>
    <row r="235" spans="1:3" ht="17.25" x14ac:dyDescent="0.3">
      <c r="A235" s="9" t="s">
        <v>17</v>
      </c>
      <c r="B235" s="11"/>
      <c r="C235" s="10">
        <v>55000</v>
      </c>
    </row>
    <row r="236" spans="1:3" ht="17.25" x14ac:dyDescent="0.3">
      <c r="A236" s="9" t="s">
        <v>18</v>
      </c>
      <c r="B236" s="14"/>
      <c r="C236" s="13">
        <v>11500</v>
      </c>
    </row>
    <row r="237" spans="1:3" ht="17.25" x14ac:dyDescent="0.3">
      <c r="A237" s="9" t="s">
        <v>19</v>
      </c>
      <c r="B237" s="11"/>
      <c r="C237" s="10">
        <v>20000</v>
      </c>
    </row>
    <row r="238" spans="1:3" ht="17.25" x14ac:dyDescent="0.3">
      <c r="A238" s="17" t="s">
        <v>20</v>
      </c>
      <c r="B238" s="19"/>
      <c r="C238" s="18">
        <f>SUM(C224:C237)</f>
        <v>386385</v>
      </c>
    </row>
    <row r="239" spans="1:3" ht="17.25" x14ac:dyDescent="0.3">
      <c r="A239" s="9"/>
      <c r="B239" s="22"/>
      <c r="C239" s="20"/>
    </row>
    <row r="240" spans="1:3" ht="17.25" x14ac:dyDescent="0.3">
      <c r="A240" s="23" t="s">
        <v>21</v>
      </c>
      <c r="B240" s="22"/>
      <c r="C240" s="20"/>
    </row>
    <row r="241" spans="1:3" ht="17.25" x14ac:dyDescent="0.3">
      <c r="A241" s="9" t="s">
        <v>22</v>
      </c>
      <c r="B241" s="22"/>
      <c r="C241" s="20"/>
    </row>
    <row r="242" spans="1:3" ht="15.75" x14ac:dyDescent="0.25">
      <c r="A242" s="24" t="s">
        <v>23</v>
      </c>
      <c r="B242" s="16"/>
      <c r="C242" s="15">
        <v>17177.23</v>
      </c>
    </row>
    <row r="243" spans="1:3" ht="17.25" x14ac:dyDescent="0.3">
      <c r="A243" s="9" t="s">
        <v>24</v>
      </c>
      <c r="B243" s="22"/>
      <c r="C243" s="25">
        <v>70000</v>
      </c>
    </row>
    <row r="244" spans="1:3" ht="17.25" x14ac:dyDescent="0.3">
      <c r="A244" s="9" t="s">
        <v>25</v>
      </c>
      <c r="B244" s="22"/>
      <c r="C244" s="64">
        <v>5242.29</v>
      </c>
    </row>
    <row r="245" spans="1:3" ht="17.25" x14ac:dyDescent="0.3">
      <c r="A245" s="9"/>
      <c r="B245" s="22"/>
      <c r="C245" s="20"/>
    </row>
    <row r="246" spans="1:3" ht="15.75" x14ac:dyDescent="0.25">
      <c r="A246" s="12"/>
      <c r="B246" s="8"/>
      <c r="C246" s="7">
        <f>C238+C242+C243+C244</f>
        <v>478804.51999999996</v>
      </c>
    </row>
    <row r="247" spans="1:3" ht="17.25" x14ac:dyDescent="0.3">
      <c r="A247" s="23" t="s">
        <v>26</v>
      </c>
      <c r="B247" s="11"/>
      <c r="C247" s="10"/>
    </row>
    <row r="248" spans="1:3" ht="17.25" x14ac:dyDescent="0.3">
      <c r="A248" s="9" t="s">
        <v>27</v>
      </c>
      <c r="B248" s="29">
        <v>350</v>
      </c>
      <c r="C248" s="28"/>
    </row>
    <row r="249" spans="1:3" ht="17.25" x14ac:dyDescent="0.3">
      <c r="A249" s="9" t="s">
        <v>28</v>
      </c>
      <c r="B249" s="32">
        <v>9084</v>
      </c>
      <c r="C249" s="31"/>
    </row>
    <row r="250" spans="1:3" ht="16.5" thickBot="1" x14ac:dyDescent="0.3">
      <c r="A250" s="12"/>
      <c r="B250" s="36"/>
      <c r="C250" s="59">
        <f>-B248-B249</f>
        <v>-9434</v>
      </c>
    </row>
    <row r="251" spans="1:3" ht="17.25" x14ac:dyDescent="0.3">
      <c r="A251" s="9" t="s">
        <v>29</v>
      </c>
      <c r="B251" s="11"/>
      <c r="C251" s="65">
        <f>+C246+C250</f>
        <v>469370.51999999996</v>
      </c>
    </row>
    <row r="252" spans="1:3" ht="17.25" x14ac:dyDescent="0.3">
      <c r="A252" s="9" t="s">
        <v>30</v>
      </c>
      <c r="B252" s="32"/>
      <c r="C252" s="31">
        <f>C251*6/100</f>
        <v>28162.231199999995</v>
      </c>
    </row>
    <row r="253" spans="1:3" ht="17.25" x14ac:dyDescent="0.3">
      <c r="A253" s="9" t="s">
        <v>31</v>
      </c>
      <c r="B253" s="22"/>
      <c r="C253" s="20">
        <v>-15000</v>
      </c>
    </row>
    <row r="254" spans="1:3" ht="15.75" x14ac:dyDescent="0.25">
      <c r="A254" s="43" t="s">
        <v>32</v>
      </c>
      <c r="B254" s="40"/>
      <c r="C254" s="60">
        <f>C252+C253</f>
        <v>13162.231199999995</v>
      </c>
    </row>
    <row r="255" spans="1:3" ht="16.5" thickBot="1" x14ac:dyDescent="0.3">
      <c r="A255" s="12"/>
      <c r="B255" s="52"/>
      <c r="C255" s="95">
        <v>13162</v>
      </c>
    </row>
    <row r="256" spans="1:3" ht="16.5" thickTop="1" x14ac:dyDescent="0.25">
      <c r="A256" s="21"/>
      <c r="B256" s="30"/>
      <c r="C256" s="97"/>
    </row>
    <row r="257" spans="1:3" ht="15.75" x14ac:dyDescent="0.25">
      <c r="A257" s="21"/>
      <c r="B257" s="30"/>
      <c r="C257" s="97"/>
    </row>
    <row r="258" spans="1:3" ht="15.75" x14ac:dyDescent="0.25">
      <c r="A258" s="21"/>
      <c r="B258" s="30"/>
      <c r="C258" s="97"/>
    </row>
    <row r="259" spans="1:3" ht="15.75" x14ac:dyDescent="0.25">
      <c r="A259" s="21"/>
      <c r="B259" s="30"/>
      <c r="C259" s="97"/>
    </row>
    <row r="260" spans="1:3" ht="15.75" x14ac:dyDescent="0.25">
      <c r="A260" s="21"/>
      <c r="B260" s="30"/>
      <c r="C260" s="97"/>
    </row>
    <row r="261" spans="1:3" ht="17.25" x14ac:dyDescent="0.3">
      <c r="A261" s="5"/>
      <c r="B261" s="3"/>
      <c r="C261" s="3"/>
    </row>
    <row r="262" spans="1:3" ht="17.25" x14ac:dyDescent="0.3">
      <c r="A262" s="61"/>
      <c r="B262" s="3"/>
      <c r="C262" s="3"/>
    </row>
    <row r="263" spans="1:3" ht="17.25" x14ac:dyDescent="0.3">
      <c r="A263" s="56"/>
      <c r="B263" s="3"/>
      <c r="C263" s="3"/>
    </row>
    <row r="264" spans="1:3" ht="17.25" x14ac:dyDescent="0.3">
      <c r="A264" s="2"/>
      <c r="B264" s="3"/>
      <c r="C264" s="3"/>
    </row>
    <row r="265" spans="1:3" ht="17.25" x14ac:dyDescent="0.3">
      <c r="A265" s="1" t="s">
        <v>40</v>
      </c>
      <c r="B265" s="3"/>
      <c r="C265" s="3"/>
    </row>
    <row r="266" spans="1:3" ht="17.25" x14ac:dyDescent="0.3">
      <c r="A266" s="1" t="s">
        <v>1</v>
      </c>
      <c r="B266" s="3"/>
      <c r="C266" s="3"/>
    </row>
    <row r="267" spans="1:3" ht="17.25" x14ac:dyDescent="0.3">
      <c r="A267" s="2"/>
      <c r="B267" s="3"/>
      <c r="C267" s="3"/>
    </row>
    <row r="268" spans="1:3" ht="17.25" x14ac:dyDescent="0.3">
      <c r="A268" s="4" t="s">
        <v>2</v>
      </c>
      <c r="B268" s="3"/>
      <c r="C268" s="3"/>
    </row>
    <row r="269" spans="1:3" ht="17.25" x14ac:dyDescent="0.3">
      <c r="A269" s="5"/>
      <c r="B269" s="165" t="s">
        <v>5</v>
      </c>
      <c r="C269" s="165"/>
    </row>
    <row r="270" spans="1:3" ht="17.25" x14ac:dyDescent="0.3">
      <c r="A270" s="6" t="s">
        <v>6</v>
      </c>
      <c r="B270" s="8"/>
      <c r="C270" s="7">
        <v>107050</v>
      </c>
    </row>
    <row r="271" spans="1:3" ht="17.25" x14ac:dyDescent="0.3">
      <c r="A271" s="9" t="s">
        <v>7</v>
      </c>
      <c r="B271" s="11"/>
      <c r="C271" s="10"/>
    </row>
    <row r="272" spans="1:3" ht="15.75" x14ac:dyDescent="0.25">
      <c r="A272" s="12" t="s">
        <v>8</v>
      </c>
      <c r="B272" s="14"/>
      <c r="C272" s="13">
        <v>1200</v>
      </c>
    </row>
    <row r="273" spans="1:3" ht="17.25" x14ac:dyDescent="0.3">
      <c r="A273" s="9" t="s">
        <v>9</v>
      </c>
      <c r="B273" s="11"/>
      <c r="C273" s="10">
        <v>7800</v>
      </c>
    </row>
    <row r="274" spans="1:3" ht="17.25" x14ac:dyDescent="0.3">
      <c r="A274" s="9" t="s">
        <v>10</v>
      </c>
      <c r="B274" s="11"/>
      <c r="C274" s="10"/>
    </row>
    <row r="275" spans="1:3" ht="17.25" x14ac:dyDescent="0.3">
      <c r="A275" s="9" t="s">
        <v>11</v>
      </c>
      <c r="B275" s="11"/>
      <c r="C275" s="10">
        <v>30825</v>
      </c>
    </row>
    <row r="276" spans="1:3" ht="17.25" x14ac:dyDescent="0.3">
      <c r="A276" s="9" t="s">
        <v>12</v>
      </c>
      <c r="B276" s="16"/>
      <c r="C276" s="15">
        <v>30000</v>
      </c>
    </row>
    <row r="277" spans="1:3" ht="17.25" x14ac:dyDescent="0.3">
      <c r="A277" s="9" t="s">
        <v>13</v>
      </c>
      <c r="B277" s="11"/>
      <c r="C277" s="10">
        <v>53525</v>
      </c>
    </row>
    <row r="278" spans="1:3" ht="17.25" x14ac:dyDescent="0.3">
      <c r="A278" s="9" t="s">
        <v>14</v>
      </c>
      <c r="B278" s="11"/>
      <c r="C278" s="10"/>
    </row>
    <row r="279" spans="1:3" ht="17.25" x14ac:dyDescent="0.3">
      <c r="A279" s="9" t="s">
        <v>15</v>
      </c>
      <c r="B279" s="14"/>
      <c r="C279" s="13">
        <v>100000</v>
      </c>
    </row>
    <row r="280" spans="1:3" ht="17.25" x14ac:dyDescent="0.3">
      <c r="A280" s="9" t="s">
        <v>16</v>
      </c>
      <c r="B280" s="11"/>
      <c r="C280" s="10">
        <v>25000</v>
      </c>
    </row>
    <row r="281" spans="1:3" ht="17.25" x14ac:dyDescent="0.3">
      <c r="A281" s="9" t="s">
        <v>17</v>
      </c>
      <c r="B281" s="11"/>
      <c r="C281" s="10">
        <v>55000</v>
      </c>
    </row>
    <row r="282" spans="1:3" ht="17.25" x14ac:dyDescent="0.3">
      <c r="A282" s="9" t="s">
        <v>18</v>
      </c>
      <c r="B282" s="14"/>
      <c r="C282" s="13">
        <v>11500</v>
      </c>
    </row>
    <row r="283" spans="1:3" ht="17.25" x14ac:dyDescent="0.3">
      <c r="A283" s="9" t="s">
        <v>19</v>
      </c>
      <c r="B283" s="11"/>
      <c r="C283" s="10">
        <v>20000</v>
      </c>
    </row>
    <row r="284" spans="1:3" ht="17.25" x14ac:dyDescent="0.3">
      <c r="A284" s="17" t="s">
        <v>20</v>
      </c>
      <c r="B284" s="19"/>
      <c r="C284" s="18">
        <f>SUM(C270:C283)</f>
        <v>441900</v>
      </c>
    </row>
    <row r="285" spans="1:3" ht="17.25" x14ac:dyDescent="0.3">
      <c r="A285" s="9"/>
      <c r="B285" s="22"/>
      <c r="C285" s="20"/>
    </row>
    <row r="286" spans="1:3" ht="17.25" x14ac:dyDescent="0.3">
      <c r="A286" s="23" t="s">
        <v>21</v>
      </c>
      <c r="B286" s="22"/>
      <c r="C286" s="20"/>
    </row>
    <row r="287" spans="1:3" ht="17.25" x14ac:dyDescent="0.3">
      <c r="A287" s="9" t="s">
        <v>22</v>
      </c>
      <c r="B287" s="22"/>
      <c r="C287" s="20"/>
    </row>
    <row r="288" spans="1:3" ht="15.75" x14ac:dyDescent="0.25">
      <c r="A288" s="24" t="s">
        <v>23</v>
      </c>
      <c r="B288" s="22"/>
      <c r="C288" s="20">
        <v>17177.23</v>
      </c>
    </row>
    <row r="289" spans="1:3" ht="17.25" x14ac:dyDescent="0.3">
      <c r="A289" s="9" t="s">
        <v>24</v>
      </c>
      <c r="B289" s="22"/>
      <c r="C289" s="20"/>
    </row>
    <row r="290" spans="1:3" ht="17.25" x14ac:dyDescent="0.3">
      <c r="A290" s="9" t="s">
        <v>25</v>
      </c>
      <c r="B290" s="22"/>
      <c r="C290" s="20"/>
    </row>
    <row r="291" spans="1:3" ht="17.25" x14ac:dyDescent="0.3">
      <c r="A291" s="9"/>
      <c r="B291" s="22"/>
      <c r="C291" s="20"/>
    </row>
    <row r="292" spans="1:3" ht="15.75" x14ac:dyDescent="0.25">
      <c r="A292" s="12"/>
      <c r="B292" s="8"/>
      <c r="C292" s="7">
        <f>C284+C288+C289+C290</f>
        <v>459077.23</v>
      </c>
    </row>
    <row r="293" spans="1:3" ht="17.25" x14ac:dyDescent="0.3">
      <c r="A293" s="23" t="s">
        <v>26</v>
      </c>
      <c r="B293" s="11"/>
      <c r="C293" s="10"/>
    </row>
    <row r="294" spans="1:3" ht="17.25" x14ac:dyDescent="0.3">
      <c r="A294" s="9" t="s">
        <v>27</v>
      </c>
      <c r="B294" s="29">
        <v>350</v>
      </c>
      <c r="C294" s="28"/>
    </row>
    <row r="295" spans="1:3" ht="17.25" x14ac:dyDescent="0.3">
      <c r="A295" s="9" t="s">
        <v>28</v>
      </c>
      <c r="B295" s="32">
        <f>C270*10/100</f>
        <v>10705</v>
      </c>
      <c r="C295" s="31"/>
    </row>
    <row r="296" spans="1:3" ht="15.75" x14ac:dyDescent="0.25">
      <c r="A296" s="12"/>
      <c r="B296" s="49"/>
      <c r="C296" s="33">
        <f t="shared" ref="C296" si="15">-B294-B295</f>
        <v>-11055</v>
      </c>
    </row>
    <row r="297" spans="1:3" ht="18" thickBot="1" x14ac:dyDescent="0.35">
      <c r="A297" s="9" t="s">
        <v>29</v>
      </c>
      <c r="B297" s="36"/>
      <c r="C297" s="59">
        <f>+C292+C296</f>
        <v>448022.23</v>
      </c>
    </row>
    <row r="298" spans="1:3" ht="17.25" x14ac:dyDescent="0.3">
      <c r="A298" s="9" t="s">
        <v>30</v>
      </c>
      <c r="B298" s="32"/>
      <c r="C298" s="31">
        <f t="shared" ref="C298" si="16">C297*6/100</f>
        <v>26881.3338</v>
      </c>
    </row>
    <row r="299" spans="1:3" ht="17.25" x14ac:dyDescent="0.3">
      <c r="A299" s="9" t="s">
        <v>31</v>
      </c>
      <c r="B299" s="22"/>
      <c r="C299" s="20">
        <v>-15000</v>
      </c>
    </row>
    <row r="300" spans="1:3" ht="15.75" x14ac:dyDescent="0.25">
      <c r="A300" s="12" t="s">
        <v>32</v>
      </c>
      <c r="B300" s="40"/>
      <c r="C300" s="53">
        <f t="shared" ref="C300" si="17">C298+C299</f>
        <v>11881.3338</v>
      </c>
    </row>
    <row r="301" spans="1:3" ht="17.25" x14ac:dyDescent="0.3">
      <c r="A301" s="5"/>
      <c r="B301" s="3"/>
      <c r="C301" s="3"/>
    </row>
    <row r="306" spans="1:3" ht="15.75" x14ac:dyDescent="0.25">
      <c r="A306" s="21"/>
      <c r="B306" s="30"/>
      <c r="C306" s="58"/>
    </row>
    <row r="307" spans="1:3" ht="15.75" x14ac:dyDescent="0.25">
      <c r="A307" s="21"/>
      <c r="B307" s="30"/>
      <c r="C307" s="58"/>
    </row>
    <row r="308" spans="1:3" ht="17.25" x14ac:dyDescent="0.3">
      <c r="A308" s="1" t="s">
        <v>42</v>
      </c>
      <c r="B308" s="3"/>
      <c r="C308" s="3"/>
    </row>
    <row r="309" spans="1:3" ht="17.25" x14ac:dyDescent="0.3">
      <c r="A309" s="1" t="s">
        <v>43</v>
      </c>
      <c r="B309" s="3"/>
      <c r="C309" s="3"/>
    </row>
    <row r="310" spans="1:3" ht="17.25" x14ac:dyDescent="0.3">
      <c r="A310" s="2"/>
      <c r="B310" s="3"/>
      <c r="C310" s="3"/>
    </row>
    <row r="311" spans="1:3" ht="17.25" x14ac:dyDescent="0.3">
      <c r="A311" s="4" t="s">
        <v>2</v>
      </c>
      <c r="B311" s="3"/>
      <c r="C311" s="3"/>
    </row>
    <row r="312" spans="1:3" ht="17.25" x14ac:dyDescent="0.3">
      <c r="A312" s="5"/>
      <c r="B312" s="165" t="s">
        <v>5</v>
      </c>
      <c r="C312" s="165"/>
    </row>
    <row r="313" spans="1:3" ht="17.25" x14ac:dyDescent="0.3">
      <c r="A313" s="6" t="s">
        <v>6</v>
      </c>
      <c r="B313" s="8"/>
      <c r="C313" s="7">
        <v>88670</v>
      </c>
    </row>
    <row r="314" spans="1:3" ht="17.25" x14ac:dyDescent="0.3">
      <c r="A314" s="9" t="s">
        <v>7</v>
      </c>
      <c r="B314" s="11"/>
      <c r="C314" s="10"/>
    </row>
    <row r="315" spans="1:3" ht="15.75" x14ac:dyDescent="0.25">
      <c r="A315" s="12" t="s">
        <v>8</v>
      </c>
      <c r="B315" s="14"/>
      <c r="C315" s="13"/>
    </row>
    <row r="316" spans="1:3" ht="17.25" x14ac:dyDescent="0.3">
      <c r="A316" s="9" t="s">
        <v>9</v>
      </c>
      <c r="B316" s="11"/>
      <c r="C316" s="10">
        <v>7800</v>
      </c>
    </row>
    <row r="317" spans="1:3" ht="17.25" x14ac:dyDescent="0.3">
      <c r="A317" s="9" t="s">
        <v>10</v>
      </c>
      <c r="B317" s="11"/>
      <c r="C317" s="10"/>
    </row>
    <row r="318" spans="1:3" ht="17.25" x14ac:dyDescent="0.3">
      <c r="A318" s="9" t="s">
        <v>11</v>
      </c>
      <c r="B318" s="11"/>
      <c r="C318" s="10">
        <v>30825</v>
      </c>
    </row>
    <row r="319" spans="1:3" ht="17.25" x14ac:dyDescent="0.3">
      <c r="A319" s="9" t="s">
        <v>12</v>
      </c>
      <c r="B319" s="16"/>
      <c r="C319" s="15"/>
    </row>
    <row r="320" spans="1:3" ht="17.25" x14ac:dyDescent="0.3">
      <c r="A320" s="9" t="s">
        <v>13</v>
      </c>
      <c r="B320" s="11"/>
      <c r="C320" s="10">
        <v>44335</v>
      </c>
    </row>
    <row r="321" spans="1:3" ht="17.25" x14ac:dyDescent="0.3">
      <c r="A321" s="9" t="s">
        <v>14</v>
      </c>
      <c r="B321" s="11"/>
      <c r="C321" s="10"/>
    </row>
    <row r="322" spans="1:3" ht="17.25" x14ac:dyDescent="0.3">
      <c r="A322" s="9" t="s">
        <v>15</v>
      </c>
      <c r="B322" s="14"/>
      <c r="C322" s="13">
        <v>100000</v>
      </c>
    </row>
    <row r="323" spans="1:3" ht="17.25" x14ac:dyDescent="0.3">
      <c r="A323" s="9" t="s">
        <v>16</v>
      </c>
      <c r="B323" s="11"/>
      <c r="C323" s="10">
        <v>25000</v>
      </c>
    </row>
    <row r="324" spans="1:3" ht="17.25" x14ac:dyDescent="0.3">
      <c r="A324" s="9" t="s">
        <v>17</v>
      </c>
      <c r="B324" s="11"/>
      <c r="C324" s="10">
        <v>55000</v>
      </c>
    </row>
    <row r="325" spans="1:3" ht="17.25" x14ac:dyDescent="0.3">
      <c r="A325" s="9" t="s">
        <v>18</v>
      </c>
      <c r="B325" s="14"/>
      <c r="C325" s="13">
        <v>11500</v>
      </c>
    </row>
    <row r="326" spans="1:3" ht="17.25" x14ac:dyDescent="0.3">
      <c r="A326" s="9" t="s">
        <v>19</v>
      </c>
      <c r="B326" s="11"/>
      <c r="C326" s="10">
        <v>20000</v>
      </c>
    </row>
    <row r="327" spans="1:3" ht="17.25" x14ac:dyDescent="0.3">
      <c r="A327" s="17" t="s">
        <v>20</v>
      </c>
      <c r="B327" s="19"/>
      <c r="C327" s="18">
        <f>SUM(C313:C326)</f>
        <v>383130</v>
      </c>
    </row>
    <row r="328" spans="1:3" ht="17.25" x14ac:dyDescent="0.3">
      <c r="A328" s="9"/>
      <c r="B328" s="22"/>
      <c r="C328" s="20"/>
    </row>
    <row r="329" spans="1:3" ht="17.25" x14ac:dyDescent="0.3">
      <c r="A329" s="23" t="s">
        <v>21</v>
      </c>
      <c r="B329" s="22"/>
      <c r="C329" s="20"/>
    </row>
    <row r="330" spans="1:3" ht="17.25" x14ac:dyDescent="0.3">
      <c r="A330" s="9" t="s">
        <v>22</v>
      </c>
      <c r="B330" s="22"/>
      <c r="C330" s="20"/>
    </row>
    <row r="331" spans="1:3" ht="15.75" x14ac:dyDescent="0.25">
      <c r="A331" s="24" t="s">
        <v>23</v>
      </c>
      <c r="B331" s="16"/>
      <c r="C331" s="15">
        <v>17177.23</v>
      </c>
    </row>
    <row r="332" spans="1:3" ht="17.25" x14ac:dyDescent="0.3">
      <c r="A332" s="9" t="s">
        <v>24</v>
      </c>
      <c r="B332" s="22"/>
      <c r="C332" s="25">
        <v>65000</v>
      </c>
    </row>
    <row r="333" spans="1:3" ht="17.25" x14ac:dyDescent="0.3">
      <c r="A333" s="9" t="s">
        <v>25</v>
      </c>
      <c r="B333" s="22"/>
      <c r="C333" s="64">
        <v>3532.48</v>
      </c>
    </row>
    <row r="334" spans="1:3" ht="17.25" x14ac:dyDescent="0.3">
      <c r="A334" s="9"/>
      <c r="B334" s="22"/>
      <c r="C334" s="20"/>
    </row>
    <row r="335" spans="1:3" ht="15.75" x14ac:dyDescent="0.25">
      <c r="A335" s="12"/>
      <c r="B335" s="8"/>
      <c r="C335" s="7">
        <f>C327+C331+C332+C333</f>
        <v>468839.70999999996</v>
      </c>
    </row>
    <row r="336" spans="1:3" ht="17.25" x14ac:dyDescent="0.3">
      <c r="A336" s="23" t="s">
        <v>26</v>
      </c>
      <c r="B336" s="11"/>
      <c r="C336" s="10"/>
    </row>
    <row r="337" spans="1:3" ht="17.25" x14ac:dyDescent="0.3">
      <c r="A337" s="9" t="s">
        <v>27</v>
      </c>
      <c r="B337" s="27">
        <v>350</v>
      </c>
      <c r="C337" s="28"/>
    </row>
    <row r="338" spans="1:3" ht="17.25" x14ac:dyDescent="0.3">
      <c r="A338" s="9" t="s">
        <v>28</v>
      </c>
      <c r="B338" s="30">
        <v>8867</v>
      </c>
      <c r="C338" s="31"/>
    </row>
    <row r="339" spans="1:3" ht="16.5" thickBot="1" x14ac:dyDescent="0.3">
      <c r="A339" s="12"/>
      <c r="B339" s="62"/>
      <c r="C339" s="59">
        <f t="shared" ref="C339" si="18">-B337-B338</f>
        <v>-9217</v>
      </c>
    </row>
    <row r="340" spans="1:3" ht="17.25" x14ac:dyDescent="0.3">
      <c r="A340" s="9" t="s">
        <v>29</v>
      </c>
      <c r="B340" s="11"/>
      <c r="C340" s="65">
        <f>+C335+C339</f>
        <v>459622.70999999996</v>
      </c>
    </row>
    <row r="341" spans="1:3" ht="17.25" x14ac:dyDescent="0.3">
      <c r="A341" s="9" t="s">
        <v>30</v>
      </c>
      <c r="B341" s="30"/>
      <c r="C341" s="31">
        <f t="shared" ref="C341" si="19">C340*6/100</f>
        <v>27577.362599999997</v>
      </c>
    </row>
    <row r="342" spans="1:3" ht="17.25" x14ac:dyDescent="0.3">
      <c r="A342" s="9" t="s">
        <v>31</v>
      </c>
      <c r="B342" s="22"/>
      <c r="C342" s="20">
        <v>-15000</v>
      </c>
    </row>
    <row r="343" spans="1:3" ht="15.75" x14ac:dyDescent="0.25">
      <c r="A343" s="43" t="s">
        <v>32</v>
      </c>
      <c r="B343" s="40"/>
      <c r="C343" s="98">
        <f t="shared" ref="C343" si="20">C341+C342</f>
        <v>12577.362599999997</v>
      </c>
    </row>
    <row r="344" spans="1:3" ht="15.75" x14ac:dyDescent="0.25">
      <c r="A344" s="21"/>
      <c r="B344" s="30"/>
      <c r="C344" s="58"/>
    </row>
    <row r="345" spans="1:3" ht="15.75" x14ac:dyDescent="0.25">
      <c r="A345" s="21"/>
      <c r="B345" s="30"/>
      <c r="C345" s="58"/>
    </row>
    <row r="346" spans="1:3" ht="15.75" x14ac:dyDescent="0.25">
      <c r="A346" s="21"/>
      <c r="B346" s="30"/>
      <c r="C346" s="58"/>
    </row>
    <row r="347" spans="1:3" ht="15.75" x14ac:dyDescent="0.25">
      <c r="A347" s="21"/>
      <c r="B347" s="30"/>
      <c r="C347" s="58"/>
    </row>
    <row r="348" spans="1:3" ht="15.75" x14ac:dyDescent="0.25">
      <c r="A348" s="21"/>
      <c r="B348" s="30"/>
      <c r="C348" s="58"/>
    </row>
    <row r="349" spans="1:3" ht="15.75" x14ac:dyDescent="0.25">
      <c r="A349" s="21"/>
      <c r="B349" s="30"/>
      <c r="C349" s="58"/>
    </row>
    <row r="350" spans="1:3" ht="15.75" x14ac:dyDescent="0.25">
      <c r="A350" s="21"/>
      <c r="B350" s="30"/>
      <c r="C350" s="58"/>
    </row>
    <row r="351" spans="1:3" ht="15.75" x14ac:dyDescent="0.25">
      <c r="A351" s="21"/>
      <c r="B351" s="30"/>
      <c r="C351" s="58"/>
    </row>
    <row r="352" spans="1:3" ht="15.75" x14ac:dyDescent="0.25">
      <c r="A352" s="21"/>
      <c r="B352" s="30"/>
      <c r="C352" s="58"/>
    </row>
    <row r="353" spans="1:3" ht="17.25" x14ac:dyDescent="0.3">
      <c r="A353" s="55"/>
      <c r="B353" s="3"/>
      <c r="C353" s="3"/>
    </row>
    <row r="354" spans="1:3" ht="17.25" x14ac:dyDescent="0.3">
      <c r="A354" s="1" t="s">
        <v>44</v>
      </c>
      <c r="B354" s="3"/>
      <c r="C354" s="3"/>
    </row>
    <row r="355" spans="1:3" ht="17.25" x14ac:dyDescent="0.3">
      <c r="A355" s="1" t="s">
        <v>1</v>
      </c>
      <c r="B355" s="3"/>
      <c r="C355" s="3"/>
    </row>
    <row r="356" spans="1:3" ht="17.25" x14ac:dyDescent="0.3">
      <c r="A356" s="2"/>
      <c r="B356" s="3"/>
      <c r="C356" s="3"/>
    </row>
    <row r="357" spans="1:3" ht="17.25" x14ac:dyDescent="0.3">
      <c r="A357" s="4" t="s">
        <v>2</v>
      </c>
      <c r="B357" s="3"/>
      <c r="C357" s="3"/>
    </row>
    <row r="358" spans="1:3" ht="17.25" x14ac:dyDescent="0.3">
      <c r="A358" s="5"/>
      <c r="B358" s="165" t="s">
        <v>5</v>
      </c>
      <c r="C358" s="165"/>
    </row>
    <row r="359" spans="1:3" ht="17.25" x14ac:dyDescent="0.3">
      <c r="A359" s="6" t="s">
        <v>6</v>
      </c>
      <c r="B359" s="8"/>
      <c r="C359" s="7">
        <v>93010</v>
      </c>
    </row>
    <row r="360" spans="1:3" ht="17.25" x14ac:dyDescent="0.3">
      <c r="A360" s="9" t="s">
        <v>7</v>
      </c>
      <c r="B360" s="11"/>
      <c r="C360" s="10"/>
    </row>
    <row r="361" spans="1:3" ht="15.75" x14ac:dyDescent="0.25">
      <c r="A361" s="12" t="s">
        <v>8</v>
      </c>
      <c r="B361" s="14"/>
      <c r="C361" s="13"/>
    </row>
    <row r="362" spans="1:3" ht="17.25" x14ac:dyDescent="0.3">
      <c r="A362" s="9" t="s">
        <v>9</v>
      </c>
      <c r="B362" s="11"/>
      <c r="C362" s="10">
        <v>7800</v>
      </c>
    </row>
    <row r="363" spans="1:3" ht="17.25" x14ac:dyDescent="0.3">
      <c r="A363" s="9" t="s">
        <v>10</v>
      </c>
      <c r="B363" s="11"/>
      <c r="C363" s="10"/>
    </row>
    <row r="364" spans="1:3" ht="17.25" x14ac:dyDescent="0.3">
      <c r="A364" s="9" t="s">
        <v>11</v>
      </c>
      <c r="B364" s="11"/>
      <c r="C364" s="10">
        <v>30825</v>
      </c>
    </row>
    <row r="365" spans="1:3" ht="17.25" x14ac:dyDescent="0.3">
      <c r="A365" s="9" t="s">
        <v>12</v>
      </c>
      <c r="B365" s="16"/>
      <c r="C365" s="15">
        <v>30000</v>
      </c>
    </row>
    <row r="366" spans="1:3" ht="17.25" x14ac:dyDescent="0.3">
      <c r="A366" s="9" t="s">
        <v>13</v>
      </c>
      <c r="B366" s="11"/>
      <c r="C366" s="10">
        <v>46505</v>
      </c>
    </row>
    <row r="367" spans="1:3" ht="17.25" x14ac:dyDescent="0.3">
      <c r="A367" s="9" t="s">
        <v>14</v>
      </c>
      <c r="B367" s="11"/>
      <c r="C367" s="10"/>
    </row>
    <row r="368" spans="1:3" ht="17.25" x14ac:dyDescent="0.3">
      <c r="A368" s="9" t="s">
        <v>15</v>
      </c>
      <c r="B368" s="14"/>
      <c r="C368" s="13">
        <v>100000</v>
      </c>
    </row>
    <row r="369" spans="1:3" ht="17.25" x14ac:dyDescent="0.3">
      <c r="A369" s="9" t="s">
        <v>16</v>
      </c>
      <c r="B369" s="11"/>
      <c r="C369" s="10">
        <v>25000</v>
      </c>
    </row>
    <row r="370" spans="1:3" ht="17.25" x14ac:dyDescent="0.3">
      <c r="A370" s="9" t="s">
        <v>17</v>
      </c>
      <c r="B370" s="11"/>
      <c r="C370" s="10">
        <v>55000</v>
      </c>
    </row>
    <row r="371" spans="1:3" ht="17.25" x14ac:dyDescent="0.3">
      <c r="A371" s="9" t="s">
        <v>18</v>
      </c>
      <c r="B371" s="14"/>
      <c r="C371" s="13">
        <v>11500</v>
      </c>
    </row>
    <row r="372" spans="1:3" ht="17.25" x14ac:dyDescent="0.3">
      <c r="A372" s="9" t="s">
        <v>19</v>
      </c>
      <c r="B372" s="11"/>
      <c r="C372" s="10">
        <v>20000</v>
      </c>
    </row>
    <row r="373" spans="1:3" ht="17.25" x14ac:dyDescent="0.3">
      <c r="A373" s="17" t="s">
        <v>20</v>
      </c>
      <c r="B373" s="19"/>
      <c r="C373" s="18">
        <f>SUM(C359:C372)</f>
        <v>419640</v>
      </c>
    </row>
    <row r="374" spans="1:3" ht="17.25" x14ac:dyDescent="0.3">
      <c r="A374" s="9"/>
      <c r="B374" s="22"/>
      <c r="C374" s="20"/>
    </row>
    <row r="375" spans="1:3" ht="17.25" x14ac:dyDescent="0.3">
      <c r="A375" s="23" t="s">
        <v>21</v>
      </c>
      <c r="B375" s="22"/>
      <c r="C375" s="20"/>
    </row>
    <row r="376" spans="1:3" ht="17.25" x14ac:dyDescent="0.3">
      <c r="A376" s="9" t="s">
        <v>22</v>
      </c>
      <c r="B376" s="22"/>
      <c r="C376" s="20"/>
    </row>
    <row r="377" spans="1:3" ht="15.75" x14ac:dyDescent="0.25">
      <c r="A377" s="24" t="s">
        <v>23</v>
      </c>
      <c r="B377" s="16"/>
      <c r="C377" s="15">
        <v>17177.23</v>
      </c>
    </row>
    <row r="378" spans="1:3" ht="17.25" x14ac:dyDescent="0.3">
      <c r="A378" s="9" t="s">
        <v>24</v>
      </c>
      <c r="B378" s="22"/>
      <c r="C378" s="20"/>
    </row>
    <row r="379" spans="1:3" ht="17.25" x14ac:dyDescent="0.3">
      <c r="A379" s="9" t="s">
        <v>25</v>
      </c>
      <c r="B379" s="22"/>
      <c r="C379" s="20"/>
    </row>
    <row r="380" spans="1:3" ht="17.25" x14ac:dyDescent="0.3">
      <c r="A380" s="9"/>
      <c r="B380" s="22"/>
      <c r="C380" s="20"/>
    </row>
    <row r="381" spans="1:3" ht="15.75" x14ac:dyDescent="0.25">
      <c r="A381" s="12"/>
      <c r="B381" s="8"/>
      <c r="C381" s="7">
        <f>C373+C377+C378+C379</f>
        <v>436817.23</v>
      </c>
    </row>
    <row r="382" spans="1:3" ht="17.25" x14ac:dyDescent="0.3">
      <c r="A382" s="23" t="s">
        <v>26</v>
      </c>
      <c r="B382" s="11"/>
      <c r="C382" s="10"/>
    </row>
    <row r="383" spans="1:3" ht="17.25" x14ac:dyDescent="0.3">
      <c r="A383" s="9" t="s">
        <v>27</v>
      </c>
      <c r="B383" s="27">
        <v>350</v>
      </c>
      <c r="C383" s="28"/>
    </row>
    <row r="384" spans="1:3" ht="17.25" x14ac:dyDescent="0.3">
      <c r="A384" s="9" t="s">
        <v>28</v>
      </c>
      <c r="B384" s="30">
        <f>C359*10/100</f>
        <v>9301</v>
      </c>
      <c r="C384" s="31"/>
    </row>
    <row r="385" spans="1:3" ht="16.5" thickBot="1" x14ac:dyDescent="0.3">
      <c r="A385" s="12"/>
      <c r="B385" s="62"/>
      <c r="C385" s="59">
        <f t="shared" ref="C385" si="21">-B383-B384</f>
        <v>-9651</v>
      </c>
    </row>
    <row r="386" spans="1:3" ht="17.25" x14ac:dyDescent="0.3">
      <c r="A386" s="9" t="s">
        <v>29</v>
      </c>
      <c r="B386" s="11"/>
      <c r="C386" s="65">
        <f>+C381+C385</f>
        <v>427166.23</v>
      </c>
    </row>
    <row r="387" spans="1:3" ht="17.25" x14ac:dyDescent="0.3">
      <c r="A387" s="9" t="s">
        <v>30</v>
      </c>
      <c r="B387" s="30"/>
      <c r="C387" s="31">
        <f t="shared" ref="C387" si="22">C386*6/100</f>
        <v>25629.9738</v>
      </c>
    </row>
    <row r="388" spans="1:3" ht="17.25" x14ac:dyDescent="0.3">
      <c r="A388" s="9" t="s">
        <v>31</v>
      </c>
      <c r="B388" s="22"/>
      <c r="C388" s="66">
        <v>-15000</v>
      </c>
    </row>
    <row r="389" spans="1:3" ht="15.75" x14ac:dyDescent="0.25">
      <c r="A389" s="12" t="s">
        <v>32</v>
      </c>
      <c r="B389" s="40"/>
      <c r="C389" s="41">
        <f t="shared" ref="C389" si="23">C387+C388</f>
        <v>10629.9738</v>
      </c>
    </row>
    <row r="390" spans="1:3" ht="16.5" thickBot="1" x14ac:dyDescent="0.3">
      <c r="A390" s="51"/>
      <c r="B390" s="52"/>
      <c r="C390" s="95">
        <v>10630</v>
      </c>
    </row>
    <row r="391" spans="1:3" ht="18" thickTop="1" x14ac:dyDescent="0.3">
      <c r="A391" s="61"/>
      <c r="B391" s="3"/>
      <c r="C391" s="3"/>
    </row>
    <row r="392" spans="1:3" ht="17.25" x14ac:dyDescent="0.3">
      <c r="A392" s="61"/>
      <c r="B392" s="3"/>
      <c r="C392" s="3"/>
    </row>
    <row r="393" spans="1:3" ht="17.25" x14ac:dyDescent="0.3">
      <c r="A393" s="61"/>
      <c r="B393" s="3"/>
      <c r="C393" s="3"/>
    </row>
    <row r="394" spans="1:3" ht="17.25" x14ac:dyDescent="0.3">
      <c r="A394" s="61"/>
      <c r="B394" s="3"/>
      <c r="C394" s="3"/>
    </row>
    <row r="395" spans="1:3" ht="17.25" x14ac:dyDescent="0.3">
      <c r="A395" s="61"/>
      <c r="B395" s="3"/>
      <c r="C395" s="3"/>
    </row>
    <row r="396" spans="1:3" ht="17.25" x14ac:dyDescent="0.3">
      <c r="A396" s="61"/>
      <c r="B396" s="3"/>
      <c r="C396" s="3"/>
    </row>
    <row r="397" spans="1:3" ht="15.75" x14ac:dyDescent="0.25">
      <c r="A397" s="3"/>
      <c r="B397" s="3"/>
      <c r="C397" s="3"/>
    </row>
    <row r="398" spans="1:3" ht="15.75" x14ac:dyDescent="0.25">
      <c r="A398" s="92"/>
      <c r="B398" s="30"/>
      <c r="C398" s="58"/>
    </row>
    <row r="399" spans="1:3" ht="15.75" x14ac:dyDescent="0.25">
      <c r="A399" s="92"/>
      <c r="B399" s="30"/>
      <c r="C399" s="58"/>
    </row>
    <row r="400" spans="1:3" ht="15.75" x14ac:dyDescent="0.25">
      <c r="A400" s="92"/>
      <c r="B400" s="30"/>
      <c r="C400" s="58"/>
    </row>
    <row r="401" spans="1:3" ht="17.25" x14ac:dyDescent="0.3">
      <c r="A401" s="1" t="s">
        <v>55</v>
      </c>
      <c r="B401" s="3"/>
      <c r="C401" s="3"/>
    </row>
    <row r="402" spans="1:3" ht="17.25" x14ac:dyDescent="0.3">
      <c r="A402" s="1" t="s">
        <v>56</v>
      </c>
      <c r="B402" s="3"/>
      <c r="C402" s="3"/>
    </row>
    <row r="403" spans="1:3" ht="15.75" x14ac:dyDescent="0.25">
      <c r="A403" s="73"/>
      <c r="B403" s="3"/>
      <c r="C403" s="3"/>
    </row>
    <row r="404" spans="1:3" ht="15.75" x14ac:dyDescent="0.25">
      <c r="A404" s="74" t="s">
        <v>2</v>
      </c>
      <c r="B404" s="3"/>
      <c r="C404" s="3"/>
    </row>
    <row r="405" spans="1:3" ht="15.75" x14ac:dyDescent="0.25">
      <c r="A405" s="75"/>
      <c r="B405" s="165" t="s">
        <v>5</v>
      </c>
      <c r="C405" s="165"/>
    </row>
    <row r="406" spans="1:3" ht="15.75" x14ac:dyDescent="0.25">
      <c r="A406" s="76" t="s">
        <v>6</v>
      </c>
      <c r="B406" s="8"/>
      <c r="C406" s="7">
        <v>90840</v>
      </c>
    </row>
    <row r="407" spans="1:3" ht="15.75" x14ac:dyDescent="0.25">
      <c r="A407" s="67" t="s">
        <v>7</v>
      </c>
      <c r="B407" s="47"/>
      <c r="C407" s="77"/>
    </row>
    <row r="408" spans="1:3" ht="15.75" x14ac:dyDescent="0.25">
      <c r="A408" s="67" t="s">
        <v>9</v>
      </c>
      <c r="B408" s="11"/>
      <c r="C408" s="10">
        <v>7800</v>
      </c>
    </row>
    <row r="409" spans="1:3" ht="16.5" x14ac:dyDescent="0.25">
      <c r="A409" s="12" t="s">
        <v>8</v>
      </c>
      <c r="B409" s="48"/>
      <c r="C409" s="10">
        <v>2320</v>
      </c>
    </row>
    <row r="410" spans="1:3" ht="15.75" x14ac:dyDescent="0.25">
      <c r="A410" s="67" t="s">
        <v>11</v>
      </c>
      <c r="B410" s="11"/>
      <c r="C410" s="10">
        <v>30825</v>
      </c>
    </row>
    <row r="411" spans="1:3" ht="15.75" x14ac:dyDescent="0.25">
      <c r="A411" s="67" t="s">
        <v>53</v>
      </c>
      <c r="B411" s="11"/>
      <c r="C411" s="10">
        <v>30000</v>
      </c>
    </row>
    <row r="412" spans="1:3" ht="15.75" x14ac:dyDescent="0.25">
      <c r="A412" s="67" t="s">
        <v>13</v>
      </c>
      <c r="B412" s="11"/>
      <c r="C412" s="10">
        <v>45420</v>
      </c>
    </row>
    <row r="413" spans="1:3" ht="15.75" x14ac:dyDescent="0.25">
      <c r="A413" s="67" t="s">
        <v>14</v>
      </c>
      <c r="B413" s="47"/>
      <c r="C413" s="13"/>
    </row>
    <row r="414" spans="1:3" ht="15.75" x14ac:dyDescent="0.25">
      <c r="A414" s="67" t="s">
        <v>16</v>
      </c>
      <c r="B414" s="11"/>
      <c r="C414" s="10">
        <v>25000</v>
      </c>
    </row>
    <row r="415" spans="1:3" ht="15.75" x14ac:dyDescent="0.25">
      <c r="A415" s="67" t="s">
        <v>17</v>
      </c>
      <c r="B415" s="11"/>
      <c r="C415" s="10">
        <v>55000</v>
      </c>
    </row>
    <row r="416" spans="1:3" ht="15.75" x14ac:dyDescent="0.25">
      <c r="A416" s="67" t="s">
        <v>15</v>
      </c>
      <c r="B416" s="47"/>
      <c r="C416" s="25">
        <v>100000</v>
      </c>
    </row>
    <row r="417" spans="1:3" ht="15.75" x14ac:dyDescent="0.25">
      <c r="A417" s="67" t="s">
        <v>18</v>
      </c>
      <c r="B417" s="11"/>
      <c r="C417" s="10">
        <v>11500</v>
      </c>
    </row>
    <row r="418" spans="1:3" ht="15.75" x14ac:dyDescent="0.25">
      <c r="A418" s="67" t="s">
        <v>19</v>
      </c>
      <c r="B418" s="11"/>
      <c r="C418" s="10">
        <v>20000</v>
      </c>
    </row>
    <row r="419" spans="1:3" ht="15.75" x14ac:dyDescent="0.25">
      <c r="A419" s="78" t="s">
        <v>20</v>
      </c>
      <c r="B419" s="19"/>
      <c r="C419" s="18">
        <f>SUM(C406:C418)</f>
        <v>418705</v>
      </c>
    </row>
    <row r="420" spans="1:3" ht="15.75" x14ac:dyDescent="0.25">
      <c r="A420" s="79"/>
      <c r="B420" s="47"/>
      <c r="C420" s="20"/>
    </row>
    <row r="421" spans="1:3" ht="15.75" x14ac:dyDescent="0.25">
      <c r="A421" s="80" t="s">
        <v>21</v>
      </c>
      <c r="B421" s="47"/>
      <c r="C421" s="20"/>
    </row>
    <row r="422" spans="1:3" ht="15.75" x14ac:dyDescent="0.25">
      <c r="A422" s="67" t="s">
        <v>23</v>
      </c>
      <c r="B422" s="47"/>
      <c r="C422" s="77">
        <v>17177.23</v>
      </c>
    </row>
    <row r="423" spans="1:3" ht="15.75" x14ac:dyDescent="0.25">
      <c r="A423" s="67" t="s">
        <v>22</v>
      </c>
      <c r="B423" s="47"/>
      <c r="C423" s="81"/>
    </row>
    <row r="424" spans="1:3" ht="15.75" x14ac:dyDescent="0.25">
      <c r="A424" s="67" t="s">
        <v>24</v>
      </c>
      <c r="B424" s="90"/>
      <c r="C424" s="81"/>
    </row>
    <row r="425" spans="1:3" ht="15.75" x14ac:dyDescent="0.25">
      <c r="A425" s="67" t="s">
        <v>25</v>
      </c>
      <c r="B425" s="47"/>
      <c r="C425" s="81"/>
    </row>
    <row r="426" spans="1:3" ht="15.75" x14ac:dyDescent="0.25">
      <c r="A426" s="67"/>
      <c r="B426" s="8"/>
      <c r="C426" s="7">
        <f>C419+B424+C422</f>
        <v>435882.23</v>
      </c>
    </row>
    <row r="427" spans="1:3" ht="15.75" x14ac:dyDescent="0.25">
      <c r="A427" s="80" t="s">
        <v>26</v>
      </c>
      <c r="B427" s="47"/>
      <c r="C427" s="81"/>
    </row>
    <row r="428" spans="1:3" ht="15.75" x14ac:dyDescent="0.25">
      <c r="A428" s="67" t="s">
        <v>27</v>
      </c>
      <c r="B428" s="29">
        <v>350</v>
      </c>
      <c r="C428" s="82"/>
    </row>
    <row r="429" spans="1:3" ht="17.25" x14ac:dyDescent="0.3">
      <c r="A429" s="83" t="s">
        <v>28</v>
      </c>
      <c r="B429" s="29">
        <v>9084</v>
      </c>
      <c r="C429" s="82"/>
    </row>
    <row r="430" spans="1:3" ht="17.25" x14ac:dyDescent="0.3">
      <c r="A430" s="83"/>
      <c r="B430" s="49"/>
      <c r="C430" s="33">
        <f>-B428-B429-B430</f>
        <v>-9434</v>
      </c>
    </row>
    <row r="431" spans="1:3" ht="16.5" thickBot="1" x14ac:dyDescent="0.3">
      <c r="A431" s="67" t="s">
        <v>29</v>
      </c>
      <c r="B431" s="35"/>
      <c r="C431" s="84">
        <f>C426-B428-B429</f>
        <v>426448.23</v>
      </c>
    </row>
    <row r="432" spans="1:3" ht="15.75" x14ac:dyDescent="0.25">
      <c r="A432" s="67" t="s">
        <v>30</v>
      </c>
      <c r="B432" s="50"/>
      <c r="C432" s="85">
        <f>C431*6/100</f>
        <v>25586.893799999998</v>
      </c>
    </row>
    <row r="433" spans="1:3" ht="15.75" x14ac:dyDescent="0.25">
      <c r="A433" s="67" t="s">
        <v>31</v>
      </c>
      <c r="B433" s="47"/>
      <c r="C433" s="77">
        <v>-15000</v>
      </c>
    </row>
    <row r="434" spans="1:3" ht="16.5" thickBot="1" x14ac:dyDescent="0.3">
      <c r="A434" s="88" t="s">
        <v>54</v>
      </c>
      <c r="B434" s="57"/>
      <c r="C434" s="99">
        <f>C432+C433</f>
        <v>10586.893799999998</v>
      </c>
    </row>
    <row r="435" spans="1:3" ht="16.5" thickTop="1" x14ac:dyDescent="0.25">
      <c r="A435" s="92"/>
      <c r="B435" s="37"/>
      <c r="C435" s="120"/>
    </row>
    <row r="436" spans="1:3" ht="15.75" x14ac:dyDescent="0.25">
      <c r="A436" s="92"/>
      <c r="B436" s="37"/>
      <c r="C436" s="120"/>
    </row>
    <row r="437" spans="1:3" ht="17.25" x14ac:dyDescent="0.3">
      <c r="A437" s="1" t="s">
        <v>71</v>
      </c>
      <c r="B437" s="1"/>
      <c r="C437" s="2"/>
    </row>
    <row r="438" spans="1:3" ht="17.25" x14ac:dyDescent="0.3">
      <c r="A438" s="1" t="s">
        <v>56</v>
      </c>
      <c r="B438" s="1"/>
      <c r="C438" s="2"/>
    </row>
    <row r="439" spans="1:3" ht="15.75" x14ac:dyDescent="0.25">
      <c r="A439" s="73"/>
      <c r="B439" s="73"/>
      <c r="C439" s="72"/>
    </row>
    <row r="440" spans="1:3" ht="15.75" x14ac:dyDescent="0.25">
      <c r="A440" s="74" t="s">
        <v>2</v>
      </c>
      <c r="B440" s="73"/>
      <c r="C440" s="72"/>
    </row>
    <row r="441" spans="1:3" ht="15.75" x14ac:dyDescent="0.25">
      <c r="A441" s="75"/>
      <c r="B441" s="165" t="s">
        <v>5</v>
      </c>
      <c r="C441" s="165"/>
    </row>
    <row r="442" spans="1:3" ht="15.75" x14ac:dyDescent="0.25">
      <c r="A442" s="76" t="s">
        <v>6</v>
      </c>
      <c r="B442" s="8"/>
      <c r="C442" s="7">
        <v>110000</v>
      </c>
    </row>
    <row r="443" spans="1:3" ht="15.75" x14ac:dyDescent="0.25">
      <c r="A443" s="67" t="s">
        <v>7</v>
      </c>
      <c r="B443" s="47"/>
      <c r="C443" s="77"/>
    </row>
    <row r="444" spans="1:3" ht="15.75" x14ac:dyDescent="0.25">
      <c r="A444" s="67" t="s">
        <v>9</v>
      </c>
      <c r="B444" s="11"/>
      <c r="C444" s="10">
        <v>7800</v>
      </c>
    </row>
    <row r="445" spans="1:3" ht="16.5" x14ac:dyDescent="0.25">
      <c r="A445" s="12" t="s">
        <v>8</v>
      </c>
      <c r="B445" s="48"/>
      <c r="C445" s="10"/>
    </row>
    <row r="446" spans="1:3" ht="15.75" x14ac:dyDescent="0.25">
      <c r="A446" s="67" t="s">
        <v>11</v>
      </c>
      <c r="B446" s="11"/>
      <c r="C446" s="10">
        <v>30825</v>
      </c>
    </row>
    <row r="447" spans="1:3" ht="15.75" x14ac:dyDescent="0.25">
      <c r="A447" s="67" t="s">
        <v>53</v>
      </c>
      <c r="B447" s="11"/>
      <c r="C447" s="10">
        <v>86000</v>
      </c>
    </row>
    <row r="448" spans="1:3" ht="15.75" x14ac:dyDescent="0.25">
      <c r="A448" s="67" t="s">
        <v>72</v>
      </c>
      <c r="B448" s="11"/>
      <c r="C448" s="10"/>
    </row>
    <row r="449" spans="1:3" ht="15.75" x14ac:dyDescent="0.25">
      <c r="A449" s="67" t="s">
        <v>13</v>
      </c>
      <c r="B449" s="11"/>
      <c r="C449" s="10">
        <v>55000</v>
      </c>
    </row>
    <row r="450" spans="1:3" ht="15.75" x14ac:dyDescent="0.25">
      <c r="A450" s="67" t="s">
        <v>14</v>
      </c>
      <c r="B450" s="47"/>
      <c r="C450" s="13"/>
    </row>
    <row r="451" spans="1:3" ht="15.75" x14ac:dyDescent="0.25">
      <c r="A451" s="67" t="s">
        <v>16</v>
      </c>
      <c r="B451" s="11"/>
      <c r="C451" s="10">
        <v>25000</v>
      </c>
    </row>
    <row r="452" spans="1:3" ht="15.75" x14ac:dyDescent="0.25">
      <c r="A452" s="67" t="s">
        <v>17</v>
      </c>
      <c r="B452" s="11"/>
      <c r="C452" s="10">
        <v>65000</v>
      </c>
    </row>
    <row r="453" spans="1:3" ht="15.75" x14ac:dyDescent="0.25">
      <c r="A453" s="67" t="s">
        <v>15</v>
      </c>
      <c r="B453" s="47"/>
      <c r="C453" s="25">
        <v>100000</v>
      </c>
    </row>
    <row r="454" spans="1:3" ht="15.75" x14ac:dyDescent="0.25">
      <c r="A454" s="67" t="s">
        <v>18</v>
      </c>
      <c r="B454" s="11"/>
      <c r="C454" s="10">
        <v>11500</v>
      </c>
    </row>
    <row r="455" spans="1:3" ht="15.75" x14ac:dyDescent="0.25">
      <c r="A455" s="67" t="s">
        <v>19</v>
      </c>
      <c r="B455" s="11"/>
      <c r="C455" s="10">
        <v>20000</v>
      </c>
    </row>
    <row r="456" spans="1:3" ht="15.75" x14ac:dyDescent="0.25">
      <c r="A456" s="78" t="s">
        <v>20</v>
      </c>
      <c r="B456" s="19"/>
      <c r="C456" s="18">
        <f>SUM(C442:C455)</f>
        <v>511125</v>
      </c>
    </row>
    <row r="457" spans="1:3" ht="15.75" x14ac:dyDescent="0.25">
      <c r="A457" s="79"/>
      <c r="B457" s="47"/>
      <c r="C457" s="20"/>
    </row>
    <row r="458" spans="1:3" ht="15.75" x14ac:dyDescent="0.25">
      <c r="A458" s="80" t="s">
        <v>21</v>
      </c>
      <c r="B458" s="47"/>
      <c r="C458" s="20"/>
    </row>
    <row r="459" spans="1:3" ht="15.75" x14ac:dyDescent="0.25">
      <c r="A459" s="67" t="s">
        <v>23</v>
      </c>
      <c r="B459" s="47"/>
      <c r="C459" s="77">
        <v>17177.23</v>
      </c>
    </row>
    <row r="460" spans="1:3" ht="15.75" x14ac:dyDescent="0.25">
      <c r="A460" s="67" t="s">
        <v>22</v>
      </c>
      <c r="B460" s="47"/>
      <c r="C460" s="81"/>
    </row>
    <row r="461" spans="1:3" ht="15.75" x14ac:dyDescent="0.25">
      <c r="A461" s="67" t="s">
        <v>24</v>
      </c>
      <c r="B461" s="90"/>
      <c r="C461" s="81"/>
    </row>
    <row r="462" spans="1:3" ht="15.75" x14ac:dyDescent="0.25">
      <c r="A462" s="67" t="s">
        <v>25</v>
      </c>
      <c r="B462" s="47"/>
      <c r="C462" s="81"/>
    </row>
    <row r="463" spans="1:3" ht="15.75" x14ac:dyDescent="0.25">
      <c r="A463" s="67"/>
      <c r="B463" s="8"/>
      <c r="C463" s="7">
        <f>C456+B461+C459</f>
        <v>528302.23</v>
      </c>
    </row>
    <row r="464" spans="1:3" ht="15.75" x14ac:dyDescent="0.25">
      <c r="A464" s="80" t="s">
        <v>26</v>
      </c>
      <c r="B464" s="47"/>
      <c r="C464" s="81"/>
    </row>
    <row r="465" spans="1:3" ht="15.75" x14ac:dyDescent="0.25">
      <c r="A465" s="67" t="s">
        <v>27</v>
      </c>
      <c r="B465" s="29">
        <v>350</v>
      </c>
      <c r="C465" s="82"/>
    </row>
    <row r="466" spans="1:3" ht="17.25" x14ac:dyDescent="0.3">
      <c r="A466" s="83" t="s">
        <v>28</v>
      </c>
      <c r="B466" s="29">
        <v>20533.330000000002</v>
      </c>
      <c r="C466" s="82"/>
    </row>
    <row r="467" spans="1:3" ht="17.25" x14ac:dyDescent="0.3">
      <c r="A467" s="83"/>
      <c r="B467" s="49"/>
      <c r="C467" s="33">
        <f>-B465-B466-B467</f>
        <v>-20883.330000000002</v>
      </c>
    </row>
    <row r="468" spans="1:3" ht="16.5" thickBot="1" x14ac:dyDescent="0.3">
      <c r="A468" s="67" t="s">
        <v>29</v>
      </c>
      <c r="B468" s="35"/>
      <c r="C468" s="84">
        <f>C463-B465-B466</f>
        <v>507418.89999999997</v>
      </c>
    </row>
    <row r="469" spans="1:3" ht="15.75" x14ac:dyDescent="0.25">
      <c r="A469" s="67" t="s">
        <v>73</v>
      </c>
      <c r="B469" s="50"/>
      <c r="C469" s="85">
        <f>C468*12/100</f>
        <v>60890.267999999996</v>
      </c>
    </row>
    <row r="470" spans="1:3" ht="15.75" x14ac:dyDescent="0.25">
      <c r="A470" s="67" t="s">
        <v>31</v>
      </c>
      <c r="B470" s="47"/>
      <c r="C470" s="77">
        <v>-45000</v>
      </c>
    </row>
    <row r="471" spans="1:3" ht="16.5" thickBot="1" x14ac:dyDescent="0.3">
      <c r="A471" s="88" t="s">
        <v>54</v>
      </c>
      <c r="B471" s="57"/>
      <c r="C471" s="87">
        <f t="shared" ref="C471" si="24">C469+C470</f>
        <v>15890.267999999996</v>
      </c>
    </row>
    <row r="472" spans="1:3" ht="15.75" thickTop="1" x14ac:dyDescent="0.25"/>
    <row r="473" spans="1:3" ht="15.75" x14ac:dyDescent="0.25">
      <c r="A473" s="3"/>
      <c r="B473" s="3"/>
      <c r="C473" s="3"/>
    </row>
    <row r="474" spans="1:3" ht="15.75" x14ac:dyDescent="0.25">
      <c r="A474" s="3"/>
      <c r="B474" s="3"/>
      <c r="C474" s="3"/>
    </row>
    <row r="475" spans="1:3" ht="15.75" x14ac:dyDescent="0.25">
      <c r="A475" s="3"/>
      <c r="B475" s="3"/>
      <c r="C475" s="3"/>
    </row>
    <row r="477" spans="1:3" ht="15.75" x14ac:dyDescent="0.25">
      <c r="A477" s="71" t="s">
        <v>62</v>
      </c>
      <c r="C477" s="101"/>
    </row>
    <row r="478" spans="1:3" ht="15.75" x14ac:dyDescent="0.25">
      <c r="A478" s="71" t="s">
        <v>63</v>
      </c>
      <c r="B478" s="71"/>
      <c r="C478" s="72"/>
    </row>
    <row r="479" spans="1:3" ht="15.75" x14ac:dyDescent="0.25">
      <c r="A479" s="73"/>
      <c r="B479" s="73"/>
      <c r="C479" s="72"/>
    </row>
    <row r="480" spans="1:3" ht="15.75" x14ac:dyDescent="0.25">
      <c r="A480" s="74" t="s">
        <v>2</v>
      </c>
      <c r="B480" s="73"/>
      <c r="C480" s="72"/>
    </row>
    <row r="481" spans="1:3" ht="15.75" x14ac:dyDescent="0.25">
      <c r="A481" s="75"/>
      <c r="B481" s="165" t="s">
        <v>5</v>
      </c>
      <c r="C481" s="165"/>
    </row>
    <row r="482" spans="1:3" ht="15.75" x14ac:dyDescent="0.25">
      <c r="A482" s="76" t="s">
        <v>6</v>
      </c>
      <c r="B482" s="8"/>
      <c r="C482" s="7">
        <v>136500</v>
      </c>
    </row>
    <row r="483" spans="1:3" ht="15.75" x14ac:dyDescent="0.25">
      <c r="A483" s="67" t="s">
        <v>7</v>
      </c>
      <c r="B483" s="47"/>
      <c r="C483" s="77" t="s">
        <v>38</v>
      </c>
    </row>
    <row r="484" spans="1:3" ht="15.75" x14ac:dyDescent="0.25">
      <c r="A484" s="67" t="s">
        <v>9</v>
      </c>
      <c r="B484" s="11"/>
      <c r="C484" s="10">
        <v>7800</v>
      </c>
    </row>
    <row r="485" spans="1:3" ht="17.25" x14ac:dyDescent="0.3">
      <c r="A485" s="83" t="s">
        <v>10</v>
      </c>
      <c r="B485" s="48"/>
      <c r="C485" s="10" t="s">
        <v>38</v>
      </c>
    </row>
    <row r="486" spans="1:3" ht="15.75" x14ac:dyDescent="0.25">
      <c r="A486" s="67" t="s">
        <v>64</v>
      </c>
      <c r="B486" s="11"/>
      <c r="C486" s="10">
        <v>7500</v>
      </c>
    </row>
    <row r="487" spans="1:3" ht="15.75" x14ac:dyDescent="0.25">
      <c r="A487" s="67" t="s">
        <v>11</v>
      </c>
      <c r="B487" s="11"/>
      <c r="C487" s="10">
        <v>30825</v>
      </c>
    </row>
    <row r="488" spans="1:3" ht="15.75" x14ac:dyDescent="0.25">
      <c r="A488" s="67" t="s">
        <v>53</v>
      </c>
      <c r="B488" s="11"/>
      <c r="C488" s="10">
        <v>50000</v>
      </c>
    </row>
    <row r="489" spans="1:3" ht="15.75" x14ac:dyDescent="0.25">
      <c r="A489" s="67" t="s">
        <v>13</v>
      </c>
      <c r="B489" s="11"/>
      <c r="C489" s="10">
        <v>68250</v>
      </c>
    </row>
    <row r="490" spans="1:3" ht="15.75" x14ac:dyDescent="0.25">
      <c r="A490" s="67" t="s">
        <v>14</v>
      </c>
      <c r="B490" s="47"/>
      <c r="C490" s="13" t="s">
        <v>38</v>
      </c>
    </row>
    <row r="491" spans="1:3" ht="15.75" x14ac:dyDescent="0.25">
      <c r="A491" s="67" t="s">
        <v>16</v>
      </c>
      <c r="B491" s="11"/>
      <c r="C491" s="10">
        <v>25000</v>
      </c>
    </row>
    <row r="492" spans="1:3" ht="15.75" x14ac:dyDescent="0.25">
      <c r="A492" s="67" t="s">
        <v>17</v>
      </c>
      <c r="B492" s="11"/>
      <c r="C492" s="10">
        <v>75000</v>
      </c>
    </row>
    <row r="493" spans="1:3" ht="15.75" x14ac:dyDescent="0.25">
      <c r="A493" s="67" t="s">
        <v>15</v>
      </c>
      <c r="B493" s="47"/>
      <c r="C493" s="15">
        <v>125000</v>
      </c>
    </row>
    <row r="494" spans="1:3" ht="15.75" x14ac:dyDescent="0.25">
      <c r="A494" s="67" t="s">
        <v>18</v>
      </c>
      <c r="B494" s="11"/>
      <c r="C494" s="10">
        <v>13900</v>
      </c>
    </row>
    <row r="495" spans="1:3" ht="15.75" x14ac:dyDescent="0.25">
      <c r="A495" s="67" t="s">
        <v>19</v>
      </c>
      <c r="B495" s="11"/>
      <c r="C495" s="10">
        <v>20000</v>
      </c>
    </row>
    <row r="496" spans="1:3" ht="15.75" x14ac:dyDescent="0.25">
      <c r="A496" s="78" t="s">
        <v>20</v>
      </c>
      <c r="B496" s="19"/>
      <c r="C496" s="18">
        <f>SUM(C482:C495)</f>
        <v>559775</v>
      </c>
    </row>
    <row r="497" spans="1:3" ht="15.75" x14ac:dyDescent="0.25">
      <c r="A497" s="79"/>
      <c r="B497" s="47"/>
      <c r="C497" s="20"/>
    </row>
    <row r="498" spans="1:3" ht="15.75" x14ac:dyDescent="0.25">
      <c r="A498" s="80" t="s">
        <v>21</v>
      </c>
      <c r="B498" s="47"/>
      <c r="C498" s="20"/>
    </row>
    <row r="499" spans="1:3" ht="15.75" x14ac:dyDescent="0.25">
      <c r="A499" s="67" t="s">
        <v>23</v>
      </c>
      <c r="B499" s="47"/>
      <c r="C499" s="77"/>
    </row>
    <row r="500" spans="1:3" ht="15.75" x14ac:dyDescent="0.25">
      <c r="A500" s="67" t="s">
        <v>22</v>
      </c>
      <c r="B500" s="47"/>
      <c r="C500" s="81"/>
    </row>
    <row r="501" spans="1:3" ht="15.75" x14ac:dyDescent="0.25">
      <c r="A501" s="67" t="s">
        <v>24</v>
      </c>
      <c r="B501" s="47"/>
      <c r="C501" s="81"/>
    </row>
    <row r="502" spans="1:3" ht="15.75" x14ac:dyDescent="0.25">
      <c r="A502" s="67" t="s">
        <v>25</v>
      </c>
      <c r="B502" s="47"/>
      <c r="C502" s="81"/>
    </row>
    <row r="503" spans="1:3" ht="15.75" x14ac:dyDescent="0.25">
      <c r="A503" s="67"/>
      <c r="B503" s="8"/>
      <c r="C503" s="7">
        <f>+C496+C499+C500+C501+C502</f>
        <v>559775</v>
      </c>
    </row>
    <row r="504" spans="1:3" ht="15.75" x14ac:dyDescent="0.25">
      <c r="A504" s="80" t="s">
        <v>26</v>
      </c>
      <c r="B504" s="47"/>
      <c r="C504" s="81"/>
    </row>
    <row r="505" spans="1:3" ht="15.75" x14ac:dyDescent="0.25">
      <c r="A505" s="67" t="s">
        <v>27</v>
      </c>
      <c r="B505" s="29">
        <v>350</v>
      </c>
      <c r="C505" s="82"/>
    </row>
    <row r="506" spans="1:3" ht="17.25" x14ac:dyDescent="0.3">
      <c r="A506" s="83" t="s">
        <v>28</v>
      </c>
      <c r="B506" s="29">
        <v>13650</v>
      </c>
      <c r="C506" s="82"/>
    </row>
    <row r="507" spans="1:3" ht="17.25" x14ac:dyDescent="0.3">
      <c r="A507" s="83"/>
      <c r="B507" s="49"/>
      <c r="C507" s="33">
        <f>-B505-B506-B507</f>
        <v>-14000</v>
      </c>
    </row>
    <row r="508" spans="1:3" ht="16.5" thickBot="1" x14ac:dyDescent="0.3">
      <c r="A508" s="67" t="s">
        <v>29</v>
      </c>
      <c r="B508" s="35"/>
      <c r="C508" s="84">
        <f>+C503+C507</f>
        <v>545775</v>
      </c>
    </row>
    <row r="509" spans="1:3" ht="15.75" x14ac:dyDescent="0.25">
      <c r="A509" s="67" t="s">
        <v>65</v>
      </c>
      <c r="B509" s="50"/>
      <c r="C509" s="85">
        <f>C508*12/100</f>
        <v>65493</v>
      </c>
    </row>
    <row r="510" spans="1:3" ht="15.75" x14ac:dyDescent="0.25">
      <c r="A510" s="67" t="s">
        <v>31</v>
      </c>
      <c r="B510" s="47"/>
      <c r="C510" s="77">
        <v>-45000</v>
      </c>
    </row>
    <row r="511" spans="1:3" ht="16.5" thickBot="1" x14ac:dyDescent="0.3">
      <c r="A511" s="68" t="s">
        <v>33</v>
      </c>
      <c r="B511" s="89"/>
      <c r="C511" s="99">
        <f>C509+C510</f>
        <v>20493</v>
      </c>
    </row>
    <row r="512" spans="1:3" ht="15.75" thickTop="1" x14ac:dyDescent="0.25"/>
    <row r="526" spans="1:3" ht="15.75" x14ac:dyDescent="0.25">
      <c r="A526" s="71" t="s">
        <v>66</v>
      </c>
      <c r="C526" s="101"/>
    </row>
    <row r="527" spans="1:3" ht="15.75" x14ac:dyDescent="0.25">
      <c r="A527" s="71" t="s">
        <v>63</v>
      </c>
      <c r="B527" s="71"/>
      <c r="C527" s="72"/>
    </row>
    <row r="528" spans="1:3" x14ac:dyDescent="0.25">
      <c r="C528" s="101"/>
    </row>
    <row r="529" spans="1:3" ht="15.75" x14ac:dyDescent="0.25">
      <c r="A529" s="74" t="s">
        <v>2</v>
      </c>
      <c r="B529" s="73"/>
      <c r="C529" s="72"/>
    </row>
    <row r="530" spans="1:3" ht="15.75" x14ac:dyDescent="0.25">
      <c r="A530" s="75"/>
      <c r="B530" s="165" t="s">
        <v>5</v>
      </c>
      <c r="C530" s="165"/>
    </row>
    <row r="531" spans="1:3" ht="15.75" x14ac:dyDescent="0.25">
      <c r="A531" s="76" t="s">
        <v>6</v>
      </c>
      <c r="B531" s="8"/>
      <c r="C531" s="7">
        <v>139250</v>
      </c>
    </row>
    <row r="532" spans="1:3" ht="15.75" x14ac:dyDescent="0.25">
      <c r="A532" s="67" t="s">
        <v>7</v>
      </c>
      <c r="B532" s="47"/>
      <c r="C532" s="77" t="s">
        <v>38</v>
      </c>
    </row>
    <row r="533" spans="1:3" ht="15.75" x14ac:dyDescent="0.25">
      <c r="A533" s="67" t="s">
        <v>9</v>
      </c>
      <c r="B533" s="11"/>
      <c r="C533" s="10">
        <v>7800</v>
      </c>
    </row>
    <row r="534" spans="1:3" ht="17.25" x14ac:dyDescent="0.3">
      <c r="A534" s="83" t="s">
        <v>10</v>
      </c>
      <c r="B534" s="48"/>
      <c r="C534" s="10" t="s">
        <v>38</v>
      </c>
    </row>
    <row r="535" spans="1:3" ht="15.75" x14ac:dyDescent="0.25">
      <c r="A535" s="67" t="s">
        <v>64</v>
      </c>
      <c r="B535" s="11"/>
      <c r="C535" s="10">
        <v>7500</v>
      </c>
    </row>
    <row r="536" spans="1:3" ht="15.75" x14ac:dyDescent="0.25">
      <c r="A536" s="67" t="s">
        <v>11</v>
      </c>
      <c r="B536" s="11"/>
      <c r="C536" s="10">
        <v>30825</v>
      </c>
    </row>
    <row r="537" spans="1:3" ht="15.75" x14ac:dyDescent="0.25">
      <c r="A537" s="67" t="s">
        <v>53</v>
      </c>
      <c r="B537" s="11"/>
      <c r="C537" s="10">
        <v>50000</v>
      </c>
    </row>
    <row r="538" spans="1:3" ht="15.75" x14ac:dyDescent="0.25">
      <c r="A538" s="67" t="s">
        <v>13</v>
      </c>
      <c r="B538" s="11"/>
      <c r="C538" s="10">
        <v>69625</v>
      </c>
    </row>
    <row r="539" spans="1:3" ht="15.75" x14ac:dyDescent="0.25">
      <c r="A539" s="67" t="s">
        <v>14</v>
      </c>
      <c r="B539" s="47"/>
      <c r="C539" s="13" t="s">
        <v>38</v>
      </c>
    </row>
    <row r="540" spans="1:3" ht="15.75" x14ac:dyDescent="0.25">
      <c r="A540" s="67" t="s">
        <v>16</v>
      </c>
      <c r="B540" s="11"/>
      <c r="C540" s="10">
        <v>25000</v>
      </c>
    </row>
    <row r="541" spans="1:3" ht="15.75" x14ac:dyDescent="0.25">
      <c r="A541" s="67" t="s">
        <v>17</v>
      </c>
      <c r="B541" s="11"/>
      <c r="C541" s="10">
        <v>75000</v>
      </c>
    </row>
    <row r="542" spans="1:3" ht="15.75" x14ac:dyDescent="0.25">
      <c r="A542" s="67" t="s">
        <v>15</v>
      </c>
      <c r="B542" s="47"/>
      <c r="C542" s="15">
        <v>125000</v>
      </c>
    </row>
    <row r="543" spans="1:3" ht="15.75" x14ac:dyDescent="0.25">
      <c r="A543" s="67" t="s">
        <v>18</v>
      </c>
      <c r="B543" s="11"/>
      <c r="C543" s="10">
        <v>13900</v>
      </c>
    </row>
    <row r="544" spans="1:3" ht="15.75" x14ac:dyDescent="0.25">
      <c r="A544" s="67" t="s">
        <v>19</v>
      </c>
      <c r="B544" s="11"/>
      <c r="C544" s="10">
        <v>20000</v>
      </c>
    </row>
    <row r="545" spans="1:3" ht="15.75" x14ac:dyDescent="0.25">
      <c r="A545" s="78" t="s">
        <v>20</v>
      </c>
      <c r="B545" s="19"/>
      <c r="C545" s="18">
        <f>SUM(C531:C544)</f>
        <v>563900</v>
      </c>
    </row>
    <row r="546" spans="1:3" ht="15.75" x14ac:dyDescent="0.25">
      <c r="A546" s="79"/>
      <c r="B546" s="47"/>
      <c r="C546" s="20"/>
    </row>
    <row r="547" spans="1:3" ht="15.75" x14ac:dyDescent="0.25">
      <c r="A547" s="80" t="s">
        <v>21</v>
      </c>
      <c r="B547" s="47"/>
      <c r="C547" s="20"/>
    </row>
    <row r="548" spans="1:3" ht="15.75" x14ac:dyDescent="0.25">
      <c r="A548" s="67" t="s">
        <v>23</v>
      </c>
      <c r="B548" s="47"/>
      <c r="C548" s="77"/>
    </row>
    <row r="549" spans="1:3" ht="15.75" x14ac:dyDescent="0.25">
      <c r="A549" s="67" t="s">
        <v>22</v>
      </c>
      <c r="B549" s="47"/>
      <c r="C549" s="81"/>
    </row>
    <row r="550" spans="1:3" ht="15.75" x14ac:dyDescent="0.25">
      <c r="A550" s="67" t="s">
        <v>24</v>
      </c>
      <c r="B550" s="47"/>
      <c r="C550" s="81"/>
    </row>
    <row r="551" spans="1:3" ht="15.75" x14ac:dyDescent="0.25">
      <c r="A551" s="67" t="s">
        <v>25</v>
      </c>
      <c r="B551" s="47"/>
      <c r="C551" s="81"/>
    </row>
    <row r="552" spans="1:3" ht="15.75" x14ac:dyDescent="0.25">
      <c r="A552" s="67"/>
      <c r="B552" s="8"/>
      <c r="C552" s="7">
        <f>+C545+C548+C549+C550+C551</f>
        <v>563900</v>
      </c>
    </row>
    <row r="553" spans="1:3" ht="15.75" x14ac:dyDescent="0.25">
      <c r="A553" s="80" t="s">
        <v>26</v>
      </c>
      <c r="B553" s="47"/>
      <c r="C553" s="81"/>
    </row>
    <row r="554" spans="1:3" ht="15.75" x14ac:dyDescent="0.25">
      <c r="A554" s="67" t="s">
        <v>27</v>
      </c>
      <c r="B554" s="29">
        <v>350</v>
      </c>
      <c r="C554" s="82"/>
    </row>
    <row r="555" spans="1:3" ht="17.25" x14ac:dyDescent="0.3">
      <c r="A555" s="83" t="s">
        <v>28</v>
      </c>
      <c r="B555" s="29">
        <v>13925</v>
      </c>
      <c r="C555" s="82"/>
    </row>
    <row r="556" spans="1:3" ht="17.25" x14ac:dyDescent="0.3">
      <c r="A556" s="83"/>
      <c r="B556" s="49"/>
      <c r="C556" s="33">
        <f>-B554-B555-B556</f>
        <v>-14275</v>
      </c>
    </row>
    <row r="557" spans="1:3" ht="16.5" thickBot="1" x14ac:dyDescent="0.3">
      <c r="A557" s="67" t="s">
        <v>29</v>
      </c>
      <c r="B557" s="35"/>
      <c r="C557" s="84">
        <f>+C552+C556</f>
        <v>549625</v>
      </c>
    </row>
    <row r="558" spans="1:3" ht="15.75" x14ac:dyDescent="0.25">
      <c r="A558" s="67" t="s">
        <v>65</v>
      </c>
      <c r="B558" s="50"/>
      <c r="C558" s="85">
        <f>C557*12/100</f>
        <v>65955</v>
      </c>
    </row>
    <row r="559" spans="1:3" ht="15.75" x14ac:dyDescent="0.25">
      <c r="A559" s="67" t="s">
        <v>31</v>
      </c>
      <c r="B559" s="47"/>
      <c r="C559" s="77">
        <v>-45000</v>
      </c>
    </row>
    <row r="560" spans="1:3" ht="16.5" thickBot="1" x14ac:dyDescent="0.3">
      <c r="A560" s="68" t="s">
        <v>33</v>
      </c>
      <c r="B560" s="89"/>
      <c r="C560" s="99">
        <f>C558+C559</f>
        <v>20955</v>
      </c>
    </row>
    <row r="561" spans="1:3" ht="15.75" thickTop="1" x14ac:dyDescent="0.25"/>
    <row r="568" spans="1:3" ht="15.75" x14ac:dyDescent="0.25">
      <c r="A568" s="102" t="s">
        <v>67</v>
      </c>
      <c r="B568" s="102"/>
      <c r="C568" s="3"/>
    </row>
    <row r="569" spans="1:3" ht="15.75" x14ac:dyDescent="0.25">
      <c r="A569" s="102" t="s">
        <v>68</v>
      </c>
      <c r="B569" s="102"/>
      <c r="C569" s="3"/>
    </row>
    <row r="570" spans="1:3" ht="15.75" x14ac:dyDescent="0.25">
      <c r="A570" s="3"/>
      <c r="B570" s="3"/>
      <c r="C570" s="3"/>
    </row>
    <row r="571" spans="1:3" ht="15.75" x14ac:dyDescent="0.25">
      <c r="A571" s="103" t="s">
        <v>2</v>
      </c>
      <c r="B571" s="3"/>
      <c r="C571" s="3"/>
    </row>
    <row r="572" spans="1:3" ht="17.25" x14ac:dyDescent="0.3">
      <c r="A572" s="5"/>
      <c r="B572" s="165" t="s">
        <v>5</v>
      </c>
      <c r="C572" s="165"/>
    </row>
    <row r="573" spans="1:3" ht="17.25" x14ac:dyDescent="0.3">
      <c r="A573" s="6" t="s">
        <v>6</v>
      </c>
      <c r="B573" s="104"/>
      <c r="C573" s="105">
        <v>107050</v>
      </c>
    </row>
    <row r="574" spans="1:3" ht="17.25" x14ac:dyDescent="0.3">
      <c r="A574" s="9" t="s">
        <v>7</v>
      </c>
      <c r="B574" s="106"/>
      <c r="C574" s="107"/>
    </row>
    <row r="575" spans="1:3" ht="15.75" x14ac:dyDescent="0.25">
      <c r="A575" s="12" t="s">
        <v>8</v>
      </c>
      <c r="B575" s="16"/>
      <c r="C575" s="15">
        <v>2500</v>
      </c>
    </row>
    <row r="576" spans="1:3" ht="17.25" x14ac:dyDescent="0.3">
      <c r="A576" s="9" t="s">
        <v>9</v>
      </c>
      <c r="B576" s="106"/>
      <c r="C576" s="107">
        <v>7800</v>
      </c>
    </row>
    <row r="577" spans="1:3" ht="17.25" x14ac:dyDescent="0.3">
      <c r="A577" s="9" t="s">
        <v>10</v>
      </c>
      <c r="B577" s="106"/>
      <c r="C577" s="107"/>
    </row>
    <row r="578" spans="1:3" ht="17.25" x14ac:dyDescent="0.3">
      <c r="A578" s="9" t="s">
        <v>11</v>
      </c>
      <c r="B578" s="106"/>
      <c r="C578" s="107">
        <v>30825</v>
      </c>
    </row>
    <row r="579" spans="1:3" ht="17.25" x14ac:dyDescent="0.3">
      <c r="A579" s="9" t="s">
        <v>12</v>
      </c>
      <c r="B579" s="16"/>
      <c r="C579" s="15"/>
    </row>
    <row r="580" spans="1:3" ht="17.25" x14ac:dyDescent="0.3">
      <c r="A580" s="9" t="s">
        <v>13</v>
      </c>
      <c r="B580" s="106"/>
      <c r="C580" s="107">
        <v>53525</v>
      </c>
    </row>
    <row r="581" spans="1:3" ht="17.25" x14ac:dyDescent="0.3">
      <c r="A581" s="9" t="s">
        <v>14</v>
      </c>
      <c r="B581" s="106"/>
      <c r="C581" s="107"/>
    </row>
    <row r="582" spans="1:3" ht="17.25" x14ac:dyDescent="0.3">
      <c r="A582" s="9" t="s">
        <v>15</v>
      </c>
      <c r="B582" s="16"/>
      <c r="C582" s="15">
        <v>100000</v>
      </c>
    </row>
    <row r="583" spans="1:3" ht="17.25" x14ac:dyDescent="0.3">
      <c r="A583" s="9" t="s">
        <v>16</v>
      </c>
      <c r="B583" s="106"/>
      <c r="C583" s="107">
        <v>25000</v>
      </c>
    </row>
    <row r="584" spans="1:3" ht="17.25" x14ac:dyDescent="0.3">
      <c r="A584" s="9" t="s">
        <v>17</v>
      </c>
      <c r="B584" s="106"/>
      <c r="C584" s="107">
        <v>55000</v>
      </c>
    </row>
    <row r="585" spans="1:3" ht="17.25" x14ac:dyDescent="0.3">
      <c r="A585" s="9" t="s">
        <v>18</v>
      </c>
      <c r="B585" s="16"/>
      <c r="C585" s="15">
        <v>11500</v>
      </c>
    </row>
    <row r="586" spans="1:3" ht="17.25" x14ac:dyDescent="0.3">
      <c r="A586" s="9" t="s">
        <v>19</v>
      </c>
      <c r="B586" s="106"/>
      <c r="C586" s="107">
        <v>20000</v>
      </c>
    </row>
    <row r="587" spans="1:3" ht="17.25" x14ac:dyDescent="0.3">
      <c r="A587" s="17" t="s">
        <v>20</v>
      </c>
      <c r="B587" s="109"/>
      <c r="C587" s="108">
        <f>SUM(C573:C586)</f>
        <v>413200</v>
      </c>
    </row>
    <row r="588" spans="1:3" ht="17.25" x14ac:dyDescent="0.3">
      <c r="A588" s="9"/>
      <c r="B588" s="22"/>
      <c r="C588" s="20"/>
    </row>
    <row r="589" spans="1:3" ht="17.25" x14ac:dyDescent="0.3">
      <c r="A589" s="23" t="s">
        <v>21</v>
      </c>
      <c r="B589" s="22"/>
      <c r="C589" s="20"/>
    </row>
    <row r="590" spans="1:3" ht="17.25" x14ac:dyDescent="0.3">
      <c r="A590" s="9" t="s">
        <v>22</v>
      </c>
      <c r="B590" s="22"/>
      <c r="C590" s="20"/>
    </row>
    <row r="591" spans="1:3" ht="15.75" x14ac:dyDescent="0.25">
      <c r="A591" s="110" t="s">
        <v>23</v>
      </c>
      <c r="B591" s="22"/>
      <c r="C591" s="20"/>
    </row>
    <row r="592" spans="1:3" ht="17.25" x14ac:dyDescent="0.3">
      <c r="A592" s="9" t="s">
        <v>24</v>
      </c>
      <c r="B592" s="22"/>
      <c r="C592" s="20"/>
    </row>
    <row r="593" spans="1:3" ht="17.25" x14ac:dyDescent="0.3">
      <c r="A593" s="9" t="s">
        <v>25</v>
      </c>
      <c r="B593" s="22"/>
      <c r="C593" s="20"/>
    </row>
    <row r="594" spans="1:3" ht="17.25" x14ac:dyDescent="0.3">
      <c r="A594" s="9"/>
      <c r="B594" s="22"/>
      <c r="C594" s="20"/>
    </row>
    <row r="595" spans="1:3" ht="15.75" x14ac:dyDescent="0.25">
      <c r="A595" s="12"/>
      <c r="B595" s="104"/>
      <c r="C595" s="105">
        <f>+C587+C590+C591+C592+C593</f>
        <v>413200</v>
      </c>
    </row>
    <row r="596" spans="1:3" ht="17.25" x14ac:dyDescent="0.3">
      <c r="A596" s="23" t="s">
        <v>26</v>
      </c>
      <c r="B596" s="106"/>
      <c r="C596" s="107"/>
    </row>
    <row r="597" spans="1:3" ht="17.25" x14ac:dyDescent="0.3">
      <c r="A597" s="9" t="s">
        <v>27</v>
      </c>
      <c r="B597" s="111">
        <v>350</v>
      </c>
      <c r="C597" s="112"/>
    </row>
    <row r="598" spans="1:3" ht="17.25" x14ac:dyDescent="0.3">
      <c r="A598" s="9" t="s">
        <v>28</v>
      </c>
      <c r="B598" s="32"/>
      <c r="C598" s="31"/>
    </row>
    <row r="599" spans="1:3" ht="15.75" x14ac:dyDescent="0.25">
      <c r="A599" s="110"/>
      <c r="B599" s="32"/>
      <c r="C599" s="31"/>
    </row>
    <row r="600" spans="1:3" ht="15.75" x14ac:dyDescent="0.25">
      <c r="A600" s="12"/>
      <c r="B600" s="106"/>
      <c r="C600" s="107">
        <f>-B597-B598-B599</f>
        <v>-350</v>
      </c>
    </row>
    <row r="601" spans="1:3" ht="17.25" x14ac:dyDescent="0.3">
      <c r="A601" s="9" t="s">
        <v>29</v>
      </c>
      <c r="B601" s="104"/>
      <c r="C601" s="105">
        <f>+C595+C600</f>
        <v>412850</v>
      </c>
    </row>
    <row r="602" spans="1:3" ht="17.25" x14ac:dyDescent="0.3">
      <c r="A602" s="9" t="s">
        <v>30</v>
      </c>
      <c r="B602" s="32"/>
      <c r="C602" s="31">
        <f>C601*6/100</f>
        <v>24771</v>
      </c>
    </row>
    <row r="603" spans="1:3" ht="17.25" x14ac:dyDescent="0.3">
      <c r="A603" s="9" t="s">
        <v>31</v>
      </c>
      <c r="B603" s="22"/>
      <c r="C603" s="20">
        <v>-15000</v>
      </c>
    </row>
    <row r="604" spans="1:3" ht="16.5" thickBot="1" x14ac:dyDescent="0.3">
      <c r="A604" s="43" t="s">
        <v>32</v>
      </c>
      <c r="B604" s="40"/>
      <c r="C604" s="95">
        <f>C602+C603</f>
        <v>9771</v>
      </c>
    </row>
    <row r="605" spans="1:3" ht="15.75" thickTop="1" x14ac:dyDescent="0.25"/>
    <row r="614" spans="1:3" ht="17.25" x14ac:dyDescent="0.3">
      <c r="A614" s="1" t="s">
        <v>69</v>
      </c>
      <c r="B614" s="1"/>
      <c r="C614" s="2"/>
    </row>
    <row r="615" spans="1:3" ht="15.75" x14ac:dyDescent="0.25">
      <c r="A615" s="113" t="s">
        <v>70</v>
      </c>
      <c r="B615" s="113"/>
      <c r="C615" s="114"/>
    </row>
    <row r="616" spans="1:3" ht="17.25" x14ac:dyDescent="0.3">
      <c r="A616" s="2"/>
      <c r="B616" s="2"/>
      <c r="C616" s="2"/>
    </row>
    <row r="617" spans="1:3" ht="17.25" x14ac:dyDescent="0.3">
      <c r="A617" s="4" t="s">
        <v>2</v>
      </c>
      <c r="B617" s="2"/>
      <c r="C617" s="2"/>
    </row>
    <row r="618" spans="1:3" ht="17.25" x14ac:dyDescent="0.3">
      <c r="A618" s="115"/>
      <c r="B618" s="116"/>
      <c r="C618" s="115"/>
    </row>
    <row r="619" spans="1:3" ht="17.25" x14ac:dyDescent="0.3">
      <c r="A619" s="5"/>
      <c r="B619" s="165" t="s">
        <v>5</v>
      </c>
      <c r="C619" s="165"/>
    </row>
    <row r="620" spans="1:3" ht="17.25" x14ac:dyDescent="0.3">
      <c r="A620" s="117" t="s">
        <v>6</v>
      </c>
      <c r="B620" s="8"/>
      <c r="C620" s="7">
        <v>104700</v>
      </c>
    </row>
    <row r="621" spans="1:3" ht="17.25" x14ac:dyDescent="0.3">
      <c r="A621" s="17" t="s">
        <v>7</v>
      </c>
      <c r="B621" s="11"/>
      <c r="C621" s="10"/>
    </row>
    <row r="622" spans="1:3" ht="17.25" x14ac:dyDescent="0.3">
      <c r="A622" s="9" t="s">
        <v>10</v>
      </c>
      <c r="B622" s="11"/>
      <c r="C622" s="10"/>
    </row>
    <row r="623" spans="1:3" ht="17.25" x14ac:dyDescent="0.3">
      <c r="A623" s="9" t="s">
        <v>9</v>
      </c>
      <c r="B623" s="11"/>
      <c r="C623" s="10">
        <v>7800</v>
      </c>
    </row>
    <row r="624" spans="1:3" ht="17.25" x14ac:dyDescent="0.3">
      <c r="A624" s="9" t="s">
        <v>11</v>
      </c>
      <c r="B624" s="11"/>
      <c r="C624" s="10">
        <v>30825</v>
      </c>
    </row>
    <row r="625" spans="1:3" ht="17.25" x14ac:dyDescent="0.3">
      <c r="A625" s="9" t="s">
        <v>13</v>
      </c>
      <c r="B625" s="32"/>
      <c r="C625" s="31">
        <f>C620/2</f>
        <v>52350</v>
      </c>
    </row>
    <row r="626" spans="1:3" ht="17.25" x14ac:dyDescent="0.3">
      <c r="A626" s="9" t="s">
        <v>14</v>
      </c>
      <c r="B626" s="16"/>
      <c r="C626" s="15"/>
    </row>
    <row r="627" spans="1:3" ht="17.25" x14ac:dyDescent="0.3">
      <c r="A627" s="9" t="s">
        <v>16</v>
      </c>
      <c r="B627" s="11"/>
      <c r="C627" s="10">
        <v>25000</v>
      </c>
    </row>
    <row r="628" spans="1:3" ht="17.25" x14ac:dyDescent="0.3">
      <c r="A628" s="9" t="s">
        <v>17</v>
      </c>
      <c r="B628" s="11"/>
      <c r="C628" s="10">
        <v>55000</v>
      </c>
    </row>
    <row r="629" spans="1:3" ht="17.25" x14ac:dyDescent="0.3">
      <c r="A629" s="9" t="s">
        <v>18</v>
      </c>
      <c r="B629" s="14"/>
      <c r="C629" s="13">
        <v>11500</v>
      </c>
    </row>
    <row r="630" spans="1:3" ht="17.25" x14ac:dyDescent="0.3">
      <c r="A630" s="9" t="s">
        <v>19</v>
      </c>
      <c r="B630" s="11"/>
      <c r="C630" s="10">
        <v>20000</v>
      </c>
    </row>
    <row r="631" spans="1:3" ht="17.25" x14ac:dyDescent="0.3">
      <c r="A631" s="17" t="s">
        <v>20</v>
      </c>
      <c r="B631" s="19"/>
      <c r="C631" s="18">
        <f>SUM(C620:C630)</f>
        <v>307175</v>
      </c>
    </row>
    <row r="632" spans="1:3" ht="17.25" x14ac:dyDescent="0.3">
      <c r="A632" s="9"/>
      <c r="B632" s="3"/>
      <c r="C632" s="20"/>
    </row>
    <row r="633" spans="1:3" ht="17.25" x14ac:dyDescent="0.3">
      <c r="A633" s="23" t="s">
        <v>21</v>
      </c>
      <c r="B633" s="3"/>
      <c r="C633" s="20"/>
    </row>
    <row r="634" spans="1:3" ht="15.75" x14ac:dyDescent="0.25">
      <c r="A634" s="24" t="s">
        <v>23</v>
      </c>
      <c r="B634" s="21"/>
      <c r="C634" s="15"/>
    </row>
    <row r="635" spans="1:3" ht="17.25" x14ac:dyDescent="0.3">
      <c r="A635" s="9" t="s">
        <v>22</v>
      </c>
      <c r="B635" s="21"/>
      <c r="C635" s="15">
        <v>20000</v>
      </c>
    </row>
    <row r="636" spans="1:3" ht="17.25" x14ac:dyDescent="0.3">
      <c r="A636" s="9" t="s">
        <v>24</v>
      </c>
      <c r="B636" s="21"/>
      <c r="C636" s="15">
        <v>65000</v>
      </c>
    </row>
    <row r="637" spans="1:3" ht="17.25" x14ac:dyDescent="0.3">
      <c r="A637" s="9" t="s">
        <v>25</v>
      </c>
      <c r="B637" s="21"/>
      <c r="C637" s="20"/>
    </row>
    <row r="638" spans="1:3" ht="17.25" x14ac:dyDescent="0.3">
      <c r="A638" s="12"/>
      <c r="B638" s="44"/>
      <c r="C638" s="118"/>
    </row>
    <row r="639" spans="1:3" ht="17.25" x14ac:dyDescent="0.3">
      <c r="A639" s="9"/>
      <c r="B639" s="8"/>
      <c r="C639" s="7">
        <f>+C631+C634+C635+C636+C637</f>
        <v>392175</v>
      </c>
    </row>
    <row r="640" spans="1:3" ht="17.25" x14ac:dyDescent="0.3">
      <c r="A640" s="23" t="s">
        <v>26</v>
      </c>
      <c r="B640" s="11"/>
      <c r="C640" s="10"/>
    </row>
    <row r="641" spans="1:3" ht="17.25" x14ac:dyDescent="0.3">
      <c r="A641" s="9" t="s">
        <v>27</v>
      </c>
      <c r="B641" s="29">
        <v>350</v>
      </c>
      <c r="C641" s="28"/>
    </row>
    <row r="642" spans="1:3" ht="17.25" x14ac:dyDescent="0.3">
      <c r="A642" s="9" t="s">
        <v>28</v>
      </c>
      <c r="B642" s="30">
        <v>10470</v>
      </c>
      <c r="C642" s="31"/>
    </row>
    <row r="643" spans="1:3" ht="16.5" thickBot="1" x14ac:dyDescent="0.3">
      <c r="A643" s="12"/>
      <c r="B643" s="36"/>
      <c r="C643" s="59">
        <f>-B641-B642</f>
        <v>-10820</v>
      </c>
    </row>
    <row r="644" spans="1:3" ht="17.25" x14ac:dyDescent="0.3">
      <c r="A644" s="9" t="s">
        <v>29</v>
      </c>
      <c r="B644" s="11"/>
      <c r="C644" s="10">
        <f>+C639+C643</f>
        <v>381355</v>
      </c>
    </row>
    <row r="645" spans="1:3" ht="17.25" x14ac:dyDescent="0.3">
      <c r="A645" s="9" t="s">
        <v>30</v>
      </c>
      <c r="B645" s="30"/>
      <c r="C645" s="31">
        <f>C644*6/100</f>
        <v>22881.3</v>
      </c>
    </row>
    <row r="646" spans="1:3" ht="17.25" x14ac:dyDescent="0.3">
      <c r="A646" s="9" t="s">
        <v>31</v>
      </c>
      <c r="B646" s="22"/>
      <c r="C646" s="20">
        <v>-15000</v>
      </c>
    </row>
    <row r="647" spans="1:3" ht="15.75" x14ac:dyDescent="0.25">
      <c r="A647" s="12" t="s">
        <v>32</v>
      </c>
      <c r="B647" s="40"/>
      <c r="C647" s="53">
        <f>C645+C646</f>
        <v>7881.2999999999993</v>
      </c>
    </row>
    <row r="648" spans="1:3" ht="16.5" thickBot="1" x14ac:dyDescent="0.3">
      <c r="A648" s="119"/>
      <c r="B648" s="52"/>
      <c r="C648" s="95">
        <v>7881</v>
      </c>
    </row>
    <row r="649" spans="1:3" ht="15.75" thickTop="1" x14ac:dyDescent="0.25"/>
  </sheetData>
  <mergeCells count="15">
    <mergeCell ref="B441:C441"/>
    <mergeCell ref="B8:C8"/>
    <mergeCell ref="B572:C572"/>
    <mergeCell ref="B619:C619"/>
    <mergeCell ref="B312:C312"/>
    <mergeCell ref="B358:C358"/>
    <mergeCell ref="B405:C405"/>
    <mergeCell ref="B481:C481"/>
    <mergeCell ref="B530:C530"/>
    <mergeCell ref="B44:C44"/>
    <mergeCell ref="B90:C90"/>
    <mergeCell ref="B134:C134"/>
    <mergeCell ref="B177:C177"/>
    <mergeCell ref="B223:C223"/>
    <mergeCell ref="B269:C2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4:C677"/>
  <sheetViews>
    <sheetView workbookViewId="0">
      <selection activeCell="A4" sqref="A4:D678"/>
    </sheetView>
  </sheetViews>
  <sheetFormatPr defaultRowHeight="15" x14ac:dyDescent="0.25"/>
  <cols>
    <col min="1" max="1" width="34.28515625" customWidth="1"/>
    <col min="2" max="2" width="12" customWidth="1"/>
    <col min="3" max="3" width="14.5703125" customWidth="1"/>
  </cols>
  <sheetData>
    <row r="4" spans="1:3" ht="17.25" x14ac:dyDescent="0.3">
      <c r="A4" s="1" t="s">
        <v>74</v>
      </c>
      <c r="B4" s="1"/>
      <c r="C4" s="2"/>
    </row>
    <row r="5" spans="1:3" ht="17.25" x14ac:dyDescent="0.3">
      <c r="A5" s="1" t="s">
        <v>75</v>
      </c>
      <c r="B5" s="1"/>
      <c r="C5" s="2"/>
    </row>
    <row r="6" spans="1:3" ht="17.25" x14ac:dyDescent="0.3">
      <c r="A6" s="1"/>
      <c r="B6" s="73"/>
      <c r="C6" s="72"/>
    </row>
    <row r="7" spans="1:3" ht="15.75" x14ac:dyDescent="0.25">
      <c r="A7" s="74" t="s">
        <v>2</v>
      </c>
      <c r="B7" s="73"/>
      <c r="C7" s="72"/>
    </row>
    <row r="8" spans="1:3" ht="15.75" x14ac:dyDescent="0.25">
      <c r="A8" s="75"/>
      <c r="B8" s="165" t="s">
        <v>76</v>
      </c>
      <c r="C8" s="165"/>
    </row>
    <row r="9" spans="1:3" ht="15.75" x14ac:dyDescent="0.25">
      <c r="A9" s="76" t="s">
        <v>6</v>
      </c>
      <c r="B9" s="8"/>
      <c r="C9" s="7">
        <v>115000</v>
      </c>
    </row>
    <row r="10" spans="1:3" ht="15.75" x14ac:dyDescent="0.25">
      <c r="A10" s="67" t="s">
        <v>7</v>
      </c>
      <c r="B10" s="47"/>
      <c r="C10" s="77"/>
    </row>
    <row r="11" spans="1:3" ht="15.75" x14ac:dyDescent="0.25">
      <c r="A11" s="67" t="s">
        <v>9</v>
      </c>
      <c r="B11" s="11"/>
      <c r="C11" s="10">
        <v>7800</v>
      </c>
    </row>
    <row r="12" spans="1:3" ht="16.5" x14ac:dyDescent="0.25">
      <c r="A12" s="12" t="s">
        <v>8</v>
      </c>
      <c r="B12" s="48"/>
      <c r="C12" s="10">
        <v>2650</v>
      </c>
    </row>
    <row r="13" spans="1:3" ht="15.75" x14ac:dyDescent="0.25">
      <c r="A13" s="67" t="s">
        <v>11</v>
      </c>
      <c r="B13" s="11"/>
      <c r="C13" s="10">
        <v>35325</v>
      </c>
    </row>
    <row r="14" spans="1:3" ht="15.75" x14ac:dyDescent="0.25">
      <c r="A14" s="67" t="s">
        <v>53</v>
      </c>
      <c r="B14" s="11"/>
      <c r="C14" s="10">
        <v>40000</v>
      </c>
    </row>
    <row r="15" spans="1:3" ht="15.75" x14ac:dyDescent="0.25">
      <c r="A15" s="67" t="s">
        <v>13</v>
      </c>
      <c r="B15" s="11"/>
      <c r="C15" s="10">
        <v>57500</v>
      </c>
    </row>
    <row r="16" spans="1:3" ht="15.75" x14ac:dyDescent="0.25">
      <c r="A16" s="67" t="s">
        <v>14</v>
      </c>
      <c r="B16" s="47"/>
      <c r="C16" s="13"/>
    </row>
    <row r="17" spans="1:3" ht="15.75" x14ac:dyDescent="0.25">
      <c r="A17" s="67" t="s">
        <v>16</v>
      </c>
      <c r="B17" s="11"/>
      <c r="C17" s="10">
        <v>25000</v>
      </c>
    </row>
    <row r="18" spans="1:3" ht="15.75" x14ac:dyDescent="0.25">
      <c r="A18" s="67" t="s">
        <v>17</v>
      </c>
      <c r="B18" s="11"/>
      <c r="C18" s="10">
        <v>65000</v>
      </c>
    </row>
    <row r="19" spans="1:3" ht="15.75" x14ac:dyDescent="0.25">
      <c r="A19" s="67" t="s">
        <v>15</v>
      </c>
      <c r="B19" s="47"/>
      <c r="C19" s="25">
        <v>100000</v>
      </c>
    </row>
    <row r="20" spans="1:3" ht="15.75" x14ac:dyDescent="0.25">
      <c r="A20" s="67" t="s">
        <v>18</v>
      </c>
      <c r="B20" s="11"/>
      <c r="C20" s="10">
        <v>11500</v>
      </c>
    </row>
    <row r="21" spans="1:3" ht="15.75" x14ac:dyDescent="0.25">
      <c r="A21" s="67" t="s">
        <v>19</v>
      </c>
      <c r="B21" s="11"/>
      <c r="C21" s="10">
        <v>20000</v>
      </c>
    </row>
    <row r="22" spans="1:3" ht="15.75" x14ac:dyDescent="0.25">
      <c r="A22" s="78" t="s">
        <v>20</v>
      </c>
      <c r="B22" s="19"/>
      <c r="C22" s="18">
        <f>SUM(C9:C21)</f>
        <v>479775</v>
      </c>
    </row>
    <row r="23" spans="1:3" ht="15.75" x14ac:dyDescent="0.25">
      <c r="A23" s="79"/>
      <c r="B23" s="47"/>
      <c r="C23" s="20"/>
    </row>
    <row r="24" spans="1:3" ht="15.75" x14ac:dyDescent="0.25">
      <c r="A24" s="80" t="s">
        <v>21</v>
      </c>
      <c r="B24" s="47"/>
      <c r="C24" s="20"/>
    </row>
    <row r="25" spans="1:3" ht="15.75" x14ac:dyDescent="0.25">
      <c r="A25" s="67" t="s">
        <v>23</v>
      </c>
      <c r="B25" s="47"/>
      <c r="C25" s="77">
        <v>17177.23</v>
      </c>
    </row>
    <row r="26" spans="1:3" ht="15.75" x14ac:dyDescent="0.25">
      <c r="A26" s="67" t="s">
        <v>22</v>
      </c>
      <c r="B26" s="47"/>
      <c r="C26" s="81"/>
    </row>
    <row r="27" spans="1:3" ht="15.75" x14ac:dyDescent="0.25">
      <c r="A27" s="67" t="s">
        <v>24</v>
      </c>
      <c r="B27" s="90"/>
      <c r="C27" s="81"/>
    </row>
    <row r="28" spans="1:3" ht="15.75" x14ac:dyDescent="0.25">
      <c r="A28" s="67" t="s">
        <v>25</v>
      </c>
      <c r="B28" s="121">
        <v>6225.16</v>
      </c>
      <c r="C28" s="81"/>
    </row>
    <row r="29" spans="1:3" ht="15.75" x14ac:dyDescent="0.25">
      <c r="A29" s="67"/>
      <c r="B29" s="8"/>
      <c r="C29" s="7">
        <f>C22+B27+B28+C25</f>
        <v>503177.38999999996</v>
      </c>
    </row>
    <row r="30" spans="1:3" ht="15.75" x14ac:dyDescent="0.25">
      <c r="A30" s="80" t="s">
        <v>26</v>
      </c>
      <c r="B30" s="47"/>
      <c r="C30" s="81"/>
    </row>
    <row r="31" spans="1:3" ht="15.75" x14ac:dyDescent="0.25">
      <c r="A31" s="67" t="s">
        <v>27</v>
      </c>
      <c r="B31" s="29">
        <v>350</v>
      </c>
      <c r="C31" s="82"/>
    </row>
    <row r="32" spans="1:3" ht="17.25" x14ac:dyDescent="0.3">
      <c r="A32" s="83" t="s">
        <v>28</v>
      </c>
      <c r="B32" s="29">
        <v>11500</v>
      </c>
      <c r="C32" s="82"/>
    </row>
    <row r="33" spans="1:3" ht="17.25" x14ac:dyDescent="0.3">
      <c r="A33" s="83"/>
      <c r="B33" s="49"/>
      <c r="C33" s="33">
        <f>-B31-B32-B33</f>
        <v>-11850</v>
      </c>
    </row>
    <row r="34" spans="1:3" ht="16.5" thickBot="1" x14ac:dyDescent="0.3">
      <c r="A34" s="67" t="s">
        <v>29</v>
      </c>
      <c r="B34" s="35"/>
      <c r="C34" s="84">
        <f>C29-B31-B32</f>
        <v>491327.38999999996</v>
      </c>
    </row>
    <row r="35" spans="1:3" ht="15.75" x14ac:dyDescent="0.25">
      <c r="A35" s="67" t="s">
        <v>30</v>
      </c>
      <c r="B35" s="50"/>
      <c r="C35" s="85">
        <f t="shared" ref="C35" si="0">C34*6/100</f>
        <v>29479.643399999997</v>
      </c>
    </row>
    <row r="36" spans="1:3" ht="16.5" thickBot="1" x14ac:dyDescent="0.3">
      <c r="A36" s="67" t="s">
        <v>31</v>
      </c>
      <c r="B36" s="47"/>
      <c r="C36" s="123">
        <v>-15000</v>
      </c>
    </row>
    <row r="37" spans="1:3" ht="15.75" x14ac:dyDescent="0.25">
      <c r="A37" s="67"/>
      <c r="B37" s="47"/>
      <c r="C37" s="122">
        <f>C35+C36</f>
        <v>14479.643399999997</v>
      </c>
    </row>
    <row r="38" spans="1:3" ht="16.5" thickBot="1" x14ac:dyDescent="0.3">
      <c r="A38" s="88" t="s">
        <v>54</v>
      </c>
      <c r="B38" s="57"/>
      <c r="C38" s="87">
        <v>14480</v>
      </c>
    </row>
    <row r="39" spans="1:3" ht="16.5" thickTop="1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7" spans="1:3" ht="15.75" x14ac:dyDescent="0.25">
      <c r="A47" s="92"/>
      <c r="B47" s="37"/>
      <c r="C47" s="86"/>
    </row>
    <row r="50" spans="1:3" ht="17.25" x14ac:dyDescent="0.3">
      <c r="A50" s="1" t="s">
        <v>0</v>
      </c>
      <c r="B50" s="3"/>
      <c r="C50" s="3"/>
    </row>
    <row r="51" spans="1:3" ht="17.25" x14ac:dyDescent="0.3">
      <c r="A51" s="1" t="s">
        <v>1</v>
      </c>
      <c r="B51" s="3"/>
      <c r="C51" s="3"/>
    </row>
    <row r="52" spans="1:3" ht="17.25" x14ac:dyDescent="0.3">
      <c r="A52" s="2"/>
      <c r="B52" s="3"/>
      <c r="C52" s="3"/>
    </row>
    <row r="53" spans="1:3" ht="17.25" x14ac:dyDescent="0.3">
      <c r="A53" s="4" t="s">
        <v>2</v>
      </c>
      <c r="B53" s="3"/>
      <c r="C53" s="3"/>
    </row>
    <row r="54" spans="1:3" ht="17.25" x14ac:dyDescent="0.3">
      <c r="A54" s="5"/>
      <c r="B54" s="165" t="s">
        <v>76</v>
      </c>
      <c r="C54" s="165"/>
    </row>
    <row r="55" spans="1:3" ht="17.25" x14ac:dyDescent="0.3">
      <c r="A55" s="6" t="s">
        <v>6</v>
      </c>
      <c r="B55" s="8"/>
      <c r="C55" s="7">
        <v>107050</v>
      </c>
    </row>
    <row r="56" spans="1:3" ht="17.25" x14ac:dyDescent="0.3">
      <c r="A56" s="9" t="s">
        <v>7</v>
      </c>
      <c r="B56" s="11"/>
      <c r="C56" s="10">
        <v>3562.9</v>
      </c>
    </row>
    <row r="57" spans="1:3" ht="15.75" x14ac:dyDescent="0.25">
      <c r="A57" s="12" t="s">
        <v>8</v>
      </c>
      <c r="B57" s="14"/>
      <c r="C57" s="13"/>
    </row>
    <row r="58" spans="1:3" ht="17.25" x14ac:dyDescent="0.3">
      <c r="A58" s="9" t="s">
        <v>9</v>
      </c>
      <c r="B58" s="11"/>
      <c r="C58" s="10">
        <v>7800</v>
      </c>
    </row>
    <row r="59" spans="1:3" ht="17.25" x14ac:dyDescent="0.3">
      <c r="A59" s="9" t="s">
        <v>10</v>
      </c>
      <c r="B59" s="11"/>
      <c r="C59" s="10"/>
    </row>
    <row r="60" spans="1:3" ht="17.25" x14ac:dyDescent="0.3">
      <c r="A60" s="9" t="s">
        <v>11</v>
      </c>
      <c r="B60" s="11"/>
      <c r="C60" s="10">
        <v>35325</v>
      </c>
    </row>
    <row r="61" spans="1:3" ht="17.25" x14ac:dyDescent="0.3">
      <c r="A61" s="9" t="s">
        <v>12</v>
      </c>
      <c r="B61" s="16"/>
      <c r="C61" s="15"/>
    </row>
    <row r="62" spans="1:3" ht="17.25" x14ac:dyDescent="0.3">
      <c r="A62" s="9" t="s">
        <v>13</v>
      </c>
      <c r="B62" s="11"/>
      <c r="C62" s="10">
        <v>55306.45</v>
      </c>
    </row>
    <row r="63" spans="1:3" ht="17.25" x14ac:dyDescent="0.3">
      <c r="A63" s="9" t="s">
        <v>14</v>
      </c>
      <c r="B63" s="11"/>
      <c r="C63" s="10"/>
    </row>
    <row r="64" spans="1:3" ht="17.25" x14ac:dyDescent="0.3">
      <c r="A64" s="9" t="s">
        <v>15</v>
      </c>
      <c r="B64" s="14"/>
      <c r="C64" s="13">
        <v>100000</v>
      </c>
    </row>
    <row r="65" spans="1:3" ht="17.25" x14ac:dyDescent="0.3">
      <c r="A65" s="9" t="s">
        <v>16</v>
      </c>
      <c r="B65" s="11"/>
      <c r="C65" s="10">
        <v>25000</v>
      </c>
    </row>
    <row r="66" spans="1:3" ht="17.25" x14ac:dyDescent="0.3">
      <c r="A66" s="9" t="s">
        <v>17</v>
      </c>
      <c r="B66" s="11"/>
      <c r="C66" s="10">
        <v>55000</v>
      </c>
    </row>
    <row r="67" spans="1:3" ht="17.25" x14ac:dyDescent="0.3">
      <c r="A67" s="9" t="s">
        <v>18</v>
      </c>
      <c r="B67" s="14"/>
      <c r="C67" s="13">
        <v>11500</v>
      </c>
    </row>
    <row r="68" spans="1:3" ht="17.25" x14ac:dyDescent="0.3">
      <c r="A68" s="9" t="s">
        <v>19</v>
      </c>
      <c r="B68" s="11"/>
      <c r="C68" s="10">
        <v>20000</v>
      </c>
    </row>
    <row r="69" spans="1:3" ht="17.25" x14ac:dyDescent="0.3">
      <c r="A69" s="17" t="s">
        <v>20</v>
      </c>
      <c r="B69" s="19"/>
      <c r="C69" s="18">
        <f>SUM(C55:C68)</f>
        <v>420544.35</v>
      </c>
    </row>
    <row r="70" spans="1:3" ht="17.25" x14ac:dyDescent="0.3">
      <c r="A70" s="9"/>
      <c r="B70" s="22"/>
      <c r="C70" s="20"/>
    </row>
    <row r="71" spans="1:3" ht="17.25" x14ac:dyDescent="0.3">
      <c r="A71" s="23" t="s">
        <v>21</v>
      </c>
      <c r="B71" s="22"/>
      <c r="C71" s="20"/>
    </row>
    <row r="72" spans="1:3" ht="17.25" x14ac:dyDescent="0.3">
      <c r="A72" s="9" t="s">
        <v>22</v>
      </c>
      <c r="B72" s="22"/>
      <c r="C72" s="20"/>
    </row>
    <row r="73" spans="1:3" ht="15.75" x14ac:dyDescent="0.25">
      <c r="A73" s="24" t="s">
        <v>23</v>
      </c>
      <c r="B73" s="26"/>
      <c r="C73" s="25">
        <v>17177.23</v>
      </c>
    </row>
    <row r="74" spans="1:3" ht="17.25" x14ac:dyDescent="0.3">
      <c r="A74" s="9" t="s">
        <v>24</v>
      </c>
      <c r="B74" s="26"/>
      <c r="C74" s="25">
        <v>55000</v>
      </c>
    </row>
    <row r="75" spans="1:3" ht="17.25" x14ac:dyDescent="0.3">
      <c r="A75" s="9" t="s">
        <v>25</v>
      </c>
      <c r="B75" s="22"/>
      <c r="C75" s="20"/>
    </row>
    <row r="76" spans="1:3" ht="17.25" x14ac:dyDescent="0.3">
      <c r="A76" s="9"/>
      <c r="B76" s="22"/>
      <c r="C76" s="20"/>
    </row>
    <row r="77" spans="1:3" ht="15.75" x14ac:dyDescent="0.25">
      <c r="A77" s="12"/>
      <c r="B77" s="8"/>
      <c r="C77" s="7">
        <f>+C69+C72+C73+C74+C75+C76</f>
        <v>492721.57999999996</v>
      </c>
    </row>
    <row r="78" spans="1:3" ht="17.25" x14ac:dyDescent="0.3">
      <c r="A78" s="23" t="s">
        <v>26</v>
      </c>
      <c r="B78" s="11"/>
      <c r="C78" s="10"/>
    </row>
    <row r="79" spans="1:3" ht="17.25" x14ac:dyDescent="0.3">
      <c r="A79" s="9" t="s">
        <v>27</v>
      </c>
      <c r="B79" s="29">
        <v>350</v>
      </c>
      <c r="C79" s="28"/>
    </row>
    <row r="80" spans="1:3" ht="17.25" x14ac:dyDescent="0.3">
      <c r="A80" s="9" t="s">
        <v>28</v>
      </c>
      <c r="B80" s="32">
        <v>11061.3</v>
      </c>
      <c r="C80" s="31"/>
    </row>
    <row r="81" spans="1:3" ht="15.75" x14ac:dyDescent="0.25">
      <c r="A81" s="12"/>
      <c r="B81" s="11"/>
      <c r="C81" s="33">
        <f t="shared" ref="C81" si="1">-B79-B80</f>
        <v>-11411.3</v>
      </c>
    </row>
    <row r="82" spans="1:3" ht="18" thickBot="1" x14ac:dyDescent="0.35">
      <c r="A82" s="9" t="s">
        <v>29</v>
      </c>
      <c r="B82" s="36"/>
      <c r="C82" s="34">
        <f>+C77+C81</f>
        <v>481310.27999999997</v>
      </c>
    </row>
    <row r="83" spans="1:3" ht="17.25" x14ac:dyDescent="0.3">
      <c r="A83" s="9" t="s">
        <v>30</v>
      </c>
      <c r="B83" s="32"/>
      <c r="C83" s="31">
        <f t="shared" ref="C83" si="2">C82*6/100</f>
        <v>28878.616799999996</v>
      </c>
    </row>
    <row r="84" spans="1:3" ht="17.25" x14ac:dyDescent="0.3">
      <c r="A84" s="9" t="s">
        <v>31</v>
      </c>
      <c r="B84" s="22"/>
      <c r="C84" s="20">
        <v>-15000</v>
      </c>
    </row>
    <row r="85" spans="1:3" ht="16.5" thickBot="1" x14ac:dyDescent="0.3">
      <c r="A85" s="12" t="s">
        <v>32</v>
      </c>
      <c r="B85" s="32"/>
      <c r="C85" s="42">
        <f t="shared" ref="C85" si="3">C83+C84</f>
        <v>13878.616799999996</v>
      </c>
    </row>
    <row r="86" spans="1:3" ht="17.25" thickTop="1" thickBot="1" x14ac:dyDescent="0.3">
      <c r="A86" s="43"/>
      <c r="B86" s="40"/>
      <c r="C86" s="42">
        <v>13879</v>
      </c>
    </row>
    <row r="87" spans="1:3" ht="16.5" thickTop="1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21"/>
      <c r="B90" s="30"/>
      <c r="C90" s="58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5"/>
      <c r="B93" s="3"/>
      <c r="C93" s="3"/>
    </row>
    <row r="94" spans="1:3" ht="15.75" x14ac:dyDescent="0.25">
      <c r="A94" s="46"/>
      <c r="B94" s="3"/>
      <c r="C94" s="3"/>
    </row>
    <row r="95" spans="1:3" ht="17.25" x14ac:dyDescent="0.3">
      <c r="A95" s="2"/>
      <c r="B95" s="3"/>
      <c r="C95" s="3"/>
    </row>
    <row r="96" spans="1:3" ht="17.25" x14ac:dyDescent="0.3">
      <c r="A96" s="1" t="s">
        <v>34</v>
      </c>
      <c r="B96" s="3"/>
      <c r="C96" s="3"/>
    </row>
    <row r="97" spans="1:3" ht="17.25" x14ac:dyDescent="0.3">
      <c r="A97" s="1" t="s">
        <v>1</v>
      </c>
      <c r="B97" s="3"/>
      <c r="C97" s="3"/>
    </row>
    <row r="98" spans="1:3" ht="17.25" x14ac:dyDescent="0.3">
      <c r="A98" s="2"/>
      <c r="B98" s="3"/>
      <c r="C98" s="3"/>
    </row>
    <row r="99" spans="1:3" ht="17.25" x14ac:dyDescent="0.3">
      <c r="A99" s="4" t="s">
        <v>2</v>
      </c>
      <c r="B99" s="3"/>
      <c r="C99" s="3"/>
    </row>
    <row r="100" spans="1:3" ht="17.25" x14ac:dyDescent="0.3">
      <c r="A100" s="5"/>
      <c r="B100" s="165" t="s">
        <v>76</v>
      </c>
      <c r="C100" s="165"/>
    </row>
    <row r="101" spans="1:3" ht="17.25" x14ac:dyDescent="0.3">
      <c r="A101" s="6" t="s">
        <v>6</v>
      </c>
      <c r="B101" s="8"/>
      <c r="C101" s="7">
        <v>104700</v>
      </c>
    </row>
    <row r="102" spans="1:3" ht="17.25" x14ac:dyDescent="0.3">
      <c r="A102" s="9" t="s">
        <v>7</v>
      </c>
      <c r="B102" s="11"/>
      <c r="C102" s="10"/>
    </row>
    <row r="103" spans="1:3" ht="15.75" x14ac:dyDescent="0.25">
      <c r="A103" s="12" t="s">
        <v>8</v>
      </c>
      <c r="B103" s="14"/>
      <c r="C103" s="13"/>
    </row>
    <row r="104" spans="1:3" ht="17.25" x14ac:dyDescent="0.3">
      <c r="A104" s="9" t="s">
        <v>9</v>
      </c>
      <c r="B104" s="11"/>
      <c r="C104" s="10">
        <v>7800</v>
      </c>
    </row>
    <row r="105" spans="1:3" ht="17.25" x14ac:dyDescent="0.3">
      <c r="A105" s="9" t="s">
        <v>10</v>
      </c>
      <c r="B105" s="11"/>
      <c r="C105" s="10"/>
    </row>
    <row r="106" spans="1:3" ht="17.25" x14ac:dyDescent="0.3">
      <c r="A106" s="9" t="s">
        <v>11</v>
      </c>
      <c r="B106" s="11"/>
      <c r="C106" s="10">
        <v>35325</v>
      </c>
    </row>
    <row r="107" spans="1:3" ht="17.25" x14ac:dyDescent="0.3">
      <c r="A107" s="9" t="s">
        <v>12</v>
      </c>
      <c r="B107" s="16"/>
      <c r="C107" s="15">
        <v>30000</v>
      </c>
    </row>
    <row r="108" spans="1:3" ht="17.25" x14ac:dyDescent="0.3">
      <c r="A108" s="9" t="s">
        <v>13</v>
      </c>
      <c r="B108" s="11"/>
      <c r="C108" s="10">
        <v>52350</v>
      </c>
    </row>
    <row r="109" spans="1:3" ht="17.25" x14ac:dyDescent="0.3">
      <c r="A109" s="9" t="s">
        <v>14</v>
      </c>
      <c r="B109" s="11"/>
      <c r="C109" s="10"/>
    </row>
    <row r="110" spans="1:3" ht="17.25" x14ac:dyDescent="0.3">
      <c r="A110" s="9" t="s">
        <v>15</v>
      </c>
      <c r="B110" s="14"/>
      <c r="C110" s="13">
        <v>100000</v>
      </c>
    </row>
    <row r="111" spans="1:3" ht="17.25" x14ac:dyDescent="0.3">
      <c r="A111" s="9" t="s">
        <v>16</v>
      </c>
      <c r="B111" s="11"/>
      <c r="C111" s="10">
        <v>25000</v>
      </c>
    </row>
    <row r="112" spans="1:3" ht="17.25" x14ac:dyDescent="0.3">
      <c r="A112" s="9" t="s">
        <v>17</v>
      </c>
      <c r="B112" s="11"/>
      <c r="C112" s="10">
        <v>55000</v>
      </c>
    </row>
    <row r="113" spans="1:3" ht="17.25" x14ac:dyDescent="0.3">
      <c r="A113" s="9" t="s">
        <v>18</v>
      </c>
      <c r="B113" s="14"/>
      <c r="C113" s="13">
        <v>11500</v>
      </c>
    </row>
    <row r="114" spans="1:3" ht="17.25" x14ac:dyDescent="0.3">
      <c r="A114" s="9" t="s">
        <v>19</v>
      </c>
      <c r="B114" s="11"/>
      <c r="C114" s="10">
        <v>20000</v>
      </c>
    </row>
    <row r="115" spans="1:3" ht="17.25" x14ac:dyDescent="0.3">
      <c r="A115" s="17" t="s">
        <v>20</v>
      </c>
      <c r="B115" s="19"/>
      <c r="C115" s="18">
        <f>SUM(C101:C114)</f>
        <v>441675</v>
      </c>
    </row>
    <row r="116" spans="1:3" ht="17.25" x14ac:dyDescent="0.3">
      <c r="A116" s="9"/>
      <c r="B116" s="22"/>
      <c r="C116" s="20"/>
    </row>
    <row r="117" spans="1:3" ht="17.25" x14ac:dyDescent="0.3">
      <c r="A117" s="23" t="s">
        <v>21</v>
      </c>
      <c r="B117" s="22"/>
      <c r="C117" s="20"/>
    </row>
    <row r="118" spans="1:3" ht="17.25" x14ac:dyDescent="0.3">
      <c r="A118" s="9" t="s">
        <v>22</v>
      </c>
      <c r="B118" s="22"/>
      <c r="C118" s="20"/>
    </row>
    <row r="119" spans="1:3" ht="15.75" x14ac:dyDescent="0.25">
      <c r="A119" s="24" t="s">
        <v>23</v>
      </c>
      <c r="B119" s="22"/>
      <c r="C119" s="20"/>
    </row>
    <row r="120" spans="1:3" ht="17.25" x14ac:dyDescent="0.3">
      <c r="A120" s="9" t="s">
        <v>24</v>
      </c>
      <c r="B120" s="22"/>
      <c r="C120" s="20"/>
    </row>
    <row r="121" spans="1:3" ht="17.25" x14ac:dyDescent="0.3">
      <c r="A121" s="9" t="s">
        <v>25</v>
      </c>
      <c r="B121" s="22"/>
      <c r="C121" s="25">
        <v>4095.06</v>
      </c>
    </row>
    <row r="122" spans="1:3" ht="17.25" x14ac:dyDescent="0.3">
      <c r="A122" s="9"/>
      <c r="B122" s="22"/>
      <c r="C122" s="20"/>
    </row>
    <row r="123" spans="1:3" ht="15.75" x14ac:dyDescent="0.25">
      <c r="A123" s="12"/>
      <c r="B123" s="8"/>
      <c r="C123" s="7">
        <f>C115+C121</f>
        <v>445770.06</v>
      </c>
    </row>
    <row r="124" spans="1:3" ht="17.25" x14ac:dyDescent="0.3">
      <c r="A124" s="23" t="s">
        <v>26</v>
      </c>
      <c r="B124" s="11"/>
      <c r="C124" s="10"/>
    </row>
    <row r="125" spans="1:3" ht="17.25" x14ac:dyDescent="0.3">
      <c r="A125" s="9" t="s">
        <v>27</v>
      </c>
      <c r="B125" s="29">
        <v>350</v>
      </c>
      <c r="C125" s="28"/>
    </row>
    <row r="126" spans="1:3" ht="17.25" x14ac:dyDescent="0.3">
      <c r="A126" s="9" t="s">
        <v>28</v>
      </c>
      <c r="B126" s="32">
        <f>C101*10/100</f>
        <v>10470</v>
      </c>
      <c r="C126" s="31"/>
    </row>
    <row r="127" spans="1:3" ht="15.75" x14ac:dyDescent="0.25">
      <c r="A127" s="12"/>
      <c r="B127" s="49"/>
      <c r="C127" s="10">
        <f t="shared" ref="C127" si="4">-B125-B126</f>
        <v>-10820</v>
      </c>
    </row>
    <row r="128" spans="1:3" ht="18" thickBot="1" x14ac:dyDescent="0.35">
      <c r="A128" s="9" t="s">
        <v>29</v>
      </c>
      <c r="B128" s="35"/>
      <c r="C128" s="34">
        <f>+C123+C127</f>
        <v>434950.06</v>
      </c>
    </row>
    <row r="129" spans="1:3" ht="17.25" x14ac:dyDescent="0.3">
      <c r="A129" s="9" t="s">
        <v>30</v>
      </c>
      <c r="B129" s="32"/>
      <c r="C129" s="31">
        <f t="shared" ref="C129" si="5">C128*6/100</f>
        <v>26097.0036</v>
      </c>
    </row>
    <row r="130" spans="1:3" ht="17.25" x14ac:dyDescent="0.3">
      <c r="A130" s="9" t="s">
        <v>31</v>
      </c>
      <c r="B130" s="22"/>
      <c r="C130" s="20">
        <v>-15000</v>
      </c>
    </row>
    <row r="131" spans="1:3" ht="15.75" x14ac:dyDescent="0.25">
      <c r="A131" s="12" t="s">
        <v>32</v>
      </c>
      <c r="B131" s="40"/>
      <c r="C131" s="41">
        <f t="shared" ref="C131" si="6">C129+C130</f>
        <v>11097.0036</v>
      </c>
    </row>
    <row r="132" spans="1:3" ht="16.5" thickBot="1" x14ac:dyDescent="0.3">
      <c r="A132" s="51"/>
      <c r="B132" s="52"/>
      <c r="C132" s="124">
        <v>11097</v>
      </c>
    </row>
    <row r="133" spans="1:3" ht="18" thickTop="1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5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56"/>
      <c r="B139" s="3"/>
      <c r="C139" s="3"/>
    </row>
    <row r="140" spans="1:3" ht="17.25" x14ac:dyDescent="0.3">
      <c r="A140" s="1" t="s">
        <v>36</v>
      </c>
      <c r="B140" s="3"/>
      <c r="C140" s="3"/>
    </row>
    <row r="141" spans="1:3" ht="17.25" x14ac:dyDescent="0.3">
      <c r="A141" s="1" t="s">
        <v>1</v>
      </c>
      <c r="B141" s="3"/>
      <c r="C141" s="3"/>
    </row>
    <row r="142" spans="1:3" ht="17.25" x14ac:dyDescent="0.3">
      <c r="A142" s="2"/>
      <c r="B142" s="3"/>
      <c r="C142" s="3"/>
    </row>
    <row r="143" spans="1:3" ht="17.25" x14ac:dyDescent="0.3">
      <c r="A143" s="4" t="s">
        <v>2</v>
      </c>
      <c r="B143" s="3"/>
      <c r="C143" s="3"/>
    </row>
    <row r="144" spans="1:3" ht="17.25" x14ac:dyDescent="0.3">
      <c r="A144" s="5"/>
      <c r="B144" s="165" t="s">
        <v>76</v>
      </c>
      <c r="C144" s="165"/>
    </row>
    <row r="145" spans="1:3" ht="17.25" x14ac:dyDescent="0.3">
      <c r="A145" s="6" t="s">
        <v>6</v>
      </c>
      <c r="B145" s="8"/>
      <c r="C145" s="7">
        <v>83150</v>
      </c>
    </row>
    <row r="146" spans="1:3" ht="17.25" x14ac:dyDescent="0.3">
      <c r="A146" s="9" t="s">
        <v>7</v>
      </c>
      <c r="B146" s="11"/>
      <c r="C146" s="10"/>
    </row>
    <row r="147" spans="1:3" ht="15.75" x14ac:dyDescent="0.25">
      <c r="A147" s="12" t="s">
        <v>8</v>
      </c>
      <c r="B147" s="14"/>
      <c r="C147" s="13"/>
    </row>
    <row r="148" spans="1:3" ht="17.25" x14ac:dyDescent="0.3">
      <c r="A148" s="9" t="s">
        <v>9</v>
      </c>
      <c r="B148" s="11"/>
      <c r="C148" s="10">
        <v>7800</v>
      </c>
    </row>
    <row r="149" spans="1:3" ht="17.25" x14ac:dyDescent="0.3">
      <c r="A149" s="9" t="s">
        <v>10</v>
      </c>
      <c r="B149" s="11"/>
      <c r="C149" s="10"/>
    </row>
    <row r="150" spans="1:3" ht="17.25" x14ac:dyDescent="0.3">
      <c r="A150" s="9" t="s">
        <v>11</v>
      </c>
      <c r="B150" s="11"/>
      <c r="C150" s="10">
        <v>35325</v>
      </c>
    </row>
    <row r="151" spans="1:3" ht="17.25" x14ac:dyDescent="0.3">
      <c r="A151" s="9" t="s">
        <v>12</v>
      </c>
      <c r="B151" s="16"/>
      <c r="C151" s="15">
        <v>30000</v>
      </c>
    </row>
    <row r="152" spans="1:3" ht="17.25" x14ac:dyDescent="0.3">
      <c r="A152" s="9" t="s">
        <v>13</v>
      </c>
      <c r="B152" s="11"/>
      <c r="C152" s="10">
        <v>41575</v>
      </c>
    </row>
    <row r="153" spans="1:3" ht="17.25" x14ac:dyDescent="0.3">
      <c r="A153" s="9" t="s">
        <v>14</v>
      </c>
      <c r="B153" s="11"/>
      <c r="C153" s="10"/>
    </row>
    <row r="154" spans="1:3" ht="17.25" x14ac:dyDescent="0.3">
      <c r="A154" s="9" t="s">
        <v>15</v>
      </c>
      <c r="B154" s="14"/>
      <c r="C154" s="13">
        <v>100000</v>
      </c>
    </row>
    <row r="155" spans="1:3" ht="17.25" x14ac:dyDescent="0.3">
      <c r="A155" s="9" t="s">
        <v>16</v>
      </c>
      <c r="B155" s="11"/>
      <c r="C155" s="10">
        <v>25000</v>
      </c>
    </row>
    <row r="156" spans="1:3" ht="17.25" x14ac:dyDescent="0.3">
      <c r="A156" s="9" t="s">
        <v>17</v>
      </c>
      <c r="B156" s="11"/>
      <c r="C156" s="10">
        <v>55000</v>
      </c>
    </row>
    <row r="157" spans="1:3" ht="17.25" x14ac:dyDescent="0.3">
      <c r="A157" s="9" t="s">
        <v>18</v>
      </c>
      <c r="B157" s="14"/>
      <c r="C157" s="13">
        <v>11500</v>
      </c>
    </row>
    <row r="158" spans="1:3" ht="17.25" x14ac:dyDescent="0.3">
      <c r="A158" s="9" t="s">
        <v>19</v>
      </c>
      <c r="B158" s="11"/>
      <c r="C158" s="10">
        <v>20000</v>
      </c>
    </row>
    <row r="159" spans="1:3" ht="17.25" x14ac:dyDescent="0.3">
      <c r="A159" s="17" t="s">
        <v>20</v>
      </c>
      <c r="B159" s="19"/>
      <c r="C159" s="18">
        <f>SUM(C145:C158)</f>
        <v>409350</v>
      </c>
    </row>
    <row r="160" spans="1:3" ht="17.25" x14ac:dyDescent="0.3">
      <c r="A160" s="9"/>
      <c r="B160" s="22"/>
      <c r="C160" s="20"/>
    </row>
    <row r="161" spans="1:3" ht="17.25" x14ac:dyDescent="0.3">
      <c r="A161" s="23" t="s">
        <v>21</v>
      </c>
      <c r="B161" s="22"/>
      <c r="C161" s="20"/>
    </row>
    <row r="162" spans="1:3" ht="17.25" x14ac:dyDescent="0.3">
      <c r="A162" s="9" t="s">
        <v>22</v>
      </c>
      <c r="B162" s="22"/>
      <c r="C162" s="20"/>
    </row>
    <row r="163" spans="1:3" ht="15.75" x14ac:dyDescent="0.25">
      <c r="A163" s="24" t="s">
        <v>23</v>
      </c>
      <c r="B163" s="22"/>
      <c r="C163" s="20">
        <v>17177.23</v>
      </c>
    </row>
    <row r="164" spans="1:3" ht="17.25" x14ac:dyDescent="0.3">
      <c r="A164" s="9" t="s">
        <v>24</v>
      </c>
      <c r="B164" s="22"/>
      <c r="C164" s="20"/>
    </row>
    <row r="165" spans="1:3" ht="17.25" x14ac:dyDescent="0.3">
      <c r="A165" s="9" t="s">
        <v>25</v>
      </c>
      <c r="B165" s="22"/>
      <c r="C165" s="20"/>
    </row>
    <row r="166" spans="1:3" ht="17.25" x14ac:dyDescent="0.3">
      <c r="A166" s="9"/>
      <c r="B166" s="22"/>
      <c r="C166" s="20"/>
    </row>
    <row r="167" spans="1:3" ht="15.75" x14ac:dyDescent="0.25">
      <c r="A167" s="12"/>
      <c r="B167" s="8"/>
      <c r="C167" s="7">
        <f>C159+C163+C164+C165</f>
        <v>426527.23</v>
      </c>
    </row>
    <row r="168" spans="1:3" ht="17.25" x14ac:dyDescent="0.3">
      <c r="A168" s="23" t="s">
        <v>26</v>
      </c>
      <c r="B168" s="11"/>
      <c r="C168" s="10"/>
    </row>
    <row r="169" spans="1:3" ht="17.25" x14ac:dyDescent="0.3">
      <c r="A169" s="9" t="s">
        <v>27</v>
      </c>
      <c r="B169" s="29">
        <v>350</v>
      </c>
      <c r="C169" s="28"/>
    </row>
    <row r="170" spans="1:3" ht="17.25" x14ac:dyDescent="0.3">
      <c r="A170" s="9" t="s">
        <v>28</v>
      </c>
      <c r="B170" s="32">
        <v>8315</v>
      </c>
      <c r="C170" s="31"/>
    </row>
    <row r="171" spans="1:3" ht="15.75" x14ac:dyDescent="0.25">
      <c r="A171" s="12"/>
      <c r="B171" s="11"/>
      <c r="C171" s="33">
        <f t="shared" ref="C171" si="7">-B169-B170</f>
        <v>-8665</v>
      </c>
    </row>
    <row r="172" spans="1:3" ht="17.25" x14ac:dyDescent="0.3">
      <c r="A172" s="9" t="s">
        <v>29</v>
      </c>
      <c r="B172" s="11"/>
      <c r="C172" s="10">
        <f>+C167+C171</f>
        <v>417862.23</v>
      </c>
    </row>
    <row r="173" spans="1:3" ht="17.25" x14ac:dyDescent="0.3">
      <c r="A173" s="9" t="s">
        <v>37</v>
      </c>
      <c r="B173" s="32"/>
      <c r="C173" s="31">
        <f t="shared" ref="C173" si="8">C172*6/100</f>
        <v>25071.733799999998</v>
      </c>
    </row>
    <row r="174" spans="1:3" ht="17.25" x14ac:dyDescent="0.3">
      <c r="A174" s="9" t="s">
        <v>31</v>
      </c>
      <c r="B174" s="22"/>
      <c r="C174" s="20">
        <v>-15000</v>
      </c>
    </row>
    <row r="175" spans="1:3" ht="16.5" thickBot="1" x14ac:dyDescent="0.3">
      <c r="A175" s="43" t="s">
        <v>32</v>
      </c>
      <c r="B175" s="40"/>
      <c r="C175" s="124">
        <f t="shared" ref="C175" si="9">C173+C174</f>
        <v>10071.733799999998</v>
      </c>
    </row>
    <row r="176" spans="1:3" ht="18" thickTop="1" x14ac:dyDescent="0.3">
      <c r="A176" s="2"/>
      <c r="B176" s="3"/>
      <c r="C176" s="3"/>
    </row>
    <row r="177" spans="1:3" ht="17.25" x14ac:dyDescent="0.3">
      <c r="A177" s="2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56"/>
      <c r="B182" s="3"/>
      <c r="C182" s="3"/>
    </row>
    <row r="183" spans="1:3" ht="17.25" x14ac:dyDescent="0.3">
      <c r="A183" s="1" t="s">
        <v>39</v>
      </c>
      <c r="B183" s="3"/>
      <c r="C183" s="3"/>
    </row>
    <row r="184" spans="1:3" ht="17.25" x14ac:dyDescent="0.3">
      <c r="A184" s="1" t="s">
        <v>1</v>
      </c>
      <c r="B184" s="3"/>
      <c r="C184" s="3"/>
    </row>
    <row r="185" spans="1:3" ht="17.25" x14ac:dyDescent="0.3">
      <c r="A185" s="2"/>
      <c r="B185" s="3"/>
      <c r="C185" s="3"/>
    </row>
    <row r="186" spans="1:3" ht="17.25" x14ac:dyDescent="0.3">
      <c r="A186" s="4" t="s">
        <v>2</v>
      </c>
      <c r="B186" s="3"/>
      <c r="C186" s="3"/>
    </row>
    <row r="187" spans="1:3" ht="17.25" x14ac:dyDescent="0.3">
      <c r="A187" s="5"/>
      <c r="B187" s="165" t="s">
        <v>76</v>
      </c>
      <c r="C187" s="165"/>
    </row>
    <row r="188" spans="1:3" ht="17.25" x14ac:dyDescent="0.3">
      <c r="A188" s="6" t="s">
        <v>6</v>
      </c>
      <c r="B188" s="8"/>
      <c r="C188" s="7">
        <v>104700</v>
      </c>
    </row>
    <row r="189" spans="1:3" ht="17.25" x14ac:dyDescent="0.3">
      <c r="A189" s="9" t="s">
        <v>7</v>
      </c>
      <c r="B189" s="11"/>
      <c r="C189" s="10">
        <v>19027.419999999998</v>
      </c>
    </row>
    <row r="190" spans="1:3" ht="15.75" x14ac:dyDescent="0.25">
      <c r="A190" s="12" t="s">
        <v>8</v>
      </c>
      <c r="B190" s="14"/>
      <c r="C190" s="13"/>
    </row>
    <row r="191" spans="1:3" ht="17.25" x14ac:dyDescent="0.3">
      <c r="A191" s="9" t="s">
        <v>9</v>
      </c>
      <c r="B191" s="11"/>
      <c r="C191" s="10">
        <v>7800</v>
      </c>
    </row>
    <row r="192" spans="1:3" ht="17.25" x14ac:dyDescent="0.3">
      <c r="A192" s="9" t="s">
        <v>10</v>
      </c>
      <c r="B192" s="11"/>
      <c r="C192" s="10"/>
    </row>
    <row r="193" spans="1:3" ht="17.25" x14ac:dyDescent="0.3">
      <c r="A193" s="9" t="s">
        <v>11</v>
      </c>
      <c r="B193" s="11"/>
      <c r="C193" s="10">
        <v>35325</v>
      </c>
    </row>
    <row r="194" spans="1:3" ht="17.25" x14ac:dyDescent="0.3">
      <c r="A194" s="9" t="s">
        <v>12</v>
      </c>
      <c r="B194" s="16"/>
      <c r="C194" s="15">
        <v>30000</v>
      </c>
    </row>
    <row r="195" spans="1:3" ht="17.25" x14ac:dyDescent="0.3">
      <c r="A195" s="9" t="s">
        <v>13</v>
      </c>
      <c r="B195" s="11"/>
      <c r="C195" s="10">
        <v>61863.71</v>
      </c>
    </row>
    <row r="196" spans="1:3" ht="17.25" x14ac:dyDescent="0.3">
      <c r="A196" s="9" t="s">
        <v>14</v>
      </c>
      <c r="B196" s="11"/>
      <c r="C196" s="10"/>
    </row>
    <row r="197" spans="1:3" ht="17.25" x14ac:dyDescent="0.3">
      <c r="A197" s="9" t="s">
        <v>15</v>
      </c>
      <c r="B197" s="14"/>
      <c r="C197" s="13">
        <v>100000</v>
      </c>
    </row>
    <row r="198" spans="1:3" ht="17.25" x14ac:dyDescent="0.3">
      <c r="A198" s="9" t="s">
        <v>16</v>
      </c>
      <c r="B198" s="11"/>
      <c r="C198" s="10">
        <v>25000</v>
      </c>
    </row>
    <row r="199" spans="1:3" ht="17.25" x14ac:dyDescent="0.3">
      <c r="A199" s="9" t="s">
        <v>17</v>
      </c>
      <c r="B199" s="11"/>
      <c r="C199" s="10">
        <v>55000</v>
      </c>
    </row>
    <row r="200" spans="1:3" ht="17.25" x14ac:dyDescent="0.3">
      <c r="A200" s="9" t="s">
        <v>18</v>
      </c>
      <c r="B200" s="14"/>
      <c r="C200" s="13">
        <v>11500</v>
      </c>
    </row>
    <row r="201" spans="1:3" ht="17.25" x14ac:dyDescent="0.3">
      <c r="A201" s="9" t="s">
        <v>19</v>
      </c>
      <c r="B201" s="11"/>
      <c r="C201" s="10">
        <v>20000</v>
      </c>
    </row>
    <row r="202" spans="1:3" ht="17.25" x14ac:dyDescent="0.3">
      <c r="A202" s="17" t="s">
        <v>20</v>
      </c>
      <c r="B202" s="19"/>
      <c r="C202" s="18">
        <f>SUM(C188:C201)</f>
        <v>470216.13</v>
      </c>
    </row>
    <row r="203" spans="1:3" ht="17.25" x14ac:dyDescent="0.3">
      <c r="A203" s="9"/>
      <c r="B203" s="22"/>
      <c r="C203" s="20"/>
    </row>
    <row r="204" spans="1:3" ht="17.25" x14ac:dyDescent="0.3">
      <c r="A204" s="23" t="s">
        <v>21</v>
      </c>
      <c r="B204" s="22"/>
      <c r="C204" s="20"/>
    </row>
    <row r="205" spans="1:3" ht="17.25" x14ac:dyDescent="0.3">
      <c r="A205" s="9" t="s">
        <v>22</v>
      </c>
      <c r="B205" s="22"/>
      <c r="C205" s="20"/>
    </row>
    <row r="206" spans="1:3" ht="15.75" x14ac:dyDescent="0.25">
      <c r="A206" s="24" t="s">
        <v>23</v>
      </c>
      <c r="B206" s="22"/>
      <c r="C206" s="20">
        <v>17177.23</v>
      </c>
    </row>
    <row r="207" spans="1:3" ht="17.25" x14ac:dyDescent="0.3">
      <c r="A207" s="9" t="s">
        <v>24</v>
      </c>
      <c r="B207" s="22"/>
      <c r="C207" s="20"/>
    </row>
    <row r="208" spans="1:3" ht="17.25" x14ac:dyDescent="0.3">
      <c r="A208" s="9" t="s">
        <v>25</v>
      </c>
      <c r="B208" s="22"/>
      <c r="C208" s="20"/>
    </row>
    <row r="209" spans="1:3" ht="17.25" x14ac:dyDescent="0.3">
      <c r="A209" s="9"/>
      <c r="B209" s="22"/>
      <c r="C209" s="20"/>
    </row>
    <row r="210" spans="1:3" ht="15.75" x14ac:dyDescent="0.25">
      <c r="A210" s="12"/>
      <c r="B210" s="8"/>
      <c r="C210" s="7">
        <f t="shared" ref="C210" si="10">+C202+C205+C206+C207+C208</f>
        <v>487393.36</v>
      </c>
    </row>
    <row r="211" spans="1:3" ht="17.25" x14ac:dyDescent="0.3">
      <c r="A211" s="23" t="s">
        <v>26</v>
      </c>
      <c r="B211" s="11"/>
      <c r="C211" s="10"/>
    </row>
    <row r="212" spans="1:3" ht="17.25" x14ac:dyDescent="0.3">
      <c r="A212" s="9" t="s">
        <v>27</v>
      </c>
      <c r="B212" s="29">
        <v>350</v>
      </c>
      <c r="C212" s="28"/>
    </row>
    <row r="213" spans="1:3" ht="17.25" x14ac:dyDescent="0.3">
      <c r="A213" s="9" t="s">
        <v>28</v>
      </c>
      <c r="B213" s="32">
        <v>12372.74</v>
      </c>
      <c r="C213" s="31"/>
    </row>
    <row r="214" spans="1:3" ht="15.75" x14ac:dyDescent="0.25">
      <c r="A214" s="12"/>
      <c r="B214" s="11"/>
      <c r="C214" s="10">
        <f t="shared" ref="C214" si="11">-B212-B213</f>
        <v>-12722.74</v>
      </c>
    </row>
    <row r="215" spans="1:3" ht="17.25" x14ac:dyDescent="0.3">
      <c r="A215" s="9" t="s">
        <v>29</v>
      </c>
      <c r="B215" s="8"/>
      <c r="C215" s="7">
        <f>+C210+C214</f>
        <v>474670.62</v>
      </c>
    </row>
    <row r="216" spans="1:3" ht="17.25" x14ac:dyDescent="0.3">
      <c r="A216" s="9" t="s">
        <v>30</v>
      </c>
      <c r="B216" s="32"/>
      <c r="C216" s="31">
        <f t="shared" ref="C216" si="12">C215*6/100</f>
        <v>28480.237199999996</v>
      </c>
    </row>
    <row r="217" spans="1:3" ht="17.25" x14ac:dyDescent="0.3">
      <c r="A217" s="9" t="s">
        <v>31</v>
      </c>
      <c r="B217" s="22"/>
      <c r="C217" s="20">
        <v>-15000</v>
      </c>
    </row>
    <row r="218" spans="1:3" ht="15.75" x14ac:dyDescent="0.25">
      <c r="A218" s="12" t="s">
        <v>32</v>
      </c>
      <c r="B218" s="32"/>
      <c r="C218" s="53">
        <f t="shared" ref="C218" si="13">C216+C217</f>
        <v>13480.237199999996</v>
      </c>
    </row>
    <row r="219" spans="1:3" ht="16.5" thickBot="1" x14ac:dyDescent="0.3">
      <c r="A219" s="43"/>
      <c r="B219" s="39"/>
      <c r="C219" s="124">
        <v>13480</v>
      </c>
    </row>
    <row r="220" spans="1:3" ht="16.5" thickTop="1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4" spans="1:3" ht="15.75" x14ac:dyDescent="0.25">
      <c r="A224" s="21"/>
      <c r="B224" s="30"/>
      <c r="C224" s="97"/>
    </row>
    <row r="229" spans="1:3" ht="17.25" x14ac:dyDescent="0.3">
      <c r="A229" s="61" t="s">
        <v>41</v>
      </c>
      <c r="B229" s="3"/>
      <c r="C229" s="3"/>
    </row>
    <row r="230" spans="1:3" ht="17.25" x14ac:dyDescent="0.3">
      <c r="A230" s="61" t="s">
        <v>1</v>
      </c>
      <c r="B230" s="3"/>
      <c r="C230" s="3"/>
    </row>
    <row r="231" spans="1:3" ht="17.25" x14ac:dyDescent="0.3">
      <c r="A231" s="5"/>
      <c r="B231" s="3"/>
      <c r="C231" s="3"/>
    </row>
    <row r="232" spans="1:3" ht="17.25" x14ac:dyDescent="0.3">
      <c r="A232" s="63" t="s">
        <v>2</v>
      </c>
      <c r="B232" s="3"/>
      <c r="C232" s="3"/>
    </row>
    <row r="233" spans="1:3" ht="17.25" x14ac:dyDescent="0.3">
      <c r="A233" s="5"/>
      <c r="B233" s="165" t="s">
        <v>76</v>
      </c>
      <c r="C233" s="165"/>
    </row>
    <row r="234" spans="1:3" ht="17.25" x14ac:dyDescent="0.3">
      <c r="A234" s="6" t="s">
        <v>6</v>
      </c>
      <c r="B234" s="8"/>
      <c r="C234" s="7">
        <v>90840</v>
      </c>
    </row>
    <row r="235" spans="1:3" ht="17.25" x14ac:dyDescent="0.3">
      <c r="A235" s="9" t="s">
        <v>7</v>
      </c>
      <c r="B235" s="11"/>
      <c r="C235" s="10"/>
    </row>
    <row r="236" spans="1:3" ht="15.75" x14ac:dyDescent="0.25">
      <c r="A236" s="12" t="s">
        <v>8</v>
      </c>
      <c r="B236" s="14"/>
      <c r="C236" s="13"/>
    </row>
    <row r="237" spans="1:3" ht="17.25" x14ac:dyDescent="0.3">
      <c r="A237" s="9" t="s">
        <v>9</v>
      </c>
      <c r="B237" s="11"/>
      <c r="C237" s="10">
        <v>7800</v>
      </c>
    </row>
    <row r="238" spans="1:3" ht="17.25" x14ac:dyDescent="0.3">
      <c r="A238" s="9" t="s">
        <v>10</v>
      </c>
      <c r="B238" s="11"/>
      <c r="C238" s="10"/>
    </row>
    <row r="239" spans="1:3" ht="17.25" x14ac:dyDescent="0.3">
      <c r="A239" s="9" t="s">
        <v>11</v>
      </c>
      <c r="B239" s="11"/>
      <c r="C239" s="10">
        <v>35325</v>
      </c>
    </row>
    <row r="240" spans="1:3" ht="17.25" x14ac:dyDescent="0.3">
      <c r="A240" s="9" t="s">
        <v>12</v>
      </c>
      <c r="B240" s="16"/>
      <c r="C240" s="15"/>
    </row>
    <row r="241" spans="1:3" ht="17.25" x14ac:dyDescent="0.3">
      <c r="A241" s="9" t="s">
        <v>13</v>
      </c>
      <c r="B241" s="11"/>
      <c r="C241" s="10">
        <v>45420</v>
      </c>
    </row>
    <row r="242" spans="1:3" ht="17.25" x14ac:dyDescent="0.3">
      <c r="A242" s="9" t="s">
        <v>14</v>
      </c>
      <c r="B242" s="11"/>
      <c r="C242" s="10"/>
    </row>
    <row r="243" spans="1:3" ht="17.25" x14ac:dyDescent="0.3">
      <c r="A243" s="9" t="s">
        <v>15</v>
      </c>
      <c r="B243" s="14"/>
      <c r="C243" s="13">
        <v>100000</v>
      </c>
    </row>
    <row r="244" spans="1:3" ht="17.25" x14ac:dyDescent="0.3">
      <c r="A244" s="9" t="s">
        <v>16</v>
      </c>
      <c r="B244" s="11"/>
      <c r="C244" s="10">
        <v>25000</v>
      </c>
    </row>
    <row r="245" spans="1:3" ht="17.25" x14ac:dyDescent="0.3">
      <c r="A245" s="9" t="s">
        <v>17</v>
      </c>
      <c r="B245" s="11"/>
      <c r="C245" s="10">
        <v>55000</v>
      </c>
    </row>
    <row r="246" spans="1:3" ht="17.25" x14ac:dyDescent="0.3">
      <c r="A246" s="9" t="s">
        <v>18</v>
      </c>
      <c r="B246" s="14"/>
      <c r="C246" s="13">
        <v>11500</v>
      </c>
    </row>
    <row r="247" spans="1:3" ht="17.25" x14ac:dyDescent="0.3">
      <c r="A247" s="9" t="s">
        <v>19</v>
      </c>
      <c r="B247" s="11"/>
      <c r="C247" s="10">
        <v>20000</v>
      </c>
    </row>
    <row r="248" spans="1:3" ht="17.25" x14ac:dyDescent="0.3">
      <c r="A248" s="17" t="s">
        <v>20</v>
      </c>
      <c r="B248" s="19"/>
      <c r="C248" s="18">
        <f>SUM(C234:C247)</f>
        <v>390885</v>
      </c>
    </row>
    <row r="249" spans="1:3" ht="17.25" x14ac:dyDescent="0.3">
      <c r="A249" s="9"/>
      <c r="B249" s="22"/>
      <c r="C249" s="20"/>
    </row>
    <row r="250" spans="1:3" ht="17.25" x14ac:dyDescent="0.3">
      <c r="A250" s="23" t="s">
        <v>21</v>
      </c>
      <c r="B250" s="22"/>
      <c r="C250" s="20"/>
    </row>
    <row r="251" spans="1:3" ht="17.25" x14ac:dyDescent="0.3">
      <c r="A251" s="9" t="s">
        <v>22</v>
      </c>
      <c r="B251" s="22"/>
      <c r="C251" s="20"/>
    </row>
    <row r="252" spans="1:3" ht="15.75" x14ac:dyDescent="0.25">
      <c r="A252" s="24" t="s">
        <v>23</v>
      </c>
      <c r="B252" s="16"/>
      <c r="C252" s="15">
        <v>17177.23</v>
      </c>
    </row>
    <row r="253" spans="1:3" ht="17.25" x14ac:dyDescent="0.3">
      <c r="A253" s="9" t="s">
        <v>24</v>
      </c>
      <c r="B253" s="22"/>
      <c r="C253" s="25">
        <v>70000</v>
      </c>
    </row>
    <row r="254" spans="1:3" ht="17.25" x14ac:dyDescent="0.3">
      <c r="A254" s="9" t="s">
        <v>25</v>
      </c>
      <c r="B254" s="22"/>
      <c r="C254" s="64">
        <v>5372.36</v>
      </c>
    </row>
    <row r="255" spans="1:3" ht="17.25" x14ac:dyDescent="0.3">
      <c r="A255" s="9"/>
      <c r="B255" s="22"/>
      <c r="C255" s="20"/>
    </row>
    <row r="256" spans="1:3" ht="15.75" x14ac:dyDescent="0.25">
      <c r="A256" s="12"/>
      <c r="B256" s="8"/>
      <c r="C256" s="7">
        <f>C248+C252+C253+C254</f>
        <v>483434.58999999997</v>
      </c>
    </row>
    <row r="257" spans="1:3" ht="17.25" x14ac:dyDescent="0.3">
      <c r="A257" s="23" t="s">
        <v>26</v>
      </c>
      <c r="B257" s="11"/>
      <c r="C257" s="10"/>
    </row>
    <row r="258" spans="1:3" ht="17.25" x14ac:dyDescent="0.3">
      <c r="A258" s="9" t="s">
        <v>27</v>
      </c>
      <c r="B258" s="29">
        <v>350</v>
      </c>
      <c r="C258" s="28"/>
    </row>
    <row r="259" spans="1:3" ht="17.25" x14ac:dyDescent="0.3">
      <c r="A259" s="9" t="s">
        <v>28</v>
      </c>
      <c r="B259" s="32">
        <v>9084</v>
      </c>
      <c r="C259" s="31"/>
    </row>
    <row r="260" spans="1:3" ht="16.5" thickBot="1" x14ac:dyDescent="0.3">
      <c r="A260" s="12"/>
      <c r="B260" s="36"/>
      <c r="C260" s="59">
        <f>-B258-B259</f>
        <v>-9434</v>
      </c>
    </row>
    <row r="261" spans="1:3" ht="17.25" x14ac:dyDescent="0.3">
      <c r="A261" s="9" t="s">
        <v>29</v>
      </c>
      <c r="B261" s="11"/>
      <c r="C261" s="65">
        <f>+C256+C260</f>
        <v>474000.58999999997</v>
      </c>
    </row>
    <row r="262" spans="1:3" ht="17.25" x14ac:dyDescent="0.3">
      <c r="A262" s="9" t="s">
        <v>30</v>
      </c>
      <c r="B262" s="32"/>
      <c r="C262" s="31">
        <f>C261*6/100</f>
        <v>28440.035400000001</v>
      </c>
    </row>
    <row r="263" spans="1:3" ht="17.25" x14ac:dyDescent="0.3">
      <c r="A263" s="9" t="s">
        <v>31</v>
      </c>
      <c r="B263" s="22"/>
      <c r="C263" s="20">
        <v>-15000</v>
      </c>
    </row>
    <row r="264" spans="1:3" ht="15.75" x14ac:dyDescent="0.25">
      <c r="A264" s="43" t="s">
        <v>32</v>
      </c>
      <c r="B264" s="40"/>
      <c r="C264" s="60">
        <f>C262+C263</f>
        <v>13440.035400000001</v>
      </c>
    </row>
    <row r="265" spans="1:3" ht="16.5" thickBot="1" x14ac:dyDescent="0.3">
      <c r="A265" s="12"/>
      <c r="B265" s="52"/>
      <c r="C265" s="124">
        <v>13440</v>
      </c>
    </row>
    <row r="266" spans="1:3" ht="16.5" thickTop="1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5.75" x14ac:dyDescent="0.25">
      <c r="A270" s="21"/>
      <c r="B270" s="30"/>
      <c r="C270" s="97"/>
    </row>
    <row r="271" spans="1:3" ht="17.25" x14ac:dyDescent="0.3">
      <c r="A271" s="5"/>
      <c r="B271" s="3"/>
      <c r="C271" s="3"/>
    </row>
    <row r="272" spans="1:3" ht="17.25" x14ac:dyDescent="0.3">
      <c r="A272" s="61"/>
      <c r="B272" s="3"/>
      <c r="C272" s="3"/>
    </row>
    <row r="273" spans="1:3" ht="17.25" x14ac:dyDescent="0.3">
      <c r="A273" s="56"/>
      <c r="B273" s="3"/>
      <c r="C273" s="3"/>
    </row>
    <row r="274" spans="1:3" ht="17.25" x14ac:dyDescent="0.3">
      <c r="A274" s="2"/>
      <c r="B274" s="3"/>
      <c r="C274" s="3"/>
    </row>
    <row r="275" spans="1:3" ht="17.25" x14ac:dyDescent="0.3">
      <c r="A275" s="1" t="s">
        <v>40</v>
      </c>
      <c r="B275" s="3"/>
      <c r="C275" s="3"/>
    </row>
    <row r="276" spans="1:3" ht="17.25" x14ac:dyDescent="0.3">
      <c r="A276" s="1" t="s">
        <v>1</v>
      </c>
      <c r="B276" s="3"/>
      <c r="C276" s="3"/>
    </row>
    <row r="277" spans="1:3" ht="17.25" x14ac:dyDescent="0.3">
      <c r="A277" s="2"/>
      <c r="B277" s="3"/>
      <c r="C277" s="3"/>
    </row>
    <row r="278" spans="1:3" ht="17.25" x14ac:dyDescent="0.3">
      <c r="A278" s="4" t="s">
        <v>2</v>
      </c>
      <c r="B278" s="3"/>
      <c r="C278" s="3"/>
    </row>
    <row r="279" spans="1:3" ht="17.25" x14ac:dyDescent="0.3">
      <c r="A279" s="5"/>
      <c r="B279" s="165" t="s">
        <v>76</v>
      </c>
      <c r="C279" s="165"/>
    </row>
    <row r="280" spans="1:3" ht="17.25" x14ac:dyDescent="0.3">
      <c r="A280" s="6" t="s">
        <v>6</v>
      </c>
      <c r="B280" s="8"/>
      <c r="C280" s="7">
        <v>107050</v>
      </c>
    </row>
    <row r="281" spans="1:3" ht="17.25" x14ac:dyDescent="0.3">
      <c r="A281" s="9" t="s">
        <v>7</v>
      </c>
      <c r="B281" s="11"/>
      <c r="C281" s="10"/>
    </row>
    <row r="282" spans="1:3" ht="15.75" x14ac:dyDescent="0.25">
      <c r="A282" s="12" t="s">
        <v>8</v>
      </c>
      <c r="B282" s="14"/>
      <c r="C282" s="13">
        <v>1200</v>
      </c>
    </row>
    <row r="283" spans="1:3" ht="17.25" x14ac:dyDescent="0.3">
      <c r="A283" s="9" t="s">
        <v>9</v>
      </c>
      <c r="B283" s="11"/>
      <c r="C283" s="10">
        <v>7800</v>
      </c>
    </row>
    <row r="284" spans="1:3" ht="17.25" x14ac:dyDescent="0.3">
      <c r="A284" s="9" t="s">
        <v>10</v>
      </c>
      <c r="B284" s="11"/>
      <c r="C284" s="10"/>
    </row>
    <row r="285" spans="1:3" ht="17.25" x14ac:dyDescent="0.3">
      <c r="A285" s="9" t="s">
        <v>11</v>
      </c>
      <c r="B285" s="11"/>
      <c r="C285" s="10">
        <v>35325</v>
      </c>
    </row>
    <row r="286" spans="1:3" ht="17.25" x14ac:dyDescent="0.3">
      <c r="A286" s="9" t="s">
        <v>12</v>
      </c>
      <c r="B286" s="16"/>
      <c r="C286" s="15">
        <v>30000</v>
      </c>
    </row>
    <row r="287" spans="1:3" ht="17.25" x14ac:dyDescent="0.3">
      <c r="A287" s="9" t="s">
        <v>13</v>
      </c>
      <c r="B287" s="11"/>
      <c r="C287" s="10">
        <v>53525</v>
      </c>
    </row>
    <row r="288" spans="1:3" ht="17.25" x14ac:dyDescent="0.3">
      <c r="A288" s="9" t="s">
        <v>14</v>
      </c>
      <c r="B288" s="11"/>
      <c r="C288" s="10"/>
    </row>
    <row r="289" spans="1:3" ht="17.25" x14ac:dyDescent="0.3">
      <c r="A289" s="9" t="s">
        <v>15</v>
      </c>
      <c r="B289" s="14"/>
      <c r="C289" s="13">
        <v>100000</v>
      </c>
    </row>
    <row r="290" spans="1:3" ht="17.25" x14ac:dyDescent="0.3">
      <c r="A290" s="9" t="s">
        <v>16</v>
      </c>
      <c r="B290" s="11"/>
      <c r="C290" s="10">
        <v>25000</v>
      </c>
    </row>
    <row r="291" spans="1:3" ht="17.25" x14ac:dyDescent="0.3">
      <c r="A291" s="9" t="s">
        <v>17</v>
      </c>
      <c r="B291" s="11"/>
      <c r="C291" s="10">
        <v>55000</v>
      </c>
    </row>
    <row r="292" spans="1:3" ht="17.25" x14ac:dyDescent="0.3">
      <c r="A292" s="9" t="s">
        <v>18</v>
      </c>
      <c r="B292" s="14"/>
      <c r="C292" s="13">
        <v>11500</v>
      </c>
    </row>
    <row r="293" spans="1:3" ht="17.25" x14ac:dyDescent="0.3">
      <c r="A293" s="9" t="s">
        <v>19</v>
      </c>
      <c r="B293" s="11"/>
      <c r="C293" s="10">
        <v>20000</v>
      </c>
    </row>
    <row r="294" spans="1:3" ht="17.25" x14ac:dyDescent="0.3">
      <c r="A294" s="17" t="s">
        <v>20</v>
      </c>
      <c r="B294" s="19"/>
      <c r="C294" s="18">
        <f>SUM(C280:C293)</f>
        <v>446400</v>
      </c>
    </row>
    <row r="295" spans="1:3" ht="17.25" x14ac:dyDescent="0.3">
      <c r="A295" s="9"/>
      <c r="B295" s="22"/>
      <c r="C295" s="20"/>
    </row>
    <row r="296" spans="1:3" ht="17.25" x14ac:dyDescent="0.3">
      <c r="A296" s="23" t="s">
        <v>21</v>
      </c>
      <c r="B296" s="22"/>
      <c r="C296" s="20"/>
    </row>
    <row r="297" spans="1:3" ht="17.25" x14ac:dyDescent="0.3">
      <c r="A297" s="9" t="s">
        <v>22</v>
      </c>
      <c r="B297" s="22"/>
      <c r="C297" s="20"/>
    </row>
    <row r="298" spans="1:3" ht="15.75" x14ac:dyDescent="0.25">
      <c r="A298" s="24" t="s">
        <v>23</v>
      </c>
      <c r="B298" s="22"/>
      <c r="C298" s="20">
        <v>17177.23</v>
      </c>
    </row>
    <row r="299" spans="1:3" ht="17.25" x14ac:dyDescent="0.3">
      <c r="A299" s="9" t="s">
        <v>24</v>
      </c>
      <c r="B299" s="22"/>
      <c r="C299" s="20"/>
    </row>
    <row r="300" spans="1:3" ht="17.25" x14ac:dyDescent="0.3">
      <c r="A300" s="9" t="s">
        <v>25</v>
      </c>
      <c r="B300" s="22"/>
      <c r="C300" s="20"/>
    </row>
    <row r="301" spans="1:3" ht="17.25" x14ac:dyDescent="0.3">
      <c r="A301" s="9"/>
      <c r="B301" s="22"/>
      <c r="C301" s="20"/>
    </row>
    <row r="302" spans="1:3" ht="15.75" x14ac:dyDescent="0.25">
      <c r="A302" s="12"/>
      <c r="B302" s="8"/>
      <c r="C302" s="7">
        <f>C294+C298+C299+C300</f>
        <v>463577.23</v>
      </c>
    </row>
    <row r="303" spans="1:3" ht="17.25" x14ac:dyDescent="0.3">
      <c r="A303" s="23" t="s">
        <v>26</v>
      </c>
      <c r="B303" s="11"/>
      <c r="C303" s="10"/>
    </row>
    <row r="304" spans="1:3" ht="17.25" x14ac:dyDescent="0.3">
      <c r="A304" s="9" t="s">
        <v>27</v>
      </c>
      <c r="B304" s="29">
        <v>350</v>
      </c>
      <c r="C304" s="28"/>
    </row>
    <row r="305" spans="1:3" ht="17.25" x14ac:dyDescent="0.3">
      <c r="A305" s="9" t="s">
        <v>28</v>
      </c>
      <c r="B305" s="32">
        <f>C280*10/100</f>
        <v>10705</v>
      </c>
      <c r="C305" s="31"/>
    </row>
    <row r="306" spans="1:3" ht="15.75" x14ac:dyDescent="0.25">
      <c r="A306" s="12"/>
      <c r="B306" s="49"/>
      <c r="C306" s="33">
        <f t="shared" ref="C306" si="14">-B304-B305</f>
        <v>-11055</v>
      </c>
    </row>
    <row r="307" spans="1:3" ht="18" thickBot="1" x14ac:dyDescent="0.35">
      <c r="A307" s="9" t="s">
        <v>29</v>
      </c>
      <c r="B307" s="36"/>
      <c r="C307" s="59">
        <f>+C302+C306</f>
        <v>452522.23</v>
      </c>
    </row>
    <row r="308" spans="1:3" ht="17.25" x14ac:dyDescent="0.3">
      <c r="A308" s="9" t="s">
        <v>30</v>
      </c>
      <c r="B308" s="32"/>
      <c r="C308" s="31">
        <f t="shared" ref="C308" si="15">C307*6/100</f>
        <v>27151.3338</v>
      </c>
    </row>
    <row r="309" spans="1:3" ht="17.25" x14ac:dyDescent="0.3">
      <c r="A309" s="9" t="s">
        <v>31</v>
      </c>
      <c r="B309" s="22"/>
      <c r="C309" s="20">
        <v>-15000</v>
      </c>
    </row>
    <row r="310" spans="1:3" ht="15.75" x14ac:dyDescent="0.25">
      <c r="A310" s="12" t="s">
        <v>32</v>
      </c>
      <c r="B310" s="40"/>
      <c r="C310" s="53">
        <f t="shared" ref="C310" si="16">C308+C309</f>
        <v>12151.3338</v>
      </c>
    </row>
    <row r="311" spans="1:3" ht="17.25" x14ac:dyDescent="0.3">
      <c r="A311" s="5"/>
      <c r="B311" s="3"/>
      <c r="C311" s="3"/>
    </row>
    <row r="316" spans="1:3" ht="15.75" x14ac:dyDescent="0.25">
      <c r="A316" s="21"/>
      <c r="B316" s="30"/>
      <c r="C316" s="58"/>
    </row>
    <row r="317" spans="1:3" ht="15.75" x14ac:dyDescent="0.25">
      <c r="A317" s="21"/>
      <c r="B317" s="30"/>
      <c r="C317" s="58"/>
    </row>
    <row r="318" spans="1:3" ht="17.25" x14ac:dyDescent="0.3">
      <c r="A318" s="1" t="s">
        <v>42</v>
      </c>
      <c r="B318" s="3"/>
      <c r="C318" s="3"/>
    </row>
    <row r="319" spans="1:3" ht="17.25" x14ac:dyDescent="0.3">
      <c r="A319" s="1" t="s">
        <v>43</v>
      </c>
      <c r="B319" s="3"/>
      <c r="C319" s="3"/>
    </row>
    <row r="320" spans="1:3" ht="17.25" x14ac:dyDescent="0.3">
      <c r="A320" s="2"/>
      <c r="B320" s="3"/>
      <c r="C320" s="3"/>
    </row>
    <row r="321" spans="1:3" ht="17.25" x14ac:dyDescent="0.3">
      <c r="A321" s="4" t="s">
        <v>2</v>
      </c>
      <c r="B321" s="3"/>
      <c r="C321" s="3"/>
    </row>
    <row r="322" spans="1:3" ht="17.25" x14ac:dyDescent="0.3">
      <c r="A322" s="5"/>
      <c r="B322" s="165" t="s">
        <v>76</v>
      </c>
      <c r="C322" s="165"/>
    </row>
    <row r="323" spans="1:3" ht="17.25" x14ac:dyDescent="0.3">
      <c r="A323" s="6" t="s">
        <v>6</v>
      </c>
      <c r="B323" s="8"/>
      <c r="C323" s="7">
        <v>88670</v>
      </c>
    </row>
    <row r="324" spans="1:3" ht="17.25" x14ac:dyDescent="0.3">
      <c r="A324" s="9" t="s">
        <v>7</v>
      </c>
      <c r="B324" s="11"/>
      <c r="C324" s="10"/>
    </row>
    <row r="325" spans="1:3" ht="15.75" x14ac:dyDescent="0.25">
      <c r="A325" s="12" t="s">
        <v>8</v>
      </c>
      <c r="B325" s="14"/>
      <c r="C325" s="13"/>
    </row>
    <row r="326" spans="1:3" ht="17.25" x14ac:dyDescent="0.3">
      <c r="A326" s="9" t="s">
        <v>9</v>
      </c>
      <c r="B326" s="11"/>
      <c r="C326" s="10">
        <v>7800</v>
      </c>
    </row>
    <row r="327" spans="1:3" ht="17.25" x14ac:dyDescent="0.3">
      <c r="A327" s="9" t="s">
        <v>10</v>
      </c>
      <c r="B327" s="11"/>
      <c r="C327" s="10"/>
    </row>
    <row r="328" spans="1:3" ht="17.25" x14ac:dyDescent="0.3">
      <c r="A328" s="9" t="s">
        <v>11</v>
      </c>
      <c r="B328" s="11"/>
      <c r="C328" s="10">
        <v>35325</v>
      </c>
    </row>
    <row r="329" spans="1:3" ht="17.25" x14ac:dyDescent="0.3">
      <c r="A329" s="9" t="s">
        <v>12</v>
      </c>
      <c r="B329" s="16"/>
      <c r="C329" s="15"/>
    </row>
    <row r="330" spans="1:3" ht="17.25" x14ac:dyDescent="0.3">
      <c r="A330" s="9" t="s">
        <v>13</v>
      </c>
      <c r="B330" s="11"/>
      <c r="C330" s="10">
        <v>44335</v>
      </c>
    </row>
    <row r="331" spans="1:3" ht="17.25" x14ac:dyDescent="0.3">
      <c r="A331" s="9" t="s">
        <v>14</v>
      </c>
      <c r="B331" s="11"/>
      <c r="C331" s="10"/>
    </row>
    <row r="332" spans="1:3" ht="17.25" x14ac:dyDescent="0.3">
      <c r="A332" s="9" t="s">
        <v>15</v>
      </c>
      <c r="B332" s="14"/>
      <c r="C332" s="13">
        <v>100000</v>
      </c>
    </row>
    <row r="333" spans="1:3" ht="17.25" x14ac:dyDescent="0.3">
      <c r="A333" s="9" t="s">
        <v>16</v>
      </c>
      <c r="B333" s="11"/>
      <c r="C333" s="10">
        <v>25000</v>
      </c>
    </row>
    <row r="334" spans="1:3" ht="17.25" x14ac:dyDescent="0.3">
      <c r="A334" s="9" t="s">
        <v>17</v>
      </c>
      <c r="B334" s="11"/>
      <c r="C334" s="10">
        <v>55000</v>
      </c>
    </row>
    <row r="335" spans="1:3" ht="17.25" x14ac:dyDescent="0.3">
      <c r="A335" s="9" t="s">
        <v>18</v>
      </c>
      <c r="B335" s="14"/>
      <c r="C335" s="13">
        <v>11500</v>
      </c>
    </row>
    <row r="336" spans="1:3" ht="17.25" x14ac:dyDescent="0.3">
      <c r="A336" s="9" t="s">
        <v>19</v>
      </c>
      <c r="B336" s="11"/>
      <c r="C336" s="10">
        <v>20000</v>
      </c>
    </row>
    <row r="337" spans="1:3" ht="17.25" x14ac:dyDescent="0.3">
      <c r="A337" s="17" t="s">
        <v>20</v>
      </c>
      <c r="B337" s="19"/>
      <c r="C337" s="18">
        <f>SUM(C323:C336)</f>
        <v>387630</v>
      </c>
    </row>
    <row r="338" spans="1:3" ht="17.25" x14ac:dyDescent="0.3">
      <c r="A338" s="9"/>
      <c r="B338" s="22"/>
      <c r="C338" s="20"/>
    </row>
    <row r="339" spans="1:3" ht="17.25" x14ac:dyDescent="0.3">
      <c r="A339" s="23" t="s">
        <v>21</v>
      </c>
      <c r="B339" s="22"/>
      <c r="C339" s="20"/>
    </row>
    <row r="340" spans="1:3" ht="17.25" x14ac:dyDescent="0.3">
      <c r="A340" s="9" t="s">
        <v>22</v>
      </c>
      <c r="B340" s="22"/>
      <c r="C340" s="20"/>
    </row>
    <row r="341" spans="1:3" ht="15.75" x14ac:dyDescent="0.25">
      <c r="A341" s="24" t="s">
        <v>23</v>
      </c>
      <c r="B341" s="16"/>
      <c r="C341" s="15">
        <v>17177.23</v>
      </c>
    </row>
    <row r="342" spans="1:3" ht="17.25" x14ac:dyDescent="0.3">
      <c r="A342" s="9" t="s">
        <v>24</v>
      </c>
      <c r="B342" s="22"/>
      <c r="C342" s="25">
        <v>65000</v>
      </c>
    </row>
    <row r="343" spans="1:3" ht="17.25" x14ac:dyDescent="0.3">
      <c r="A343" s="9" t="s">
        <v>25</v>
      </c>
      <c r="B343" s="22"/>
      <c r="C343" s="64">
        <v>3521.61</v>
      </c>
    </row>
    <row r="344" spans="1:3" ht="17.25" x14ac:dyDescent="0.3">
      <c r="A344" s="9"/>
      <c r="B344" s="22"/>
      <c r="C344" s="20"/>
    </row>
    <row r="345" spans="1:3" ht="15.75" x14ac:dyDescent="0.25">
      <c r="A345" s="12"/>
      <c r="B345" s="8"/>
      <c r="C345" s="7">
        <f>C337+C341+C342+C343</f>
        <v>473328.83999999997</v>
      </c>
    </row>
    <row r="346" spans="1:3" ht="17.25" x14ac:dyDescent="0.3">
      <c r="A346" s="23" t="s">
        <v>26</v>
      </c>
      <c r="B346" s="11"/>
      <c r="C346" s="10"/>
    </row>
    <row r="347" spans="1:3" ht="17.25" x14ac:dyDescent="0.3">
      <c r="A347" s="9" t="s">
        <v>27</v>
      </c>
      <c r="B347" s="27">
        <v>350</v>
      </c>
      <c r="C347" s="28"/>
    </row>
    <row r="348" spans="1:3" ht="17.25" x14ac:dyDescent="0.3">
      <c r="A348" s="9" t="s">
        <v>28</v>
      </c>
      <c r="B348" s="30">
        <v>8867</v>
      </c>
      <c r="C348" s="31"/>
    </row>
    <row r="349" spans="1:3" ht="16.5" thickBot="1" x14ac:dyDescent="0.3">
      <c r="A349" s="12"/>
      <c r="B349" s="62"/>
      <c r="C349" s="59">
        <f t="shared" ref="C349" si="17">-B347-B348</f>
        <v>-9217</v>
      </c>
    </row>
    <row r="350" spans="1:3" ht="17.25" x14ac:dyDescent="0.3">
      <c r="A350" s="9" t="s">
        <v>29</v>
      </c>
      <c r="B350" s="11"/>
      <c r="C350" s="65">
        <f>+C345+C349</f>
        <v>464111.83999999997</v>
      </c>
    </row>
    <row r="351" spans="1:3" ht="17.25" x14ac:dyDescent="0.3">
      <c r="A351" s="9" t="s">
        <v>30</v>
      </c>
      <c r="B351" s="30"/>
      <c r="C351" s="31">
        <f t="shared" ref="C351" si="18">C350*6/100</f>
        <v>27846.7104</v>
      </c>
    </row>
    <row r="352" spans="1:3" ht="17.25" x14ac:dyDescent="0.3">
      <c r="A352" s="9" t="s">
        <v>31</v>
      </c>
      <c r="B352" s="22"/>
      <c r="C352" s="20">
        <v>-15000</v>
      </c>
    </row>
    <row r="353" spans="1:3" ht="15.75" x14ac:dyDescent="0.25">
      <c r="A353" s="43" t="s">
        <v>32</v>
      </c>
      <c r="B353" s="40"/>
      <c r="C353" s="125">
        <f t="shared" ref="C353" si="19">C351+C352</f>
        <v>12846.7104</v>
      </c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5.75" x14ac:dyDescent="0.25">
      <c r="A362" s="21"/>
      <c r="B362" s="30"/>
      <c r="C362" s="58"/>
    </row>
    <row r="363" spans="1:3" ht="17.25" x14ac:dyDescent="0.3">
      <c r="A363" s="55"/>
      <c r="B363" s="3"/>
      <c r="C363" s="3"/>
    </row>
    <row r="364" spans="1:3" ht="17.25" x14ac:dyDescent="0.3">
      <c r="A364" s="1" t="s">
        <v>44</v>
      </c>
      <c r="B364" s="3"/>
      <c r="C364" s="3"/>
    </row>
    <row r="365" spans="1:3" ht="17.25" x14ac:dyDescent="0.3">
      <c r="A365" s="1" t="s">
        <v>1</v>
      </c>
      <c r="B365" s="3"/>
      <c r="C365" s="3"/>
    </row>
    <row r="366" spans="1:3" ht="17.25" x14ac:dyDescent="0.3">
      <c r="A366" s="2"/>
      <c r="B366" s="3"/>
      <c r="C366" s="3"/>
    </row>
    <row r="367" spans="1:3" ht="17.25" x14ac:dyDescent="0.3">
      <c r="A367" s="4" t="s">
        <v>2</v>
      </c>
      <c r="B367" s="3"/>
      <c r="C367" s="3"/>
    </row>
    <row r="368" spans="1:3" ht="17.25" x14ac:dyDescent="0.3">
      <c r="A368" s="5"/>
      <c r="B368" s="165" t="s">
        <v>76</v>
      </c>
      <c r="C368" s="165"/>
    </row>
    <row r="369" spans="1:3" ht="17.25" x14ac:dyDescent="0.3">
      <c r="A369" s="6" t="s">
        <v>6</v>
      </c>
      <c r="B369" s="8"/>
      <c r="C369" s="7">
        <v>93010</v>
      </c>
    </row>
    <row r="370" spans="1:3" ht="17.25" x14ac:dyDescent="0.3">
      <c r="A370" s="9" t="s">
        <v>7</v>
      </c>
      <c r="B370" s="11"/>
      <c r="C370" s="10"/>
    </row>
    <row r="371" spans="1:3" ht="15.75" x14ac:dyDescent="0.25">
      <c r="A371" s="12" t="s">
        <v>8</v>
      </c>
      <c r="B371" s="14"/>
      <c r="C371" s="13"/>
    </row>
    <row r="372" spans="1:3" ht="17.25" x14ac:dyDescent="0.3">
      <c r="A372" s="9" t="s">
        <v>9</v>
      </c>
      <c r="B372" s="11"/>
      <c r="C372" s="10">
        <v>7800</v>
      </c>
    </row>
    <row r="373" spans="1:3" ht="17.25" x14ac:dyDescent="0.3">
      <c r="A373" s="9" t="s">
        <v>10</v>
      </c>
      <c r="B373" s="11"/>
      <c r="C373" s="10"/>
    </row>
    <row r="374" spans="1:3" ht="17.25" x14ac:dyDescent="0.3">
      <c r="A374" s="9" t="s">
        <v>11</v>
      </c>
      <c r="B374" s="11"/>
      <c r="C374" s="10">
        <v>35325</v>
      </c>
    </row>
    <row r="375" spans="1:3" ht="17.25" x14ac:dyDescent="0.3">
      <c r="A375" s="9" t="s">
        <v>12</v>
      </c>
      <c r="B375" s="16"/>
      <c r="C375" s="15">
        <v>30000</v>
      </c>
    </row>
    <row r="376" spans="1:3" ht="17.25" x14ac:dyDescent="0.3">
      <c r="A376" s="9" t="s">
        <v>13</v>
      </c>
      <c r="B376" s="11"/>
      <c r="C376" s="10">
        <v>46505</v>
      </c>
    </row>
    <row r="377" spans="1:3" ht="17.25" x14ac:dyDescent="0.3">
      <c r="A377" s="9" t="s">
        <v>14</v>
      </c>
      <c r="B377" s="11"/>
      <c r="C377" s="10"/>
    </row>
    <row r="378" spans="1:3" ht="17.25" x14ac:dyDescent="0.3">
      <c r="A378" s="9" t="s">
        <v>15</v>
      </c>
      <c r="B378" s="14"/>
      <c r="C378" s="13">
        <v>100000</v>
      </c>
    </row>
    <row r="379" spans="1:3" ht="17.25" x14ac:dyDescent="0.3">
      <c r="A379" s="9" t="s">
        <v>16</v>
      </c>
      <c r="B379" s="11"/>
      <c r="C379" s="10">
        <v>25000</v>
      </c>
    </row>
    <row r="380" spans="1:3" ht="17.25" x14ac:dyDescent="0.3">
      <c r="A380" s="9" t="s">
        <v>17</v>
      </c>
      <c r="B380" s="11"/>
      <c r="C380" s="10">
        <v>55000</v>
      </c>
    </row>
    <row r="381" spans="1:3" ht="17.25" x14ac:dyDescent="0.3">
      <c r="A381" s="9" t="s">
        <v>18</v>
      </c>
      <c r="B381" s="14"/>
      <c r="C381" s="13">
        <v>11500</v>
      </c>
    </row>
    <row r="382" spans="1:3" ht="17.25" x14ac:dyDescent="0.3">
      <c r="A382" s="9" t="s">
        <v>19</v>
      </c>
      <c r="B382" s="11"/>
      <c r="C382" s="10">
        <v>20000</v>
      </c>
    </row>
    <row r="383" spans="1:3" ht="17.25" x14ac:dyDescent="0.3">
      <c r="A383" s="17" t="s">
        <v>20</v>
      </c>
      <c r="B383" s="19"/>
      <c r="C383" s="18">
        <f>SUM(C369:C382)</f>
        <v>424140</v>
      </c>
    </row>
    <row r="384" spans="1:3" ht="17.25" x14ac:dyDescent="0.3">
      <c r="A384" s="9"/>
      <c r="B384" s="22"/>
      <c r="C384" s="20"/>
    </row>
    <row r="385" spans="1:3" ht="17.25" x14ac:dyDescent="0.3">
      <c r="A385" s="23" t="s">
        <v>21</v>
      </c>
      <c r="B385" s="22"/>
      <c r="C385" s="20"/>
    </row>
    <row r="386" spans="1:3" ht="17.25" x14ac:dyDescent="0.3">
      <c r="A386" s="9" t="s">
        <v>22</v>
      </c>
      <c r="B386" s="22"/>
      <c r="C386" s="20"/>
    </row>
    <row r="387" spans="1:3" ht="15.75" x14ac:dyDescent="0.25">
      <c r="A387" s="24" t="s">
        <v>23</v>
      </c>
      <c r="B387" s="16"/>
      <c r="C387" s="15">
        <v>17177.23</v>
      </c>
    </row>
    <row r="388" spans="1:3" ht="17.25" x14ac:dyDescent="0.3">
      <c r="A388" s="9" t="s">
        <v>24</v>
      </c>
      <c r="B388" s="22"/>
      <c r="C388" s="20"/>
    </row>
    <row r="389" spans="1:3" ht="17.25" x14ac:dyDescent="0.3">
      <c r="A389" s="9" t="s">
        <v>25</v>
      </c>
      <c r="B389" s="22"/>
      <c r="C389" s="20"/>
    </row>
    <row r="390" spans="1:3" ht="17.25" x14ac:dyDescent="0.3">
      <c r="A390" s="9"/>
      <c r="B390" s="22"/>
      <c r="C390" s="20"/>
    </row>
    <row r="391" spans="1:3" ht="15.75" x14ac:dyDescent="0.25">
      <c r="A391" s="12"/>
      <c r="B391" s="8"/>
      <c r="C391" s="7">
        <f>C383+C387+C388+C389</f>
        <v>441317.23</v>
      </c>
    </row>
    <row r="392" spans="1:3" ht="17.25" x14ac:dyDescent="0.3">
      <c r="A392" s="23" t="s">
        <v>26</v>
      </c>
      <c r="B392" s="11"/>
      <c r="C392" s="10"/>
    </row>
    <row r="393" spans="1:3" ht="17.25" x14ac:dyDescent="0.3">
      <c r="A393" s="9" t="s">
        <v>27</v>
      </c>
      <c r="B393" s="27">
        <v>350</v>
      </c>
      <c r="C393" s="28"/>
    </row>
    <row r="394" spans="1:3" ht="17.25" x14ac:dyDescent="0.3">
      <c r="A394" s="9" t="s">
        <v>28</v>
      </c>
      <c r="B394" s="30">
        <f>C369*10/100</f>
        <v>9301</v>
      </c>
      <c r="C394" s="31"/>
    </row>
    <row r="395" spans="1:3" ht="16.5" thickBot="1" x14ac:dyDescent="0.3">
      <c r="A395" s="12"/>
      <c r="B395" s="62"/>
      <c r="C395" s="59">
        <f t="shared" ref="C395" si="20">-B393-B394</f>
        <v>-9651</v>
      </c>
    </row>
    <row r="396" spans="1:3" ht="17.25" x14ac:dyDescent="0.3">
      <c r="A396" s="9" t="s">
        <v>29</v>
      </c>
      <c r="B396" s="11"/>
      <c r="C396" s="65">
        <f>+C391+C395</f>
        <v>431666.23</v>
      </c>
    </row>
    <row r="397" spans="1:3" ht="17.25" x14ac:dyDescent="0.3">
      <c r="A397" s="9" t="s">
        <v>30</v>
      </c>
      <c r="B397" s="30"/>
      <c r="C397" s="31">
        <f t="shared" ref="C397" si="21">C396*6/100</f>
        <v>25899.9738</v>
      </c>
    </row>
    <row r="398" spans="1:3" ht="17.25" x14ac:dyDescent="0.3">
      <c r="A398" s="9" t="s">
        <v>31</v>
      </c>
      <c r="B398" s="22"/>
      <c r="C398" s="66">
        <v>-15000</v>
      </c>
    </row>
    <row r="399" spans="1:3" ht="15.75" x14ac:dyDescent="0.25">
      <c r="A399" s="12" t="s">
        <v>32</v>
      </c>
      <c r="B399" s="40"/>
      <c r="C399" s="41">
        <f t="shared" ref="C399" si="22">C397+C398</f>
        <v>10899.9738</v>
      </c>
    </row>
    <row r="400" spans="1:3" ht="16.5" thickBot="1" x14ac:dyDescent="0.3">
      <c r="A400" s="51"/>
      <c r="B400" s="52"/>
      <c r="C400" s="124">
        <v>10900</v>
      </c>
    </row>
    <row r="401" spans="1:3" ht="18" thickTop="1" x14ac:dyDescent="0.3">
      <c r="A401" s="61"/>
      <c r="B401" s="3"/>
      <c r="C401" s="3"/>
    </row>
    <row r="402" spans="1:3" ht="17.25" x14ac:dyDescent="0.3">
      <c r="A402" s="61"/>
      <c r="B402" s="3"/>
      <c r="C402" s="3"/>
    </row>
    <row r="403" spans="1:3" ht="17.25" x14ac:dyDescent="0.3">
      <c r="A403" s="61"/>
      <c r="B403" s="3"/>
      <c r="C403" s="3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5.75" x14ac:dyDescent="0.25">
      <c r="A406" s="92"/>
      <c r="B406" s="30"/>
      <c r="C406" s="58"/>
    </row>
    <row r="407" spans="1:3" ht="17.25" x14ac:dyDescent="0.3">
      <c r="A407" s="1" t="s">
        <v>55</v>
      </c>
      <c r="B407" s="3"/>
      <c r="C407" s="3"/>
    </row>
    <row r="408" spans="1:3" ht="17.25" x14ac:dyDescent="0.3">
      <c r="A408" s="1" t="s">
        <v>56</v>
      </c>
      <c r="B408" s="3"/>
      <c r="C408" s="3"/>
    </row>
    <row r="409" spans="1:3" ht="15.75" x14ac:dyDescent="0.25">
      <c r="A409" s="73"/>
      <c r="B409" s="3"/>
      <c r="C409" s="3"/>
    </row>
    <row r="410" spans="1:3" ht="15.75" x14ac:dyDescent="0.25">
      <c r="A410" s="74" t="s">
        <v>2</v>
      </c>
      <c r="B410" s="3"/>
      <c r="C410" s="3"/>
    </row>
    <row r="411" spans="1:3" ht="15.75" x14ac:dyDescent="0.25">
      <c r="A411" s="75"/>
      <c r="B411" s="165" t="s">
        <v>76</v>
      </c>
      <c r="C411" s="165"/>
    </row>
    <row r="412" spans="1:3" ht="15.75" x14ac:dyDescent="0.25">
      <c r="A412" s="76" t="s">
        <v>6</v>
      </c>
      <c r="B412" s="8"/>
      <c r="C412" s="7">
        <v>90840</v>
      </c>
    </row>
    <row r="413" spans="1:3" ht="15.75" x14ac:dyDescent="0.25">
      <c r="A413" s="67" t="s">
        <v>7</v>
      </c>
      <c r="B413" s="47"/>
      <c r="C413" s="77"/>
    </row>
    <row r="414" spans="1:3" ht="15.75" x14ac:dyDescent="0.25">
      <c r="A414" s="67" t="s">
        <v>9</v>
      </c>
      <c r="B414" s="11"/>
      <c r="C414" s="10">
        <v>7800</v>
      </c>
    </row>
    <row r="415" spans="1:3" ht="16.5" x14ac:dyDescent="0.25">
      <c r="A415" s="12" t="s">
        <v>8</v>
      </c>
      <c r="B415" s="48"/>
      <c r="C415" s="10">
        <v>2320</v>
      </c>
    </row>
    <row r="416" spans="1:3" ht="15.75" x14ac:dyDescent="0.25">
      <c r="A416" s="67" t="s">
        <v>11</v>
      </c>
      <c r="B416" s="11"/>
      <c r="C416" s="10">
        <v>35325</v>
      </c>
    </row>
    <row r="417" spans="1:3" ht="15.75" x14ac:dyDescent="0.25">
      <c r="A417" s="67" t="s">
        <v>53</v>
      </c>
      <c r="B417" s="11"/>
      <c r="C417" s="10">
        <v>30000</v>
      </c>
    </row>
    <row r="418" spans="1:3" ht="15.75" x14ac:dyDescent="0.25">
      <c r="A418" s="67" t="s">
        <v>13</v>
      </c>
      <c r="B418" s="11"/>
      <c r="C418" s="10">
        <v>45420</v>
      </c>
    </row>
    <row r="419" spans="1:3" ht="15.75" x14ac:dyDescent="0.25">
      <c r="A419" s="67" t="s">
        <v>14</v>
      </c>
      <c r="B419" s="47"/>
      <c r="C419" s="13"/>
    </row>
    <row r="420" spans="1:3" ht="15.75" x14ac:dyDescent="0.25">
      <c r="A420" s="67" t="s">
        <v>16</v>
      </c>
      <c r="B420" s="11"/>
      <c r="C420" s="10">
        <v>25000</v>
      </c>
    </row>
    <row r="421" spans="1:3" ht="15.75" x14ac:dyDescent="0.25">
      <c r="A421" s="67" t="s">
        <v>17</v>
      </c>
      <c r="B421" s="11"/>
      <c r="C421" s="10">
        <v>55000</v>
      </c>
    </row>
    <row r="422" spans="1:3" ht="15.75" x14ac:dyDescent="0.25">
      <c r="A422" s="67" t="s">
        <v>15</v>
      </c>
      <c r="B422" s="47"/>
      <c r="C422" s="25">
        <v>100000</v>
      </c>
    </row>
    <row r="423" spans="1:3" ht="15.75" x14ac:dyDescent="0.25">
      <c r="A423" s="67" t="s">
        <v>18</v>
      </c>
      <c r="B423" s="11"/>
      <c r="C423" s="10">
        <v>11500</v>
      </c>
    </row>
    <row r="424" spans="1:3" ht="15.75" x14ac:dyDescent="0.25">
      <c r="A424" s="67" t="s">
        <v>19</v>
      </c>
      <c r="B424" s="11"/>
      <c r="C424" s="10">
        <v>20000</v>
      </c>
    </row>
    <row r="425" spans="1:3" ht="15.75" x14ac:dyDescent="0.25">
      <c r="A425" s="78" t="s">
        <v>20</v>
      </c>
      <c r="B425" s="19"/>
      <c r="C425" s="18">
        <f>SUM(C412:C424)</f>
        <v>423205</v>
      </c>
    </row>
    <row r="426" spans="1:3" ht="15.75" x14ac:dyDescent="0.25">
      <c r="A426" s="79"/>
      <c r="B426" s="47"/>
      <c r="C426" s="20"/>
    </row>
    <row r="427" spans="1:3" ht="15.75" x14ac:dyDescent="0.25">
      <c r="A427" s="80" t="s">
        <v>21</v>
      </c>
      <c r="B427" s="47"/>
      <c r="C427" s="20"/>
    </row>
    <row r="428" spans="1:3" ht="15.75" x14ac:dyDescent="0.25">
      <c r="A428" s="67" t="s">
        <v>23</v>
      </c>
      <c r="B428" s="47"/>
      <c r="C428" s="77">
        <v>17177.23</v>
      </c>
    </row>
    <row r="429" spans="1:3" ht="15.75" x14ac:dyDescent="0.25">
      <c r="A429" s="67" t="s">
        <v>22</v>
      </c>
      <c r="B429" s="47"/>
      <c r="C429" s="81"/>
    </row>
    <row r="430" spans="1:3" ht="15.75" x14ac:dyDescent="0.25">
      <c r="A430" s="67" t="s">
        <v>24</v>
      </c>
      <c r="B430" s="90"/>
      <c r="C430" s="81"/>
    </row>
    <row r="431" spans="1:3" ht="15.75" x14ac:dyDescent="0.25">
      <c r="A431" s="67" t="s">
        <v>25</v>
      </c>
      <c r="B431" s="47"/>
      <c r="C431" s="81"/>
    </row>
    <row r="432" spans="1:3" ht="15.75" x14ac:dyDescent="0.25">
      <c r="A432" s="67"/>
      <c r="B432" s="8"/>
      <c r="C432" s="7">
        <f>C425+B430+C428</f>
        <v>440382.23</v>
      </c>
    </row>
    <row r="433" spans="1:3" ht="15.75" x14ac:dyDescent="0.25">
      <c r="A433" s="80" t="s">
        <v>26</v>
      </c>
      <c r="B433" s="47"/>
      <c r="C433" s="81"/>
    </row>
    <row r="434" spans="1:3" ht="15.75" x14ac:dyDescent="0.25">
      <c r="A434" s="67" t="s">
        <v>27</v>
      </c>
      <c r="B434" s="29">
        <v>350</v>
      </c>
      <c r="C434" s="82"/>
    </row>
    <row r="435" spans="1:3" ht="17.25" x14ac:dyDescent="0.3">
      <c r="A435" s="83" t="s">
        <v>28</v>
      </c>
      <c r="B435" s="29">
        <v>9084</v>
      </c>
      <c r="C435" s="82"/>
    </row>
    <row r="436" spans="1:3" ht="17.25" x14ac:dyDescent="0.3">
      <c r="A436" s="83"/>
      <c r="B436" s="49"/>
      <c r="C436" s="33">
        <f>-B434-B435-B436</f>
        <v>-9434</v>
      </c>
    </row>
    <row r="437" spans="1:3" ht="16.5" thickBot="1" x14ac:dyDescent="0.3">
      <c r="A437" s="67" t="s">
        <v>29</v>
      </c>
      <c r="B437" s="35"/>
      <c r="C437" s="84">
        <f>C432-B434-B435</f>
        <v>430948.23</v>
      </c>
    </row>
    <row r="438" spans="1:3" ht="15.75" x14ac:dyDescent="0.25">
      <c r="A438" s="67" t="s">
        <v>30</v>
      </c>
      <c r="B438" s="50"/>
      <c r="C438" s="85">
        <f>C437*6/100</f>
        <v>25856.893799999998</v>
      </c>
    </row>
    <row r="439" spans="1:3" ht="15.75" x14ac:dyDescent="0.25">
      <c r="A439" s="67" t="s">
        <v>31</v>
      </c>
      <c r="B439" s="47"/>
      <c r="C439" s="77">
        <v>-15000</v>
      </c>
    </row>
    <row r="440" spans="1:3" ht="16.5" thickBot="1" x14ac:dyDescent="0.3">
      <c r="A440" s="88" t="s">
        <v>54</v>
      </c>
      <c r="B440" s="57"/>
      <c r="C440" s="126">
        <f>C438+C439</f>
        <v>10856.893799999998</v>
      </c>
    </row>
    <row r="441" spans="1:3" ht="16.5" thickTop="1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5.75" x14ac:dyDescent="0.25">
      <c r="A452" s="92"/>
      <c r="B452" s="37"/>
      <c r="C452" s="120"/>
    </row>
    <row r="453" spans="1:3" ht="17.25" x14ac:dyDescent="0.3">
      <c r="A453" s="1" t="s">
        <v>71</v>
      </c>
      <c r="B453" s="1"/>
      <c r="C453" s="2"/>
    </row>
    <row r="454" spans="1:3" ht="17.25" x14ac:dyDescent="0.3">
      <c r="A454" s="1" t="s">
        <v>56</v>
      </c>
      <c r="B454" s="1"/>
      <c r="C454" s="2"/>
    </row>
    <row r="455" spans="1:3" ht="15.75" x14ac:dyDescent="0.25">
      <c r="A455" s="73"/>
      <c r="B455" s="73"/>
      <c r="C455" s="72"/>
    </row>
    <row r="456" spans="1:3" ht="15.75" x14ac:dyDescent="0.25">
      <c r="A456" s="74" t="s">
        <v>2</v>
      </c>
      <c r="B456" s="73"/>
      <c r="C456" s="72"/>
    </row>
    <row r="457" spans="1:3" ht="15.75" x14ac:dyDescent="0.25">
      <c r="A457" s="75"/>
      <c r="B457" s="165" t="s">
        <v>76</v>
      </c>
      <c r="C457" s="165"/>
    </row>
    <row r="458" spans="1:3" ht="15.75" x14ac:dyDescent="0.25">
      <c r="A458" s="76" t="s">
        <v>6</v>
      </c>
      <c r="B458" s="8"/>
      <c r="C458" s="7">
        <v>110000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12" t="s">
        <v>8</v>
      </c>
      <c r="B461" s="48"/>
      <c r="C461" s="10"/>
    </row>
    <row r="462" spans="1:3" ht="15.75" x14ac:dyDescent="0.25">
      <c r="A462" s="67" t="s">
        <v>11</v>
      </c>
      <c r="B462" s="11"/>
      <c r="C462" s="10">
        <v>35325</v>
      </c>
    </row>
    <row r="463" spans="1:3" ht="15.75" x14ac:dyDescent="0.25">
      <c r="A463" s="67" t="s">
        <v>53</v>
      </c>
      <c r="B463" s="11"/>
      <c r="C463" s="10">
        <v>30000</v>
      </c>
    </row>
    <row r="464" spans="1:3" ht="15.75" x14ac:dyDescent="0.25">
      <c r="A464" s="67" t="s">
        <v>72</v>
      </c>
      <c r="B464" s="11"/>
      <c r="C464" s="10"/>
    </row>
    <row r="465" spans="1:3" ht="15.75" x14ac:dyDescent="0.25">
      <c r="A465" s="67" t="s">
        <v>13</v>
      </c>
      <c r="B465" s="11"/>
      <c r="C465" s="10">
        <v>55000</v>
      </c>
    </row>
    <row r="466" spans="1:3" ht="15.75" x14ac:dyDescent="0.25">
      <c r="A466" s="67" t="s">
        <v>14</v>
      </c>
      <c r="B466" s="47"/>
      <c r="C466" s="13"/>
    </row>
    <row r="467" spans="1:3" ht="15.75" x14ac:dyDescent="0.25">
      <c r="A467" s="67" t="s">
        <v>16</v>
      </c>
      <c r="B467" s="11"/>
      <c r="C467" s="10">
        <v>25000</v>
      </c>
    </row>
    <row r="468" spans="1:3" ht="15.75" x14ac:dyDescent="0.25">
      <c r="A468" s="67" t="s">
        <v>17</v>
      </c>
      <c r="B468" s="11"/>
      <c r="C468" s="10">
        <v>65000</v>
      </c>
    </row>
    <row r="469" spans="1:3" ht="15.75" x14ac:dyDescent="0.25">
      <c r="A469" s="67" t="s">
        <v>15</v>
      </c>
      <c r="B469" s="47"/>
      <c r="C469" s="25">
        <v>100000</v>
      </c>
    </row>
    <row r="470" spans="1:3" ht="15.75" x14ac:dyDescent="0.25">
      <c r="A470" s="67" t="s">
        <v>18</v>
      </c>
      <c r="B470" s="11"/>
      <c r="C470" s="10">
        <v>11500</v>
      </c>
    </row>
    <row r="471" spans="1:3" ht="15.75" x14ac:dyDescent="0.25">
      <c r="A471" s="67" t="s">
        <v>19</v>
      </c>
      <c r="B471" s="11"/>
      <c r="C471" s="10">
        <v>20000</v>
      </c>
    </row>
    <row r="472" spans="1:3" ht="15.75" x14ac:dyDescent="0.25">
      <c r="A472" s="78" t="s">
        <v>20</v>
      </c>
      <c r="B472" s="19"/>
      <c r="C472" s="18">
        <f>SUM(C458:C471)</f>
        <v>459625</v>
      </c>
    </row>
    <row r="473" spans="1:3" ht="15.75" x14ac:dyDescent="0.25">
      <c r="A473" s="79"/>
      <c r="B473" s="47"/>
      <c r="C473" s="20"/>
    </row>
    <row r="474" spans="1:3" ht="15.75" x14ac:dyDescent="0.25">
      <c r="A474" s="80" t="s">
        <v>21</v>
      </c>
      <c r="B474" s="47"/>
      <c r="C474" s="20"/>
    </row>
    <row r="475" spans="1:3" ht="15.75" x14ac:dyDescent="0.25">
      <c r="A475" s="67" t="s">
        <v>23</v>
      </c>
      <c r="B475" s="47"/>
      <c r="C475" s="77">
        <v>17177.23</v>
      </c>
    </row>
    <row r="476" spans="1:3" ht="15.75" x14ac:dyDescent="0.25">
      <c r="A476" s="67" t="s">
        <v>22</v>
      </c>
      <c r="B476" s="47"/>
      <c r="C476" s="81"/>
    </row>
    <row r="477" spans="1:3" ht="15.75" x14ac:dyDescent="0.25">
      <c r="A477" s="67" t="s">
        <v>24</v>
      </c>
      <c r="B477" s="90"/>
      <c r="C477" s="81"/>
    </row>
    <row r="478" spans="1:3" ht="15.75" x14ac:dyDescent="0.25">
      <c r="A478" s="67" t="s">
        <v>25</v>
      </c>
      <c r="B478" s="47"/>
      <c r="C478" s="81"/>
    </row>
    <row r="479" spans="1:3" ht="15.75" x14ac:dyDescent="0.25">
      <c r="A479" s="67"/>
      <c r="B479" s="8"/>
      <c r="C479" s="7">
        <f>C472+B477+C475</f>
        <v>476802.23</v>
      </c>
    </row>
    <row r="480" spans="1:3" ht="15.75" x14ac:dyDescent="0.25">
      <c r="A480" s="80" t="s">
        <v>26</v>
      </c>
      <c r="B480" s="47"/>
      <c r="C480" s="81"/>
    </row>
    <row r="481" spans="1:3" ht="15.75" x14ac:dyDescent="0.25">
      <c r="A481" s="67" t="s">
        <v>27</v>
      </c>
      <c r="B481" s="29">
        <v>350</v>
      </c>
      <c r="C481" s="82"/>
    </row>
    <row r="482" spans="1:3" ht="17.25" x14ac:dyDescent="0.3">
      <c r="A482" s="83" t="s">
        <v>28</v>
      </c>
      <c r="B482" s="29">
        <v>11000</v>
      </c>
      <c r="C482" s="82"/>
    </row>
    <row r="483" spans="1:3" ht="17.25" x14ac:dyDescent="0.3">
      <c r="A483" s="83"/>
      <c r="B483" s="49"/>
      <c r="C483" s="33">
        <f>-B481-B482-B483</f>
        <v>-11350</v>
      </c>
    </row>
    <row r="484" spans="1:3" ht="16.5" thickBot="1" x14ac:dyDescent="0.3">
      <c r="A484" s="67" t="s">
        <v>29</v>
      </c>
      <c r="B484" s="35"/>
      <c r="C484" s="84">
        <f>C479-B481-B482</f>
        <v>465452.23</v>
      </c>
    </row>
    <row r="485" spans="1:3" ht="15.75" x14ac:dyDescent="0.25">
      <c r="A485" s="67" t="s">
        <v>30</v>
      </c>
      <c r="B485" s="50"/>
      <c r="C485" s="85">
        <f>C484*6/100</f>
        <v>27927.1338</v>
      </c>
    </row>
    <row r="486" spans="1:3" ht="15.75" x14ac:dyDescent="0.25">
      <c r="A486" s="67" t="s">
        <v>31</v>
      </c>
      <c r="B486" s="47"/>
      <c r="C486" s="77">
        <v>-15000</v>
      </c>
    </row>
    <row r="487" spans="1:3" ht="16.5" thickBot="1" x14ac:dyDescent="0.3">
      <c r="A487" s="88" t="s">
        <v>54</v>
      </c>
      <c r="B487" s="57"/>
      <c r="C487" s="127">
        <f t="shared" ref="C487" si="23">C485+C486</f>
        <v>12927.1338</v>
      </c>
    </row>
    <row r="488" spans="1:3" ht="15.75" thickTop="1" x14ac:dyDescent="0.25"/>
    <row r="497" spans="1:3" ht="15.75" x14ac:dyDescent="0.25">
      <c r="A497" s="3"/>
      <c r="B497" s="3"/>
      <c r="C497" s="3"/>
    </row>
    <row r="498" spans="1:3" ht="15.75" x14ac:dyDescent="0.25">
      <c r="A498" s="3"/>
      <c r="B498" s="3"/>
      <c r="C498" s="3"/>
    </row>
    <row r="500" spans="1:3" ht="15.75" x14ac:dyDescent="0.25">
      <c r="A500" s="71" t="s">
        <v>62</v>
      </c>
      <c r="C500" s="101"/>
    </row>
    <row r="501" spans="1:3" ht="15.75" x14ac:dyDescent="0.25">
      <c r="A501" s="71" t="s">
        <v>63</v>
      </c>
      <c r="B501" s="71"/>
      <c r="C501" s="72"/>
    </row>
    <row r="502" spans="1:3" ht="15.75" x14ac:dyDescent="0.25">
      <c r="A502" s="73"/>
      <c r="B502" s="73"/>
      <c r="C502" s="72"/>
    </row>
    <row r="503" spans="1:3" ht="15.75" x14ac:dyDescent="0.25">
      <c r="A503" s="74" t="s">
        <v>2</v>
      </c>
      <c r="B503" s="73"/>
      <c r="C503" s="72"/>
    </row>
    <row r="504" spans="1:3" ht="15.75" x14ac:dyDescent="0.25">
      <c r="A504" s="75"/>
      <c r="B504" s="165" t="s">
        <v>76</v>
      </c>
      <c r="C504" s="165"/>
    </row>
    <row r="505" spans="1:3" ht="15.75" x14ac:dyDescent="0.25">
      <c r="A505" s="76" t="s">
        <v>6</v>
      </c>
      <c r="B505" s="8"/>
      <c r="C505" s="7">
        <v>136500</v>
      </c>
    </row>
    <row r="506" spans="1:3" ht="15.75" x14ac:dyDescent="0.25">
      <c r="A506" s="67" t="s">
        <v>7</v>
      </c>
      <c r="B506" s="47"/>
      <c r="C506" s="77" t="s">
        <v>38</v>
      </c>
    </row>
    <row r="507" spans="1:3" ht="15.75" x14ac:dyDescent="0.25">
      <c r="A507" s="67" t="s">
        <v>9</v>
      </c>
      <c r="B507" s="11"/>
      <c r="C507" s="10">
        <v>7800</v>
      </c>
    </row>
    <row r="508" spans="1:3" ht="17.25" x14ac:dyDescent="0.3">
      <c r="A508" s="83" t="s">
        <v>10</v>
      </c>
      <c r="B508" s="48"/>
      <c r="C508" s="10" t="s">
        <v>38</v>
      </c>
    </row>
    <row r="509" spans="1:3" ht="15.75" x14ac:dyDescent="0.25">
      <c r="A509" s="67" t="s">
        <v>64</v>
      </c>
      <c r="B509" s="11"/>
      <c r="C509" s="10">
        <v>7500</v>
      </c>
    </row>
    <row r="510" spans="1:3" ht="15.75" x14ac:dyDescent="0.25">
      <c r="A510" s="67" t="s">
        <v>11</v>
      </c>
      <c r="B510" s="11"/>
      <c r="C510" s="10">
        <v>35325</v>
      </c>
    </row>
    <row r="511" spans="1:3" ht="15.75" x14ac:dyDescent="0.25">
      <c r="A511" s="67" t="s">
        <v>53</v>
      </c>
      <c r="B511" s="11"/>
      <c r="C511" s="10">
        <v>50000</v>
      </c>
    </row>
    <row r="512" spans="1:3" ht="15.75" x14ac:dyDescent="0.25">
      <c r="A512" s="67" t="s">
        <v>13</v>
      </c>
      <c r="B512" s="11"/>
      <c r="C512" s="10">
        <v>68250</v>
      </c>
    </row>
    <row r="513" spans="1:3" ht="15.75" x14ac:dyDescent="0.25">
      <c r="A513" s="67" t="s">
        <v>14</v>
      </c>
      <c r="B513" s="47"/>
      <c r="C513" s="13" t="s">
        <v>38</v>
      </c>
    </row>
    <row r="514" spans="1:3" ht="15.75" x14ac:dyDescent="0.25">
      <c r="A514" s="67" t="s">
        <v>16</v>
      </c>
      <c r="B514" s="11"/>
      <c r="C514" s="10">
        <v>25000</v>
      </c>
    </row>
    <row r="515" spans="1:3" ht="15.75" x14ac:dyDescent="0.25">
      <c r="A515" s="67" t="s">
        <v>17</v>
      </c>
      <c r="B515" s="11"/>
      <c r="C515" s="10">
        <v>75000</v>
      </c>
    </row>
    <row r="516" spans="1:3" ht="15.75" x14ac:dyDescent="0.25">
      <c r="A516" s="67" t="s">
        <v>15</v>
      </c>
      <c r="B516" s="47"/>
      <c r="C516" s="15">
        <v>125000</v>
      </c>
    </row>
    <row r="517" spans="1:3" ht="15.75" x14ac:dyDescent="0.25">
      <c r="A517" s="67" t="s">
        <v>18</v>
      </c>
      <c r="B517" s="11"/>
      <c r="C517" s="10">
        <v>13900</v>
      </c>
    </row>
    <row r="518" spans="1:3" ht="15.75" x14ac:dyDescent="0.25">
      <c r="A518" s="67" t="s">
        <v>19</v>
      </c>
      <c r="B518" s="11"/>
      <c r="C518" s="10">
        <v>20000</v>
      </c>
    </row>
    <row r="519" spans="1:3" ht="15.75" x14ac:dyDescent="0.25">
      <c r="A519" s="78" t="s">
        <v>20</v>
      </c>
      <c r="B519" s="19"/>
      <c r="C519" s="18">
        <f>SUM(C505:C518)</f>
        <v>564275</v>
      </c>
    </row>
    <row r="520" spans="1:3" ht="15.75" x14ac:dyDescent="0.25">
      <c r="A520" s="79"/>
      <c r="B520" s="47"/>
      <c r="C520" s="20"/>
    </row>
    <row r="521" spans="1:3" ht="15.75" x14ac:dyDescent="0.25">
      <c r="A521" s="80" t="s">
        <v>21</v>
      </c>
      <c r="B521" s="47"/>
      <c r="C521" s="20"/>
    </row>
    <row r="522" spans="1:3" ht="15.75" x14ac:dyDescent="0.25">
      <c r="A522" s="67" t="s">
        <v>23</v>
      </c>
      <c r="B522" s="47"/>
      <c r="C522" s="77">
        <v>17177.23</v>
      </c>
    </row>
    <row r="523" spans="1:3" ht="15.75" x14ac:dyDescent="0.25">
      <c r="A523" s="67" t="s">
        <v>22</v>
      </c>
      <c r="B523" s="47"/>
      <c r="C523" s="81"/>
    </row>
    <row r="524" spans="1:3" ht="15.75" x14ac:dyDescent="0.25">
      <c r="A524" s="67" t="s">
        <v>24</v>
      </c>
      <c r="B524" s="47"/>
      <c r="C524" s="81"/>
    </row>
    <row r="525" spans="1:3" ht="15.75" x14ac:dyDescent="0.25">
      <c r="A525" s="67" t="s">
        <v>25</v>
      </c>
      <c r="B525" s="47"/>
      <c r="C525" s="81"/>
    </row>
    <row r="526" spans="1:3" ht="15.75" x14ac:dyDescent="0.25">
      <c r="A526" s="67"/>
      <c r="B526" s="8"/>
      <c r="C526" s="7">
        <f>+C519+C522+C523+C524+C525</f>
        <v>581452.23</v>
      </c>
    </row>
    <row r="527" spans="1:3" ht="15.75" x14ac:dyDescent="0.25">
      <c r="A527" s="80" t="s">
        <v>26</v>
      </c>
      <c r="B527" s="47"/>
      <c r="C527" s="81"/>
    </row>
    <row r="528" spans="1:3" ht="15.75" x14ac:dyDescent="0.25">
      <c r="A528" s="67" t="s">
        <v>27</v>
      </c>
      <c r="B528" s="29">
        <v>350</v>
      </c>
      <c r="C528" s="82"/>
    </row>
    <row r="529" spans="1:3" ht="17.25" x14ac:dyDescent="0.3">
      <c r="A529" s="83" t="s">
        <v>28</v>
      </c>
      <c r="B529" s="29">
        <v>13650</v>
      </c>
      <c r="C529" s="82"/>
    </row>
    <row r="530" spans="1:3" ht="17.25" x14ac:dyDescent="0.3">
      <c r="A530" s="83"/>
      <c r="B530" s="49"/>
      <c r="C530" s="33">
        <f>-B528-B529-B530</f>
        <v>-14000</v>
      </c>
    </row>
    <row r="531" spans="1:3" ht="16.5" thickBot="1" x14ac:dyDescent="0.3">
      <c r="A531" s="67" t="s">
        <v>29</v>
      </c>
      <c r="B531" s="35"/>
      <c r="C531" s="84">
        <f>+C526+C530</f>
        <v>567452.23</v>
      </c>
    </row>
    <row r="532" spans="1:3" ht="15.75" x14ac:dyDescent="0.25">
      <c r="A532" s="67" t="s">
        <v>73</v>
      </c>
      <c r="B532" s="50"/>
      <c r="C532" s="85">
        <f>C531*12/100</f>
        <v>68094.267599999992</v>
      </c>
    </row>
    <row r="533" spans="1:3" ht="15.75" x14ac:dyDescent="0.25">
      <c r="A533" s="67" t="s">
        <v>31</v>
      </c>
      <c r="B533" s="47"/>
      <c r="C533" s="77">
        <v>-45000</v>
      </c>
    </row>
    <row r="534" spans="1:3" ht="16.5" thickBot="1" x14ac:dyDescent="0.3">
      <c r="A534" s="68" t="s">
        <v>33</v>
      </c>
      <c r="B534" s="89"/>
      <c r="C534" s="126">
        <f>C532+C533</f>
        <v>23094.267599999992</v>
      </c>
    </row>
    <row r="535" spans="1:3" ht="15.75" thickTop="1" x14ac:dyDescent="0.25"/>
    <row r="549" spans="1:3" ht="15.75" x14ac:dyDescent="0.25">
      <c r="A549" s="71" t="s">
        <v>66</v>
      </c>
      <c r="C549" s="101"/>
    </row>
    <row r="550" spans="1:3" ht="15.75" x14ac:dyDescent="0.25">
      <c r="A550" s="71" t="s">
        <v>63</v>
      </c>
      <c r="B550" s="71"/>
      <c r="C550" s="72"/>
    </row>
    <row r="551" spans="1:3" x14ac:dyDescent="0.25">
      <c r="C551" s="101"/>
    </row>
    <row r="552" spans="1:3" ht="15.75" x14ac:dyDescent="0.25">
      <c r="A552" s="74" t="s">
        <v>2</v>
      </c>
      <c r="B552" s="73"/>
      <c r="C552" s="72"/>
    </row>
    <row r="553" spans="1:3" ht="15.75" x14ac:dyDescent="0.25">
      <c r="A553" s="75"/>
      <c r="B553" s="165" t="s">
        <v>76</v>
      </c>
      <c r="C553" s="165"/>
    </row>
    <row r="554" spans="1:3" ht="15.75" x14ac:dyDescent="0.25">
      <c r="A554" s="76" t="s">
        <v>6</v>
      </c>
      <c r="B554" s="8"/>
      <c r="C554" s="7">
        <v>139250</v>
      </c>
    </row>
    <row r="555" spans="1:3" ht="15.75" x14ac:dyDescent="0.25">
      <c r="A555" s="67" t="s">
        <v>7</v>
      </c>
      <c r="B555" s="47"/>
      <c r="C555" s="77" t="s">
        <v>38</v>
      </c>
    </row>
    <row r="556" spans="1:3" ht="15.75" x14ac:dyDescent="0.25">
      <c r="A556" s="67" t="s">
        <v>9</v>
      </c>
      <c r="B556" s="11"/>
      <c r="C556" s="10">
        <v>7800</v>
      </c>
    </row>
    <row r="557" spans="1:3" ht="17.25" x14ac:dyDescent="0.3">
      <c r="A557" s="83" t="s">
        <v>10</v>
      </c>
      <c r="B557" s="48"/>
      <c r="C557" s="10" t="s">
        <v>38</v>
      </c>
    </row>
    <row r="558" spans="1:3" ht="15.75" x14ac:dyDescent="0.25">
      <c r="A558" s="67" t="s">
        <v>64</v>
      </c>
      <c r="B558" s="11"/>
      <c r="C558" s="10">
        <v>7500</v>
      </c>
    </row>
    <row r="559" spans="1:3" ht="15.75" x14ac:dyDescent="0.25">
      <c r="A559" s="67" t="s">
        <v>11</v>
      </c>
      <c r="B559" s="11"/>
      <c r="C559" s="10">
        <v>35325</v>
      </c>
    </row>
    <row r="560" spans="1:3" ht="15.75" x14ac:dyDescent="0.25">
      <c r="A560" s="67" t="s">
        <v>53</v>
      </c>
      <c r="B560" s="11"/>
      <c r="C560" s="10">
        <v>50000</v>
      </c>
    </row>
    <row r="561" spans="1:3" ht="15.75" x14ac:dyDescent="0.25">
      <c r="A561" s="67" t="s">
        <v>13</v>
      </c>
      <c r="B561" s="11"/>
      <c r="C561" s="10">
        <v>69625</v>
      </c>
    </row>
    <row r="562" spans="1:3" ht="15.75" x14ac:dyDescent="0.25">
      <c r="A562" s="67" t="s">
        <v>14</v>
      </c>
      <c r="B562" s="47"/>
      <c r="C562" s="13" t="s">
        <v>38</v>
      </c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75000</v>
      </c>
    </row>
    <row r="565" spans="1:3" ht="15.75" x14ac:dyDescent="0.25">
      <c r="A565" s="67" t="s">
        <v>15</v>
      </c>
      <c r="B565" s="47"/>
      <c r="C565" s="15">
        <v>125000</v>
      </c>
    </row>
    <row r="566" spans="1:3" ht="15.75" x14ac:dyDescent="0.25">
      <c r="A566" s="67" t="s">
        <v>18</v>
      </c>
      <c r="B566" s="11"/>
      <c r="C566" s="10">
        <v>13900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SUM(C554:C567)</f>
        <v>568400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23</v>
      </c>
      <c r="B571" s="47"/>
      <c r="C571" s="77">
        <v>17177.23</v>
      </c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47"/>
      <c r="C573" s="81"/>
    </row>
    <row r="574" spans="1:3" ht="15.75" x14ac:dyDescent="0.25">
      <c r="A574" s="67" t="s">
        <v>25</v>
      </c>
      <c r="B574" s="47"/>
      <c r="C574" s="81"/>
    </row>
    <row r="575" spans="1:3" ht="15.75" x14ac:dyDescent="0.25">
      <c r="A575" s="67"/>
      <c r="B575" s="8"/>
      <c r="C575" s="7">
        <f>+C568+C571+C572+C573+C574</f>
        <v>585577.23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v>13925</v>
      </c>
      <c r="C578" s="82"/>
    </row>
    <row r="579" spans="1:3" ht="17.25" x14ac:dyDescent="0.3">
      <c r="A579" s="83"/>
      <c r="B579" s="49"/>
      <c r="C579" s="33">
        <f>-B577-B578-B579</f>
        <v>-14275</v>
      </c>
    </row>
    <row r="580" spans="1:3" ht="16.5" thickBot="1" x14ac:dyDescent="0.3">
      <c r="A580" s="67" t="s">
        <v>29</v>
      </c>
      <c r="B580" s="35"/>
      <c r="C580" s="84">
        <f>+C575+C579</f>
        <v>571302.23</v>
      </c>
    </row>
    <row r="581" spans="1:3" ht="15.75" x14ac:dyDescent="0.25">
      <c r="A581" s="67" t="s">
        <v>65</v>
      </c>
      <c r="B581" s="50"/>
      <c r="C581" s="85">
        <f>C580*12/100</f>
        <v>68556.267599999992</v>
      </c>
    </row>
    <row r="582" spans="1:3" ht="15.75" x14ac:dyDescent="0.25">
      <c r="A582" s="67" t="s">
        <v>31</v>
      </c>
      <c r="B582" s="47"/>
      <c r="C582" s="77">
        <v>-45000</v>
      </c>
    </row>
    <row r="583" spans="1:3" ht="16.5" thickBot="1" x14ac:dyDescent="0.3">
      <c r="A583" s="68" t="s">
        <v>33</v>
      </c>
      <c r="B583" s="89"/>
      <c r="C583" s="126">
        <f>C581+C582</f>
        <v>23556.267599999992</v>
      </c>
    </row>
    <row r="584" spans="1:3" ht="15.75" thickTop="1" x14ac:dyDescent="0.25"/>
    <row r="596" spans="1:3" ht="15.75" x14ac:dyDescent="0.25">
      <c r="A596" s="102" t="s">
        <v>67</v>
      </c>
      <c r="B596" s="102"/>
      <c r="C596" s="3"/>
    </row>
    <row r="597" spans="1:3" ht="15.75" x14ac:dyDescent="0.25">
      <c r="A597" s="102" t="s">
        <v>68</v>
      </c>
      <c r="B597" s="102"/>
      <c r="C597" s="3"/>
    </row>
    <row r="598" spans="1:3" ht="15.75" x14ac:dyDescent="0.25">
      <c r="A598" s="3"/>
      <c r="B598" s="3"/>
      <c r="C598" s="3"/>
    </row>
    <row r="599" spans="1:3" ht="15.75" x14ac:dyDescent="0.25">
      <c r="A599" s="103" t="s">
        <v>2</v>
      </c>
      <c r="B599" s="3"/>
      <c r="C599" s="3"/>
    </row>
    <row r="600" spans="1:3" ht="17.25" x14ac:dyDescent="0.3">
      <c r="A600" s="5"/>
      <c r="B600" s="165" t="s">
        <v>76</v>
      </c>
      <c r="C600" s="165"/>
    </row>
    <row r="601" spans="1:3" ht="17.25" x14ac:dyDescent="0.3">
      <c r="A601" s="6" t="s">
        <v>6</v>
      </c>
      <c r="B601" s="104"/>
      <c r="C601" s="105">
        <v>107050</v>
      </c>
    </row>
    <row r="602" spans="1:3" ht="17.25" x14ac:dyDescent="0.3">
      <c r="A602" s="9" t="s">
        <v>7</v>
      </c>
      <c r="B602" s="106"/>
      <c r="C602" s="107"/>
    </row>
    <row r="603" spans="1:3" ht="15.75" x14ac:dyDescent="0.25">
      <c r="A603" s="12" t="s">
        <v>8</v>
      </c>
      <c r="B603" s="16"/>
      <c r="C603" s="15">
        <v>2500</v>
      </c>
    </row>
    <row r="604" spans="1:3" ht="17.25" x14ac:dyDescent="0.3">
      <c r="A604" s="9" t="s">
        <v>9</v>
      </c>
      <c r="B604" s="106"/>
      <c r="C604" s="107">
        <v>7800</v>
      </c>
    </row>
    <row r="605" spans="1:3" ht="17.25" x14ac:dyDescent="0.3">
      <c r="A605" s="9" t="s">
        <v>10</v>
      </c>
      <c r="B605" s="106"/>
      <c r="C605" s="107"/>
    </row>
    <row r="606" spans="1:3" ht="17.25" x14ac:dyDescent="0.3">
      <c r="A606" s="9" t="s">
        <v>11</v>
      </c>
      <c r="B606" s="106"/>
      <c r="C606" s="107">
        <v>35325</v>
      </c>
    </row>
    <row r="607" spans="1:3" ht="17.25" x14ac:dyDescent="0.3">
      <c r="A607" s="9" t="s">
        <v>12</v>
      </c>
      <c r="B607" s="16"/>
      <c r="C607" s="15"/>
    </row>
    <row r="608" spans="1:3" ht="17.25" x14ac:dyDescent="0.3">
      <c r="A608" s="9" t="s">
        <v>13</v>
      </c>
      <c r="B608" s="106"/>
      <c r="C608" s="107">
        <v>53525</v>
      </c>
    </row>
    <row r="609" spans="1:3" ht="17.25" x14ac:dyDescent="0.3">
      <c r="A609" s="9" t="s">
        <v>14</v>
      </c>
      <c r="B609" s="106"/>
      <c r="C609" s="107"/>
    </row>
    <row r="610" spans="1:3" ht="17.25" x14ac:dyDescent="0.3">
      <c r="A610" s="9" t="s">
        <v>15</v>
      </c>
      <c r="B610" s="16"/>
      <c r="C610" s="15">
        <v>100000</v>
      </c>
    </row>
    <row r="611" spans="1:3" ht="17.25" x14ac:dyDescent="0.3">
      <c r="A611" s="9" t="s">
        <v>16</v>
      </c>
      <c r="B611" s="106"/>
      <c r="C611" s="107">
        <v>25000</v>
      </c>
    </row>
    <row r="612" spans="1:3" ht="17.25" x14ac:dyDescent="0.3">
      <c r="A612" s="9" t="s">
        <v>17</v>
      </c>
      <c r="B612" s="106"/>
      <c r="C612" s="107">
        <v>55000</v>
      </c>
    </row>
    <row r="613" spans="1:3" ht="17.25" x14ac:dyDescent="0.3">
      <c r="A613" s="9" t="s">
        <v>18</v>
      </c>
      <c r="B613" s="16"/>
      <c r="C613" s="15">
        <v>11500</v>
      </c>
    </row>
    <row r="614" spans="1:3" ht="17.25" x14ac:dyDescent="0.3">
      <c r="A614" s="9" t="s">
        <v>19</v>
      </c>
      <c r="B614" s="106"/>
      <c r="C614" s="107">
        <v>20000</v>
      </c>
    </row>
    <row r="615" spans="1:3" ht="17.25" x14ac:dyDescent="0.3">
      <c r="A615" s="17" t="s">
        <v>20</v>
      </c>
      <c r="B615" s="109"/>
      <c r="C615" s="108">
        <f>SUM(C601:C614)</f>
        <v>417700</v>
      </c>
    </row>
    <row r="616" spans="1:3" ht="17.25" x14ac:dyDescent="0.3">
      <c r="A616" s="9"/>
      <c r="B616" s="22"/>
      <c r="C616" s="20"/>
    </row>
    <row r="617" spans="1:3" ht="17.25" x14ac:dyDescent="0.3">
      <c r="A617" s="23" t="s">
        <v>21</v>
      </c>
      <c r="B617" s="22"/>
      <c r="C617" s="20"/>
    </row>
    <row r="618" spans="1:3" ht="17.25" x14ac:dyDescent="0.3">
      <c r="A618" s="9" t="s">
        <v>22</v>
      </c>
      <c r="B618" s="22"/>
      <c r="C618" s="20"/>
    </row>
    <row r="619" spans="1:3" ht="15.75" x14ac:dyDescent="0.25">
      <c r="A619" s="110" t="s">
        <v>23</v>
      </c>
      <c r="B619" s="22"/>
      <c r="C619" s="20">
        <v>17177.23</v>
      </c>
    </row>
    <row r="620" spans="1:3" ht="17.25" x14ac:dyDescent="0.3">
      <c r="A620" s="9" t="s">
        <v>24</v>
      </c>
      <c r="B620" s="22"/>
      <c r="C620" s="20"/>
    </row>
    <row r="621" spans="1:3" ht="17.25" x14ac:dyDescent="0.3">
      <c r="A621" s="9" t="s">
        <v>25</v>
      </c>
      <c r="B621" s="22"/>
      <c r="C621" s="20"/>
    </row>
    <row r="622" spans="1:3" ht="17.25" x14ac:dyDescent="0.3">
      <c r="A622" s="9"/>
      <c r="B622" s="22"/>
      <c r="C622" s="20"/>
    </row>
    <row r="623" spans="1:3" ht="15.75" x14ac:dyDescent="0.25">
      <c r="A623" s="12"/>
      <c r="B623" s="104"/>
      <c r="C623" s="105">
        <f>+C615+C618+C619+C620+C621</f>
        <v>434877.23</v>
      </c>
    </row>
    <row r="624" spans="1:3" ht="17.25" x14ac:dyDescent="0.3">
      <c r="A624" s="23" t="s">
        <v>26</v>
      </c>
      <c r="B624" s="106"/>
      <c r="C624" s="107"/>
    </row>
    <row r="625" spans="1:3" ht="17.25" x14ac:dyDescent="0.3">
      <c r="A625" s="9" t="s">
        <v>27</v>
      </c>
      <c r="B625" s="111">
        <v>350</v>
      </c>
      <c r="C625" s="112"/>
    </row>
    <row r="626" spans="1:3" ht="17.25" x14ac:dyDescent="0.3">
      <c r="A626" s="9" t="s">
        <v>28</v>
      </c>
      <c r="B626" s="32"/>
      <c r="C626" s="31"/>
    </row>
    <row r="627" spans="1:3" ht="15.75" x14ac:dyDescent="0.25">
      <c r="A627" s="110"/>
      <c r="B627" s="32"/>
      <c r="C627" s="31"/>
    </row>
    <row r="628" spans="1:3" ht="15.75" x14ac:dyDescent="0.25">
      <c r="A628" s="12"/>
      <c r="B628" s="106"/>
      <c r="C628" s="107">
        <f>-B625-B626-B627</f>
        <v>-350</v>
      </c>
    </row>
    <row r="629" spans="1:3" ht="17.25" x14ac:dyDescent="0.3">
      <c r="A629" s="9" t="s">
        <v>29</v>
      </c>
      <c r="B629" s="104"/>
      <c r="C629" s="105">
        <f>+C623+C628</f>
        <v>434527.23</v>
      </c>
    </row>
    <row r="630" spans="1:3" ht="17.25" x14ac:dyDescent="0.3">
      <c r="A630" s="9" t="s">
        <v>30</v>
      </c>
      <c r="B630" s="32"/>
      <c r="C630" s="31">
        <f>C629*6/100</f>
        <v>26071.6338</v>
      </c>
    </row>
    <row r="631" spans="1:3" ht="17.25" x14ac:dyDescent="0.3">
      <c r="A631" s="9" t="s">
        <v>31</v>
      </c>
      <c r="B631" s="22"/>
      <c r="C631" s="20">
        <v>-15000</v>
      </c>
    </row>
    <row r="632" spans="1:3" ht="16.5" thickBot="1" x14ac:dyDescent="0.3">
      <c r="A632" s="43" t="s">
        <v>32</v>
      </c>
      <c r="B632" s="40"/>
      <c r="C632" s="124">
        <f>C630+C631</f>
        <v>11071.6338</v>
      </c>
    </row>
    <row r="633" spans="1:3" ht="15.75" thickTop="1" x14ac:dyDescent="0.25"/>
    <row r="642" spans="1:3" ht="17.25" x14ac:dyDescent="0.3">
      <c r="A642" s="1" t="s">
        <v>69</v>
      </c>
      <c r="B642" s="1"/>
      <c r="C642" s="2"/>
    </row>
    <row r="643" spans="1:3" ht="15.75" x14ac:dyDescent="0.25">
      <c r="A643" s="113" t="s">
        <v>70</v>
      </c>
      <c r="B643" s="113"/>
      <c r="C643" s="114"/>
    </row>
    <row r="644" spans="1:3" ht="17.25" x14ac:dyDescent="0.3">
      <c r="A644" s="2"/>
      <c r="B644" s="2"/>
      <c r="C644" s="2"/>
    </row>
    <row r="645" spans="1:3" ht="17.25" x14ac:dyDescent="0.3">
      <c r="A645" s="4" t="s">
        <v>2</v>
      </c>
      <c r="B645" s="2"/>
      <c r="C645" s="2"/>
    </row>
    <row r="646" spans="1:3" ht="17.25" x14ac:dyDescent="0.3">
      <c r="A646" s="115"/>
      <c r="B646" s="116"/>
      <c r="C646" s="115"/>
    </row>
    <row r="647" spans="1:3" ht="17.25" x14ac:dyDescent="0.3">
      <c r="A647" s="5"/>
      <c r="B647" s="165" t="s">
        <v>76</v>
      </c>
      <c r="C647" s="165"/>
    </row>
    <row r="648" spans="1:3" ht="17.25" x14ac:dyDescent="0.3">
      <c r="A648" s="117" t="s">
        <v>6</v>
      </c>
      <c r="B648" s="8"/>
      <c r="C648" s="7">
        <v>104700</v>
      </c>
    </row>
    <row r="649" spans="1:3" ht="17.25" x14ac:dyDescent="0.3">
      <c r="A649" s="17" t="s">
        <v>7</v>
      </c>
      <c r="B649" s="11"/>
      <c r="C649" s="10"/>
    </row>
    <row r="650" spans="1:3" ht="17.25" x14ac:dyDescent="0.3">
      <c r="A650" s="9" t="s">
        <v>10</v>
      </c>
      <c r="B650" s="11"/>
      <c r="C650" s="10"/>
    </row>
    <row r="651" spans="1:3" ht="17.25" x14ac:dyDescent="0.3">
      <c r="A651" s="9" t="s">
        <v>9</v>
      </c>
      <c r="B651" s="11"/>
      <c r="C651" s="10">
        <v>7800</v>
      </c>
    </row>
    <row r="652" spans="1:3" ht="17.25" x14ac:dyDescent="0.3">
      <c r="A652" s="9" t="s">
        <v>11</v>
      </c>
      <c r="B652" s="11"/>
      <c r="C652" s="10">
        <v>35325</v>
      </c>
    </row>
    <row r="653" spans="1:3" ht="17.25" x14ac:dyDescent="0.3">
      <c r="A653" s="9" t="s">
        <v>13</v>
      </c>
      <c r="B653" s="32"/>
      <c r="C653" s="31">
        <v>52350</v>
      </c>
    </row>
    <row r="654" spans="1:3" ht="17.25" x14ac:dyDescent="0.3">
      <c r="A654" s="9" t="s">
        <v>14</v>
      </c>
      <c r="B654" s="16"/>
      <c r="C654" s="15"/>
    </row>
    <row r="655" spans="1:3" ht="17.25" x14ac:dyDescent="0.3">
      <c r="A655" s="9" t="s">
        <v>16</v>
      </c>
      <c r="B655" s="11"/>
      <c r="C655" s="10">
        <v>25000</v>
      </c>
    </row>
    <row r="656" spans="1:3" ht="17.25" x14ac:dyDescent="0.3">
      <c r="A656" s="9" t="s">
        <v>17</v>
      </c>
      <c r="B656" s="11"/>
      <c r="C656" s="10">
        <v>55000</v>
      </c>
    </row>
    <row r="657" spans="1:3" ht="17.25" x14ac:dyDescent="0.3">
      <c r="A657" s="9" t="s">
        <v>18</v>
      </c>
      <c r="B657" s="14"/>
      <c r="C657" s="13">
        <v>11500</v>
      </c>
    </row>
    <row r="658" spans="1:3" ht="17.25" x14ac:dyDescent="0.3">
      <c r="A658" s="9" t="s">
        <v>19</v>
      </c>
      <c r="B658" s="11"/>
      <c r="C658" s="10">
        <v>20000</v>
      </c>
    </row>
    <row r="659" spans="1:3" ht="17.25" x14ac:dyDescent="0.3">
      <c r="A659" s="17" t="s">
        <v>20</v>
      </c>
      <c r="B659" s="19"/>
      <c r="C659" s="18">
        <f>SUM(C648:C658)</f>
        <v>311675</v>
      </c>
    </row>
    <row r="660" spans="1:3" ht="17.25" x14ac:dyDescent="0.3">
      <c r="A660" s="9"/>
      <c r="B660" s="3"/>
      <c r="C660" s="20"/>
    </row>
    <row r="661" spans="1:3" ht="17.25" x14ac:dyDescent="0.3">
      <c r="A661" s="23" t="s">
        <v>21</v>
      </c>
      <c r="B661" s="3"/>
      <c r="C661" s="20"/>
    </row>
    <row r="662" spans="1:3" ht="15.75" x14ac:dyDescent="0.25">
      <c r="A662" s="24" t="s">
        <v>23</v>
      </c>
      <c r="B662" s="21"/>
      <c r="C662" s="15"/>
    </row>
    <row r="663" spans="1:3" ht="17.25" x14ac:dyDescent="0.3">
      <c r="A663" s="9" t="s">
        <v>22</v>
      </c>
      <c r="B663" s="21"/>
      <c r="C663" s="15">
        <v>20000</v>
      </c>
    </row>
    <row r="664" spans="1:3" ht="17.25" x14ac:dyDescent="0.3">
      <c r="A664" s="9" t="s">
        <v>24</v>
      </c>
      <c r="B664" s="21"/>
      <c r="C664" s="15">
        <v>65000</v>
      </c>
    </row>
    <row r="665" spans="1:3" ht="17.25" x14ac:dyDescent="0.3">
      <c r="A665" s="9" t="s">
        <v>25</v>
      </c>
      <c r="B665" s="21"/>
      <c r="C665" s="20"/>
    </row>
    <row r="666" spans="1:3" ht="17.25" x14ac:dyDescent="0.3">
      <c r="A666" s="12"/>
      <c r="B666" s="44"/>
      <c r="C666" s="118"/>
    </row>
    <row r="667" spans="1:3" ht="17.25" x14ac:dyDescent="0.3">
      <c r="A667" s="9"/>
      <c r="B667" s="8"/>
      <c r="C667" s="7">
        <f>+C659+C662+C663+C664+C665</f>
        <v>396675</v>
      </c>
    </row>
    <row r="668" spans="1:3" ht="17.25" x14ac:dyDescent="0.3">
      <c r="A668" s="23" t="s">
        <v>26</v>
      </c>
      <c r="B668" s="11"/>
      <c r="C668" s="10"/>
    </row>
    <row r="669" spans="1:3" ht="17.25" x14ac:dyDescent="0.3">
      <c r="A669" s="9" t="s">
        <v>27</v>
      </c>
      <c r="B669" s="29">
        <v>350</v>
      </c>
      <c r="C669" s="28"/>
    </row>
    <row r="670" spans="1:3" ht="17.25" x14ac:dyDescent="0.3">
      <c r="A670" s="9" t="s">
        <v>28</v>
      </c>
      <c r="B670" s="30">
        <v>10470</v>
      </c>
      <c r="C670" s="31"/>
    </row>
    <row r="671" spans="1:3" ht="16.5" thickBot="1" x14ac:dyDescent="0.3">
      <c r="A671" s="12"/>
      <c r="B671" s="36"/>
      <c r="C671" s="59">
        <f>-B669-B670</f>
        <v>-10820</v>
      </c>
    </row>
    <row r="672" spans="1:3" ht="17.25" x14ac:dyDescent="0.3">
      <c r="A672" s="9" t="s">
        <v>29</v>
      </c>
      <c r="B672" s="11"/>
      <c r="C672" s="10">
        <f>+C667+C671</f>
        <v>385855</v>
      </c>
    </row>
    <row r="673" spans="1:3" ht="17.25" x14ac:dyDescent="0.3">
      <c r="A673" s="9" t="s">
        <v>30</v>
      </c>
      <c r="B673" s="30"/>
      <c r="C673" s="31">
        <f>C672*6/100</f>
        <v>23151.3</v>
      </c>
    </row>
    <row r="674" spans="1:3" ht="17.25" x14ac:dyDescent="0.3">
      <c r="A674" s="9" t="s">
        <v>31</v>
      </c>
      <c r="B674" s="22"/>
      <c r="C674" s="20">
        <v>-15000</v>
      </c>
    </row>
    <row r="675" spans="1:3" ht="15.75" x14ac:dyDescent="0.25">
      <c r="A675" s="12" t="s">
        <v>32</v>
      </c>
      <c r="B675" s="40"/>
      <c r="C675" s="53">
        <f>C673+C674</f>
        <v>8151.2999999999993</v>
      </c>
    </row>
    <row r="676" spans="1:3" ht="16.5" thickBot="1" x14ac:dyDescent="0.3">
      <c r="A676" s="119"/>
      <c r="B676" s="52"/>
      <c r="C676" s="124">
        <v>8151</v>
      </c>
    </row>
    <row r="677" spans="1:3" ht="15.75" thickTop="1" x14ac:dyDescent="0.25"/>
  </sheetData>
  <mergeCells count="15">
    <mergeCell ref="B233:C233"/>
    <mergeCell ref="B8:C8"/>
    <mergeCell ref="B54:C54"/>
    <mergeCell ref="B100:C100"/>
    <mergeCell ref="B144:C144"/>
    <mergeCell ref="B187:C187"/>
    <mergeCell ref="B553:C553"/>
    <mergeCell ref="B600:C600"/>
    <mergeCell ref="B647:C647"/>
    <mergeCell ref="B279:C279"/>
    <mergeCell ref="B322:C322"/>
    <mergeCell ref="B368:C368"/>
    <mergeCell ref="B411:C411"/>
    <mergeCell ref="B457:C457"/>
    <mergeCell ref="B504:C50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C677"/>
  <sheetViews>
    <sheetView workbookViewId="0">
      <selection sqref="A1:D681"/>
    </sheetView>
  </sheetViews>
  <sheetFormatPr defaultRowHeight="15" x14ac:dyDescent="0.25"/>
  <cols>
    <col min="1" max="1" width="34.7109375" customWidth="1"/>
    <col min="2" max="2" width="12.42578125" customWidth="1"/>
    <col min="3" max="3" width="19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5" t="s">
        <v>77</v>
      </c>
      <c r="C7" s="165"/>
    </row>
    <row r="8" spans="1:3" ht="15.75" x14ac:dyDescent="0.25">
      <c r="A8" s="76" t="s">
        <v>6</v>
      </c>
      <c r="B8" s="8"/>
      <c r="C8" s="7">
        <v>115000</v>
      </c>
    </row>
    <row r="9" spans="1:3" ht="15.75" x14ac:dyDescent="0.25">
      <c r="A9" s="67" t="s">
        <v>7</v>
      </c>
      <c r="B9" s="47"/>
      <c r="C9" s="77"/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35325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57500</v>
      </c>
    </row>
    <row r="15" spans="1:3" ht="15.75" x14ac:dyDescent="0.25">
      <c r="A15" s="67" t="s">
        <v>14</v>
      </c>
      <c r="B15" s="47"/>
      <c r="C15" s="13"/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479775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>
        <v>15443.86</v>
      </c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6206.5</v>
      </c>
      <c r="C27" s="81"/>
    </row>
    <row r="28" spans="1:3" ht="15.75" x14ac:dyDescent="0.25">
      <c r="A28" s="67"/>
      <c r="B28" s="8"/>
      <c r="C28" s="7">
        <f>C21+B26+B27+C24</f>
        <v>501425.36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11500</v>
      </c>
      <c r="C31" s="82"/>
    </row>
    <row r="32" spans="1:3" ht="17.25" x14ac:dyDescent="0.3">
      <c r="A32" s="83"/>
      <c r="B32" s="49"/>
      <c r="C32" s="33">
        <f>-B30-B31-B32</f>
        <v>-11850</v>
      </c>
    </row>
    <row r="33" spans="1:3" ht="16.5" thickBot="1" x14ac:dyDescent="0.3">
      <c r="A33" s="67" t="s">
        <v>29</v>
      </c>
      <c r="B33" s="35"/>
      <c r="C33" s="84">
        <f>C28-B30-B31</f>
        <v>489575.36</v>
      </c>
    </row>
    <row r="34" spans="1:3" ht="15.75" x14ac:dyDescent="0.25">
      <c r="A34" s="67" t="s">
        <v>30</v>
      </c>
      <c r="B34" s="50"/>
      <c r="C34" s="85">
        <f t="shared" ref="C34" si="0">C33*6/100</f>
        <v>29374.5216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5.75" x14ac:dyDescent="0.25">
      <c r="A36" s="67"/>
      <c r="B36" s="47"/>
      <c r="C36" s="122">
        <f>C34+C35</f>
        <v>14374.5216</v>
      </c>
    </row>
    <row r="37" spans="1:3" ht="16.5" thickBot="1" x14ac:dyDescent="0.3">
      <c r="A37" s="88" t="s">
        <v>54</v>
      </c>
      <c r="B37" s="57"/>
      <c r="C37" s="38">
        <v>14375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77</v>
      </c>
      <c r="C53" s="165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35325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415200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>
        <v>15443.86</v>
      </c>
    </row>
    <row r="73" spans="1:3" ht="17.25" x14ac:dyDescent="0.3">
      <c r="A73" s="9" t="s">
        <v>24</v>
      </c>
      <c r="B73" s="26"/>
      <c r="C73" s="25">
        <v>55000</v>
      </c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+C68+C71+C72+C73+C74+C75</f>
        <v>485643.86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474588.86</v>
      </c>
    </row>
    <row r="82" spans="1:3" ht="17.25" x14ac:dyDescent="0.3">
      <c r="A82" s="9" t="s">
        <v>30</v>
      </c>
      <c r="B82" s="32"/>
      <c r="C82" s="31">
        <f t="shared" ref="C82" si="2">C81*6/100</f>
        <v>28475.331600000001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13475.331600000001</v>
      </c>
    </row>
    <row r="85" spans="1:3" ht="17.25" thickTop="1" thickBot="1" x14ac:dyDescent="0.3">
      <c r="A85" s="43"/>
      <c r="B85" s="40"/>
      <c r="C85" s="42">
        <v>13475</v>
      </c>
    </row>
    <row r="86" spans="1:3" ht="16.5" thickTop="1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77</v>
      </c>
      <c r="C99" s="165"/>
    </row>
    <row r="100" spans="1:3" ht="17.25" x14ac:dyDescent="0.3">
      <c r="A100" s="6" t="s">
        <v>6</v>
      </c>
      <c r="B100" s="8"/>
      <c r="C100" s="7">
        <v>104700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35325</v>
      </c>
    </row>
    <row r="106" spans="1:3" ht="17.25" x14ac:dyDescent="0.3">
      <c r="A106" s="9" t="s">
        <v>12</v>
      </c>
      <c r="B106" s="16"/>
      <c r="C106" s="15">
        <v>30000</v>
      </c>
    </row>
    <row r="107" spans="1:3" ht="17.25" x14ac:dyDescent="0.3">
      <c r="A107" s="9" t="s">
        <v>13</v>
      </c>
      <c r="B107" s="11"/>
      <c r="C107" s="10">
        <v>52350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441675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25">
        <v>4035.32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445710.32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f>C100*10/100</f>
        <v>10470</v>
      </c>
      <c r="C125" s="31"/>
    </row>
    <row r="126" spans="1:3" ht="15.75" x14ac:dyDescent="0.25">
      <c r="A126" s="12"/>
      <c r="B126" s="49"/>
      <c r="C126" s="10">
        <f t="shared" ref="C126" si="4">-B124-B125</f>
        <v>-10820</v>
      </c>
    </row>
    <row r="127" spans="1:3" ht="18" thickBot="1" x14ac:dyDescent="0.35">
      <c r="A127" s="9" t="s">
        <v>29</v>
      </c>
      <c r="B127" s="35"/>
      <c r="C127" s="34">
        <f>+C122+C126</f>
        <v>434890.32</v>
      </c>
    </row>
    <row r="128" spans="1:3" ht="17.25" x14ac:dyDescent="0.3">
      <c r="A128" s="9" t="s">
        <v>30</v>
      </c>
      <c r="B128" s="32"/>
      <c r="C128" s="31">
        <f t="shared" ref="C128" si="5">C127*6/100</f>
        <v>26093.4192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6">C128+C129</f>
        <v>11093.4192</v>
      </c>
    </row>
    <row r="131" spans="1:3" ht="16.5" thickBot="1" x14ac:dyDescent="0.3">
      <c r="A131" s="51"/>
      <c r="B131" s="52"/>
      <c r="C131" s="124">
        <v>11093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5" t="s">
        <v>77</v>
      </c>
      <c r="C143" s="165"/>
    </row>
    <row r="144" spans="1:3" ht="17.25" x14ac:dyDescent="0.3">
      <c r="A144" s="6" t="s">
        <v>6</v>
      </c>
      <c r="B144" s="8"/>
      <c r="C144" s="7">
        <v>83150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35325</v>
      </c>
    </row>
    <row r="150" spans="1:3" ht="17.25" x14ac:dyDescent="0.3">
      <c r="A150" s="9" t="s">
        <v>12</v>
      </c>
      <c r="B150" s="16"/>
      <c r="C150" s="15">
        <v>30000</v>
      </c>
    </row>
    <row r="151" spans="1:3" ht="17.25" x14ac:dyDescent="0.3">
      <c r="A151" s="9" t="s">
        <v>13</v>
      </c>
      <c r="B151" s="11"/>
      <c r="C151" s="10">
        <v>41575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409350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>
        <v>15443.86</v>
      </c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424793.86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8315</v>
      </c>
      <c r="C169" s="31"/>
    </row>
    <row r="170" spans="1:3" ht="15.75" x14ac:dyDescent="0.25">
      <c r="A170" s="12"/>
      <c r="B170" s="11"/>
      <c r="C170" s="33">
        <f t="shared" ref="C170" si="7">-B168-B169</f>
        <v>-8665</v>
      </c>
    </row>
    <row r="171" spans="1:3" ht="17.25" x14ac:dyDescent="0.3">
      <c r="A171" s="9" t="s">
        <v>29</v>
      </c>
      <c r="B171" s="11"/>
      <c r="C171" s="10">
        <f>+C166+C170</f>
        <v>416128.86</v>
      </c>
    </row>
    <row r="172" spans="1:3" ht="17.25" x14ac:dyDescent="0.3">
      <c r="A172" s="9" t="s">
        <v>37</v>
      </c>
      <c r="B172" s="32"/>
      <c r="C172" s="31">
        <f t="shared" ref="C172" si="8">C171*6/100</f>
        <v>24967.731600000003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9">C172+C173</f>
        <v>9967.7316000000028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1" t="s">
        <v>39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5" t="s">
        <v>77</v>
      </c>
      <c r="C186" s="165"/>
    </row>
    <row r="187" spans="1:3" ht="17.25" x14ac:dyDescent="0.3">
      <c r="A187" s="6" t="s">
        <v>6</v>
      </c>
      <c r="B187" s="8"/>
      <c r="C187" s="7">
        <v>104700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35325</v>
      </c>
    </row>
    <row r="193" spans="1:3" ht="17.25" x14ac:dyDescent="0.3">
      <c r="A193" s="9" t="s">
        <v>12</v>
      </c>
      <c r="B193" s="16"/>
      <c r="C193" s="15">
        <v>30000</v>
      </c>
    </row>
    <row r="194" spans="1:3" ht="17.25" x14ac:dyDescent="0.3">
      <c r="A194" s="9" t="s">
        <v>13</v>
      </c>
      <c r="B194" s="11"/>
      <c r="C194" s="10">
        <v>52350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441675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>
        <v>15443.86</v>
      </c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 t="shared" ref="C209" si="10">+C201+C204+C205+C206+C207</f>
        <v>457118.86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10470</v>
      </c>
      <c r="C212" s="31"/>
    </row>
    <row r="213" spans="1:3" ht="15.75" x14ac:dyDescent="0.25">
      <c r="A213" s="12"/>
      <c r="B213" s="11"/>
      <c r="C213" s="10">
        <f t="shared" ref="C213" si="11">-B211-B212</f>
        <v>-10820</v>
      </c>
    </row>
    <row r="214" spans="1:3" ht="17.25" x14ac:dyDescent="0.3">
      <c r="A214" s="9" t="s">
        <v>29</v>
      </c>
      <c r="B214" s="8"/>
      <c r="C214" s="7">
        <f>+C209+C213</f>
        <v>446298.86</v>
      </c>
    </row>
    <row r="215" spans="1:3" ht="17.25" x14ac:dyDescent="0.3">
      <c r="A215" s="9" t="s">
        <v>30</v>
      </c>
      <c r="B215" s="32"/>
      <c r="C215" s="31">
        <f t="shared" ref="C215" si="12">C214*6/100</f>
        <v>26777.9316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12" t="s">
        <v>32</v>
      </c>
      <c r="B217" s="32"/>
      <c r="C217" s="53">
        <f t="shared" ref="C217" si="13">C215+C216</f>
        <v>11777.9316</v>
      </c>
    </row>
    <row r="218" spans="1:3" ht="16.5" thickBot="1" x14ac:dyDescent="0.3">
      <c r="A218" s="43"/>
      <c r="B218" s="39"/>
      <c r="C218" s="124">
        <v>11778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8" spans="1:3" ht="17.25" x14ac:dyDescent="0.3">
      <c r="A228" s="61" t="s">
        <v>41</v>
      </c>
      <c r="B228" s="3"/>
      <c r="C228" s="3"/>
    </row>
    <row r="229" spans="1:3" ht="17.25" x14ac:dyDescent="0.3">
      <c r="A229" s="61" t="s">
        <v>1</v>
      </c>
      <c r="B229" s="3"/>
      <c r="C229" s="3"/>
    </row>
    <row r="230" spans="1:3" ht="17.25" x14ac:dyDescent="0.3">
      <c r="A230" s="5"/>
      <c r="B230" s="3"/>
      <c r="C230" s="3"/>
    </row>
    <row r="231" spans="1:3" ht="17.25" x14ac:dyDescent="0.3">
      <c r="A231" s="63" t="s">
        <v>2</v>
      </c>
      <c r="B231" s="3"/>
      <c r="C231" s="3"/>
    </row>
    <row r="232" spans="1:3" ht="17.25" x14ac:dyDescent="0.3">
      <c r="A232" s="5"/>
      <c r="B232" s="165" t="s">
        <v>77</v>
      </c>
      <c r="C232" s="165"/>
    </row>
    <row r="233" spans="1:3" ht="17.25" x14ac:dyDescent="0.3">
      <c r="A233" s="6" t="s">
        <v>6</v>
      </c>
      <c r="B233" s="8"/>
      <c r="C233" s="7">
        <v>90840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35325</v>
      </c>
    </row>
    <row r="239" spans="1:3" ht="17.25" x14ac:dyDescent="0.3">
      <c r="A239" s="9" t="s">
        <v>12</v>
      </c>
      <c r="B239" s="16"/>
      <c r="C239" s="15"/>
    </row>
    <row r="240" spans="1:3" ht="17.25" x14ac:dyDescent="0.3">
      <c r="A240" s="9" t="s">
        <v>13</v>
      </c>
      <c r="B240" s="11"/>
      <c r="C240" s="10">
        <v>45420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390885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16"/>
      <c r="C251" s="15">
        <v>15443.86</v>
      </c>
    </row>
    <row r="252" spans="1:3" ht="17.25" x14ac:dyDescent="0.3">
      <c r="A252" s="9" t="s">
        <v>24</v>
      </c>
      <c r="B252" s="22"/>
      <c r="C252" s="25">
        <v>70000</v>
      </c>
    </row>
    <row r="253" spans="1:3" ht="17.25" x14ac:dyDescent="0.3">
      <c r="A253" s="9" t="s">
        <v>25</v>
      </c>
      <c r="B253" s="22"/>
      <c r="C253" s="64">
        <v>5328.66</v>
      </c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481657.51999999996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v>9084</v>
      </c>
      <c r="C258" s="31"/>
    </row>
    <row r="259" spans="1:3" ht="16.5" thickBot="1" x14ac:dyDescent="0.3">
      <c r="A259" s="12"/>
      <c r="B259" s="36"/>
      <c r="C259" s="59">
        <f>-B257-B258</f>
        <v>-9434</v>
      </c>
    </row>
    <row r="260" spans="1:3" ht="17.25" x14ac:dyDescent="0.3">
      <c r="A260" s="9" t="s">
        <v>29</v>
      </c>
      <c r="B260" s="11"/>
      <c r="C260" s="65">
        <f>+C255+C259</f>
        <v>472223.51999999996</v>
      </c>
    </row>
    <row r="261" spans="1:3" ht="17.25" x14ac:dyDescent="0.3">
      <c r="A261" s="9" t="s">
        <v>30</v>
      </c>
      <c r="B261" s="32"/>
      <c r="C261" s="31">
        <f>C260*6/100</f>
        <v>28333.411199999995</v>
      </c>
    </row>
    <row r="262" spans="1:3" ht="17.25" x14ac:dyDescent="0.3">
      <c r="A262" s="9" t="s">
        <v>31</v>
      </c>
      <c r="B262" s="22"/>
      <c r="C262" s="20">
        <v>-15000</v>
      </c>
    </row>
    <row r="263" spans="1:3" ht="15.75" x14ac:dyDescent="0.25">
      <c r="A263" s="43" t="s">
        <v>32</v>
      </c>
      <c r="B263" s="40"/>
      <c r="C263" s="60">
        <f>C261+C262</f>
        <v>13333.411199999995</v>
      </c>
    </row>
    <row r="264" spans="1:3" ht="16.5" thickBot="1" x14ac:dyDescent="0.3">
      <c r="A264" s="12"/>
      <c r="B264" s="52"/>
      <c r="C264" s="124">
        <v>13333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5" t="s">
        <v>76</v>
      </c>
      <c r="C278" s="165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35325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446400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>
        <v>15443.86</v>
      </c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461843.86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4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450788.86</v>
      </c>
    </row>
    <row r="307" spans="1:3" ht="17.25" x14ac:dyDescent="0.3">
      <c r="A307" s="9" t="s">
        <v>30</v>
      </c>
      <c r="B307" s="32"/>
      <c r="C307" s="31">
        <f t="shared" ref="C307" si="15">C306*6/100</f>
        <v>27047.331600000001</v>
      </c>
    </row>
    <row r="308" spans="1:3" ht="17.25" x14ac:dyDescent="0.3">
      <c r="A308" s="9" t="s">
        <v>31</v>
      </c>
      <c r="B308" s="22"/>
      <c r="C308" s="20">
        <v>-15000</v>
      </c>
    </row>
    <row r="309" spans="1:3" ht="15.75" x14ac:dyDescent="0.25">
      <c r="A309" s="12" t="s">
        <v>32</v>
      </c>
      <c r="B309" s="40"/>
      <c r="C309" s="53">
        <f t="shared" ref="C309" si="16">C307+C308</f>
        <v>12047.331600000001</v>
      </c>
    </row>
    <row r="310" spans="1:3" ht="17.25" x14ac:dyDescent="0.3">
      <c r="A310" s="5"/>
      <c r="B310" s="3"/>
      <c r="C310" s="3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78</v>
      </c>
      <c r="C321" s="165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35325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387630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>
        <v>15443.86</v>
      </c>
    </row>
    <row r="341" spans="1:3" ht="17.25" x14ac:dyDescent="0.3">
      <c r="A341" s="9" t="s">
        <v>24</v>
      </c>
      <c r="B341" s="22"/>
      <c r="C341" s="25">
        <v>65000</v>
      </c>
    </row>
    <row r="342" spans="1:3" ht="17.25" x14ac:dyDescent="0.3">
      <c r="A342" s="9" t="s">
        <v>25</v>
      </c>
      <c r="B342" s="22"/>
      <c r="C342" s="64">
        <v>3510.65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471584.51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30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462367.51</v>
      </c>
    </row>
    <row r="350" spans="1:3" ht="17.25" x14ac:dyDescent="0.3">
      <c r="A350" s="9" t="s">
        <v>30</v>
      </c>
      <c r="B350" s="30"/>
      <c r="C350" s="31">
        <f t="shared" ref="C350" si="18">C349*6/100</f>
        <v>27742.050600000002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5.75" x14ac:dyDescent="0.25">
      <c r="A352" s="43" t="s">
        <v>32</v>
      </c>
      <c r="B352" s="40"/>
      <c r="C352" s="125">
        <f t="shared" ref="C352" si="19">C350+C351</f>
        <v>12742.050600000002</v>
      </c>
    </row>
    <row r="353" spans="1:3" ht="15.75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77</v>
      </c>
      <c r="C367" s="165"/>
    </row>
    <row r="368" spans="1:3" ht="17.25" x14ac:dyDescent="0.3">
      <c r="A368" s="6" t="s">
        <v>6</v>
      </c>
      <c r="B368" s="8"/>
      <c r="C368" s="7">
        <v>93010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35325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46505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424140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>
        <v>15443.86</v>
      </c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439583.86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f>C368*10/100</f>
        <v>9301</v>
      </c>
      <c r="C393" s="31"/>
    </row>
    <row r="394" spans="1:3" ht="16.5" thickBot="1" x14ac:dyDescent="0.3">
      <c r="A394" s="12"/>
      <c r="B394" s="62"/>
      <c r="C394" s="59">
        <f t="shared" ref="C394" si="20">-B392-B393</f>
        <v>-9651</v>
      </c>
    </row>
    <row r="395" spans="1:3" ht="17.25" x14ac:dyDescent="0.3">
      <c r="A395" s="9" t="s">
        <v>29</v>
      </c>
      <c r="B395" s="11"/>
      <c r="C395" s="65">
        <f>+C390+C394</f>
        <v>429932.86</v>
      </c>
    </row>
    <row r="396" spans="1:3" ht="17.25" x14ac:dyDescent="0.3">
      <c r="A396" s="9" t="s">
        <v>30</v>
      </c>
      <c r="B396" s="30"/>
      <c r="C396" s="31">
        <f t="shared" ref="C396" si="21">C395*6/100</f>
        <v>25795.971600000001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12" t="s">
        <v>32</v>
      </c>
      <c r="B398" s="40"/>
      <c r="C398" s="41">
        <f t="shared" ref="C398" si="22">C396+C397</f>
        <v>10795.971600000001</v>
      </c>
    </row>
    <row r="399" spans="1:3" ht="15.75" x14ac:dyDescent="0.25">
      <c r="A399" s="21" t="s">
        <v>79</v>
      </c>
      <c r="B399" s="40"/>
      <c r="C399" s="53">
        <v>28289</v>
      </c>
    </row>
    <row r="400" spans="1:3" ht="16.5" thickBot="1" x14ac:dyDescent="0.3">
      <c r="A400" s="51"/>
      <c r="B400" s="52"/>
      <c r="C400" s="124">
        <f>-C398+C399</f>
        <v>17493.028399999999</v>
      </c>
    </row>
    <row r="401" spans="1:3" ht="18" thickTop="1" x14ac:dyDescent="0.3">
      <c r="A401" s="61"/>
      <c r="B401" s="3"/>
      <c r="C401" s="3"/>
    </row>
    <row r="402" spans="1:3" ht="17.25" x14ac:dyDescent="0.3">
      <c r="A402" s="61" t="s">
        <v>80</v>
      </c>
      <c r="B402" s="3"/>
      <c r="C402" s="3"/>
    </row>
    <row r="403" spans="1:3" ht="17.25" x14ac:dyDescent="0.3">
      <c r="A403" s="61" t="s">
        <v>81</v>
      </c>
      <c r="B403" s="3"/>
      <c r="C403" s="3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5.75" x14ac:dyDescent="0.25">
      <c r="A406" s="92"/>
      <c r="B406" s="30"/>
      <c r="C406" s="58"/>
    </row>
    <row r="407" spans="1:3" ht="17.25" x14ac:dyDescent="0.3">
      <c r="A407" s="1" t="s">
        <v>55</v>
      </c>
      <c r="B407" s="3"/>
      <c r="C407" s="3"/>
    </row>
    <row r="408" spans="1:3" ht="17.25" x14ac:dyDescent="0.3">
      <c r="A408" s="1" t="s">
        <v>56</v>
      </c>
      <c r="B408" s="3"/>
      <c r="C408" s="3"/>
    </row>
    <row r="409" spans="1:3" ht="15.75" x14ac:dyDescent="0.25">
      <c r="A409" s="73"/>
      <c r="B409" s="3"/>
      <c r="C409" s="3"/>
    </row>
    <row r="410" spans="1:3" ht="15.75" x14ac:dyDescent="0.25">
      <c r="A410" s="74" t="s">
        <v>2</v>
      </c>
      <c r="B410" s="3"/>
      <c r="C410" s="3"/>
    </row>
    <row r="411" spans="1:3" ht="15.75" x14ac:dyDescent="0.25">
      <c r="A411" s="75"/>
      <c r="B411" s="165" t="s">
        <v>77</v>
      </c>
      <c r="C411" s="165"/>
    </row>
    <row r="412" spans="1:3" ht="15.75" x14ac:dyDescent="0.25">
      <c r="A412" s="76" t="s">
        <v>6</v>
      </c>
      <c r="B412" s="8"/>
      <c r="C412" s="7">
        <v>90840</v>
      </c>
    </row>
    <row r="413" spans="1:3" ht="15.75" x14ac:dyDescent="0.25">
      <c r="A413" s="67" t="s">
        <v>7</v>
      </c>
      <c r="B413" s="47"/>
      <c r="C413" s="77"/>
    </row>
    <row r="414" spans="1:3" ht="15.75" x14ac:dyDescent="0.25">
      <c r="A414" s="67" t="s">
        <v>9</v>
      </c>
      <c r="B414" s="11"/>
      <c r="C414" s="10">
        <v>7800</v>
      </c>
    </row>
    <row r="415" spans="1:3" ht="16.5" x14ac:dyDescent="0.25">
      <c r="A415" s="12" t="s">
        <v>8</v>
      </c>
      <c r="B415" s="48"/>
      <c r="C415" s="10">
        <v>2320</v>
      </c>
    </row>
    <row r="416" spans="1:3" ht="15.75" x14ac:dyDescent="0.25">
      <c r="A416" s="67" t="s">
        <v>11</v>
      </c>
      <c r="B416" s="11"/>
      <c r="C416" s="10">
        <v>35325</v>
      </c>
    </row>
    <row r="417" spans="1:3" ht="15.75" x14ac:dyDescent="0.25">
      <c r="A417" s="67" t="s">
        <v>53</v>
      </c>
      <c r="B417" s="11"/>
      <c r="C417" s="10">
        <v>30000</v>
      </c>
    </row>
    <row r="418" spans="1:3" ht="15.75" x14ac:dyDescent="0.25">
      <c r="A418" s="67" t="s">
        <v>13</v>
      </c>
      <c r="B418" s="11"/>
      <c r="C418" s="10">
        <v>45420</v>
      </c>
    </row>
    <row r="419" spans="1:3" ht="15.75" x14ac:dyDescent="0.25">
      <c r="A419" s="67" t="s">
        <v>14</v>
      </c>
      <c r="B419" s="47"/>
      <c r="C419" s="13"/>
    </row>
    <row r="420" spans="1:3" ht="15.75" x14ac:dyDescent="0.25">
      <c r="A420" s="67" t="s">
        <v>16</v>
      </c>
      <c r="B420" s="11"/>
      <c r="C420" s="10">
        <v>25000</v>
      </c>
    </row>
    <row r="421" spans="1:3" ht="15.75" x14ac:dyDescent="0.25">
      <c r="A421" s="67" t="s">
        <v>17</v>
      </c>
      <c r="B421" s="11"/>
      <c r="C421" s="10">
        <v>55000</v>
      </c>
    </row>
    <row r="422" spans="1:3" ht="15.75" x14ac:dyDescent="0.25">
      <c r="A422" s="67" t="s">
        <v>15</v>
      </c>
      <c r="B422" s="47"/>
      <c r="C422" s="25">
        <v>100000</v>
      </c>
    </row>
    <row r="423" spans="1:3" ht="15.75" x14ac:dyDescent="0.25">
      <c r="A423" s="67" t="s">
        <v>18</v>
      </c>
      <c r="B423" s="11"/>
      <c r="C423" s="10">
        <v>11500</v>
      </c>
    </row>
    <row r="424" spans="1:3" ht="15.75" x14ac:dyDescent="0.25">
      <c r="A424" s="67" t="s">
        <v>19</v>
      </c>
      <c r="B424" s="11"/>
      <c r="C424" s="10">
        <v>20000</v>
      </c>
    </row>
    <row r="425" spans="1:3" ht="15.75" x14ac:dyDescent="0.25">
      <c r="A425" s="78" t="s">
        <v>20</v>
      </c>
      <c r="B425" s="19"/>
      <c r="C425" s="18">
        <f>SUM(C412:C424)</f>
        <v>423205</v>
      </c>
    </row>
    <row r="426" spans="1:3" ht="15.75" x14ac:dyDescent="0.25">
      <c r="A426" s="79"/>
      <c r="B426" s="47"/>
      <c r="C426" s="20"/>
    </row>
    <row r="427" spans="1:3" ht="15.75" x14ac:dyDescent="0.25">
      <c r="A427" s="80" t="s">
        <v>21</v>
      </c>
      <c r="B427" s="47"/>
      <c r="C427" s="20"/>
    </row>
    <row r="428" spans="1:3" ht="15.75" x14ac:dyDescent="0.25">
      <c r="A428" s="67" t="s">
        <v>23</v>
      </c>
      <c r="B428" s="47"/>
      <c r="C428" s="77">
        <v>15443.86</v>
      </c>
    </row>
    <row r="429" spans="1:3" ht="15.75" x14ac:dyDescent="0.25">
      <c r="A429" s="67" t="s">
        <v>22</v>
      </c>
      <c r="B429" s="47"/>
      <c r="C429" s="81"/>
    </row>
    <row r="430" spans="1:3" ht="15.75" x14ac:dyDescent="0.25">
      <c r="A430" s="67" t="s">
        <v>24</v>
      </c>
      <c r="B430" s="90"/>
      <c r="C430" s="81"/>
    </row>
    <row r="431" spans="1:3" ht="15.75" x14ac:dyDescent="0.25">
      <c r="A431" s="67" t="s">
        <v>25</v>
      </c>
      <c r="B431" s="47"/>
      <c r="C431" s="81"/>
    </row>
    <row r="432" spans="1:3" ht="15.75" x14ac:dyDescent="0.25">
      <c r="A432" s="67"/>
      <c r="B432" s="8"/>
      <c r="C432" s="7">
        <f>C425+B430+C428</f>
        <v>438648.86</v>
      </c>
    </row>
    <row r="433" spans="1:3" ht="15.75" x14ac:dyDescent="0.25">
      <c r="A433" s="80" t="s">
        <v>26</v>
      </c>
      <c r="B433" s="47"/>
      <c r="C433" s="81"/>
    </row>
    <row r="434" spans="1:3" ht="15.75" x14ac:dyDescent="0.25">
      <c r="A434" s="67" t="s">
        <v>27</v>
      </c>
      <c r="B434" s="29">
        <v>350</v>
      </c>
      <c r="C434" s="82"/>
    </row>
    <row r="435" spans="1:3" ht="17.25" x14ac:dyDescent="0.3">
      <c r="A435" s="83" t="s">
        <v>28</v>
      </c>
      <c r="B435" s="29">
        <v>9084</v>
      </c>
      <c r="C435" s="82"/>
    </row>
    <row r="436" spans="1:3" ht="17.25" x14ac:dyDescent="0.3">
      <c r="A436" s="83"/>
      <c r="B436" s="49"/>
      <c r="C436" s="33">
        <f>-B434-B435-B436</f>
        <v>-9434</v>
      </c>
    </row>
    <row r="437" spans="1:3" ht="16.5" thickBot="1" x14ac:dyDescent="0.3">
      <c r="A437" s="67" t="s">
        <v>29</v>
      </c>
      <c r="B437" s="35"/>
      <c r="C437" s="84">
        <f>C432-B434-B435</f>
        <v>429214.86</v>
      </c>
    </row>
    <row r="438" spans="1:3" ht="15.75" x14ac:dyDescent="0.25">
      <c r="A438" s="67" t="s">
        <v>30</v>
      </c>
      <c r="B438" s="50"/>
      <c r="C438" s="85">
        <f>C437*6/100</f>
        <v>25752.891600000003</v>
      </c>
    </row>
    <row r="439" spans="1:3" ht="15.75" x14ac:dyDescent="0.25">
      <c r="A439" s="67" t="s">
        <v>31</v>
      </c>
      <c r="B439" s="47"/>
      <c r="C439" s="77">
        <v>-15000</v>
      </c>
    </row>
    <row r="440" spans="1:3" ht="16.5" thickBot="1" x14ac:dyDescent="0.3">
      <c r="A440" s="88" t="s">
        <v>54</v>
      </c>
      <c r="B440" s="57"/>
      <c r="C440" s="126">
        <f>C438+C439</f>
        <v>10752.891600000003</v>
      </c>
    </row>
    <row r="441" spans="1:3" ht="16.5" thickTop="1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5.75" x14ac:dyDescent="0.25">
      <c r="A452" s="92"/>
      <c r="B452" s="37"/>
      <c r="C452" s="120"/>
    </row>
    <row r="453" spans="1:3" ht="17.25" x14ac:dyDescent="0.3">
      <c r="A453" s="1" t="s">
        <v>71</v>
      </c>
      <c r="B453" s="1"/>
      <c r="C453" s="2"/>
    </row>
    <row r="454" spans="1:3" ht="17.25" x14ac:dyDescent="0.3">
      <c r="A454" s="1" t="s">
        <v>56</v>
      </c>
      <c r="B454" s="1"/>
      <c r="C454" s="2"/>
    </row>
    <row r="455" spans="1:3" ht="15.75" x14ac:dyDescent="0.25">
      <c r="A455" s="73"/>
      <c r="B455" s="73"/>
      <c r="C455" s="72"/>
    </row>
    <row r="456" spans="1:3" ht="15.75" x14ac:dyDescent="0.25">
      <c r="A456" s="74" t="s">
        <v>2</v>
      </c>
      <c r="B456" s="73"/>
      <c r="C456" s="72"/>
    </row>
    <row r="457" spans="1:3" ht="15.75" x14ac:dyDescent="0.25">
      <c r="A457" s="75"/>
      <c r="B457" s="165" t="s">
        <v>77</v>
      </c>
      <c r="C457" s="165"/>
    </row>
    <row r="458" spans="1:3" ht="15.75" x14ac:dyDescent="0.25">
      <c r="A458" s="76" t="s">
        <v>6</v>
      </c>
      <c r="B458" s="8"/>
      <c r="C458" s="7">
        <v>110000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12" t="s">
        <v>8</v>
      </c>
      <c r="B461" s="48"/>
      <c r="C461" s="10"/>
    </row>
    <row r="462" spans="1:3" ht="15.75" x14ac:dyDescent="0.25">
      <c r="A462" s="67" t="s">
        <v>11</v>
      </c>
      <c r="B462" s="11"/>
      <c r="C462" s="10">
        <v>35325</v>
      </c>
    </row>
    <row r="463" spans="1:3" ht="15.75" x14ac:dyDescent="0.25">
      <c r="A463" s="67" t="s">
        <v>53</v>
      </c>
      <c r="B463" s="11"/>
      <c r="C463" s="10">
        <v>30000</v>
      </c>
    </row>
    <row r="464" spans="1:3" ht="15.75" x14ac:dyDescent="0.25">
      <c r="A464" s="67" t="s">
        <v>72</v>
      </c>
      <c r="B464" s="11"/>
      <c r="C464" s="10"/>
    </row>
    <row r="465" spans="1:3" ht="15.75" x14ac:dyDescent="0.25">
      <c r="A465" s="67" t="s">
        <v>13</v>
      </c>
      <c r="B465" s="11"/>
      <c r="C465" s="10">
        <v>55000</v>
      </c>
    </row>
    <row r="466" spans="1:3" ht="15.75" x14ac:dyDescent="0.25">
      <c r="A466" s="67" t="s">
        <v>14</v>
      </c>
      <c r="B466" s="47"/>
      <c r="C466" s="13"/>
    </row>
    <row r="467" spans="1:3" ht="15.75" x14ac:dyDescent="0.25">
      <c r="A467" s="67" t="s">
        <v>16</v>
      </c>
      <c r="B467" s="11"/>
      <c r="C467" s="10">
        <v>25000</v>
      </c>
    </row>
    <row r="468" spans="1:3" ht="15.75" x14ac:dyDescent="0.25">
      <c r="A468" s="67" t="s">
        <v>17</v>
      </c>
      <c r="B468" s="11"/>
      <c r="C468" s="10">
        <v>65000</v>
      </c>
    </row>
    <row r="469" spans="1:3" ht="15.75" x14ac:dyDescent="0.25">
      <c r="A469" s="67" t="s">
        <v>15</v>
      </c>
      <c r="B469" s="47"/>
      <c r="C469" s="25">
        <v>100000</v>
      </c>
    </row>
    <row r="470" spans="1:3" ht="15.75" x14ac:dyDescent="0.25">
      <c r="A470" s="67" t="s">
        <v>18</v>
      </c>
      <c r="B470" s="11"/>
      <c r="C470" s="10">
        <v>11500</v>
      </c>
    </row>
    <row r="471" spans="1:3" ht="15.75" x14ac:dyDescent="0.25">
      <c r="A471" s="67" t="s">
        <v>19</v>
      </c>
      <c r="B471" s="11"/>
      <c r="C471" s="10">
        <v>20000</v>
      </c>
    </row>
    <row r="472" spans="1:3" ht="15.75" x14ac:dyDescent="0.25">
      <c r="A472" s="78" t="s">
        <v>20</v>
      </c>
      <c r="B472" s="19"/>
      <c r="C472" s="18">
        <f>SUM(C458:C471)</f>
        <v>459625</v>
      </c>
    </row>
    <row r="473" spans="1:3" ht="15.75" x14ac:dyDescent="0.25">
      <c r="A473" s="79"/>
      <c r="B473" s="47"/>
      <c r="C473" s="20"/>
    </row>
    <row r="474" spans="1:3" ht="15.75" x14ac:dyDescent="0.25">
      <c r="A474" s="80" t="s">
        <v>21</v>
      </c>
      <c r="B474" s="47"/>
      <c r="C474" s="20"/>
    </row>
    <row r="475" spans="1:3" ht="15.75" x14ac:dyDescent="0.25">
      <c r="A475" s="67" t="s">
        <v>23</v>
      </c>
      <c r="B475" s="47"/>
      <c r="C475" s="77">
        <v>15446.86</v>
      </c>
    </row>
    <row r="476" spans="1:3" ht="15.75" x14ac:dyDescent="0.25">
      <c r="A476" s="67" t="s">
        <v>22</v>
      </c>
      <c r="B476" s="47"/>
      <c r="C476" s="81"/>
    </row>
    <row r="477" spans="1:3" ht="15.75" x14ac:dyDescent="0.25">
      <c r="A477" s="67" t="s">
        <v>24</v>
      </c>
      <c r="B477" s="90"/>
      <c r="C477" s="81"/>
    </row>
    <row r="478" spans="1:3" ht="15.75" x14ac:dyDescent="0.25">
      <c r="A478" s="67" t="s">
        <v>25</v>
      </c>
      <c r="B478" s="47"/>
      <c r="C478" s="81"/>
    </row>
    <row r="479" spans="1:3" ht="15.75" x14ac:dyDescent="0.25">
      <c r="A479" s="67"/>
      <c r="B479" s="8"/>
      <c r="C479" s="7">
        <f>C472+B477+C475</f>
        <v>475071.86</v>
      </c>
    </row>
    <row r="480" spans="1:3" ht="15.75" x14ac:dyDescent="0.25">
      <c r="A480" s="80" t="s">
        <v>26</v>
      </c>
      <c r="B480" s="47"/>
      <c r="C480" s="81"/>
    </row>
    <row r="481" spans="1:3" ht="15.75" x14ac:dyDescent="0.25">
      <c r="A481" s="67" t="s">
        <v>27</v>
      </c>
      <c r="B481" s="29">
        <v>350</v>
      </c>
      <c r="C481" s="82"/>
    </row>
    <row r="482" spans="1:3" ht="17.25" x14ac:dyDescent="0.3">
      <c r="A482" s="83" t="s">
        <v>28</v>
      </c>
      <c r="B482" s="29">
        <v>11000</v>
      </c>
      <c r="C482" s="82"/>
    </row>
    <row r="483" spans="1:3" ht="17.25" x14ac:dyDescent="0.3">
      <c r="A483" s="83"/>
      <c r="B483" s="49"/>
      <c r="C483" s="33">
        <f>-B481-B482-B483</f>
        <v>-11350</v>
      </c>
    </row>
    <row r="484" spans="1:3" ht="16.5" thickBot="1" x14ac:dyDescent="0.3">
      <c r="A484" s="67" t="s">
        <v>29</v>
      </c>
      <c r="B484" s="35"/>
      <c r="C484" s="84">
        <f>C479-B481-B482</f>
        <v>463721.86</v>
      </c>
    </row>
    <row r="485" spans="1:3" ht="15.75" x14ac:dyDescent="0.25">
      <c r="A485" s="67" t="s">
        <v>30</v>
      </c>
      <c r="B485" s="50"/>
      <c r="C485" s="85">
        <f>C484*6/100</f>
        <v>27823.311600000001</v>
      </c>
    </row>
    <row r="486" spans="1:3" ht="15.75" x14ac:dyDescent="0.25">
      <c r="A486" s="67" t="s">
        <v>31</v>
      </c>
      <c r="B486" s="47"/>
      <c r="C486" s="77">
        <v>-15000</v>
      </c>
    </row>
    <row r="487" spans="1:3" ht="16.5" thickBot="1" x14ac:dyDescent="0.3">
      <c r="A487" s="88" t="s">
        <v>54</v>
      </c>
      <c r="B487" s="57"/>
      <c r="C487" s="127">
        <f t="shared" ref="C487" si="23">C485+C486</f>
        <v>12823.311600000001</v>
      </c>
    </row>
    <row r="488" spans="1:3" ht="15.75" thickTop="1" x14ac:dyDescent="0.25"/>
    <row r="497" spans="1:3" ht="15.75" x14ac:dyDescent="0.25">
      <c r="A497" s="3"/>
      <c r="B497" s="3"/>
      <c r="C497" s="3"/>
    </row>
    <row r="498" spans="1:3" ht="15.75" x14ac:dyDescent="0.25">
      <c r="A498" s="3"/>
      <c r="B498" s="3"/>
      <c r="C498" s="3"/>
    </row>
    <row r="500" spans="1:3" ht="15.75" x14ac:dyDescent="0.25">
      <c r="A500" s="71" t="s">
        <v>62</v>
      </c>
      <c r="C500" s="101"/>
    </row>
    <row r="501" spans="1:3" ht="15.75" x14ac:dyDescent="0.25">
      <c r="A501" s="71" t="s">
        <v>63</v>
      </c>
      <c r="B501" s="71"/>
      <c r="C501" s="72"/>
    </row>
    <row r="502" spans="1:3" ht="15.75" x14ac:dyDescent="0.25">
      <c r="A502" s="73"/>
      <c r="B502" s="73"/>
      <c r="C502" s="72"/>
    </row>
    <row r="503" spans="1:3" ht="15.75" x14ac:dyDescent="0.25">
      <c r="A503" s="74" t="s">
        <v>2</v>
      </c>
      <c r="B503" s="73"/>
      <c r="C503" s="72"/>
    </row>
    <row r="504" spans="1:3" ht="15.75" x14ac:dyDescent="0.25">
      <c r="A504" s="75"/>
      <c r="B504" s="165" t="s">
        <v>77</v>
      </c>
      <c r="C504" s="165"/>
    </row>
    <row r="505" spans="1:3" ht="15.75" x14ac:dyDescent="0.25">
      <c r="A505" s="76" t="s">
        <v>6</v>
      </c>
      <c r="B505" s="8"/>
      <c r="C505" s="7">
        <v>136500</v>
      </c>
    </row>
    <row r="506" spans="1:3" ht="15.75" x14ac:dyDescent="0.25">
      <c r="A506" s="67" t="s">
        <v>7</v>
      </c>
      <c r="B506" s="47"/>
      <c r="C506" s="77" t="s">
        <v>38</v>
      </c>
    </row>
    <row r="507" spans="1:3" ht="15.75" x14ac:dyDescent="0.25">
      <c r="A507" s="67" t="s">
        <v>9</v>
      </c>
      <c r="B507" s="11"/>
      <c r="C507" s="10">
        <v>7800</v>
      </c>
    </row>
    <row r="508" spans="1:3" ht="17.25" x14ac:dyDescent="0.3">
      <c r="A508" s="83" t="s">
        <v>10</v>
      </c>
      <c r="B508" s="48"/>
      <c r="C508" s="10" t="s">
        <v>38</v>
      </c>
    </row>
    <row r="509" spans="1:3" ht="15.75" x14ac:dyDescent="0.25">
      <c r="A509" s="67" t="s">
        <v>64</v>
      </c>
      <c r="B509" s="11"/>
      <c r="C509" s="10">
        <v>7500</v>
      </c>
    </row>
    <row r="510" spans="1:3" ht="15.75" x14ac:dyDescent="0.25">
      <c r="A510" s="67" t="s">
        <v>11</v>
      </c>
      <c r="B510" s="11"/>
      <c r="C510" s="10">
        <v>35325</v>
      </c>
    </row>
    <row r="511" spans="1:3" ht="15.75" x14ac:dyDescent="0.25">
      <c r="A511" s="67" t="s">
        <v>53</v>
      </c>
      <c r="B511" s="11"/>
      <c r="C511" s="10">
        <v>50000</v>
      </c>
    </row>
    <row r="512" spans="1:3" ht="15.75" x14ac:dyDescent="0.25">
      <c r="A512" s="67" t="s">
        <v>13</v>
      </c>
      <c r="B512" s="11"/>
      <c r="C512" s="10">
        <v>68250</v>
      </c>
    </row>
    <row r="513" spans="1:3" ht="15.75" x14ac:dyDescent="0.25">
      <c r="A513" s="67" t="s">
        <v>14</v>
      </c>
      <c r="B513" s="47"/>
      <c r="C513" s="13" t="s">
        <v>38</v>
      </c>
    </row>
    <row r="514" spans="1:3" ht="15.75" x14ac:dyDescent="0.25">
      <c r="A514" s="67" t="s">
        <v>16</v>
      </c>
      <c r="B514" s="11"/>
      <c r="C514" s="10">
        <v>25000</v>
      </c>
    </row>
    <row r="515" spans="1:3" ht="15.75" x14ac:dyDescent="0.25">
      <c r="A515" s="67" t="s">
        <v>17</v>
      </c>
      <c r="B515" s="11"/>
      <c r="C515" s="10">
        <v>75000</v>
      </c>
    </row>
    <row r="516" spans="1:3" ht="15.75" x14ac:dyDescent="0.25">
      <c r="A516" s="67" t="s">
        <v>15</v>
      </c>
      <c r="B516" s="47"/>
      <c r="C516" s="15">
        <v>125000</v>
      </c>
    </row>
    <row r="517" spans="1:3" ht="15.75" x14ac:dyDescent="0.25">
      <c r="A517" s="67" t="s">
        <v>18</v>
      </c>
      <c r="B517" s="11"/>
      <c r="C517" s="10">
        <v>13900</v>
      </c>
    </row>
    <row r="518" spans="1:3" ht="15.75" x14ac:dyDescent="0.25">
      <c r="A518" s="67" t="s">
        <v>19</v>
      </c>
      <c r="B518" s="11"/>
      <c r="C518" s="10">
        <v>20000</v>
      </c>
    </row>
    <row r="519" spans="1:3" ht="15.75" x14ac:dyDescent="0.25">
      <c r="A519" s="78" t="s">
        <v>20</v>
      </c>
      <c r="B519" s="19"/>
      <c r="C519" s="18">
        <f>SUM(C505:C518)</f>
        <v>564275</v>
      </c>
    </row>
    <row r="520" spans="1:3" ht="15.75" x14ac:dyDescent="0.25">
      <c r="A520" s="79"/>
      <c r="B520" s="47"/>
      <c r="C520" s="20"/>
    </row>
    <row r="521" spans="1:3" ht="15.75" x14ac:dyDescent="0.25">
      <c r="A521" s="80" t="s">
        <v>21</v>
      </c>
      <c r="B521" s="47"/>
      <c r="C521" s="20"/>
    </row>
    <row r="522" spans="1:3" ht="15.75" x14ac:dyDescent="0.25">
      <c r="A522" s="67" t="s">
        <v>23</v>
      </c>
      <c r="B522" s="47"/>
      <c r="C522" s="77">
        <v>15443.86</v>
      </c>
    </row>
    <row r="523" spans="1:3" ht="15.75" x14ac:dyDescent="0.25">
      <c r="A523" s="67" t="s">
        <v>22</v>
      </c>
      <c r="B523" s="47"/>
      <c r="C523" s="81"/>
    </row>
    <row r="524" spans="1:3" ht="15.75" x14ac:dyDescent="0.25">
      <c r="A524" s="67" t="s">
        <v>24</v>
      </c>
      <c r="B524" s="47"/>
      <c r="C524" s="81"/>
    </row>
    <row r="525" spans="1:3" ht="15.75" x14ac:dyDescent="0.25">
      <c r="A525" s="67" t="s">
        <v>25</v>
      </c>
      <c r="B525" s="47"/>
      <c r="C525" s="81"/>
    </row>
    <row r="526" spans="1:3" ht="15.75" x14ac:dyDescent="0.25">
      <c r="A526" s="67"/>
      <c r="B526" s="8"/>
      <c r="C526" s="7">
        <f>+C519+C522+C523+C524+C525</f>
        <v>579718.86</v>
      </c>
    </row>
    <row r="527" spans="1:3" ht="15.75" x14ac:dyDescent="0.25">
      <c r="A527" s="80" t="s">
        <v>26</v>
      </c>
      <c r="B527" s="47"/>
      <c r="C527" s="81"/>
    </row>
    <row r="528" spans="1:3" ht="15.75" x14ac:dyDescent="0.25">
      <c r="A528" s="67" t="s">
        <v>27</v>
      </c>
      <c r="B528" s="29">
        <v>350</v>
      </c>
      <c r="C528" s="82"/>
    </row>
    <row r="529" spans="1:3" ht="17.25" x14ac:dyDescent="0.3">
      <c r="A529" s="83" t="s">
        <v>28</v>
      </c>
      <c r="B529" s="29">
        <v>13650</v>
      </c>
      <c r="C529" s="82"/>
    </row>
    <row r="530" spans="1:3" ht="17.25" x14ac:dyDescent="0.3">
      <c r="A530" s="83"/>
      <c r="B530" s="49"/>
      <c r="C530" s="33">
        <f>-B528-B529-B530</f>
        <v>-14000</v>
      </c>
    </row>
    <row r="531" spans="1:3" ht="16.5" thickBot="1" x14ac:dyDescent="0.3">
      <c r="A531" s="67" t="s">
        <v>29</v>
      </c>
      <c r="B531" s="35"/>
      <c r="C531" s="84">
        <f>+C526+C530</f>
        <v>565718.86</v>
      </c>
    </row>
    <row r="532" spans="1:3" ht="15.75" x14ac:dyDescent="0.25">
      <c r="A532" s="67" t="s">
        <v>73</v>
      </c>
      <c r="B532" s="50"/>
      <c r="C532" s="85">
        <f>C531*12/100</f>
        <v>67886.263200000001</v>
      </c>
    </row>
    <row r="533" spans="1:3" ht="15.75" x14ac:dyDescent="0.25">
      <c r="A533" s="67" t="s">
        <v>31</v>
      </c>
      <c r="B533" s="47"/>
      <c r="C533" s="77">
        <v>-45000</v>
      </c>
    </row>
    <row r="534" spans="1:3" ht="16.5" thickBot="1" x14ac:dyDescent="0.3">
      <c r="A534" s="68" t="s">
        <v>33</v>
      </c>
      <c r="B534" s="89"/>
      <c r="C534" s="126">
        <f>C532+C533</f>
        <v>22886.263200000001</v>
      </c>
    </row>
    <row r="535" spans="1:3" ht="15.75" thickTop="1" x14ac:dyDescent="0.25"/>
    <row r="549" spans="1:3" ht="15.75" x14ac:dyDescent="0.25">
      <c r="A549" s="71" t="s">
        <v>66</v>
      </c>
      <c r="C549" s="101"/>
    </row>
    <row r="550" spans="1:3" ht="15.75" x14ac:dyDescent="0.25">
      <c r="A550" s="71" t="s">
        <v>63</v>
      </c>
      <c r="B550" s="71"/>
      <c r="C550" s="72"/>
    </row>
    <row r="551" spans="1:3" x14ac:dyDescent="0.25">
      <c r="C551" s="101"/>
    </row>
    <row r="552" spans="1:3" ht="15.75" x14ac:dyDescent="0.25">
      <c r="A552" s="74" t="s">
        <v>2</v>
      </c>
      <c r="B552" s="73"/>
      <c r="C552" s="72"/>
    </row>
    <row r="553" spans="1:3" ht="15.75" x14ac:dyDescent="0.25">
      <c r="A553" s="75"/>
      <c r="B553" s="165" t="s">
        <v>77</v>
      </c>
      <c r="C553" s="165"/>
    </row>
    <row r="554" spans="1:3" ht="15.75" x14ac:dyDescent="0.25">
      <c r="A554" s="76" t="s">
        <v>6</v>
      </c>
      <c r="B554" s="8"/>
      <c r="C554" s="7">
        <v>139250</v>
      </c>
    </row>
    <row r="555" spans="1:3" ht="15.75" x14ac:dyDescent="0.25">
      <c r="A555" s="67" t="s">
        <v>7</v>
      </c>
      <c r="B555" s="47"/>
      <c r="C555" s="77" t="s">
        <v>38</v>
      </c>
    </row>
    <row r="556" spans="1:3" ht="15.75" x14ac:dyDescent="0.25">
      <c r="A556" s="67" t="s">
        <v>9</v>
      </c>
      <c r="B556" s="11"/>
      <c r="C556" s="10">
        <v>7800</v>
      </c>
    </row>
    <row r="557" spans="1:3" ht="17.25" x14ac:dyDescent="0.3">
      <c r="A557" s="83" t="s">
        <v>10</v>
      </c>
      <c r="B557" s="48"/>
      <c r="C557" s="10" t="s">
        <v>38</v>
      </c>
    </row>
    <row r="558" spans="1:3" ht="15.75" x14ac:dyDescent="0.25">
      <c r="A558" s="67" t="s">
        <v>64</v>
      </c>
      <c r="B558" s="11"/>
      <c r="C558" s="10">
        <v>7500</v>
      </c>
    </row>
    <row r="559" spans="1:3" ht="15.75" x14ac:dyDescent="0.25">
      <c r="A559" s="67" t="s">
        <v>11</v>
      </c>
      <c r="B559" s="11"/>
      <c r="C559" s="10">
        <v>35325</v>
      </c>
    </row>
    <row r="560" spans="1:3" ht="15.75" x14ac:dyDescent="0.25">
      <c r="A560" s="67" t="s">
        <v>53</v>
      </c>
      <c r="B560" s="11"/>
      <c r="C560" s="10">
        <v>50000</v>
      </c>
    </row>
    <row r="561" spans="1:3" ht="15.75" x14ac:dyDescent="0.25">
      <c r="A561" s="67" t="s">
        <v>13</v>
      </c>
      <c r="B561" s="11"/>
      <c r="C561" s="10">
        <v>69625</v>
      </c>
    </row>
    <row r="562" spans="1:3" ht="15.75" x14ac:dyDescent="0.25">
      <c r="A562" s="67" t="s">
        <v>14</v>
      </c>
      <c r="B562" s="47"/>
      <c r="C562" s="13" t="s">
        <v>38</v>
      </c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75000</v>
      </c>
    </row>
    <row r="565" spans="1:3" ht="15.75" x14ac:dyDescent="0.25">
      <c r="A565" s="67" t="s">
        <v>15</v>
      </c>
      <c r="B565" s="47"/>
      <c r="C565" s="15">
        <v>125000</v>
      </c>
    </row>
    <row r="566" spans="1:3" ht="15.75" x14ac:dyDescent="0.25">
      <c r="A566" s="67" t="s">
        <v>18</v>
      </c>
      <c r="B566" s="11"/>
      <c r="C566" s="10">
        <v>13900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SUM(C554:C567)</f>
        <v>568400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23</v>
      </c>
      <c r="B571" s="47"/>
      <c r="C571" s="77">
        <v>15443.86</v>
      </c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47"/>
      <c r="C573" s="81"/>
    </row>
    <row r="574" spans="1:3" ht="15.75" x14ac:dyDescent="0.25">
      <c r="A574" s="67" t="s">
        <v>25</v>
      </c>
      <c r="B574" s="47"/>
      <c r="C574" s="81"/>
    </row>
    <row r="575" spans="1:3" ht="15.75" x14ac:dyDescent="0.25">
      <c r="A575" s="67"/>
      <c r="B575" s="8"/>
      <c r="C575" s="7">
        <f>+C568+C571+C572+C573+C574</f>
        <v>583843.86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v>13925</v>
      </c>
      <c r="C578" s="82"/>
    </row>
    <row r="579" spans="1:3" ht="17.25" x14ac:dyDescent="0.3">
      <c r="A579" s="83"/>
      <c r="B579" s="49"/>
      <c r="C579" s="33">
        <f>-B577-B578-B579</f>
        <v>-14275</v>
      </c>
    </row>
    <row r="580" spans="1:3" ht="16.5" thickBot="1" x14ac:dyDescent="0.3">
      <c r="A580" s="67" t="s">
        <v>29</v>
      </c>
      <c r="B580" s="35"/>
      <c r="C580" s="84">
        <f>+C575+C579</f>
        <v>569568.86</v>
      </c>
    </row>
    <row r="581" spans="1:3" ht="15.75" x14ac:dyDescent="0.25">
      <c r="A581" s="67" t="s">
        <v>65</v>
      </c>
      <c r="B581" s="50"/>
      <c r="C581" s="85">
        <f>C580*12/100</f>
        <v>68348.263200000001</v>
      </c>
    </row>
    <row r="582" spans="1:3" ht="15.75" x14ac:dyDescent="0.25">
      <c r="A582" s="67" t="s">
        <v>31</v>
      </c>
      <c r="B582" s="47"/>
      <c r="C582" s="77">
        <v>-45000</v>
      </c>
    </row>
    <row r="583" spans="1:3" ht="16.5" thickBot="1" x14ac:dyDescent="0.3">
      <c r="A583" s="68" t="s">
        <v>33</v>
      </c>
      <c r="B583" s="89"/>
      <c r="C583" s="126">
        <f>C581+C582</f>
        <v>23348.263200000001</v>
      </c>
    </row>
    <row r="584" spans="1:3" ht="15.75" thickTop="1" x14ac:dyDescent="0.25"/>
    <row r="596" spans="1:3" ht="15.75" x14ac:dyDescent="0.25">
      <c r="A596" s="102" t="s">
        <v>67</v>
      </c>
      <c r="B596" s="102"/>
      <c r="C596" s="3"/>
    </row>
    <row r="597" spans="1:3" ht="15.75" x14ac:dyDescent="0.25">
      <c r="A597" s="102" t="s">
        <v>68</v>
      </c>
      <c r="B597" s="102"/>
      <c r="C597" s="3"/>
    </row>
    <row r="598" spans="1:3" ht="15.75" x14ac:dyDescent="0.25">
      <c r="A598" s="3"/>
      <c r="B598" s="3"/>
      <c r="C598" s="3"/>
    </row>
    <row r="599" spans="1:3" ht="15.75" x14ac:dyDescent="0.25">
      <c r="A599" s="103" t="s">
        <v>2</v>
      </c>
      <c r="B599" s="3"/>
      <c r="C599" s="3"/>
    </row>
    <row r="600" spans="1:3" ht="17.25" x14ac:dyDescent="0.3">
      <c r="A600" s="5"/>
      <c r="B600" s="165" t="s">
        <v>77</v>
      </c>
      <c r="C600" s="165"/>
    </row>
    <row r="601" spans="1:3" ht="17.25" x14ac:dyDescent="0.3">
      <c r="A601" s="6" t="s">
        <v>6</v>
      </c>
      <c r="B601" s="104"/>
      <c r="C601" s="105">
        <v>107050</v>
      </c>
    </row>
    <row r="602" spans="1:3" ht="17.25" x14ac:dyDescent="0.3">
      <c r="A602" s="9" t="s">
        <v>7</v>
      </c>
      <c r="B602" s="106"/>
      <c r="C602" s="107"/>
    </row>
    <row r="603" spans="1:3" ht="15.75" x14ac:dyDescent="0.25">
      <c r="A603" s="12" t="s">
        <v>8</v>
      </c>
      <c r="B603" s="16"/>
      <c r="C603" s="15">
        <v>2500</v>
      </c>
    </row>
    <row r="604" spans="1:3" ht="17.25" x14ac:dyDescent="0.3">
      <c r="A604" s="9" t="s">
        <v>9</v>
      </c>
      <c r="B604" s="106"/>
      <c r="C604" s="107">
        <v>7800</v>
      </c>
    </row>
    <row r="605" spans="1:3" ht="17.25" x14ac:dyDescent="0.3">
      <c r="A605" s="9" t="s">
        <v>10</v>
      </c>
      <c r="B605" s="106"/>
      <c r="C605" s="107"/>
    </row>
    <row r="606" spans="1:3" ht="17.25" x14ac:dyDescent="0.3">
      <c r="A606" s="9" t="s">
        <v>11</v>
      </c>
      <c r="B606" s="106"/>
      <c r="C606" s="107">
        <v>35325</v>
      </c>
    </row>
    <row r="607" spans="1:3" ht="17.25" x14ac:dyDescent="0.3">
      <c r="A607" s="9" t="s">
        <v>12</v>
      </c>
      <c r="B607" s="16"/>
      <c r="C607" s="15"/>
    </row>
    <row r="608" spans="1:3" ht="17.25" x14ac:dyDescent="0.3">
      <c r="A608" s="9" t="s">
        <v>13</v>
      </c>
      <c r="B608" s="106"/>
      <c r="C608" s="107">
        <v>53525</v>
      </c>
    </row>
    <row r="609" spans="1:3" ht="17.25" x14ac:dyDescent="0.3">
      <c r="A609" s="9" t="s">
        <v>14</v>
      </c>
      <c r="B609" s="106"/>
      <c r="C609" s="107"/>
    </row>
    <row r="610" spans="1:3" ht="17.25" x14ac:dyDescent="0.3">
      <c r="A610" s="9" t="s">
        <v>15</v>
      </c>
      <c r="B610" s="16"/>
      <c r="C610" s="15">
        <v>100000</v>
      </c>
    </row>
    <row r="611" spans="1:3" ht="17.25" x14ac:dyDescent="0.3">
      <c r="A611" s="9" t="s">
        <v>16</v>
      </c>
      <c r="B611" s="106"/>
      <c r="C611" s="107">
        <v>25000</v>
      </c>
    </row>
    <row r="612" spans="1:3" ht="17.25" x14ac:dyDescent="0.3">
      <c r="A612" s="9" t="s">
        <v>17</v>
      </c>
      <c r="B612" s="106"/>
      <c r="C612" s="107">
        <v>55000</v>
      </c>
    </row>
    <row r="613" spans="1:3" ht="17.25" x14ac:dyDescent="0.3">
      <c r="A613" s="9" t="s">
        <v>18</v>
      </c>
      <c r="B613" s="16"/>
      <c r="C613" s="15">
        <v>11500</v>
      </c>
    </row>
    <row r="614" spans="1:3" ht="17.25" x14ac:dyDescent="0.3">
      <c r="A614" s="9" t="s">
        <v>19</v>
      </c>
      <c r="B614" s="106"/>
      <c r="C614" s="107">
        <v>20000</v>
      </c>
    </row>
    <row r="615" spans="1:3" ht="17.25" x14ac:dyDescent="0.3">
      <c r="A615" s="17" t="s">
        <v>20</v>
      </c>
      <c r="B615" s="109"/>
      <c r="C615" s="108">
        <f>SUM(C601:C614)</f>
        <v>417700</v>
      </c>
    </row>
    <row r="616" spans="1:3" ht="17.25" x14ac:dyDescent="0.3">
      <c r="A616" s="9"/>
      <c r="B616" s="22"/>
      <c r="C616" s="20"/>
    </row>
    <row r="617" spans="1:3" ht="17.25" x14ac:dyDescent="0.3">
      <c r="A617" s="23" t="s">
        <v>21</v>
      </c>
      <c r="B617" s="22"/>
      <c r="C617" s="20"/>
    </row>
    <row r="618" spans="1:3" ht="17.25" x14ac:dyDescent="0.3">
      <c r="A618" s="9" t="s">
        <v>22</v>
      </c>
      <c r="B618" s="22"/>
      <c r="C618" s="20"/>
    </row>
    <row r="619" spans="1:3" ht="15.75" x14ac:dyDescent="0.25">
      <c r="A619" s="110" t="s">
        <v>23</v>
      </c>
      <c r="B619" s="22"/>
      <c r="C619" s="20">
        <v>17177.23</v>
      </c>
    </row>
    <row r="620" spans="1:3" ht="17.25" x14ac:dyDescent="0.3">
      <c r="A620" s="9" t="s">
        <v>24</v>
      </c>
      <c r="B620" s="22"/>
      <c r="C620" s="20"/>
    </row>
    <row r="621" spans="1:3" ht="17.25" x14ac:dyDescent="0.3">
      <c r="A621" s="9" t="s">
        <v>25</v>
      </c>
      <c r="B621" s="22"/>
      <c r="C621" s="20"/>
    </row>
    <row r="622" spans="1:3" ht="17.25" x14ac:dyDescent="0.3">
      <c r="A622" s="9"/>
      <c r="B622" s="22"/>
      <c r="C622" s="20"/>
    </row>
    <row r="623" spans="1:3" ht="15.75" x14ac:dyDescent="0.25">
      <c r="A623" s="12"/>
      <c r="B623" s="104"/>
      <c r="C623" s="105">
        <f>+C615+C618+C619+C620+C621</f>
        <v>434877.23</v>
      </c>
    </row>
    <row r="624" spans="1:3" ht="17.25" x14ac:dyDescent="0.3">
      <c r="A624" s="23" t="s">
        <v>26</v>
      </c>
      <c r="B624" s="106"/>
      <c r="C624" s="107"/>
    </row>
    <row r="625" spans="1:3" ht="17.25" x14ac:dyDescent="0.3">
      <c r="A625" s="9" t="s">
        <v>27</v>
      </c>
      <c r="B625" s="111">
        <v>350</v>
      </c>
      <c r="C625" s="112"/>
    </row>
    <row r="626" spans="1:3" ht="17.25" x14ac:dyDescent="0.3">
      <c r="A626" s="9" t="s">
        <v>28</v>
      </c>
      <c r="B626" s="32"/>
      <c r="C626" s="31"/>
    </row>
    <row r="627" spans="1:3" ht="15.75" x14ac:dyDescent="0.25">
      <c r="A627" s="110"/>
      <c r="B627" s="32"/>
      <c r="C627" s="31"/>
    </row>
    <row r="628" spans="1:3" ht="15.75" x14ac:dyDescent="0.25">
      <c r="A628" s="12"/>
      <c r="B628" s="106"/>
      <c r="C628" s="107">
        <f>-B625-B626-B627</f>
        <v>-350</v>
      </c>
    </row>
    <row r="629" spans="1:3" ht="17.25" x14ac:dyDescent="0.3">
      <c r="A629" s="9" t="s">
        <v>29</v>
      </c>
      <c r="B629" s="104"/>
      <c r="C629" s="105">
        <f>+C623+C628</f>
        <v>434527.23</v>
      </c>
    </row>
    <row r="630" spans="1:3" ht="17.25" x14ac:dyDescent="0.3">
      <c r="A630" s="9" t="s">
        <v>30</v>
      </c>
      <c r="B630" s="32"/>
      <c r="C630" s="31">
        <f>C629*6/100</f>
        <v>26071.6338</v>
      </c>
    </row>
    <row r="631" spans="1:3" ht="17.25" x14ac:dyDescent="0.3">
      <c r="A631" s="9" t="s">
        <v>31</v>
      </c>
      <c r="B631" s="22"/>
      <c r="C631" s="20">
        <v>-15000</v>
      </c>
    </row>
    <row r="632" spans="1:3" ht="16.5" thickBot="1" x14ac:dyDescent="0.3">
      <c r="A632" s="43" t="s">
        <v>32</v>
      </c>
      <c r="B632" s="40"/>
      <c r="C632" s="124">
        <f>C630+C631</f>
        <v>11071.6338</v>
      </c>
    </row>
    <row r="633" spans="1:3" ht="15.75" thickTop="1" x14ac:dyDescent="0.25"/>
    <row r="642" spans="1:3" ht="17.25" x14ac:dyDescent="0.3">
      <c r="A642" s="1" t="s">
        <v>69</v>
      </c>
      <c r="B642" s="1"/>
      <c r="C642" s="2"/>
    </row>
    <row r="643" spans="1:3" ht="15.75" x14ac:dyDescent="0.25">
      <c r="A643" s="113" t="s">
        <v>70</v>
      </c>
      <c r="B643" s="113"/>
      <c r="C643" s="114"/>
    </row>
    <row r="644" spans="1:3" ht="17.25" x14ac:dyDescent="0.3">
      <c r="A644" s="2"/>
      <c r="B644" s="2"/>
      <c r="C644" s="2"/>
    </row>
    <row r="645" spans="1:3" ht="17.25" x14ac:dyDescent="0.3">
      <c r="A645" s="4" t="s">
        <v>2</v>
      </c>
      <c r="B645" s="2"/>
      <c r="C645" s="2"/>
    </row>
    <row r="646" spans="1:3" ht="17.25" x14ac:dyDescent="0.3">
      <c r="A646" s="115"/>
      <c r="B646" s="116"/>
      <c r="C646" s="115"/>
    </row>
    <row r="647" spans="1:3" ht="17.25" x14ac:dyDescent="0.3">
      <c r="A647" s="5"/>
      <c r="B647" s="165" t="s">
        <v>76</v>
      </c>
      <c r="C647" s="165"/>
    </row>
    <row r="648" spans="1:3" ht="17.25" x14ac:dyDescent="0.3">
      <c r="A648" s="117" t="s">
        <v>6</v>
      </c>
      <c r="B648" s="8"/>
      <c r="C648" s="7">
        <v>104700</v>
      </c>
    </row>
    <row r="649" spans="1:3" ht="17.25" x14ac:dyDescent="0.3">
      <c r="A649" s="17" t="s">
        <v>7</v>
      </c>
      <c r="B649" s="11"/>
      <c r="C649" s="10"/>
    </row>
    <row r="650" spans="1:3" ht="17.25" x14ac:dyDescent="0.3">
      <c r="A650" s="9" t="s">
        <v>10</v>
      </c>
      <c r="B650" s="11"/>
      <c r="C650" s="10"/>
    </row>
    <row r="651" spans="1:3" ht="17.25" x14ac:dyDescent="0.3">
      <c r="A651" s="9" t="s">
        <v>9</v>
      </c>
      <c r="B651" s="11"/>
      <c r="C651" s="10">
        <v>7800</v>
      </c>
    </row>
    <row r="652" spans="1:3" ht="17.25" x14ac:dyDescent="0.3">
      <c r="A652" s="9" t="s">
        <v>11</v>
      </c>
      <c r="B652" s="11"/>
      <c r="C652" s="10">
        <v>35325</v>
      </c>
    </row>
    <row r="653" spans="1:3" ht="17.25" x14ac:dyDescent="0.3">
      <c r="A653" s="9" t="s">
        <v>13</v>
      </c>
      <c r="B653" s="32"/>
      <c r="C653" s="31">
        <v>52350</v>
      </c>
    </row>
    <row r="654" spans="1:3" ht="17.25" x14ac:dyDescent="0.3">
      <c r="A654" s="9" t="s">
        <v>14</v>
      </c>
      <c r="B654" s="16"/>
      <c r="C654" s="15"/>
    </row>
    <row r="655" spans="1:3" ht="17.25" x14ac:dyDescent="0.3">
      <c r="A655" s="9" t="s">
        <v>16</v>
      </c>
      <c r="B655" s="11"/>
      <c r="C655" s="10">
        <v>25000</v>
      </c>
    </row>
    <row r="656" spans="1:3" ht="17.25" x14ac:dyDescent="0.3">
      <c r="A656" s="9" t="s">
        <v>17</v>
      </c>
      <c r="B656" s="11"/>
      <c r="C656" s="10">
        <v>55000</v>
      </c>
    </row>
    <row r="657" spans="1:3" ht="17.25" x14ac:dyDescent="0.3">
      <c r="A657" s="9" t="s">
        <v>18</v>
      </c>
      <c r="B657" s="14"/>
      <c r="C657" s="13">
        <v>11500</v>
      </c>
    </row>
    <row r="658" spans="1:3" ht="17.25" x14ac:dyDescent="0.3">
      <c r="A658" s="9" t="s">
        <v>19</v>
      </c>
      <c r="B658" s="11"/>
      <c r="C658" s="10">
        <v>20000</v>
      </c>
    </row>
    <row r="659" spans="1:3" ht="17.25" x14ac:dyDescent="0.3">
      <c r="A659" s="17" t="s">
        <v>20</v>
      </c>
      <c r="B659" s="19"/>
      <c r="C659" s="18">
        <f>SUM(C648:C658)</f>
        <v>311675</v>
      </c>
    </row>
    <row r="660" spans="1:3" ht="17.25" x14ac:dyDescent="0.3">
      <c r="A660" s="9"/>
      <c r="B660" s="3"/>
      <c r="C660" s="20"/>
    </row>
    <row r="661" spans="1:3" ht="17.25" x14ac:dyDescent="0.3">
      <c r="A661" s="23" t="s">
        <v>21</v>
      </c>
      <c r="B661" s="3"/>
      <c r="C661" s="20"/>
    </row>
    <row r="662" spans="1:3" ht="15.75" x14ac:dyDescent="0.25">
      <c r="A662" s="24" t="s">
        <v>23</v>
      </c>
      <c r="B662" s="21"/>
      <c r="C662" s="15"/>
    </row>
    <row r="663" spans="1:3" ht="17.25" x14ac:dyDescent="0.3">
      <c r="A663" s="9" t="s">
        <v>22</v>
      </c>
      <c r="B663" s="21"/>
      <c r="C663" s="15">
        <v>20000</v>
      </c>
    </row>
    <row r="664" spans="1:3" ht="17.25" x14ac:dyDescent="0.3">
      <c r="A664" s="9" t="s">
        <v>24</v>
      </c>
      <c r="B664" s="21"/>
      <c r="C664" s="15">
        <v>65000</v>
      </c>
    </row>
    <row r="665" spans="1:3" ht="17.25" x14ac:dyDescent="0.3">
      <c r="A665" s="9" t="s">
        <v>25</v>
      </c>
      <c r="B665" s="21"/>
      <c r="C665" s="20"/>
    </row>
    <row r="666" spans="1:3" ht="17.25" x14ac:dyDescent="0.3">
      <c r="A666" s="12"/>
      <c r="B666" s="44"/>
      <c r="C666" s="118"/>
    </row>
    <row r="667" spans="1:3" ht="17.25" x14ac:dyDescent="0.3">
      <c r="A667" s="9"/>
      <c r="B667" s="8"/>
      <c r="C667" s="7">
        <f>+C659+C662+C663+C664+C665</f>
        <v>396675</v>
      </c>
    </row>
    <row r="668" spans="1:3" ht="17.25" x14ac:dyDescent="0.3">
      <c r="A668" s="23" t="s">
        <v>26</v>
      </c>
      <c r="B668" s="11"/>
      <c r="C668" s="10"/>
    </row>
    <row r="669" spans="1:3" ht="17.25" x14ac:dyDescent="0.3">
      <c r="A669" s="9" t="s">
        <v>27</v>
      </c>
      <c r="B669" s="29">
        <v>350</v>
      </c>
      <c r="C669" s="28"/>
    </row>
    <row r="670" spans="1:3" ht="17.25" x14ac:dyDescent="0.3">
      <c r="A670" s="9" t="s">
        <v>28</v>
      </c>
      <c r="B670" s="30">
        <v>10470</v>
      </c>
      <c r="C670" s="31"/>
    </row>
    <row r="671" spans="1:3" ht="16.5" thickBot="1" x14ac:dyDescent="0.3">
      <c r="A671" s="12"/>
      <c r="B671" s="36"/>
      <c r="C671" s="59">
        <f>-B669-B670</f>
        <v>-10820</v>
      </c>
    </row>
    <row r="672" spans="1:3" ht="17.25" x14ac:dyDescent="0.3">
      <c r="A672" s="9" t="s">
        <v>29</v>
      </c>
      <c r="B672" s="11"/>
      <c r="C672" s="10">
        <f>+C667+C671</f>
        <v>385855</v>
      </c>
    </row>
    <row r="673" spans="1:3" ht="17.25" x14ac:dyDescent="0.3">
      <c r="A673" s="9" t="s">
        <v>30</v>
      </c>
      <c r="B673" s="30"/>
      <c r="C673" s="31">
        <f>C672*6/100</f>
        <v>23151.3</v>
      </c>
    </row>
    <row r="674" spans="1:3" ht="17.25" x14ac:dyDescent="0.3">
      <c r="A674" s="9" t="s">
        <v>31</v>
      </c>
      <c r="B674" s="22"/>
      <c r="C674" s="20">
        <v>-15000</v>
      </c>
    </row>
    <row r="675" spans="1:3" ht="15.75" x14ac:dyDescent="0.25">
      <c r="A675" s="12" t="s">
        <v>32</v>
      </c>
      <c r="B675" s="40"/>
      <c r="C675" s="53">
        <f>C673+C674</f>
        <v>8151.2999999999993</v>
      </c>
    </row>
    <row r="676" spans="1:3" ht="16.5" thickBot="1" x14ac:dyDescent="0.3">
      <c r="A676" s="119"/>
      <c r="B676" s="52"/>
      <c r="C676" s="124">
        <v>8151</v>
      </c>
    </row>
    <row r="677" spans="1:3" ht="15.75" thickTop="1" x14ac:dyDescent="0.25"/>
  </sheetData>
  <mergeCells count="15">
    <mergeCell ref="B553:C553"/>
    <mergeCell ref="B600:C600"/>
    <mergeCell ref="B647:C647"/>
    <mergeCell ref="B278:C278"/>
    <mergeCell ref="B321:C321"/>
    <mergeCell ref="B367:C367"/>
    <mergeCell ref="B411:C411"/>
    <mergeCell ref="B457:C457"/>
    <mergeCell ref="B504:C504"/>
    <mergeCell ref="B232:C232"/>
    <mergeCell ref="B7:C7"/>
    <mergeCell ref="B53:C53"/>
    <mergeCell ref="B99:C99"/>
    <mergeCell ref="B143:C143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3:C677"/>
  <sheetViews>
    <sheetView workbookViewId="0">
      <selection sqref="A1:D677"/>
    </sheetView>
  </sheetViews>
  <sheetFormatPr defaultRowHeight="15" x14ac:dyDescent="0.25"/>
  <cols>
    <col min="1" max="1" width="30.5703125" customWidth="1"/>
    <col min="2" max="2" width="13.140625" customWidth="1"/>
    <col min="3" max="3" width="15.14062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5" t="s">
        <v>82</v>
      </c>
      <c r="C7" s="165"/>
    </row>
    <row r="8" spans="1:3" ht="15.75" x14ac:dyDescent="0.25">
      <c r="A8" s="76" t="s">
        <v>6</v>
      </c>
      <c r="B8" s="8"/>
      <c r="C8" s="7">
        <v>115000</v>
      </c>
    </row>
    <row r="9" spans="1:3" ht="15.75" x14ac:dyDescent="0.25">
      <c r="A9" s="67" t="s">
        <v>7</v>
      </c>
      <c r="B9" s="47"/>
      <c r="C9" s="77"/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35325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57500</v>
      </c>
    </row>
    <row r="15" spans="1:3" ht="15.75" x14ac:dyDescent="0.25">
      <c r="A15" s="67" t="s">
        <v>14</v>
      </c>
      <c r="B15" s="47"/>
      <c r="C15" s="13"/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479775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>
        <v>15443.86</v>
      </c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6206.5</v>
      </c>
      <c r="C27" s="81"/>
    </row>
    <row r="28" spans="1:3" ht="15.75" x14ac:dyDescent="0.25">
      <c r="A28" s="67"/>
      <c r="B28" s="8"/>
      <c r="C28" s="7">
        <f>C21+B26+B27+C24</f>
        <v>501425.36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11500</v>
      </c>
      <c r="C31" s="82"/>
    </row>
    <row r="32" spans="1:3" ht="17.25" x14ac:dyDescent="0.3">
      <c r="A32" s="83"/>
      <c r="B32" s="49"/>
      <c r="C32" s="33">
        <f>-B30-B31-B32</f>
        <v>-11850</v>
      </c>
    </row>
    <row r="33" spans="1:3" ht="16.5" thickBot="1" x14ac:dyDescent="0.3">
      <c r="A33" s="67" t="s">
        <v>29</v>
      </c>
      <c r="B33" s="35"/>
      <c r="C33" s="84">
        <f>C28-B30-B31</f>
        <v>489575.36</v>
      </c>
    </row>
    <row r="34" spans="1:3" ht="15.75" x14ac:dyDescent="0.25">
      <c r="A34" s="67" t="s">
        <v>30</v>
      </c>
      <c r="B34" s="50"/>
      <c r="C34" s="85">
        <f t="shared" ref="C34" si="0">C33*6/100</f>
        <v>29374.5216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5.75" x14ac:dyDescent="0.25">
      <c r="A36" s="67"/>
      <c r="B36" s="47"/>
      <c r="C36" s="122">
        <f>C34+C35</f>
        <v>14374.5216</v>
      </c>
    </row>
    <row r="37" spans="1:3" ht="16.5" thickBot="1" x14ac:dyDescent="0.3">
      <c r="A37" s="88" t="s">
        <v>54</v>
      </c>
      <c r="B37" s="57"/>
      <c r="C37" s="38">
        <v>14375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82</v>
      </c>
      <c r="C53" s="165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35325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415200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>
        <v>15443.86</v>
      </c>
    </row>
    <row r="73" spans="1:3" ht="17.25" x14ac:dyDescent="0.3">
      <c r="A73" s="9" t="s">
        <v>24</v>
      </c>
      <c r="B73" s="26"/>
      <c r="C73" s="25">
        <v>55000</v>
      </c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+C68+C71+C72+C73+C74+C75</f>
        <v>485643.86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474588.86</v>
      </c>
    </row>
    <row r="82" spans="1:3" ht="17.25" x14ac:dyDescent="0.3">
      <c r="A82" s="9" t="s">
        <v>30</v>
      </c>
      <c r="B82" s="32"/>
      <c r="C82" s="31">
        <f t="shared" ref="C82" si="2">C81*6/100</f>
        <v>28475.331600000001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13475.331600000001</v>
      </c>
    </row>
    <row r="85" spans="1:3" ht="17.25" thickTop="1" thickBot="1" x14ac:dyDescent="0.3">
      <c r="A85" s="43"/>
      <c r="B85" s="40"/>
      <c r="C85" s="42">
        <v>13475</v>
      </c>
    </row>
    <row r="86" spans="1:3" ht="16.5" thickTop="1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82</v>
      </c>
      <c r="C99" s="165"/>
    </row>
    <row r="100" spans="1:3" ht="17.25" x14ac:dyDescent="0.3">
      <c r="A100" s="6" t="s">
        <v>6</v>
      </c>
      <c r="B100" s="8"/>
      <c r="C100" s="7">
        <v>104700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35325</v>
      </c>
    </row>
    <row r="106" spans="1:3" ht="17.25" x14ac:dyDescent="0.3">
      <c r="A106" s="9" t="s">
        <v>12</v>
      </c>
      <c r="B106" s="16"/>
      <c r="C106" s="15">
        <v>30000</v>
      </c>
    </row>
    <row r="107" spans="1:3" ht="17.25" x14ac:dyDescent="0.3">
      <c r="A107" s="9" t="s">
        <v>13</v>
      </c>
      <c r="B107" s="11"/>
      <c r="C107" s="10">
        <v>52350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441675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25">
        <v>4035.32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445710.32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f>C100*10/100</f>
        <v>10470</v>
      </c>
      <c r="C125" s="31"/>
    </row>
    <row r="126" spans="1:3" ht="15.75" x14ac:dyDescent="0.25">
      <c r="A126" s="12"/>
      <c r="B126" s="49"/>
      <c r="C126" s="10">
        <f t="shared" ref="C126" si="4">-B124-B125</f>
        <v>-10820</v>
      </c>
    </row>
    <row r="127" spans="1:3" ht="18" thickBot="1" x14ac:dyDescent="0.35">
      <c r="A127" s="9" t="s">
        <v>29</v>
      </c>
      <c r="B127" s="35"/>
      <c r="C127" s="34">
        <f>+C122+C126</f>
        <v>434890.32</v>
      </c>
    </row>
    <row r="128" spans="1:3" ht="17.25" x14ac:dyDescent="0.3">
      <c r="A128" s="9" t="s">
        <v>30</v>
      </c>
      <c r="B128" s="32"/>
      <c r="C128" s="31">
        <f t="shared" ref="C128" si="5">C127*6/100</f>
        <v>26093.4192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6">C128+C129</f>
        <v>11093.4192</v>
      </c>
    </row>
    <row r="131" spans="1:3" ht="16.5" thickBot="1" x14ac:dyDescent="0.3">
      <c r="A131" s="51"/>
      <c r="B131" s="52"/>
      <c r="C131" s="124">
        <v>11093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5" t="s">
        <v>82</v>
      </c>
      <c r="C143" s="165"/>
    </row>
    <row r="144" spans="1:3" ht="17.25" x14ac:dyDescent="0.3">
      <c r="A144" s="6" t="s">
        <v>6</v>
      </c>
      <c r="B144" s="8"/>
      <c r="C144" s="7">
        <v>83150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35325</v>
      </c>
    </row>
    <row r="150" spans="1:3" ht="17.25" x14ac:dyDescent="0.3">
      <c r="A150" s="9" t="s">
        <v>12</v>
      </c>
      <c r="B150" s="16"/>
      <c r="C150" s="15">
        <v>30000</v>
      </c>
    </row>
    <row r="151" spans="1:3" ht="17.25" x14ac:dyDescent="0.3">
      <c r="A151" s="9" t="s">
        <v>13</v>
      </c>
      <c r="B151" s="11"/>
      <c r="C151" s="10">
        <v>41575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409350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>
        <v>15443.86</v>
      </c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424793.86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8315</v>
      </c>
      <c r="C169" s="31"/>
    </row>
    <row r="170" spans="1:3" ht="15.75" x14ac:dyDescent="0.25">
      <c r="A170" s="12"/>
      <c r="B170" s="11"/>
      <c r="C170" s="33">
        <f t="shared" ref="C170" si="7">-B168-B169</f>
        <v>-8665</v>
      </c>
    </row>
    <row r="171" spans="1:3" ht="17.25" x14ac:dyDescent="0.3">
      <c r="A171" s="9" t="s">
        <v>29</v>
      </c>
      <c r="B171" s="11"/>
      <c r="C171" s="10">
        <f>+C166+C170</f>
        <v>416128.86</v>
      </c>
    </row>
    <row r="172" spans="1:3" ht="17.25" x14ac:dyDescent="0.3">
      <c r="A172" s="9" t="s">
        <v>37</v>
      </c>
      <c r="B172" s="32"/>
      <c r="C172" s="31">
        <f t="shared" ref="C172" si="8">C171*6/100</f>
        <v>24967.731600000003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9">C172+C173</f>
        <v>9967.7316000000028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1" t="s">
        <v>39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5" t="s">
        <v>83</v>
      </c>
      <c r="C186" s="165"/>
    </row>
    <row r="187" spans="1:3" ht="17.25" x14ac:dyDescent="0.3">
      <c r="A187" s="6" t="s">
        <v>6</v>
      </c>
      <c r="B187" s="8"/>
      <c r="C187" s="7">
        <v>104700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35325</v>
      </c>
    </row>
    <row r="193" spans="1:3" ht="17.25" x14ac:dyDescent="0.3">
      <c r="A193" s="9" t="s">
        <v>12</v>
      </c>
      <c r="B193" s="16"/>
      <c r="C193" s="15">
        <v>30000</v>
      </c>
    </row>
    <row r="194" spans="1:3" ht="17.25" x14ac:dyDescent="0.3">
      <c r="A194" s="9" t="s">
        <v>13</v>
      </c>
      <c r="B194" s="11"/>
      <c r="C194" s="10">
        <v>52350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441675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>
        <v>15443.86</v>
      </c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 t="shared" ref="C209" si="10">+C201+C204+C205+C206+C207</f>
        <v>457118.86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10470</v>
      </c>
      <c r="C212" s="31"/>
    </row>
    <row r="213" spans="1:3" ht="15.75" x14ac:dyDescent="0.25">
      <c r="A213" s="12"/>
      <c r="B213" s="11"/>
      <c r="C213" s="10">
        <f t="shared" ref="C213" si="11">-B211-B212</f>
        <v>-10820</v>
      </c>
    </row>
    <row r="214" spans="1:3" ht="17.25" x14ac:dyDescent="0.3">
      <c r="A214" s="9" t="s">
        <v>29</v>
      </c>
      <c r="B214" s="8"/>
      <c r="C214" s="7">
        <f>+C209+C213</f>
        <v>446298.86</v>
      </c>
    </row>
    <row r="215" spans="1:3" ht="17.25" x14ac:dyDescent="0.3">
      <c r="A215" s="9" t="s">
        <v>30</v>
      </c>
      <c r="B215" s="32"/>
      <c r="C215" s="31">
        <f t="shared" ref="C215" si="12">C214*6/100</f>
        <v>26777.9316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12" t="s">
        <v>32</v>
      </c>
      <c r="B217" s="32"/>
      <c r="C217" s="53">
        <f t="shared" ref="C217" si="13">C215+C216</f>
        <v>11777.9316</v>
      </c>
    </row>
    <row r="218" spans="1:3" ht="16.5" thickBot="1" x14ac:dyDescent="0.3">
      <c r="A218" s="43"/>
      <c r="B218" s="39"/>
      <c r="C218" s="124">
        <v>11778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8" spans="1:3" ht="17.25" x14ac:dyDescent="0.3">
      <c r="A228" s="61" t="s">
        <v>41</v>
      </c>
      <c r="B228" s="3"/>
      <c r="C228" s="3"/>
    </row>
    <row r="229" spans="1:3" ht="17.25" x14ac:dyDescent="0.3">
      <c r="A229" s="61" t="s">
        <v>1</v>
      </c>
      <c r="B229" s="3"/>
      <c r="C229" s="3"/>
    </row>
    <row r="230" spans="1:3" ht="17.25" x14ac:dyDescent="0.3">
      <c r="A230" s="5"/>
      <c r="B230" s="3"/>
      <c r="C230" s="3"/>
    </row>
    <row r="231" spans="1:3" ht="17.25" x14ac:dyDescent="0.3">
      <c r="A231" s="63" t="s">
        <v>2</v>
      </c>
      <c r="B231" s="3"/>
      <c r="C231" s="3"/>
    </row>
    <row r="232" spans="1:3" ht="17.25" x14ac:dyDescent="0.3">
      <c r="A232" s="5"/>
      <c r="B232" s="165" t="s">
        <v>83</v>
      </c>
      <c r="C232" s="165"/>
    </row>
    <row r="233" spans="1:3" ht="17.25" x14ac:dyDescent="0.3">
      <c r="A233" s="6" t="s">
        <v>6</v>
      </c>
      <c r="B233" s="8"/>
      <c r="C233" s="7">
        <v>90840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35325</v>
      </c>
    </row>
    <row r="239" spans="1:3" ht="17.25" x14ac:dyDescent="0.3">
      <c r="A239" s="9" t="s">
        <v>12</v>
      </c>
      <c r="B239" s="16"/>
      <c r="C239" s="15"/>
    </row>
    <row r="240" spans="1:3" ht="17.25" x14ac:dyDescent="0.3">
      <c r="A240" s="9" t="s">
        <v>13</v>
      </c>
      <c r="B240" s="11"/>
      <c r="C240" s="10">
        <v>45420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390885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16"/>
      <c r="C251" s="15">
        <v>15443.86</v>
      </c>
    </row>
    <row r="252" spans="1:3" ht="17.25" x14ac:dyDescent="0.3">
      <c r="A252" s="9" t="s">
        <v>24</v>
      </c>
      <c r="B252" s="22"/>
      <c r="C252" s="25">
        <v>70000</v>
      </c>
    </row>
    <row r="253" spans="1:3" ht="17.25" x14ac:dyDescent="0.3">
      <c r="A253" s="9" t="s">
        <v>25</v>
      </c>
      <c r="B253" s="22"/>
      <c r="C253" s="64">
        <v>5328.66</v>
      </c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481657.51999999996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v>9084</v>
      </c>
      <c r="C258" s="31"/>
    </row>
    <row r="259" spans="1:3" ht="16.5" thickBot="1" x14ac:dyDescent="0.3">
      <c r="A259" s="12"/>
      <c r="B259" s="36"/>
      <c r="C259" s="59">
        <f>-B257-B258</f>
        <v>-9434</v>
      </c>
    </row>
    <row r="260" spans="1:3" ht="17.25" x14ac:dyDescent="0.3">
      <c r="A260" s="9" t="s">
        <v>29</v>
      </c>
      <c r="B260" s="11"/>
      <c r="C260" s="65">
        <f>+C255+C259</f>
        <v>472223.51999999996</v>
      </c>
    </row>
    <row r="261" spans="1:3" ht="17.25" x14ac:dyDescent="0.3">
      <c r="A261" s="9" t="s">
        <v>30</v>
      </c>
      <c r="B261" s="32"/>
      <c r="C261" s="31">
        <f>C260*6/100</f>
        <v>28333.411199999995</v>
      </c>
    </row>
    <row r="262" spans="1:3" ht="17.25" x14ac:dyDescent="0.3">
      <c r="A262" s="9" t="s">
        <v>31</v>
      </c>
      <c r="B262" s="22"/>
      <c r="C262" s="20">
        <v>-15000</v>
      </c>
    </row>
    <row r="263" spans="1:3" ht="15.75" x14ac:dyDescent="0.25">
      <c r="A263" s="43" t="s">
        <v>32</v>
      </c>
      <c r="B263" s="40"/>
      <c r="C263" s="60">
        <f>C261+C262</f>
        <v>13333.411199999995</v>
      </c>
    </row>
    <row r="264" spans="1:3" ht="16.5" thickBot="1" x14ac:dyDescent="0.3">
      <c r="A264" s="12"/>
      <c r="B264" s="52"/>
      <c r="C264" s="124">
        <v>13333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5" t="s">
        <v>82</v>
      </c>
      <c r="C278" s="165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35325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446400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>
        <v>15443.86</v>
      </c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461843.86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4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450788.86</v>
      </c>
    </row>
    <row r="307" spans="1:3" ht="17.25" x14ac:dyDescent="0.3">
      <c r="A307" s="9" t="s">
        <v>30</v>
      </c>
      <c r="B307" s="32"/>
      <c r="C307" s="31">
        <f t="shared" ref="C307" si="15">C306*6/100</f>
        <v>27047.331600000001</v>
      </c>
    </row>
    <row r="308" spans="1:3" ht="17.25" x14ac:dyDescent="0.3">
      <c r="A308" s="9" t="s">
        <v>31</v>
      </c>
      <c r="B308" s="22"/>
      <c r="C308" s="20">
        <v>-15000</v>
      </c>
    </row>
    <row r="309" spans="1:3" ht="16.5" thickBot="1" x14ac:dyDescent="0.3">
      <c r="A309" s="12" t="s">
        <v>32</v>
      </c>
      <c r="B309" s="40"/>
      <c r="C309" s="42">
        <f t="shared" ref="C309" si="16">C307+C308</f>
        <v>12047.331600000001</v>
      </c>
    </row>
    <row r="310" spans="1:3" ht="18" thickTop="1" x14ac:dyDescent="0.3">
      <c r="A310" s="5"/>
      <c r="B310" s="3"/>
      <c r="C310" s="3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83</v>
      </c>
      <c r="C321" s="165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35325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387630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>
        <v>15443.86</v>
      </c>
    </row>
    <row r="341" spans="1:3" ht="17.25" x14ac:dyDescent="0.3">
      <c r="A341" s="9" t="s">
        <v>24</v>
      </c>
      <c r="B341" s="22"/>
      <c r="C341" s="25">
        <v>65000</v>
      </c>
    </row>
    <row r="342" spans="1:3" ht="17.25" x14ac:dyDescent="0.3">
      <c r="A342" s="9" t="s">
        <v>25</v>
      </c>
      <c r="B342" s="22"/>
      <c r="C342" s="64">
        <v>3510.65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471584.51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30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462367.51</v>
      </c>
    </row>
    <row r="350" spans="1:3" ht="17.25" x14ac:dyDescent="0.3">
      <c r="A350" s="9" t="s">
        <v>30</v>
      </c>
      <c r="B350" s="30"/>
      <c r="C350" s="31">
        <f t="shared" ref="C350" si="18">C349*6/100</f>
        <v>27742.050600000002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6.5" thickBot="1" x14ac:dyDescent="0.3">
      <c r="A352" s="43" t="s">
        <v>32</v>
      </c>
      <c r="B352" s="40"/>
      <c r="C352" s="124">
        <f t="shared" ref="C352" si="19">C350+C351</f>
        <v>12742.050600000002</v>
      </c>
    </row>
    <row r="353" spans="1:3" ht="16.5" thickTop="1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82</v>
      </c>
      <c r="C367" s="165"/>
    </row>
    <row r="368" spans="1:3" ht="17.25" x14ac:dyDescent="0.3">
      <c r="A368" s="6" t="s">
        <v>6</v>
      </c>
      <c r="B368" s="8"/>
      <c r="C368" s="7">
        <v>93010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35325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46505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424140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>
        <v>15443.86</v>
      </c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439583.86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f>C368*10/100</f>
        <v>9301</v>
      </c>
      <c r="C393" s="31"/>
    </row>
    <row r="394" spans="1:3" ht="16.5" thickBot="1" x14ac:dyDescent="0.3">
      <c r="A394" s="12"/>
      <c r="B394" s="62"/>
      <c r="C394" s="59">
        <f t="shared" ref="C394" si="20">-B392-B393</f>
        <v>-9651</v>
      </c>
    </row>
    <row r="395" spans="1:3" ht="17.25" x14ac:dyDescent="0.3">
      <c r="A395" s="9" t="s">
        <v>29</v>
      </c>
      <c r="B395" s="11"/>
      <c r="C395" s="65">
        <f>+C390+C394</f>
        <v>429932.86</v>
      </c>
    </row>
    <row r="396" spans="1:3" ht="17.25" x14ac:dyDescent="0.3">
      <c r="A396" s="9" t="s">
        <v>30</v>
      </c>
      <c r="B396" s="30"/>
      <c r="C396" s="31">
        <f t="shared" ref="C396" si="21">C395*6/100</f>
        <v>25795.971600000001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12" t="s">
        <v>32</v>
      </c>
      <c r="B398" s="40"/>
      <c r="C398" s="41">
        <f t="shared" ref="C398" si="22">C396+C397</f>
        <v>10795.971600000001</v>
      </c>
    </row>
    <row r="399" spans="1:3" ht="15.75" x14ac:dyDescent="0.25">
      <c r="A399" s="21" t="s">
        <v>84</v>
      </c>
      <c r="B399" s="40"/>
      <c r="C399" s="53">
        <v>-17493</v>
      </c>
    </row>
    <row r="400" spans="1:3" ht="16.5" thickBot="1" x14ac:dyDescent="0.3">
      <c r="A400" s="68" t="s">
        <v>33</v>
      </c>
      <c r="B400" s="52"/>
      <c r="C400" s="124">
        <f>C398+C399</f>
        <v>-6697.0283999999992</v>
      </c>
    </row>
    <row r="401" spans="1:3" ht="18" thickTop="1" x14ac:dyDescent="0.3">
      <c r="A401" s="61"/>
      <c r="B401" s="3"/>
      <c r="C401" s="3"/>
    </row>
    <row r="402" spans="1:3" ht="17.25" x14ac:dyDescent="0.3">
      <c r="A402" s="61"/>
      <c r="B402" s="3"/>
      <c r="C402" s="3"/>
    </row>
    <row r="403" spans="1:3" ht="17.25" x14ac:dyDescent="0.3">
      <c r="A403" s="61"/>
      <c r="B403" s="3"/>
      <c r="C403" s="3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5.75" x14ac:dyDescent="0.25">
      <c r="A406" s="92"/>
      <c r="B406" s="30"/>
      <c r="C406" s="58"/>
    </row>
    <row r="407" spans="1:3" ht="17.25" x14ac:dyDescent="0.3">
      <c r="A407" s="1" t="s">
        <v>55</v>
      </c>
      <c r="B407" s="3"/>
      <c r="C407" s="3"/>
    </row>
    <row r="408" spans="1:3" ht="17.25" x14ac:dyDescent="0.3">
      <c r="A408" s="1" t="s">
        <v>56</v>
      </c>
      <c r="B408" s="3"/>
      <c r="C408" s="3"/>
    </row>
    <row r="409" spans="1:3" ht="15.75" x14ac:dyDescent="0.25">
      <c r="A409" s="73"/>
      <c r="B409" s="3"/>
      <c r="C409" s="3"/>
    </row>
    <row r="410" spans="1:3" ht="15.75" x14ac:dyDescent="0.25">
      <c r="A410" s="74" t="s">
        <v>2</v>
      </c>
      <c r="B410" s="3"/>
      <c r="C410" s="3"/>
    </row>
    <row r="411" spans="1:3" ht="15.75" x14ac:dyDescent="0.25">
      <c r="A411" s="75"/>
      <c r="B411" s="165" t="s">
        <v>82</v>
      </c>
      <c r="C411" s="165"/>
    </row>
    <row r="412" spans="1:3" ht="15.75" x14ac:dyDescent="0.25">
      <c r="A412" s="76" t="s">
        <v>6</v>
      </c>
      <c r="B412" s="8"/>
      <c r="C412" s="7">
        <v>90840</v>
      </c>
    </row>
    <row r="413" spans="1:3" ht="15.75" x14ac:dyDescent="0.25">
      <c r="A413" s="67" t="s">
        <v>7</v>
      </c>
      <c r="B413" s="47"/>
      <c r="C413" s="77"/>
    </row>
    <row r="414" spans="1:3" ht="15.75" x14ac:dyDescent="0.25">
      <c r="A414" s="67" t="s">
        <v>9</v>
      </c>
      <c r="B414" s="11"/>
      <c r="C414" s="10">
        <v>7800</v>
      </c>
    </row>
    <row r="415" spans="1:3" ht="16.5" x14ac:dyDescent="0.25">
      <c r="A415" s="12" t="s">
        <v>8</v>
      </c>
      <c r="B415" s="48"/>
      <c r="C415" s="10">
        <v>2320</v>
      </c>
    </row>
    <row r="416" spans="1:3" ht="15.75" x14ac:dyDescent="0.25">
      <c r="A416" s="67" t="s">
        <v>11</v>
      </c>
      <c r="B416" s="11"/>
      <c r="C416" s="10">
        <v>35325</v>
      </c>
    </row>
    <row r="417" spans="1:3" ht="15.75" x14ac:dyDescent="0.25">
      <c r="A417" s="67" t="s">
        <v>53</v>
      </c>
      <c r="B417" s="11"/>
      <c r="C417" s="10">
        <v>30000</v>
      </c>
    </row>
    <row r="418" spans="1:3" ht="15.75" x14ac:dyDescent="0.25">
      <c r="A418" s="67" t="s">
        <v>13</v>
      </c>
      <c r="B418" s="11"/>
      <c r="C418" s="10">
        <v>45420</v>
      </c>
    </row>
    <row r="419" spans="1:3" ht="15.75" x14ac:dyDescent="0.25">
      <c r="A419" s="67" t="s">
        <v>14</v>
      </c>
      <c r="B419" s="47"/>
      <c r="C419" s="13"/>
    </row>
    <row r="420" spans="1:3" ht="15.75" x14ac:dyDescent="0.25">
      <c r="A420" s="67" t="s">
        <v>16</v>
      </c>
      <c r="B420" s="11"/>
      <c r="C420" s="10">
        <v>25000</v>
      </c>
    </row>
    <row r="421" spans="1:3" ht="15.75" x14ac:dyDescent="0.25">
      <c r="A421" s="67" t="s">
        <v>17</v>
      </c>
      <c r="B421" s="11"/>
      <c r="C421" s="10">
        <v>55000</v>
      </c>
    </row>
    <row r="422" spans="1:3" ht="15.75" x14ac:dyDescent="0.25">
      <c r="A422" s="67" t="s">
        <v>15</v>
      </c>
      <c r="B422" s="47"/>
      <c r="C422" s="25">
        <v>100000</v>
      </c>
    </row>
    <row r="423" spans="1:3" ht="15.75" x14ac:dyDescent="0.25">
      <c r="A423" s="67" t="s">
        <v>18</v>
      </c>
      <c r="B423" s="11"/>
      <c r="C423" s="10">
        <v>11500</v>
      </c>
    </row>
    <row r="424" spans="1:3" ht="15.75" x14ac:dyDescent="0.25">
      <c r="A424" s="67" t="s">
        <v>19</v>
      </c>
      <c r="B424" s="11"/>
      <c r="C424" s="10">
        <v>20000</v>
      </c>
    </row>
    <row r="425" spans="1:3" ht="15.75" x14ac:dyDescent="0.25">
      <c r="A425" s="78" t="s">
        <v>20</v>
      </c>
      <c r="B425" s="19"/>
      <c r="C425" s="18">
        <f>SUM(C412:C424)</f>
        <v>423205</v>
      </c>
    </row>
    <row r="426" spans="1:3" ht="15.75" x14ac:dyDescent="0.25">
      <c r="A426" s="79"/>
      <c r="B426" s="47"/>
      <c r="C426" s="20"/>
    </row>
    <row r="427" spans="1:3" ht="15.75" x14ac:dyDescent="0.25">
      <c r="A427" s="80" t="s">
        <v>21</v>
      </c>
      <c r="B427" s="47"/>
      <c r="C427" s="20"/>
    </row>
    <row r="428" spans="1:3" ht="15.75" x14ac:dyDescent="0.25">
      <c r="A428" s="67" t="s">
        <v>23</v>
      </c>
      <c r="B428" s="47"/>
      <c r="C428" s="77">
        <v>15443.86</v>
      </c>
    </row>
    <row r="429" spans="1:3" ht="15.75" x14ac:dyDescent="0.25">
      <c r="A429" s="67" t="s">
        <v>22</v>
      </c>
      <c r="B429" s="47"/>
      <c r="C429" s="81"/>
    </row>
    <row r="430" spans="1:3" ht="15.75" x14ac:dyDescent="0.25">
      <c r="A430" s="67" t="s">
        <v>24</v>
      </c>
      <c r="B430" s="90"/>
      <c r="C430" s="81"/>
    </row>
    <row r="431" spans="1:3" ht="15.75" x14ac:dyDescent="0.25">
      <c r="A431" s="67" t="s">
        <v>25</v>
      </c>
      <c r="B431" s="47"/>
      <c r="C431" s="81"/>
    </row>
    <row r="432" spans="1:3" ht="15.75" x14ac:dyDescent="0.25">
      <c r="A432" s="67"/>
      <c r="B432" s="8"/>
      <c r="C432" s="7">
        <f>C425+B430+C428</f>
        <v>438648.86</v>
      </c>
    </row>
    <row r="433" spans="1:3" ht="15.75" x14ac:dyDescent="0.25">
      <c r="A433" s="80" t="s">
        <v>26</v>
      </c>
      <c r="B433" s="47"/>
      <c r="C433" s="81"/>
    </row>
    <row r="434" spans="1:3" ht="15.75" x14ac:dyDescent="0.25">
      <c r="A434" s="67" t="s">
        <v>27</v>
      </c>
      <c r="B434" s="29">
        <v>350</v>
      </c>
      <c r="C434" s="82"/>
    </row>
    <row r="435" spans="1:3" ht="17.25" x14ac:dyDescent="0.3">
      <c r="A435" s="83" t="s">
        <v>28</v>
      </c>
      <c r="B435" s="29">
        <v>9084</v>
      </c>
      <c r="C435" s="82"/>
    </row>
    <row r="436" spans="1:3" ht="17.25" x14ac:dyDescent="0.3">
      <c r="A436" s="83"/>
      <c r="B436" s="49"/>
      <c r="C436" s="33">
        <f>-B434-B435-B436</f>
        <v>-9434</v>
      </c>
    </row>
    <row r="437" spans="1:3" ht="16.5" thickBot="1" x14ac:dyDescent="0.3">
      <c r="A437" s="67" t="s">
        <v>29</v>
      </c>
      <c r="B437" s="35"/>
      <c r="C437" s="84">
        <f>C432-B434-B435</f>
        <v>429214.86</v>
      </c>
    </row>
    <row r="438" spans="1:3" ht="15.75" x14ac:dyDescent="0.25">
      <c r="A438" s="67" t="s">
        <v>30</v>
      </c>
      <c r="B438" s="50"/>
      <c r="C438" s="85">
        <f>C437*6/100</f>
        <v>25752.891600000003</v>
      </c>
    </row>
    <row r="439" spans="1:3" ht="15.75" x14ac:dyDescent="0.25">
      <c r="A439" s="67" t="s">
        <v>31</v>
      </c>
      <c r="B439" s="47"/>
      <c r="C439" s="77">
        <v>-15000</v>
      </c>
    </row>
    <row r="440" spans="1:3" ht="16.5" thickBot="1" x14ac:dyDescent="0.3">
      <c r="A440" s="88" t="s">
        <v>54</v>
      </c>
      <c r="B440" s="57"/>
      <c r="C440" s="126">
        <f>C438+C439</f>
        <v>10752.891600000003</v>
      </c>
    </row>
    <row r="441" spans="1:3" ht="16.5" thickTop="1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5.75" x14ac:dyDescent="0.25">
      <c r="A452" s="92"/>
      <c r="B452" s="37"/>
      <c r="C452" s="120"/>
    </row>
    <row r="453" spans="1:3" ht="17.25" x14ac:dyDescent="0.3">
      <c r="A453" s="1" t="s">
        <v>71</v>
      </c>
      <c r="B453" s="1"/>
      <c r="C453" s="2"/>
    </row>
    <row r="454" spans="1:3" ht="17.25" x14ac:dyDescent="0.3">
      <c r="A454" s="1" t="s">
        <v>56</v>
      </c>
      <c r="B454" s="1"/>
      <c r="C454" s="2"/>
    </row>
    <row r="455" spans="1:3" ht="15.75" x14ac:dyDescent="0.25">
      <c r="A455" s="73"/>
      <c r="B455" s="73"/>
      <c r="C455" s="72"/>
    </row>
    <row r="456" spans="1:3" ht="15.75" x14ac:dyDescent="0.25">
      <c r="A456" s="74" t="s">
        <v>2</v>
      </c>
      <c r="B456" s="73"/>
      <c r="C456" s="72"/>
    </row>
    <row r="457" spans="1:3" ht="15.75" x14ac:dyDescent="0.25">
      <c r="A457" s="75"/>
      <c r="B457" s="165" t="s">
        <v>82</v>
      </c>
      <c r="C457" s="165"/>
    </row>
    <row r="458" spans="1:3" ht="15.75" x14ac:dyDescent="0.25">
      <c r="A458" s="76" t="s">
        <v>6</v>
      </c>
      <c r="B458" s="8"/>
      <c r="C458" s="7">
        <v>110000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12" t="s">
        <v>8</v>
      </c>
      <c r="B461" s="48"/>
      <c r="C461" s="10"/>
    </row>
    <row r="462" spans="1:3" ht="15.75" x14ac:dyDescent="0.25">
      <c r="A462" s="67" t="s">
        <v>11</v>
      </c>
      <c r="B462" s="11"/>
      <c r="C462" s="10">
        <v>35325</v>
      </c>
    </row>
    <row r="463" spans="1:3" ht="15.75" x14ac:dyDescent="0.25">
      <c r="A463" s="67" t="s">
        <v>53</v>
      </c>
      <c r="B463" s="11"/>
      <c r="C463" s="10">
        <v>30000</v>
      </c>
    </row>
    <row r="464" spans="1:3" ht="15.75" x14ac:dyDescent="0.25">
      <c r="A464" s="67" t="s">
        <v>72</v>
      </c>
      <c r="B464" s="11"/>
      <c r="C464" s="10"/>
    </row>
    <row r="465" spans="1:3" ht="15.75" x14ac:dyDescent="0.25">
      <c r="A465" s="67" t="s">
        <v>13</v>
      </c>
      <c r="B465" s="11"/>
      <c r="C465" s="10">
        <v>55000</v>
      </c>
    </row>
    <row r="466" spans="1:3" ht="15.75" x14ac:dyDescent="0.25">
      <c r="A466" s="67" t="s">
        <v>14</v>
      </c>
      <c r="B466" s="47"/>
      <c r="C466" s="13"/>
    </row>
    <row r="467" spans="1:3" ht="15.75" x14ac:dyDescent="0.25">
      <c r="A467" s="67" t="s">
        <v>16</v>
      </c>
      <c r="B467" s="11"/>
      <c r="C467" s="10">
        <v>25000</v>
      </c>
    </row>
    <row r="468" spans="1:3" ht="15.75" x14ac:dyDescent="0.25">
      <c r="A468" s="67" t="s">
        <v>17</v>
      </c>
      <c r="B468" s="11"/>
      <c r="C468" s="10">
        <v>65000</v>
      </c>
    </row>
    <row r="469" spans="1:3" ht="15.75" x14ac:dyDescent="0.25">
      <c r="A469" s="67" t="s">
        <v>15</v>
      </c>
      <c r="B469" s="47"/>
      <c r="C469" s="25">
        <v>100000</v>
      </c>
    </row>
    <row r="470" spans="1:3" ht="15.75" x14ac:dyDescent="0.25">
      <c r="A470" s="67" t="s">
        <v>18</v>
      </c>
      <c r="B470" s="11"/>
      <c r="C470" s="10">
        <v>11500</v>
      </c>
    </row>
    <row r="471" spans="1:3" ht="15.75" x14ac:dyDescent="0.25">
      <c r="A471" s="67" t="s">
        <v>19</v>
      </c>
      <c r="B471" s="11"/>
      <c r="C471" s="10">
        <v>20000</v>
      </c>
    </row>
    <row r="472" spans="1:3" ht="15.75" x14ac:dyDescent="0.25">
      <c r="A472" s="78" t="s">
        <v>20</v>
      </c>
      <c r="B472" s="19"/>
      <c r="C472" s="18">
        <f>SUM(C458:C471)</f>
        <v>459625</v>
      </c>
    </row>
    <row r="473" spans="1:3" ht="15.75" x14ac:dyDescent="0.25">
      <c r="A473" s="79"/>
      <c r="B473" s="47"/>
      <c r="C473" s="20"/>
    </row>
    <row r="474" spans="1:3" ht="15.75" x14ac:dyDescent="0.25">
      <c r="A474" s="80" t="s">
        <v>21</v>
      </c>
      <c r="B474" s="47"/>
      <c r="C474" s="20"/>
    </row>
    <row r="475" spans="1:3" ht="15.75" x14ac:dyDescent="0.25">
      <c r="A475" s="67" t="s">
        <v>23</v>
      </c>
      <c r="B475" s="47"/>
      <c r="C475" s="77">
        <v>15446.86</v>
      </c>
    </row>
    <row r="476" spans="1:3" ht="15.75" x14ac:dyDescent="0.25">
      <c r="A476" s="67" t="s">
        <v>22</v>
      </c>
      <c r="B476" s="47"/>
      <c r="C476" s="81"/>
    </row>
    <row r="477" spans="1:3" ht="15.75" x14ac:dyDescent="0.25">
      <c r="A477" s="67" t="s">
        <v>24</v>
      </c>
      <c r="B477" s="90"/>
      <c r="C477" s="81"/>
    </row>
    <row r="478" spans="1:3" ht="15.75" x14ac:dyDescent="0.25">
      <c r="A478" s="67" t="s">
        <v>25</v>
      </c>
      <c r="B478" s="47"/>
      <c r="C478" s="81"/>
    </row>
    <row r="479" spans="1:3" ht="15.75" x14ac:dyDescent="0.25">
      <c r="A479" s="67"/>
      <c r="B479" s="8"/>
      <c r="C479" s="7">
        <f>C472+B477+C475</f>
        <v>475071.86</v>
      </c>
    </row>
    <row r="480" spans="1:3" ht="15.75" x14ac:dyDescent="0.25">
      <c r="A480" s="80" t="s">
        <v>26</v>
      </c>
      <c r="B480" s="47"/>
      <c r="C480" s="81"/>
    </row>
    <row r="481" spans="1:3" ht="15.75" x14ac:dyDescent="0.25">
      <c r="A481" s="67" t="s">
        <v>27</v>
      </c>
      <c r="B481" s="29">
        <v>350</v>
      </c>
      <c r="C481" s="82"/>
    </row>
    <row r="482" spans="1:3" ht="17.25" x14ac:dyDescent="0.3">
      <c r="A482" s="83" t="s">
        <v>28</v>
      </c>
      <c r="B482" s="29">
        <v>11000</v>
      </c>
      <c r="C482" s="82"/>
    </row>
    <row r="483" spans="1:3" ht="17.25" x14ac:dyDescent="0.3">
      <c r="A483" s="83"/>
      <c r="B483" s="49"/>
      <c r="C483" s="33">
        <f>-B481-B482-B483</f>
        <v>-11350</v>
      </c>
    </row>
    <row r="484" spans="1:3" ht="16.5" thickBot="1" x14ac:dyDescent="0.3">
      <c r="A484" s="67" t="s">
        <v>29</v>
      </c>
      <c r="B484" s="35"/>
      <c r="C484" s="84">
        <f>C479-B481-B482</f>
        <v>463721.86</v>
      </c>
    </row>
    <row r="485" spans="1:3" ht="15.75" x14ac:dyDescent="0.25">
      <c r="A485" s="67" t="s">
        <v>30</v>
      </c>
      <c r="B485" s="50"/>
      <c r="C485" s="85">
        <f>C484*6/100</f>
        <v>27823.311600000001</v>
      </c>
    </row>
    <row r="486" spans="1:3" ht="15.75" x14ac:dyDescent="0.25">
      <c r="A486" s="67" t="s">
        <v>31</v>
      </c>
      <c r="B486" s="47"/>
      <c r="C486" s="77">
        <v>-15000</v>
      </c>
    </row>
    <row r="487" spans="1:3" ht="16.5" thickBot="1" x14ac:dyDescent="0.3">
      <c r="A487" s="88" t="s">
        <v>54</v>
      </c>
      <c r="B487" s="57"/>
      <c r="C487" s="127">
        <f t="shared" ref="C487" si="23">C485+C486</f>
        <v>12823.311600000001</v>
      </c>
    </row>
    <row r="488" spans="1:3" ht="15.75" thickTop="1" x14ac:dyDescent="0.25"/>
    <row r="497" spans="1:3" ht="15.75" x14ac:dyDescent="0.25">
      <c r="A497" s="3"/>
      <c r="B497" s="3"/>
      <c r="C497" s="3"/>
    </row>
    <row r="498" spans="1:3" ht="15.75" x14ac:dyDescent="0.25">
      <c r="A498" s="3"/>
      <c r="B498" s="3"/>
      <c r="C498" s="3"/>
    </row>
    <row r="500" spans="1:3" ht="15.75" x14ac:dyDescent="0.25">
      <c r="A500" s="71" t="s">
        <v>62</v>
      </c>
      <c r="C500" s="101"/>
    </row>
    <row r="501" spans="1:3" ht="15.75" x14ac:dyDescent="0.25">
      <c r="A501" s="71" t="s">
        <v>63</v>
      </c>
      <c r="B501" s="71"/>
      <c r="C501" s="72"/>
    </row>
    <row r="502" spans="1:3" ht="15.75" x14ac:dyDescent="0.25">
      <c r="A502" s="73"/>
      <c r="B502" s="73"/>
      <c r="C502" s="72"/>
    </row>
    <row r="503" spans="1:3" ht="15.75" x14ac:dyDescent="0.25">
      <c r="A503" s="74" t="s">
        <v>2</v>
      </c>
      <c r="B503" s="73"/>
      <c r="C503" s="72"/>
    </row>
    <row r="504" spans="1:3" ht="15.75" x14ac:dyDescent="0.25">
      <c r="A504" s="75"/>
      <c r="B504" s="165" t="s">
        <v>82</v>
      </c>
      <c r="C504" s="165"/>
    </row>
    <row r="505" spans="1:3" ht="15.75" x14ac:dyDescent="0.25">
      <c r="A505" s="76" t="s">
        <v>6</v>
      </c>
      <c r="B505" s="8"/>
      <c r="C505" s="7">
        <v>136500</v>
      </c>
    </row>
    <row r="506" spans="1:3" ht="15.75" x14ac:dyDescent="0.25">
      <c r="A506" s="67" t="s">
        <v>7</v>
      </c>
      <c r="B506" s="47"/>
      <c r="C506" s="77" t="s">
        <v>38</v>
      </c>
    </row>
    <row r="507" spans="1:3" ht="15.75" x14ac:dyDescent="0.25">
      <c r="A507" s="67" t="s">
        <v>9</v>
      </c>
      <c r="B507" s="11"/>
      <c r="C507" s="10">
        <v>7800</v>
      </c>
    </row>
    <row r="508" spans="1:3" ht="17.25" x14ac:dyDescent="0.3">
      <c r="A508" s="83" t="s">
        <v>10</v>
      </c>
      <c r="B508" s="48"/>
      <c r="C508" s="10" t="s">
        <v>38</v>
      </c>
    </row>
    <row r="509" spans="1:3" ht="15.75" x14ac:dyDescent="0.25">
      <c r="A509" s="67" t="s">
        <v>64</v>
      </c>
      <c r="B509" s="11"/>
      <c r="C509" s="10">
        <v>7500</v>
      </c>
    </row>
    <row r="510" spans="1:3" ht="15.75" x14ac:dyDescent="0.25">
      <c r="A510" s="67" t="s">
        <v>11</v>
      </c>
      <c r="B510" s="11"/>
      <c r="C510" s="10">
        <v>35325</v>
      </c>
    </row>
    <row r="511" spans="1:3" ht="15.75" x14ac:dyDescent="0.25">
      <c r="A511" s="67" t="s">
        <v>53</v>
      </c>
      <c r="B511" s="11"/>
      <c r="C511" s="10">
        <v>50000</v>
      </c>
    </row>
    <row r="512" spans="1:3" ht="15.75" x14ac:dyDescent="0.25">
      <c r="A512" s="67" t="s">
        <v>13</v>
      </c>
      <c r="B512" s="11"/>
      <c r="C512" s="10">
        <v>68250</v>
      </c>
    </row>
    <row r="513" spans="1:3" ht="15.75" x14ac:dyDescent="0.25">
      <c r="A513" s="67" t="s">
        <v>14</v>
      </c>
      <c r="B513" s="47"/>
      <c r="C513" s="13" t="s">
        <v>38</v>
      </c>
    </row>
    <row r="514" spans="1:3" ht="15.75" x14ac:dyDescent="0.25">
      <c r="A514" s="67" t="s">
        <v>16</v>
      </c>
      <c r="B514" s="11"/>
      <c r="C514" s="10">
        <v>25000</v>
      </c>
    </row>
    <row r="515" spans="1:3" ht="15.75" x14ac:dyDescent="0.25">
      <c r="A515" s="67" t="s">
        <v>17</v>
      </c>
      <c r="B515" s="11"/>
      <c r="C515" s="10">
        <v>75000</v>
      </c>
    </row>
    <row r="516" spans="1:3" ht="15.75" x14ac:dyDescent="0.25">
      <c r="A516" s="67" t="s">
        <v>15</v>
      </c>
      <c r="B516" s="47"/>
      <c r="C516" s="15">
        <v>125000</v>
      </c>
    </row>
    <row r="517" spans="1:3" ht="15.75" x14ac:dyDescent="0.25">
      <c r="A517" s="67" t="s">
        <v>18</v>
      </c>
      <c r="B517" s="11"/>
      <c r="C517" s="10">
        <v>13900</v>
      </c>
    </row>
    <row r="518" spans="1:3" ht="15.75" x14ac:dyDescent="0.25">
      <c r="A518" s="67" t="s">
        <v>19</v>
      </c>
      <c r="B518" s="11"/>
      <c r="C518" s="10">
        <v>20000</v>
      </c>
    </row>
    <row r="519" spans="1:3" ht="15.75" x14ac:dyDescent="0.25">
      <c r="A519" s="78" t="s">
        <v>20</v>
      </c>
      <c r="B519" s="19"/>
      <c r="C519" s="18">
        <f>SUM(C505:C518)</f>
        <v>564275</v>
      </c>
    </row>
    <row r="520" spans="1:3" ht="15.75" x14ac:dyDescent="0.25">
      <c r="A520" s="79"/>
      <c r="B520" s="47"/>
      <c r="C520" s="20"/>
    </row>
    <row r="521" spans="1:3" ht="15.75" x14ac:dyDescent="0.25">
      <c r="A521" s="80" t="s">
        <v>21</v>
      </c>
      <c r="B521" s="47"/>
      <c r="C521" s="20"/>
    </row>
    <row r="522" spans="1:3" ht="15.75" x14ac:dyDescent="0.25">
      <c r="A522" s="67" t="s">
        <v>23</v>
      </c>
      <c r="B522" s="47"/>
      <c r="C522" s="77">
        <v>15443.86</v>
      </c>
    </row>
    <row r="523" spans="1:3" ht="15.75" x14ac:dyDescent="0.25">
      <c r="A523" s="67" t="s">
        <v>22</v>
      </c>
      <c r="B523" s="47"/>
      <c r="C523" s="81"/>
    </row>
    <row r="524" spans="1:3" ht="15.75" x14ac:dyDescent="0.25">
      <c r="A524" s="67" t="s">
        <v>24</v>
      </c>
      <c r="B524" s="47"/>
      <c r="C524" s="81"/>
    </row>
    <row r="525" spans="1:3" ht="15.75" x14ac:dyDescent="0.25">
      <c r="A525" s="67" t="s">
        <v>25</v>
      </c>
      <c r="B525" s="47"/>
      <c r="C525" s="81"/>
    </row>
    <row r="526" spans="1:3" ht="15.75" x14ac:dyDescent="0.25">
      <c r="A526" s="67"/>
      <c r="B526" s="8"/>
      <c r="C526" s="7">
        <f>+C519+C522+C523+C524+C525</f>
        <v>579718.86</v>
      </c>
    </row>
    <row r="527" spans="1:3" ht="15.75" x14ac:dyDescent="0.25">
      <c r="A527" s="80" t="s">
        <v>26</v>
      </c>
      <c r="B527" s="47"/>
      <c r="C527" s="81"/>
    </row>
    <row r="528" spans="1:3" ht="15.75" x14ac:dyDescent="0.25">
      <c r="A528" s="67" t="s">
        <v>27</v>
      </c>
      <c r="B528" s="29">
        <v>350</v>
      </c>
      <c r="C528" s="82"/>
    </row>
    <row r="529" spans="1:3" ht="17.25" x14ac:dyDescent="0.3">
      <c r="A529" s="83" t="s">
        <v>28</v>
      </c>
      <c r="B529" s="29">
        <v>13650</v>
      </c>
      <c r="C529" s="82"/>
    </row>
    <row r="530" spans="1:3" ht="17.25" x14ac:dyDescent="0.3">
      <c r="A530" s="83"/>
      <c r="B530" s="49"/>
      <c r="C530" s="33">
        <f>-B528-B529-B530</f>
        <v>-14000</v>
      </c>
    </row>
    <row r="531" spans="1:3" ht="16.5" thickBot="1" x14ac:dyDescent="0.3">
      <c r="A531" s="67" t="s">
        <v>29</v>
      </c>
      <c r="B531" s="35"/>
      <c r="C531" s="84">
        <f>+C526+C530</f>
        <v>565718.86</v>
      </c>
    </row>
    <row r="532" spans="1:3" ht="15.75" x14ac:dyDescent="0.25">
      <c r="A532" s="67" t="s">
        <v>73</v>
      </c>
      <c r="B532" s="50"/>
      <c r="C532" s="85">
        <f>C531*12/100</f>
        <v>67886.263200000001</v>
      </c>
    </row>
    <row r="533" spans="1:3" ht="15.75" x14ac:dyDescent="0.25">
      <c r="A533" s="67" t="s">
        <v>31</v>
      </c>
      <c r="B533" s="47"/>
      <c r="C533" s="77">
        <v>-45000</v>
      </c>
    </row>
    <row r="534" spans="1:3" ht="16.5" thickBot="1" x14ac:dyDescent="0.3">
      <c r="A534" s="88" t="s">
        <v>54</v>
      </c>
      <c r="B534" s="89"/>
      <c r="C534" s="126">
        <f>C532+C533</f>
        <v>22886.263200000001</v>
      </c>
    </row>
    <row r="535" spans="1:3" ht="15.75" thickTop="1" x14ac:dyDescent="0.25"/>
    <row r="549" spans="1:3" ht="15.75" x14ac:dyDescent="0.25">
      <c r="A549" s="71" t="s">
        <v>66</v>
      </c>
      <c r="C549" s="101"/>
    </row>
    <row r="550" spans="1:3" ht="15.75" x14ac:dyDescent="0.25">
      <c r="A550" s="71" t="s">
        <v>63</v>
      </c>
      <c r="B550" s="71"/>
      <c r="C550" s="72"/>
    </row>
    <row r="551" spans="1:3" x14ac:dyDescent="0.25">
      <c r="C551" s="101"/>
    </row>
    <row r="552" spans="1:3" ht="15.75" x14ac:dyDescent="0.25">
      <c r="A552" s="74" t="s">
        <v>2</v>
      </c>
      <c r="B552" s="73"/>
      <c r="C552" s="72"/>
    </row>
    <row r="553" spans="1:3" ht="15.75" x14ac:dyDescent="0.25">
      <c r="A553" s="75"/>
      <c r="B553" s="165" t="s">
        <v>82</v>
      </c>
      <c r="C553" s="165"/>
    </row>
    <row r="554" spans="1:3" ht="15.75" x14ac:dyDescent="0.25">
      <c r="A554" s="76" t="s">
        <v>6</v>
      </c>
      <c r="B554" s="8"/>
      <c r="C554" s="7">
        <v>139250</v>
      </c>
    </row>
    <row r="555" spans="1:3" ht="15.75" x14ac:dyDescent="0.25">
      <c r="A555" s="67" t="s">
        <v>7</v>
      </c>
      <c r="B555" s="47"/>
      <c r="C555" s="77" t="s">
        <v>38</v>
      </c>
    </row>
    <row r="556" spans="1:3" ht="15.75" x14ac:dyDescent="0.25">
      <c r="A556" s="67" t="s">
        <v>9</v>
      </c>
      <c r="B556" s="11"/>
      <c r="C556" s="10">
        <v>7800</v>
      </c>
    </row>
    <row r="557" spans="1:3" ht="17.25" x14ac:dyDescent="0.3">
      <c r="A557" s="83" t="s">
        <v>10</v>
      </c>
      <c r="B557" s="48"/>
      <c r="C557" s="10" t="s">
        <v>38</v>
      </c>
    </row>
    <row r="558" spans="1:3" ht="15.75" x14ac:dyDescent="0.25">
      <c r="A558" s="67" t="s">
        <v>64</v>
      </c>
      <c r="B558" s="11"/>
      <c r="C558" s="10">
        <v>7500</v>
      </c>
    </row>
    <row r="559" spans="1:3" ht="15.75" x14ac:dyDescent="0.25">
      <c r="A559" s="67" t="s">
        <v>11</v>
      </c>
      <c r="B559" s="11"/>
      <c r="C559" s="10">
        <v>35325</v>
      </c>
    </row>
    <row r="560" spans="1:3" ht="15.75" x14ac:dyDescent="0.25">
      <c r="A560" s="67" t="s">
        <v>53</v>
      </c>
      <c r="B560" s="11"/>
      <c r="C560" s="10">
        <v>50000</v>
      </c>
    </row>
    <row r="561" spans="1:3" ht="15.75" x14ac:dyDescent="0.25">
      <c r="A561" s="67" t="s">
        <v>13</v>
      </c>
      <c r="B561" s="11"/>
      <c r="C561" s="10">
        <v>69625</v>
      </c>
    </row>
    <row r="562" spans="1:3" ht="15.75" x14ac:dyDescent="0.25">
      <c r="A562" s="67" t="s">
        <v>14</v>
      </c>
      <c r="B562" s="47"/>
      <c r="C562" s="13" t="s">
        <v>38</v>
      </c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75000</v>
      </c>
    </row>
    <row r="565" spans="1:3" ht="15.75" x14ac:dyDescent="0.25">
      <c r="A565" s="67" t="s">
        <v>15</v>
      </c>
      <c r="B565" s="47"/>
      <c r="C565" s="15">
        <v>125000</v>
      </c>
    </row>
    <row r="566" spans="1:3" ht="15.75" x14ac:dyDescent="0.25">
      <c r="A566" s="67" t="s">
        <v>18</v>
      </c>
      <c r="B566" s="11"/>
      <c r="C566" s="10">
        <v>13900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SUM(C554:C567)</f>
        <v>568400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23</v>
      </c>
      <c r="B571" s="47"/>
      <c r="C571" s="77">
        <v>15443.86</v>
      </c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47"/>
      <c r="C573" s="81"/>
    </row>
    <row r="574" spans="1:3" ht="15.75" x14ac:dyDescent="0.25">
      <c r="A574" s="67" t="s">
        <v>25</v>
      </c>
      <c r="B574" s="47"/>
      <c r="C574" s="81"/>
    </row>
    <row r="575" spans="1:3" ht="15.75" x14ac:dyDescent="0.25">
      <c r="A575" s="67"/>
      <c r="B575" s="8"/>
      <c r="C575" s="7">
        <f>+C568+C571+C572+C573+C574</f>
        <v>583843.86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v>13925</v>
      </c>
      <c r="C578" s="82"/>
    </row>
    <row r="579" spans="1:3" ht="17.25" x14ac:dyDescent="0.3">
      <c r="A579" s="83"/>
      <c r="B579" s="49"/>
      <c r="C579" s="33">
        <f>-B577-B578-B579</f>
        <v>-14275</v>
      </c>
    </row>
    <row r="580" spans="1:3" ht="16.5" thickBot="1" x14ac:dyDescent="0.3">
      <c r="A580" s="67" t="s">
        <v>29</v>
      </c>
      <c r="B580" s="35"/>
      <c r="C580" s="84">
        <f>+C575+C579</f>
        <v>569568.86</v>
      </c>
    </row>
    <row r="581" spans="1:3" ht="15.75" x14ac:dyDescent="0.25">
      <c r="A581" s="67" t="s">
        <v>65</v>
      </c>
      <c r="B581" s="50"/>
      <c r="C581" s="85">
        <f>C580*12/100</f>
        <v>68348.263200000001</v>
      </c>
    </row>
    <row r="582" spans="1:3" ht="15.75" x14ac:dyDescent="0.25">
      <c r="A582" s="67" t="s">
        <v>31</v>
      </c>
      <c r="B582" s="47"/>
      <c r="C582" s="77">
        <v>-45000</v>
      </c>
    </row>
    <row r="583" spans="1:3" ht="16.5" thickBot="1" x14ac:dyDescent="0.3">
      <c r="A583" s="88" t="s">
        <v>54</v>
      </c>
      <c r="B583" s="89"/>
      <c r="C583" s="126">
        <f>C581+C582</f>
        <v>23348.263200000001</v>
      </c>
    </row>
    <row r="584" spans="1:3" ht="15.75" thickTop="1" x14ac:dyDescent="0.25"/>
    <row r="596" spans="1:3" ht="15.75" x14ac:dyDescent="0.25">
      <c r="A596" s="102" t="s">
        <v>67</v>
      </c>
      <c r="B596" s="102"/>
      <c r="C596" s="3"/>
    </row>
    <row r="597" spans="1:3" ht="15.75" x14ac:dyDescent="0.25">
      <c r="A597" s="102" t="s">
        <v>68</v>
      </c>
      <c r="B597" s="102"/>
      <c r="C597" s="3"/>
    </row>
    <row r="598" spans="1:3" ht="15.75" x14ac:dyDescent="0.25">
      <c r="A598" s="3"/>
      <c r="B598" s="3"/>
      <c r="C598" s="3"/>
    </row>
    <row r="599" spans="1:3" ht="15.75" x14ac:dyDescent="0.25">
      <c r="A599" s="103" t="s">
        <v>2</v>
      </c>
      <c r="B599" s="3"/>
      <c r="C599" s="3"/>
    </row>
    <row r="600" spans="1:3" ht="17.25" x14ac:dyDescent="0.3">
      <c r="A600" s="5"/>
      <c r="B600" s="165" t="s">
        <v>82</v>
      </c>
      <c r="C600" s="165"/>
    </row>
    <row r="601" spans="1:3" ht="17.25" x14ac:dyDescent="0.3">
      <c r="A601" s="6" t="s">
        <v>6</v>
      </c>
      <c r="B601" s="104"/>
      <c r="C601" s="105">
        <v>107050</v>
      </c>
    </row>
    <row r="602" spans="1:3" ht="17.25" x14ac:dyDescent="0.3">
      <c r="A602" s="9" t="s">
        <v>7</v>
      </c>
      <c r="B602" s="106"/>
      <c r="C602" s="107"/>
    </row>
    <row r="603" spans="1:3" ht="15.75" x14ac:dyDescent="0.25">
      <c r="A603" s="12" t="s">
        <v>8</v>
      </c>
      <c r="B603" s="16"/>
      <c r="C603" s="15">
        <v>2500</v>
      </c>
    </row>
    <row r="604" spans="1:3" ht="17.25" x14ac:dyDescent="0.3">
      <c r="A604" s="9" t="s">
        <v>9</v>
      </c>
      <c r="B604" s="106"/>
      <c r="C604" s="107">
        <v>7800</v>
      </c>
    </row>
    <row r="605" spans="1:3" ht="17.25" x14ac:dyDescent="0.3">
      <c r="A605" s="9" t="s">
        <v>10</v>
      </c>
      <c r="B605" s="106"/>
      <c r="C605" s="107"/>
    </row>
    <row r="606" spans="1:3" ht="17.25" x14ac:dyDescent="0.3">
      <c r="A606" s="9" t="s">
        <v>11</v>
      </c>
      <c r="B606" s="106"/>
      <c r="C606" s="107">
        <v>35325</v>
      </c>
    </row>
    <row r="607" spans="1:3" ht="17.25" x14ac:dyDescent="0.3">
      <c r="A607" s="9" t="s">
        <v>12</v>
      </c>
      <c r="B607" s="16"/>
      <c r="C607" s="15"/>
    </row>
    <row r="608" spans="1:3" ht="17.25" x14ac:dyDescent="0.3">
      <c r="A608" s="9" t="s">
        <v>13</v>
      </c>
      <c r="B608" s="106"/>
      <c r="C608" s="107">
        <v>53525</v>
      </c>
    </row>
    <row r="609" spans="1:3" ht="17.25" x14ac:dyDescent="0.3">
      <c r="A609" s="9" t="s">
        <v>14</v>
      </c>
      <c r="B609" s="106"/>
      <c r="C609" s="107"/>
    </row>
    <row r="610" spans="1:3" ht="17.25" x14ac:dyDescent="0.3">
      <c r="A610" s="9" t="s">
        <v>15</v>
      </c>
      <c r="B610" s="16"/>
      <c r="C610" s="15">
        <v>100000</v>
      </c>
    </row>
    <row r="611" spans="1:3" ht="17.25" x14ac:dyDescent="0.3">
      <c r="A611" s="9" t="s">
        <v>16</v>
      </c>
      <c r="B611" s="106"/>
      <c r="C611" s="107">
        <v>25000</v>
      </c>
    </row>
    <row r="612" spans="1:3" ht="17.25" x14ac:dyDescent="0.3">
      <c r="A612" s="9" t="s">
        <v>17</v>
      </c>
      <c r="B612" s="106"/>
      <c r="C612" s="107">
        <v>55000</v>
      </c>
    </row>
    <row r="613" spans="1:3" ht="17.25" x14ac:dyDescent="0.3">
      <c r="A613" s="9" t="s">
        <v>18</v>
      </c>
      <c r="B613" s="16"/>
      <c r="C613" s="15">
        <v>11500</v>
      </c>
    </row>
    <row r="614" spans="1:3" ht="17.25" x14ac:dyDescent="0.3">
      <c r="A614" s="9" t="s">
        <v>19</v>
      </c>
      <c r="B614" s="106"/>
      <c r="C614" s="107">
        <v>20000</v>
      </c>
    </row>
    <row r="615" spans="1:3" ht="17.25" x14ac:dyDescent="0.3">
      <c r="A615" s="17" t="s">
        <v>20</v>
      </c>
      <c r="B615" s="109"/>
      <c r="C615" s="108">
        <f>SUM(C601:C614)</f>
        <v>417700</v>
      </c>
    </row>
    <row r="616" spans="1:3" ht="17.25" x14ac:dyDescent="0.3">
      <c r="A616" s="9"/>
      <c r="B616" s="22"/>
      <c r="C616" s="20"/>
    </row>
    <row r="617" spans="1:3" ht="17.25" x14ac:dyDescent="0.3">
      <c r="A617" s="23" t="s">
        <v>21</v>
      </c>
      <c r="B617" s="22"/>
      <c r="C617" s="20"/>
    </row>
    <row r="618" spans="1:3" ht="17.25" x14ac:dyDescent="0.3">
      <c r="A618" s="9" t="s">
        <v>22</v>
      </c>
      <c r="B618" s="22"/>
      <c r="C618" s="20"/>
    </row>
    <row r="619" spans="1:3" ht="15.75" x14ac:dyDescent="0.25">
      <c r="A619" s="110" t="s">
        <v>23</v>
      </c>
      <c r="B619" s="22"/>
      <c r="C619" s="20">
        <v>15443.86</v>
      </c>
    </row>
    <row r="620" spans="1:3" ht="17.25" x14ac:dyDescent="0.3">
      <c r="A620" s="9" t="s">
        <v>24</v>
      </c>
      <c r="B620" s="22"/>
      <c r="C620" s="20"/>
    </row>
    <row r="621" spans="1:3" ht="17.25" x14ac:dyDescent="0.3">
      <c r="A621" s="9" t="s">
        <v>25</v>
      </c>
      <c r="B621" s="22"/>
      <c r="C621" s="20"/>
    </row>
    <row r="622" spans="1:3" ht="17.25" x14ac:dyDescent="0.3">
      <c r="A622" s="9"/>
      <c r="B622" s="22"/>
      <c r="C622" s="20"/>
    </row>
    <row r="623" spans="1:3" ht="15.75" x14ac:dyDescent="0.25">
      <c r="A623" s="12"/>
      <c r="B623" s="104"/>
      <c r="C623" s="105">
        <f>+C615+C618+C619+C620+C621</f>
        <v>433143.86</v>
      </c>
    </row>
    <row r="624" spans="1:3" ht="17.25" x14ac:dyDescent="0.3">
      <c r="A624" s="23" t="s">
        <v>26</v>
      </c>
      <c r="B624" s="106"/>
      <c r="C624" s="107"/>
    </row>
    <row r="625" spans="1:3" ht="17.25" x14ac:dyDescent="0.3">
      <c r="A625" s="9" t="s">
        <v>27</v>
      </c>
      <c r="B625" s="111">
        <v>350</v>
      </c>
      <c r="C625" s="112"/>
    </row>
    <row r="626" spans="1:3" ht="17.25" x14ac:dyDescent="0.3">
      <c r="A626" s="9" t="s">
        <v>28</v>
      </c>
      <c r="B626" s="32"/>
      <c r="C626" s="31"/>
    </row>
    <row r="627" spans="1:3" ht="15.75" x14ac:dyDescent="0.25">
      <c r="A627" s="110"/>
      <c r="B627" s="32"/>
      <c r="C627" s="31"/>
    </row>
    <row r="628" spans="1:3" ht="15.75" x14ac:dyDescent="0.25">
      <c r="A628" s="12"/>
      <c r="B628" s="106"/>
      <c r="C628" s="107">
        <f>-B625-B626-B627</f>
        <v>-350</v>
      </c>
    </row>
    <row r="629" spans="1:3" ht="17.25" x14ac:dyDescent="0.3">
      <c r="A629" s="9" t="s">
        <v>29</v>
      </c>
      <c r="B629" s="104"/>
      <c r="C629" s="105">
        <f>+C623+C628</f>
        <v>432793.86</v>
      </c>
    </row>
    <row r="630" spans="1:3" ht="17.25" x14ac:dyDescent="0.3">
      <c r="A630" s="9" t="s">
        <v>30</v>
      </c>
      <c r="B630" s="32"/>
      <c r="C630" s="31">
        <f>C629*6/100</f>
        <v>25967.631600000001</v>
      </c>
    </row>
    <row r="631" spans="1:3" ht="17.25" x14ac:dyDescent="0.3">
      <c r="A631" s="9" t="s">
        <v>31</v>
      </c>
      <c r="B631" s="22"/>
      <c r="C631" s="20">
        <v>-15000</v>
      </c>
    </row>
    <row r="632" spans="1:3" ht="15.75" x14ac:dyDescent="0.25">
      <c r="A632" s="12" t="s">
        <v>32</v>
      </c>
      <c r="B632" s="32"/>
      <c r="C632" s="128">
        <f>C630+C631</f>
        <v>10967.631600000001</v>
      </c>
    </row>
    <row r="633" spans="1:3" ht="15.75" thickBot="1" x14ac:dyDescent="0.3">
      <c r="A633" s="129"/>
      <c r="B633" s="130"/>
      <c r="C633" s="131">
        <v>-104</v>
      </c>
    </row>
    <row r="634" spans="1:3" ht="16.5" thickBot="1" x14ac:dyDescent="0.3">
      <c r="A634" s="68" t="s">
        <v>33</v>
      </c>
      <c r="B634" s="132"/>
      <c r="C634" s="133">
        <f>C632+C633</f>
        <v>10863.631600000001</v>
      </c>
    </row>
    <row r="642" spans="1:3" ht="17.25" x14ac:dyDescent="0.3">
      <c r="A642" s="1" t="s">
        <v>69</v>
      </c>
      <c r="B642" s="1"/>
      <c r="C642" s="2"/>
    </row>
    <row r="643" spans="1:3" ht="15.75" x14ac:dyDescent="0.25">
      <c r="A643" s="113" t="s">
        <v>70</v>
      </c>
      <c r="B643" s="113"/>
      <c r="C643" s="114"/>
    </row>
    <row r="644" spans="1:3" ht="17.25" x14ac:dyDescent="0.3">
      <c r="A644" s="2"/>
      <c r="B644" s="2"/>
      <c r="C644" s="2"/>
    </row>
    <row r="645" spans="1:3" ht="17.25" x14ac:dyDescent="0.3">
      <c r="A645" s="4" t="s">
        <v>2</v>
      </c>
      <c r="B645" s="2"/>
      <c r="C645" s="2"/>
    </row>
    <row r="646" spans="1:3" ht="17.25" x14ac:dyDescent="0.3">
      <c r="A646" s="115"/>
      <c r="B646" s="116"/>
      <c r="C646" s="115"/>
    </row>
    <row r="647" spans="1:3" ht="17.25" x14ac:dyDescent="0.3">
      <c r="A647" s="5"/>
      <c r="B647" s="165" t="s">
        <v>82</v>
      </c>
      <c r="C647" s="165"/>
    </row>
    <row r="648" spans="1:3" ht="17.25" x14ac:dyDescent="0.3">
      <c r="A648" s="117" t="s">
        <v>6</v>
      </c>
      <c r="B648" s="8"/>
      <c r="C648" s="7">
        <v>104700</v>
      </c>
    </row>
    <row r="649" spans="1:3" ht="17.25" x14ac:dyDescent="0.3">
      <c r="A649" s="17" t="s">
        <v>7</v>
      </c>
      <c r="B649" s="11"/>
      <c r="C649" s="10"/>
    </row>
    <row r="650" spans="1:3" ht="17.25" x14ac:dyDescent="0.3">
      <c r="A650" s="9" t="s">
        <v>10</v>
      </c>
      <c r="B650" s="11"/>
      <c r="C650" s="10"/>
    </row>
    <row r="651" spans="1:3" ht="17.25" x14ac:dyDescent="0.3">
      <c r="A651" s="9" t="s">
        <v>9</v>
      </c>
      <c r="B651" s="11"/>
      <c r="C651" s="10">
        <v>7800</v>
      </c>
    </row>
    <row r="652" spans="1:3" ht="17.25" x14ac:dyDescent="0.3">
      <c r="A652" s="9" t="s">
        <v>11</v>
      </c>
      <c r="B652" s="11"/>
      <c r="C652" s="10">
        <v>35325</v>
      </c>
    </row>
    <row r="653" spans="1:3" ht="17.25" x14ac:dyDescent="0.3">
      <c r="A653" s="9" t="s">
        <v>13</v>
      </c>
      <c r="B653" s="32"/>
      <c r="C653" s="31">
        <v>52350</v>
      </c>
    </row>
    <row r="654" spans="1:3" ht="17.25" x14ac:dyDescent="0.3">
      <c r="A654" s="9" t="s">
        <v>14</v>
      </c>
      <c r="B654" s="16"/>
      <c r="C654" s="15"/>
    </row>
    <row r="655" spans="1:3" ht="17.25" x14ac:dyDescent="0.3">
      <c r="A655" s="9" t="s">
        <v>16</v>
      </c>
      <c r="B655" s="11"/>
      <c r="C655" s="10">
        <v>25000</v>
      </c>
    </row>
    <row r="656" spans="1:3" ht="17.25" x14ac:dyDescent="0.3">
      <c r="A656" s="9" t="s">
        <v>17</v>
      </c>
      <c r="B656" s="11"/>
      <c r="C656" s="10">
        <v>55000</v>
      </c>
    </row>
    <row r="657" spans="1:3" ht="17.25" x14ac:dyDescent="0.3">
      <c r="A657" s="9" t="s">
        <v>18</v>
      </c>
      <c r="B657" s="14"/>
      <c r="C657" s="13">
        <v>11500</v>
      </c>
    </row>
    <row r="658" spans="1:3" ht="17.25" x14ac:dyDescent="0.3">
      <c r="A658" s="9" t="s">
        <v>19</v>
      </c>
      <c r="B658" s="11"/>
      <c r="C658" s="10">
        <v>20000</v>
      </c>
    </row>
    <row r="659" spans="1:3" ht="17.25" x14ac:dyDescent="0.3">
      <c r="A659" s="17" t="s">
        <v>20</v>
      </c>
      <c r="B659" s="19"/>
      <c r="C659" s="18">
        <f>SUM(C648:C658)</f>
        <v>311675</v>
      </c>
    </row>
    <row r="660" spans="1:3" ht="17.25" x14ac:dyDescent="0.3">
      <c r="A660" s="9"/>
      <c r="B660" s="3"/>
      <c r="C660" s="20"/>
    </row>
    <row r="661" spans="1:3" ht="17.25" x14ac:dyDescent="0.3">
      <c r="A661" s="23" t="s">
        <v>21</v>
      </c>
      <c r="B661" s="3"/>
      <c r="C661" s="20"/>
    </row>
    <row r="662" spans="1:3" ht="15.75" x14ac:dyDescent="0.25">
      <c r="A662" s="24" t="s">
        <v>23</v>
      </c>
      <c r="B662" s="21"/>
      <c r="C662" s="15"/>
    </row>
    <row r="663" spans="1:3" ht="17.25" x14ac:dyDescent="0.3">
      <c r="A663" s="9" t="s">
        <v>22</v>
      </c>
      <c r="B663" s="21"/>
      <c r="C663" s="15">
        <v>20000</v>
      </c>
    </row>
    <row r="664" spans="1:3" ht="17.25" x14ac:dyDescent="0.3">
      <c r="A664" s="9" t="s">
        <v>24</v>
      </c>
      <c r="B664" s="21"/>
      <c r="C664" s="15">
        <v>65000</v>
      </c>
    </row>
    <row r="665" spans="1:3" ht="17.25" x14ac:dyDescent="0.3">
      <c r="A665" s="9" t="s">
        <v>25</v>
      </c>
      <c r="B665" s="21"/>
      <c r="C665" s="20"/>
    </row>
    <row r="666" spans="1:3" ht="17.25" x14ac:dyDescent="0.3">
      <c r="A666" s="12"/>
      <c r="B666" s="44"/>
      <c r="C666" s="118"/>
    </row>
    <row r="667" spans="1:3" ht="17.25" x14ac:dyDescent="0.3">
      <c r="A667" s="9"/>
      <c r="B667" s="8"/>
      <c r="C667" s="7">
        <f>+C659+C662+C663+C664+C665</f>
        <v>396675</v>
      </c>
    </row>
    <row r="668" spans="1:3" ht="17.25" x14ac:dyDescent="0.3">
      <c r="A668" s="23" t="s">
        <v>26</v>
      </c>
      <c r="B668" s="11"/>
      <c r="C668" s="10"/>
    </row>
    <row r="669" spans="1:3" ht="17.25" x14ac:dyDescent="0.3">
      <c r="A669" s="9" t="s">
        <v>27</v>
      </c>
      <c r="B669" s="29">
        <v>350</v>
      </c>
      <c r="C669" s="28"/>
    </row>
    <row r="670" spans="1:3" ht="17.25" x14ac:dyDescent="0.3">
      <c r="A670" s="9" t="s">
        <v>28</v>
      </c>
      <c r="B670" s="30">
        <v>10470</v>
      </c>
      <c r="C670" s="31"/>
    </row>
    <row r="671" spans="1:3" ht="16.5" thickBot="1" x14ac:dyDescent="0.3">
      <c r="A671" s="12"/>
      <c r="B671" s="36"/>
      <c r="C671" s="59">
        <f>-B669-B670</f>
        <v>-10820</v>
      </c>
    </row>
    <row r="672" spans="1:3" ht="17.25" x14ac:dyDescent="0.3">
      <c r="A672" s="9" t="s">
        <v>29</v>
      </c>
      <c r="B672" s="11"/>
      <c r="C672" s="10">
        <f>+C667+C671</f>
        <v>385855</v>
      </c>
    </row>
    <row r="673" spans="1:3" ht="17.25" x14ac:dyDescent="0.3">
      <c r="A673" s="9" t="s">
        <v>30</v>
      </c>
      <c r="B673" s="30"/>
      <c r="C673" s="31">
        <f>C672*6/100</f>
        <v>23151.3</v>
      </c>
    </row>
    <row r="674" spans="1:3" ht="17.25" x14ac:dyDescent="0.3">
      <c r="A674" s="9" t="s">
        <v>31</v>
      </c>
      <c r="B674" s="22"/>
      <c r="C674" s="20">
        <v>-15000</v>
      </c>
    </row>
    <row r="675" spans="1:3" ht="15.75" x14ac:dyDescent="0.25">
      <c r="A675" s="88" t="s">
        <v>54</v>
      </c>
      <c r="B675" s="40"/>
      <c r="C675" s="53">
        <f>C673+C674</f>
        <v>8151.2999999999993</v>
      </c>
    </row>
    <row r="676" spans="1:3" ht="16.5" thickBot="1" x14ac:dyDescent="0.3">
      <c r="A676" s="119"/>
      <c r="B676" s="52"/>
      <c r="C676" s="124">
        <v>8151</v>
      </c>
    </row>
    <row r="677" spans="1:3" ht="15.75" thickTop="1" x14ac:dyDescent="0.25"/>
  </sheetData>
  <mergeCells count="15">
    <mergeCell ref="B553:C553"/>
    <mergeCell ref="B600:C600"/>
    <mergeCell ref="B647:C647"/>
    <mergeCell ref="B278:C278"/>
    <mergeCell ref="B321:C321"/>
    <mergeCell ref="B367:C367"/>
    <mergeCell ref="B411:C411"/>
    <mergeCell ref="B457:C457"/>
    <mergeCell ref="B504:C504"/>
    <mergeCell ref="B232:C232"/>
    <mergeCell ref="B7:C7"/>
    <mergeCell ref="B53:C53"/>
    <mergeCell ref="B99:C99"/>
    <mergeCell ref="B143:C143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C676"/>
  <sheetViews>
    <sheetView workbookViewId="0">
      <selection sqref="A1:D676"/>
    </sheetView>
  </sheetViews>
  <sheetFormatPr defaultRowHeight="15" x14ac:dyDescent="0.25"/>
  <cols>
    <col min="1" max="1" width="35.42578125" customWidth="1"/>
    <col min="2" max="2" width="11.28515625" customWidth="1"/>
    <col min="3" max="3" width="13.710937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5" t="s">
        <v>85</v>
      </c>
      <c r="C7" s="165"/>
    </row>
    <row r="8" spans="1:3" ht="15.75" x14ac:dyDescent="0.25">
      <c r="A8" s="76" t="s">
        <v>6</v>
      </c>
      <c r="B8" s="8"/>
      <c r="C8" s="7">
        <v>115000</v>
      </c>
    </row>
    <row r="9" spans="1:3" ht="15.75" x14ac:dyDescent="0.25">
      <c r="A9" s="67" t="s">
        <v>7</v>
      </c>
      <c r="B9" s="47"/>
      <c r="C9" s="77"/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35325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57500</v>
      </c>
    </row>
    <row r="15" spans="1:3" ht="15.75" x14ac:dyDescent="0.25">
      <c r="A15" s="67" t="s">
        <v>14</v>
      </c>
      <c r="B15" s="47"/>
      <c r="C15" s="13"/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479775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/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6168.69</v>
      </c>
      <c r="C27" s="81"/>
    </row>
    <row r="28" spans="1:3" ht="15.75" x14ac:dyDescent="0.25">
      <c r="A28" s="67"/>
      <c r="B28" s="8"/>
      <c r="C28" s="7">
        <f>C21+B26+B27+C24</f>
        <v>485943.69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11500</v>
      </c>
      <c r="C31" s="82"/>
    </row>
    <row r="32" spans="1:3" ht="17.25" x14ac:dyDescent="0.3">
      <c r="A32" s="83"/>
      <c r="B32" s="49"/>
      <c r="C32" s="33">
        <f>-B30-B31-B32</f>
        <v>-11850</v>
      </c>
    </row>
    <row r="33" spans="1:3" ht="16.5" thickBot="1" x14ac:dyDescent="0.3">
      <c r="A33" s="67" t="s">
        <v>29</v>
      </c>
      <c r="B33" s="35"/>
      <c r="C33" s="84">
        <f>C28-B30-B31</f>
        <v>474093.69</v>
      </c>
    </row>
    <row r="34" spans="1:3" ht="15.75" x14ac:dyDescent="0.25">
      <c r="A34" s="67" t="s">
        <v>30</v>
      </c>
      <c r="B34" s="50"/>
      <c r="C34" s="85">
        <f t="shared" ref="C34" si="0">C33*6/100</f>
        <v>28445.6214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5.75" x14ac:dyDescent="0.25">
      <c r="A36" s="67"/>
      <c r="B36" s="47"/>
      <c r="C36" s="122">
        <f>C34+C35</f>
        <v>13445.6214</v>
      </c>
    </row>
    <row r="37" spans="1:3" ht="16.5" thickBot="1" x14ac:dyDescent="0.3">
      <c r="A37" s="88" t="s">
        <v>54</v>
      </c>
      <c r="B37" s="57"/>
      <c r="C37" s="38">
        <v>13446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85</v>
      </c>
      <c r="C53" s="165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35325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415200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/>
    </row>
    <row r="73" spans="1:3" ht="17.25" x14ac:dyDescent="0.3">
      <c r="A73" s="9" t="s">
        <v>24</v>
      </c>
      <c r="B73" s="26"/>
      <c r="C73" s="25">
        <v>55000</v>
      </c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+C68+C71+C72+C73+C74+C75</f>
        <v>470200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459145</v>
      </c>
    </row>
    <row r="82" spans="1:3" ht="17.25" x14ac:dyDescent="0.3">
      <c r="A82" s="9" t="s">
        <v>30</v>
      </c>
      <c r="B82" s="32"/>
      <c r="C82" s="31">
        <f t="shared" ref="C82" si="2">C81*6/100</f>
        <v>27548.7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12548.7</v>
      </c>
    </row>
    <row r="85" spans="1:3" ht="17.25" thickTop="1" thickBot="1" x14ac:dyDescent="0.3">
      <c r="A85" s="43"/>
      <c r="B85" s="40"/>
      <c r="C85" s="42">
        <v>12549</v>
      </c>
    </row>
    <row r="86" spans="1:3" ht="16.5" thickTop="1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85</v>
      </c>
      <c r="C99" s="165"/>
    </row>
    <row r="100" spans="1:3" ht="17.25" x14ac:dyDescent="0.3">
      <c r="A100" s="6" t="s">
        <v>6</v>
      </c>
      <c r="B100" s="8"/>
      <c r="C100" s="7">
        <v>107050</v>
      </c>
    </row>
    <row r="101" spans="1:3" ht="17.25" x14ac:dyDescent="0.3">
      <c r="A101" s="9" t="s">
        <v>7</v>
      </c>
      <c r="B101" s="11"/>
      <c r="C101" s="10">
        <v>7050</v>
      </c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35325</v>
      </c>
    </row>
    <row r="106" spans="1:3" ht="17.25" x14ac:dyDescent="0.3">
      <c r="A106" s="9" t="s">
        <v>12</v>
      </c>
      <c r="B106" s="16"/>
      <c r="C106" s="15">
        <v>30000</v>
      </c>
    </row>
    <row r="107" spans="1:3" ht="17.25" x14ac:dyDescent="0.3">
      <c r="A107" s="9" t="s">
        <v>13</v>
      </c>
      <c r="B107" s="11"/>
      <c r="C107" s="10">
        <v>57050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455775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25">
        <v>3914.26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459689.26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11410</v>
      </c>
      <c r="C125" s="31"/>
    </row>
    <row r="126" spans="1:3" ht="15.75" x14ac:dyDescent="0.25">
      <c r="A126" s="12"/>
      <c r="B126" s="49"/>
      <c r="C126" s="10">
        <f t="shared" ref="C126" si="4">-B124-B125</f>
        <v>-11760</v>
      </c>
    </row>
    <row r="127" spans="1:3" ht="18" thickBot="1" x14ac:dyDescent="0.35">
      <c r="A127" s="9" t="s">
        <v>29</v>
      </c>
      <c r="B127" s="35"/>
      <c r="C127" s="34">
        <f>+C122+C126</f>
        <v>447929.26</v>
      </c>
    </row>
    <row r="128" spans="1:3" ht="17.25" x14ac:dyDescent="0.3">
      <c r="A128" s="9" t="s">
        <v>30</v>
      </c>
      <c r="B128" s="32"/>
      <c r="C128" s="31">
        <f t="shared" ref="C128" si="5">C127*6/100</f>
        <v>26875.7556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6">C128+C129</f>
        <v>11875.7556</v>
      </c>
    </row>
    <row r="131" spans="1:3" ht="16.5" thickBot="1" x14ac:dyDescent="0.3">
      <c r="A131" s="51"/>
      <c r="B131" s="52"/>
      <c r="C131" s="124">
        <v>11876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5" t="s">
        <v>85</v>
      </c>
      <c r="C143" s="165"/>
    </row>
    <row r="144" spans="1:3" ht="17.25" x14ac:dyDescent="0.3">
      <c r="A144" s="6" t="s">
        <v>6</v>
      </c>
      <c r="B144" s="8"/>
      <c r="C144" s="7">
        <v>83150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35325</v>
      </c>
    </row>
    <row r="150" spans="1:3" ht="17.25" x14ac:dyDescent="0.3">
      <c r="A150" s="9" t="s">
        <v>12</v>
      </c>
      <c r="B150" s="16"/>
      <c r="C150" s="15">
        <v>30000</v>
      </c>
    </row>
    <row r="151" spans="1:3" ht="17.25" x14ac:dyDescent="0.3">
      <c r="A151" s="9" t="s">
        <v>13</v>
      </c>
      <c r="B151" s="11"/>
      <c r="C151" s="10">
        <v>41575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409350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/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409350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8315</v>
      </c>
      <c r="C169" s="31"/>
    </row>
    <row r="170" spans="1:3" ht="15.75" x14ac:dyDescent="0.25">
      <c r="A170" s="12"/>
      <c r="B170" s="11"/>
      <c r="C170" s="33">
        <f t="shared" ref="C170" si="7">-B168-B169</f>
        <v>-8665</v>
      </c>
    </row>
    <row r="171" spans="1:3" ht="17.25" x14ac:dyDescent="0.3">
      <c r="A171" s="9" t="s">
        <v>29</v>
      </c>
      <c r="B171" s="11"/>
      <c r="C171" s="10">
        <f>+C166+C170</f>
        <v>400685</v>
      </c>
    </row>
    <row r="172" spans="1:3" ht="17.25" x14ac:dyDescent="0.3">
      <c r="A172" s="9" t="s">
        <v>37</v>
      </c>
      <c r="B172" s="32"/>
      <c r="C172" s="31">
        <f t="shared" ref="C172" si="8">C171*6/100</f>
        <v>24041.1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9">C172+C173</f>
        <v>9041.0999999999985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1" t="s">
        <v>39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5" t="s">
        <v>85</v>
      </c>
      <c r="C186" s="165"/>
    </row>
    <row r="187" spans="1:3" ht="17.25" x14ac:dyDescent="0.3">
      <c r="A187" s="6" t="s">
        <v>6</v>
      </c>
      <c r="B187" s="8"/>
      <c r="C187" s="7">
        <v>104700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35325</v>
      </c>
    </row>
    <row r="193" spans="1:3" ht="17.25" x14ac:dyDescent="0.3">
      <c r="A193" s="9" t="s">
        <v>12</v>
      </c>
      <c r="B193" s="16"/>
      <c r="C193" s="15">
        <v>30000</v>
      </c>
    </row>
    <row r="194" spans="1:3" ht="17.25" x14ac:dyDescent="0.3">
      <c r="A194" s="9" t="s">
        <v>13</v>
      </c>
      <c r="B194" s="11"/>
      <c r="C194" s="10">
        <v>52350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441675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 t="shared" ref="C209" si="10">+C201+C204+C205+C206+C207</f>
        <v>441675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10470</v>
      </c>
      <c r="C212" s="31"/>
    </row>
    <row r="213" spans="1:3" ht="15.75" x14ac:dyDescent="0.25">
      <c r="A213" s="12"/>
      <c r="B213" s="11"/>
      <c r="C213" s="10">
        <f t="shared" ref="C213" si="11">-B211-B212</f>
        <v>-10820</v>
      </c>
    </row>
    <row r="214" spans="1:3" ht="17.25" x14ac:dyDescent="0.3">
      <c r="A214" s="9" t="s">
        <v>29</v>
      </c>
      <c r="B214" s="8"/>
      <c r="C214" s="7">
        <f>+C209+C213</f>
        <v>430855</v>
      </c>
    </row>
    <row r="215" spans="1:3" ht="17.25" x14ac:dyDescent="0.3">
      <c r="A215" s="9" t="s">
        <v>30</v>
      </c>
      <c r="B215" s="32"/>
      <c r="C215" s="31">
        <f t="shared" ref="C215" si="12">C214*6/100</f>
        <v>25851.3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12" t="s">
        <v>32</v>
      </c>
      <c r="B217" s="32"/>
      <c r="C217" s="53">
        <f t="shared" ref="C217" si="13">C215+C216</f>
        <v>10851.3</v>
      </c>
    </row>
    <row r="218" spans="1:3" ht="16.5" thickBot="1" x14ac:dyDescent="0.3">
      <c r="A218" s="43"/>
      <c r="B218" s="39"/>
      <c r="C218" s="124">
        <v>10851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8" spans="1:3" ht="17.25" x14ac:dyDescent="0.3">
      <c r="A228" s="61" t="s">
        <v>41</v>
      </c>
      <c r="B228" s="3"/>
      <c r="C228" s="3"/>
    </row>
    <row r="229" spans="1:3" ht="17.25" x14ac:dyDescent="0.3">
      <c r="A229" s="61" t="s">
        <v>1</v>
      </c>
      <c r="B229" s="3"/>
      <c r="C229" s="3"/>
    </row>
    <row r="230" spans="1:3" ht="17.25" x14ac:dyDescent="0.3">
      <c r="A230" s="5"/>
      <c r="B230" s="3"/>
      <c r="C230" s="3"/>
    </row>
    <row r="231" spans="1:3" ht="17.25" x14ac:dyDescent="0.3">
      <c r="A231" s="63" t="s">
        <v>2</v>
      </c>
      <c r="B231" s="3"/>
      <c r="C231" s="3"/>
    </row>
    <row r="232" spans="1:3" ht="17.25" x14ac:dyDescent="0.3">
      <c r="A232" s="5"/>
      <c r="B232" s="165" t="s">
        <v>85</v>
      </c>
      <c r="C232" s="165"/>
    </row>
    <row r="233" spans="1:3" ht="17.25" x14ac:dyDescent="0.3">
      <c r="A233" s="6" t="s">
        <v>6</v>
      </c>
      <c r="B233" s="8"/>
      <c r="C233" s="7">
        <v>90840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35325</v>
      </c>
    </row>
    <row r="239" spans="1:3" ht="17.25" x14ac:dyDescent="0.3">
      <c r="A239" s="9" t="s">
        <v>12</v>
      </c>
      <c r="B239" s="16"/>
      <c r="C239" s="15"/>
    </row>
    <row r="240" spans="1:3" ht="17.25" x14ac:dyDescent="0.3">
      <c r="A240" s="9" t="s">
        <v>13</v>
      </c>
      <c r="B240" s="11"/>
      <c r="C240" s="10">
        <v>45420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390885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16"/>
      <c r="C251" s="15"/>
    </row>
    <row r="252" spans="1:3" ht="17.25" x14ac:dyDescent="0.3">
      <c r="A252" s="9" t="s">
        <v>24</v>
      </c>
      <c r="B252" s="22"/>
      <c r="C252" s="25">
        <v>70000</v>
      </c>
    </row>
    <row r="253" spans="1:3" ht="17.25" x14ac:dyDescent="0.3">
      <c r="A253" s="9" t="s">
        <v>25</v>
      </c>
      <c r="B253" s="22"/>
      <c r="C253" s="112">
        <v>5239</v>
      </c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466124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v>9084</v>
      </c>
      <c r="C258" s="31"/>
    </row>
    <row r="259" spans="1:3" ht="16.5" thickBot="1" x14ac:dyDescent="0.3">
      <c r="A259" s="12"/>
      <c r="B259" s="36"/>
      <c r="C259" s="59">
        <f>-B257-B258</f>
        <v>-9434</v>
      </c>
    </row>
    <row r="260" spans="1:3" ht="17.25" x14ac:dyDescent="0.3">
      <c r="A260" s="9" t="s">
        <v>29</v>
      </c>
      <c r="B260" s="11"/>
      <c r="C260" s="65">
        <f>+C255+C259</f>
        <v>456690</v>
      </c>
    </row>
    <row r="261" spans="1:3" ht="17.25" x14ac:dyDescent="0.3">
      <c r="A261" s="9" t="s">
        <v>30</v>
      </c>
      <c r="B261" s="32"/>
      <c r="C261" s="31">
        <f>C260*6/100</f>
        <v>27401.4</v>
      </c>
    </row>
    <row r="262" spans="1:3" ht="17.25" x14ac:dyDescent="0.3">
      <c r="A262" s="9" t="s">
        <v>31</v>
      </c>
      <c r="B262" s="22"/>
      <c r="C262" s="20">
        <v>-15000</v>
      </c>
    </row>
    <row r="263" spans="1:3" ht="15.75" x14ac:dyDescent="0.25">
      <c r="A263" s="43" t="s">
        <v>32</v>
      </c>
      <c r="B263" s="40"/>
      <c r="C263" s="60">
        <f>C261+C262</f>
        <v>12401.400000000001</v>
      </c>
    </row>
    <row r="264" spans="1:3" ht="16.5" thickBot="1" x14ac:dyDescent="0.3">
      <c r="A264" s="12"/>
      <c r="B264" s="52"/>
      <c r="C264" s="124">
        <v>12401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5" t="s">
        <v>85</v>
      </c>
      <c r="C278" s="165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35325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446400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/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446400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4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435345</v>
      </c>
    </row>
    <row r="307" spans="1:3" ht="17.25" x14ac:dyDescent="0.3">
      <c r="A307" s="9" t="s">
        <v>30</v>
      </c>
      <c r="B307" s="32"/>
      <c r="C307" s="31">
        <f t="shared" ref="C307" si="15">C306*6/100</f>
        <v>26120.7</v>
      </c>
    </row>
    <row r="308" spans="1:3" ht="17.25" x14ac:dyDescent="0.3">
      <c r="A308" s="9" t="s">
        <v>31</v>
      </c>
      <c r="B308" s="22"/>
      <c r="C308" s="20">
        <v>-15000</v>
      </c>
    </row>
    <row r="309" spans="1:3" ht="16.5" thickBot="1" x14ac:dyDescent="0.3">
      <c r="A309" s="12" t="s">
        <v>32</v>
      </c>
      <c r="B309" s="40"/>
      <c r="C309" s="42">
        <f t="shared" ref="C309" si="16">C307+C308</f>
        <v>11120.7</v>
      </c>
    </row>
    <row r="310" spans="1:3" ht="18" thickTop="1" x14ac:dyDescent="0.3">
      <c r="A310" s="5"/>
      <c r="B310" s="3"/>
      <c r="C310" s="3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85</v>
      </c>
      <c r="C321" s="165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35325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387630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25">
        <v>65000</v>
      </c>
    </row>
    <row r="342" spans="1:3" ht="17.25" x14ac:dyDescent="0.3">
      <c r="A342" s="9" t="s">
        <v>25</v>
      </c>
      <c r="B342" s="22"/>
      <c r="C342" s="64">
        <v>3488.49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456118.49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30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446901.49</v>
      </c>
    </row>
    <row r="350" spans="1:3" ht="17.25" x14ac:dyDescent="0.3">
      <c r="A350" s="9" t="s">
        <v>30</v>
      </c>
      <c r="B350" s="30"/>
      <c r="C350" s="31">
        <f t="shared" ref="C350" si="18">C349*6/100</f>
        <v>26814.089400000001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6.5" thickBot="1" x14ac:dyDescent="0.3">
      <c r="A352" s="43" t="s">
        <v>32</v>
      </c>
      <c r="B352" s="40"/>
      <c r="C352" s="124">
        <f t="shared" ref="C352" si="19">C350+C351</f>
        <v>11814.089400000001</v>
      </c>
    </row>
    <row r="353" spans="1:3" ht="16.5" thickTop="1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85</v>
      </c>
      <c r="C367" s="165"/>
    </row>
    <row r="368" spans="1:3" ht="17.25" x14ac:dyDescent="0.3">
      <c r="A368" s="6" t="s">
        <v>6</v>
      </c>
      <c r="B368" s="8"/>
      <c r="C368" s="7">
        <v>100000</v>
      </c>
    </row>
    <row r="369" spans="1:3" ht="17.25" x14ac:dyDescent="0.3">
      <c r="A369" s="9" t="s">
        <v>7</v>
      </c>
      <c r="B369" s="11"/>
      <c r="C369" s="10">
        <v>65935.67</v>
      </c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35325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76836.61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527397.28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527397.28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v>16593.560000000001</v>
      </c>
      <c r="C393" s="31"/>
    </row>
    <row r="394" spans="1:3" ht="16.5" thickBot="1" x14ac:dyDescent="0.3">
      <c r="A394" s="12"/>
      <c r="B394" s="62"/>
      <c r="C394" s="59">
        <f t="shared" ref="C394" si="20">-B392-B393</f>
        <v>-16943.560000000001</v>
      </c>
    </row>
    <row r="395" spans="1:3" ht="17.25" x14ac:dyDescent="0.3">
      <c r="A395" s="9" t="s">
        <v>29</v>
      </c>
      <c r="B395" s="11"/>
      <c r="C395" s="65">
        <f>+C390+C394</f>
        <v>510453.72000000003</v>
      </c>
    </row>
    <row r="396" spans="1:3" ht="17.25" x14ac:dyDescent="0.3">
      <c r="A396" s="9" t="s">
        <v>30</v>
      </c>
      <c r="B396" s="30"/>
      <c r="C396" s="31">
        <f>C395*12/100</f>
        <v>61254.446400000008</v>
      </c>
    </row>
    <row r="397" spans="1:3" ht="17.25" x14ac:dyDescent="0.3">
      <c r="A397" s="9" t="s">
        <v>31</v>
      </c>
      <c r="B397" s="22"/>
      <c r="C397" s="66">
        <v>-45000</v>
      </c>
    </row>
    <row r="398" spans="1:3" ht="15.75" x14ac:dyDescent="0.25">
      <c r="A398" s="12" t="s">
        <v>32</v>
      </c>
      <c r="B398" s="40"/>
      <c r="C398" s="41">
        <f t="shared" ref="C398" si="21">C396+C397</f>
        <v>16254.446400000008</v>
      </c>
    </row>
    <row r="399" spans="1:3" ht="15.75" x14ac:dyDescent="0.25">
      <c r="A399" s="21" t="s">
        <v>84</v>
      </c>
      <c r="B399" s="40"/>
      <c r="C399" s="53">
        <v>-6697</v>
      </c>
    </row>
    <row r="400" spans="1:3" ht="16.5" thickBot="1" x14ac:dyDescent="0.3">
      <c r="A400" s="68" t="s">
        <v>33</v>
      </c>
      <c r="B400" s="52"/>
      <c r="C400" s="124">
        <f>C398+C399</f>
        <v>9557.446400000008</v>
      </c>
    </row>
    <row r="401" spans="1:3" ht="18" thickTop="1" x14ac:dyDescent="0.3">
      <c r="A401" s="61"/>
      <c r="B401" s="3"/>
      <c r="C401" s="3"/>
    </row>
    <row r="402" spans="1:3" ht="17.25" x14ac:dyDescent="0.3">
      <c r="A402" s="61"/>
      <c r="B402" s="3"/>
      <c r="C402" s="3"/>
    </row>
    <row r="403" spans="1:3" ht="17.25" x14ac:dyDescent="0.3">
      <c r="A403" s="61"/>
      <c r="B403" s="3"/>
      <c r="C403" s="3"/>
    </row>
    <row r="404" spans="1:3" ht="15.75" x14ac:dyDescent="0.25">
      <c r="A404" s="92"/>
      <c r="B404" s="30"/>
      <c r="C404" s="58"/>
    </row>
    <row r="405" spans="1:3" ht="15.75" x14ac:dyDescent="0.25">
      <c r="A405" s="92"/>
      <c r="B405" s="30"/>
      <c r="C405" s="58"/>
    </row>
    <row r="406" spans="1:3" ht="15.75" x14ac:dyDescent="0.25">
      <c r="A406" s="92"/>
      <c r="B406" s="30"/>
      <c r="C406" s="58"/>
    </row>
    <row r="407" spans="1:3" ht="17.25" x14ac:dyDescent="0.3">
      <c r="A407" s="1" t="s">
        <v>55</v>
      </c>
      <c r="B407" s="3"/>
      <c r="C407" s="3"/>
    </row>
    <row r="408" spans="1:3" ht="17.25" x14ac:dyDescent="0.3">
      <c r="A408" s="1" t="s">
        <v>56</v>
      </c>
      <c r="B408" s="3"/>
      <c r="C408" s="3"/>
    </row>
    <row r="409" spans="1:3" ht="15.75" x14ac:dyDescent="0.25">
      <c r="A409" s="73"/>
      <c r="B409" s="3"/>
      <c r="C409" s="3"/>
    </row>
    <row r="410" spans="1:3" ht="15.75" x14ac:dyDescent="0.25">
      <c r="A410" s="74" t="s">
        <v>2</v>
      </c>
      <c r="B410" s="3"/>
      <c r="C410" s="3"/>
    </row>
    <row r="411" spans="1:3" ht="15.75" x14ac:dyDescent="0.25">
      <c r="A411" s="75"/>
      <c r="B411" s="165" t="s">
        <v>85</v>
      </c>
      <c r="C411" s="165"/>
    </row>
    <row r="412" spans="1:3" ht="15.75" x14ac:dyDescent="0.25">
      <c r="A412" s="76" t="s">
        <v>6</v>
      </c>
      <c r="B412" s="8"/>
      <c r="C412" s="7">
        <v>90840</v>
      </c>
    </row>
    <row r="413" spans="1:3" ht="15.75" x14ac:dyDescent="0.25">
      <c r="A413" s="67" t="s">
        <v>7</v>
      </c>
      <c r="B413" s="47"/>
      <c r="C413" s="77"/>
    </row>
    <row r="414" spans="1:3" ht="15.75" x14ac:dyDescent="0.25">
      <c r="A414" s="67" t="s">
        <v>9</v>
      </c>
      <c r="B414" s="11"/>
      <c r="C414" s="10">
        <v>7800</v>
      </c>
    </row>
    <row r="415" spans="1:3" ht="16.5" x14ac:dyDescent="0.25">
      <c r="A415" s="12" t="s">
        <v>8</v>
      </c>
      <c r="B415" s="48"/>
      <c r="C415" s="10">
        <v>2320</v>
      </c>
    </row>
    <row r="416" spans="1:3" ht="15.75" x14ac:dyDescent="0.25">
      <c r="A416" s="67" t="s">
        <v>11</v>
      </c>
      <c r="B416" s="11"/>
      <c r="C416" s="10">
        <v>35325</v>
      </c>
    </row>
    <row r="417" spans="1:3" ht="15.75" x14ac:dyDescent="0.25">
      <c r="A417" s="67" t="s">
        <v>53</v>
      </c>
      <c r="B417" s="11"/>
      <c r="C417" s="10">
        <v>30000</v>
      </c>
    </row>
    <row r="418" spans="1:3" ht="15.75" x14ac:dyDescent="0.25">
      <c r="A418" s="67" t="s">
        <v>13</v>
      </c>
      <c r="B418" s="11"/>
      <c r="C418" s="10">
        <v>45420</v>
      </c>
    </row>
    <row r="419" spans="1:3" ht="15.75" x14ac:dyDescent="0.25">
      <c r="A419" s="67" t="s">
        <v>14</v>
      </c>
      <c r="B419" s="47"/>
      <c r="C419" s="13"/>
    </row>
    <row r="420" spans="1:3" ht="15.75" x14ac:dyDescent="0.25">
      <c r="A420" s="67" t="s">
        <v>16</v>
      </c>
      <c r="B420" s="11"/>
      <c r="C420" s="10">
        <v>25000</v>
      </c>
    </row>
    <row r="421" spans="1:3" ht="15.75" x14ac:dyDescent="0.25">
      <c r="A421" s="67" t="s">
        <v>17</v>
      </c>
      <c r="B421" s="11"/>
      <c r="C421" s="10">
        <v>55000</v>
      </c>
    </row>
    <row r="422" spans="1:3" ht="15.75" x14ac:dyDescent="0.25">
      <c r="A422" s="67" t="s">
        <v>15</v>
      </c>
      <c r="B422" s="47"/>
      <c r="C422" s="25">
        <v>100000</v>
      </c>
    </row>
    <row r="423" spans="1:3" ht="15.75" x14ac:dyDescent="0.25">
      <c r="A423" s="67" t="s">
        <v>18</v>
      </c>
      <c r="B423" s="11"/>
      <c r="C423" s="10">
        <v>11500</v>
      </c>
    </row>
    <row r="424" spans="1:3" ht="15.75" x14ac:dyDescent="0.25">
      <c r="A424" s="67" t="s">
        <v>19</v>
      </c>
      <c r="B424" s="11"/>
      <c r="C424" s="10">
        <v>20000</v>
      </c>
    </row>
    <row r="425" spans="1:3" ht="15.75" x14ac:dyDescent="0.25">
      <c r="A425" s="78" t="s">
        <v>20</v>
      </c>
      <c r="B425" s="19"/>
      <c r="C425" s="18">
        <f>SUM(C412:C424)</f>
        <v>423205</v>
      </c>
    </row>
    <row r="426" spans="1:3" ht="15.75" x14ac:dyDescent="0.25">
      <c r="A426" s="79"/>
      <c r="B426" s="47"/>
      <c r="C426" s="20"/>
    </row>
    <row r="427" spans="1:3" ht="15.75" x14ac:dyDescent="0.25">
      <c r="A427" s="80" t="s">
        <v>21</v>
      </c>
      <c r="B427" s="47"/>
      <c r="C427" s="20"/>
    </row>
    <row r="428" spans="1:3" ht="15.75" x14ac:dyDescent="0.25">
      <c r="A428" s="67" t="s">
        <v>23</v>
      </c>
      <c r="B428" s="47"/>
      <c r="C428" s="77"/>
    </row>
    <row r="429" spans="1:3" ht="15.75" x14ac:dyDescent="0.25">
      <c r="A429" s="67" t="s">
        <v>22</v>
      </c>
      <c r="B429" s="47"/>
      <c r="C429" s="81"/>
    </row>
    <row r="430" spans="1:3" ht="15.75" x14ac:dyDescent="0.25">
      <c r="A430" s="67" t="s">
        <v>24</v>
      </c>
      <c r="B430" s="90"/>
      <c r="C430" s="81"/>
    </row>
    <row r="431" spans="1:3" ht="15.75" x14ac:dyDescent="0.25">
      <c r="A431" s="67" t="s">
        <v>25</v>
      </c>
      <c r="B431" s="47"/>
      <c r="C431" s="81"/>
    </row>
    <row r="432" spans="1:3" ht="15.75" x14ac:dyDescent="0.25">
      <c r="A432" s="67"/>
      <c r="B432" s="8"/>
      <c r="C432" s="7">
        <f>C425+B430+C428</f>
        <v>423205</v>
      </c>
    </row>
    <row r="433" spans="1:3" ht="15.75" x14ac:dyDescent="0.25">
      <c r="A433" s="80" t="s">
        <v>26</v>
      </c>
      <c r="B433" s="47"/>
      <c r="C433" s="81"/>
    </row>
    <row r="434" spans="1:3" ht="15.75" x14ac:dyDescent="0.25">
      <c r="A434" s="67" t="s">
        <v>27</v>
      </c>
      <c r="B434" s="29">
        <v>350</v>
      </c>
      <c r="C434" s="82"/>
    </row>
    <row r="435" spans="1:3" ht="17.25" x14ac:dyDescent="0.3">
      <c r="A435" s="83" t="s">
        <v>28</v>
      </c>
      <c r="B435" s="29">
        <v>9084</v>
      </c>
      <c r="C435" s="82"/>
    </row>
    <row r="436" spans="1:3" ht="17.25" x14ac:dyDescent="0.3">
      <c r="A436" s="83"/>
      <c r="B436" s="49"/>
      <c r="C436" s="33">
        <f>-B434-B435-B436</f>
        <v>-9434</v>
      </c>
    </row>
    <row r="437" spans="1:3" ht="16.5" thickBot="1" x14ac:dyDescent="0.3">
      <c r="A437" s="67" t="s">
        <v>29</v>
      </c>
      <c r="B437" s="35"/>
      <c r="C437" s="84">
        <f>C432-B434-B435</f>
        <v>413771</v>
      </c>
    </row>
    <row r="438" spans="1:3" ht="15.75" x14ac:dyDescent="0.25">
      <c r="A438" s="67" t="s">
        <v>30</v>
      </c>
      <c r="B438" s="50"/>
      <c r="C438" s="85">
        <f>C437*6/100</f>
        <v>24826.26</v>
      </c>
    </row>
    <row r="439" spans="1:3" ht="15.75" x14ac:dyDescent="0.25">
      <c r="A439" s="67" t="s">
        <v>31</v>
      </c>
      <c r="B439" s="47"/>
      <c r="C439" s="77">
        <v>-15000</v>
      </c>
    </row>
    <row r="440" spans="1:3" ht="16.5" thickBot="1" x14ac:dyDescent="0.3">
      <c r="A440" s="88" t="s">
        <v>54</v>
      </c>
      <c r="B440" s="57"/>
      <c r="C440" s="126">
        <f>C438+C439</f>
        <v>9826.2599999999984</v>
      </c>
    </row>
    <row r="441" spans="1:3" ht="16.5" thickTop="1" x14ac:dyDescent="0.25">
      <c r="A441" s="92"/>
      <c r="B441" s="37"/>
      <c r="C441" s="120"/>
    </row>
    <row r="442" spans="1:3" ht="15.75" x14ac:dyDescent="0.25">
      <c r="A442" s="92"/>
      <c r="B442" s="37"/>
      <c r="C442" s="120"/>
    </row>
    <row r="443" spans="1:3" ht="15.75" x14ac:dyDescent="0.25">
      <c r="A443" s="92"/>
      <c r="B443" s="37"/>
      <c r="C443" s="120"/>
    </row>
    <row r="444" spans="1:3" ht="15.75" x14ac:dyDescent="0.25">
      <c r="A444" s="92"/>
      <c r="B444" s="37"/>
      <c r="C444" s="120"/>
    </row>
    <row r="445" spans="1:3" ht="15.75" x14ac:dyDescent="0.25">
      <c r="A445" s="92"/>
      <c r="B445" s="37"/>
      <c r="C445" s="120"/>
    </row>
    <row r="446" spans="1:3" ht="15.75" x14ac:dyDescent="0.25">
      <c r="A446" s="92"/>
      <c r="B446" s="37"/>
      <c r="C446" s="120"/>
    </row>
    <row r="447" spans="1:3" ht="15.75" x14ac:dyDescent="0.25">
      <c r="A447" s="92"/>
      <c r="B447" s="37"/>
      <c r="C447" s="120"/>
    </row>
    <row r="448" spans="1:3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5.75" x14ac:dyDescent="0.25">
      <c r="A451" s="92"/>
      <c r="B451" s="37"/>
      <c r="C451" s="120"/>
    </row>
    <row r="452" spans="1:3" ht="15.75" x14ac:dyDescent="0.25">
      <c r="A452" s="92"/>
      <c r="B452" s="37"/>
      <c r="C452" s="120"/>
    </row>
    <row r="453" spans="1:3" ht="17.25" x14ac:dyDescent="0.3">
      <c r="A453" s="1" t="s">
        <v>71</v>
      </c>
      <c r="B453" s="1"/>
      <c r="C453" s="2"/>
    </row>
    <row r="454" spans="1:3" ht="17.25" x14ac:dyDescent="0.3">
      <c r="A454" s="1" t="s">
        <v>56</v>
      </c>
      <c r="B454" s="1"/>
      <c r="C454" s="2"/>
    </row>
    <row r="455" spans="1:3" ht="15.75" x14ac:dyDescent="0.25">
      <c r="A455" s="73"/>
      <c r="B455" s="73"/>
      <c r="C455" s="72"/>
    </row>
    <row r="456" spans="1:3" ht="15.75" x14ac:dyDescent="0.25">
      <c r="A456" s="74" t="s">
        <v>2</v>
      </c>
      <c r="B456" s="73"/>
      <c r="C456" s="72"/>
    </row>
    <row r="457" spans="1:3" ht="15.75" x14ac:dyDescent="0.25">
      <c r="A457" s="75"/>
      <c r="B457" s="165" t="s">
        <v>85</v>
      </c>
      <c r="C457" s="165"/>
    </row>
    <row r="458" spans="1:3" ht="15.75" x14ac:dyDescent="0.25">
      <c r="A458" s="76" t="s">
        <v>6</v>
      </c>
      <c r="B458" s="8"/>
      <c r="C458" s="7">
        <v>110000</v>
      </c>
    </row>
    <row r="459" spans="1:3" ht="15.75" x14ac:dyDescent="0.25">
      <c r="A459" s="67" t="s">
        <v>7</v>
      </c>
      <c r="B459" s="47"/>
      <c r="C459" s="77"/>
    </row>
    <row r="460" spans="1:3" ht="15.75" x14ac:dyDescent="0.25">
      <c r="A460" s="67" t="s">
        <v>9</v>
      </c>
      <c r="B460" s="11"/>
      <c r="C460" s="10">
        <v>7800</v>
      </c>
    </row>
    <row r="461" spans="1:3" ht="16.5" x14ac:dyDescent="0.25">
      <c r="A461" s="12" t="s">
        <v>8</v>
      </c>
      <c r="B461" s="48"/>
      <c r="C461" s="10"/>
    </row>
    <row r="462" spans="1:3" ht="15.75" x14ac:dyDescent="0.25">
      <c r="A462" s="67" t="s">
        <v>11</v>
      </c>
      <c r="B462" s="11"/>
      <c r="C462" s="10">
        <v>35325</v>
      </c>
    </row>
    <row r="463" spans="1:3" ht="15.75" x14ac:dyDescent="0.25">
      <c r="A463" s="67" t="s">
        <v>53</v>
      </c>
      <c r="B463" s="11"/>
      <c r="C463" s="10">
        <v>30000</v>
      </c>
    </row>
    <row r="464" spans="1:3" ht="15.75" x14ac:dyDescent="0.25">
      <c r="A464" s="67" t="s">
        <v>72</v>
      </c>
      <c r="B464" s="11"/>
      <c r="C464" s="10"/>
    </row>
    <row r="465" spans="1:3" ht="15.75" x14ac:dyDescent="0.25">
      <c r="A465" s="67" t="s">
        <v>13</v>
      </c>
      <c r="B465" s="11"/>
      <c r="C465" s="10">
        <v>55000</v>
      </c>
    </row>
    <row r="466" spans="1:3" ht="15.75" x14ac:dyDescent="0.25">
      <c r="A466" s="67" t="s">
        <v>14</v>
      </c>
      <c r="B466" s="47"/>
      <c r="C466" s="13"/>
    </row>
    <row r="467" spans="1:3" ht="15.75" x14ac:dyDescent="0.25">
      <c r="A467" s="67" t="s">
        <v>16</v>
      </c>
      <c r="B467" s="11"/>
      <c r="C467" s="10">
        <v>25000</v>
      </c>
    </row>
    <row r="468" spans="1:3" ht="15.75" x14ac:dyDescent="0.25">
      <c r="A468" s="67" t="s">
        <v>17</v>
      </c>
      <c r="B468" s="11"/>
      <c r="C468" s="10">
        <v>65000</v>
      </c>
    </row>
    <row r="469" spans="1:3" ht="15.75" x14ac:dyDescent="0.25">
      <c r="A469" s="67" t="s">
        <v>15</v>
      </c>
      <c r="B469" s="47"/>
      <c r="C469" s="25">
        <v>100000</v>
      </c>
    </row>
    <row r="470" spans="1:3" ht="15.75" x14ac:dyDescent="0.25">
      <c r="A470" s="67" t="s">
        <v>18</v>
      </c>
      <c r="B470" s="11"/>
      <c r="C470" s="10">
        <v>11500</v>
      </c>
    </row>
    <row r="471" spans="1:3" ht="15.75" x14ac:dyDescent="0.25">
      <c r="A471" s="67" t="s">
        <v>19</v>
      </c>
      <c r="B471" s="11"/>
      <c r="C471" s="10">
        <v>20000</v>
      </c>
    </row>
    <row r="472" spans="1:3" ht="15.75" x14ac:dyDescent="0.25">
      <c r="A472" s="78" t="s">
        <v>20</v>
      </c>
      <c r="B472" s="19"/>
      <c r="C472" s="18">
        <f>SUM(C458:C471)</f>
        <v>459625</v>
      </c>
    </row>
    <row r="473" spans="1:3" ht="15.75" x14ac:dyDescent="0.25">
      <c r="A473" s="79"/>
      <c r="B473" s="47"/>
      <c r="C473" s="20"/>
    </row>
    <row r="474" spans="1:3" ht="15.75" x14ac:dyDescent="0.25">
      <c r="A474" s="80" t="s">
        <v>21</v>
      </c>
      <c r="B474" s="47"/>
      <c r="C474" s="20"/>
    </row>
    <row r="475" spans="1:3" ht="15.75" x14ac:dyDescent="0.25">
      <c r="A475" s="67" t="s">
        <v>23</v>
      </c>
      <c r="B475" s="47"/>
      <c r="C475" s="77"/>
    </row>
    <row r="476" spans="1:3" ht="15.75" x14ac:dyDescent="0.25">
      <c r="A476" s="67" t="s">
        <v>22</v>
      </c>
      <c r="B476" s="47"/>
      <c r="C476" s="81"/>
    </row>
    <row r="477" spans="1:3" ht="15.75" x14ac:dyDescent="0.25">
      <c r="A477" s="67" t="s">
        <v>24</v>
      </c>
      <c r="B477" s="90"/>
      <c r="C477" s="81"/>
    </row>
    <row r="478" spans="1:3" ht="15.75" x14ac:dyDescent="0.25">
      <c r="A478" s="67" t="s">
        <v>25</v>
      </c>
      <c r="B478" s="47"/>
      <c r="C478" s="81"/>
    </row>
    <row r="479" spans="1:3" ht="15.75" x14ac:dyDescent="0.25">
      <c r="A479" s="67"/>
      <c r="B479" s="8"/>
      <c r="C479" s="7">
        <f>C472+B477+C475</f>
        <v>459625</v>
      </c>
    </row>
    <row r="480" spans="1:3" ht="15.75" x14ac:dyDescent="0.25">
      <c r="A480" s="80" t="s">
        <v>26</v>
      </c>
      <c r="B480" s="47"/>
      <c r="C480" s="81"/>
    </row>
    <row r="481" spans="1:3" ht="15.75" x14ac:dyDescent="0.25">
      <c r="A481" s="67" t="s">
        <v>27</v>
      </c>
      <c r="B481" s="29">
        <v>350</v>
      </c>
      <c r="C481" s="82"/>
    </row>
    <row r="482" spans="1:3" ht="17.25" x14ac:dyDescent="0.3">
      <c r="A482" s="83" t="s">
        <v>28</v>
      </c>
      <c r="B482" s="29">
        <v>11000</v>
      </c>
      <c r="C482" s="82"/>
    </row>
    <row r="483" spans="1:3" ht="17.25" x14ac:dyDescent="0.3">
      <c r="A483" s="83"/>
      <c r="B483" s="49"/>
      <c r="C483" s="33">
        <f>-B481-B482-B483</f>
        <v>-11350</v>
      </c>
    </row>
    <row r="484" spans="1:3" ht="16.5" thickBot="1" x14ac:dyDescent="0.3">
      <c r="A484" s="67" t="s">
        <v>29</v>
      </c>
      <c r="B484" s="35"/>
      <c r="C484" s="84">
        <f>C479-B481-B482</f>
        <v>448275</v>
      </c>
    </row>
    <row r="485" spans="1:3" ht="15.75" x14ac:dyDescent="0.25">
      <c r="A485" s="67" t="s">
        <v>30</v>
      </c>
      <c r="B485" s="50"/>
      <c r="C485" s="85">
        <f>C484*6/100</f>
        <v>26896.5</v>
      </c>
    </row>
    <row r="486" spans="1:3" ht="15.75" x14ac:dyDescent="0.25">
      <c r="A486" s="67" t="s">
        <v>31</v>
      </c>
      <c r="B486" s="47"/>
      <c r="C486" s="77">
        <v>-15000</v>
      </c>
    </row>
    <row r="487" spans="1:3" ht="16.5" thickBot="1" x14ac:dyDescent="0.3">
      <c r="A487" s="88" t="s">
        <v>54</v>
      </c>
      <c r="B487" s="57"/>
      <c r="C487" s="127">
        <f t="shared" ref="C487" si="22">C485+C486</f>
        <v>11896.5</v>
      </c>
    </row>
    <row r="488" spans="1:3" ht="15.75" thickTop="1" x14ac:dyDescent="0.25"/>
    <row r="497" spans="1:3" ht="15.75" x14ac:dyDescent="0.25">
      <c r="A497" s="3"/>
      <c r="B497" s="3"/>
      <c r="C497" s="3"/>
    </row>
    <row r="498" spans="1:3" ht="15.75" x14ac:dyDescent="0.25">
      <c r="A498" s="3"/>
      <c r="B498" s="3"/>
      <c r="C498" s="3"/>
    </row>
    <row r="500" spans="1:3" ht="15.75" x14ac:dyDescent="0.25">
      <c r="A500" s="71" t="s">
        <v>62</v>
      </c>
      <c r="C500" s="101"/>
    </row>
    <row r="501" spans="1:3" ht="15.75" x14ac:dyDescent="0.25">
      <c r="A501" s="71" t="s">
        <v>63</v>
      </c>
      <c r="B501" s="71"/>
      <c r="C501" s="72"/>
    </row>
    <row r="502" spans="1:3" ht="15.75" x14ac:dyDescent="0.25">
      <c r="A502" s="73"/>
      <c r="B502" s="73"/>
      <c r="C502" s="72"/>
    </row>
    <row r="503" spans="1:3" ht="15.75" x14ac:dyDescent="0.25">
      <c r="A503" s="74" t="s">
        <v>2</v>
      </c>
      <c r="B503" s="73"/>
      <c r="C503" s="72"/>
    </row>
    <row r="504" spans="1:3" ht="15.75" x14ac:dyDescent="0.25">
      <c r="A504" s="75"/>
      <c r="B504" s="165" t="s">
        <v>85</v>
      </c>
      <c r="C504" s="165"/>
    </row>
    <row r="505" spans="1:3" ht="15.75" x14ac:dyDescent="0.25">
      <c r="A505" s="76" t="s">
        <v>6</v>
      </c>
      <c r="B505" s="8"/>
      <c r="C505" s="7">
        <v>136500</v>
      </c>
    </row>
    <row r="506" spans="1:3" ht="15.75" x14ac:dyDescent="0.25">
      <c r="A506" s="67" t="s">
        <v>7</v>
      </c>
      <c r="B506" s="47"/>
      <c r="C506" s="77" t="s">
        <v>38</v>
      </c>
    </row>
    <row r="507" spans="1:3" ht="15.75" x14ac:dyDescent="0.25">
      <c r="A507" s="67" t="s">
        <v>9</v>
      </c>
      <c r="B507" s="11"/>
      <c r="C507" s="10">
        <v>7800</v>
      </c>
    </row>
    <row r="508" spans="1:3" ht="17.25" x14ac:dyDescent="0.3">
      <c r="A508" s="83" t="s">
        <v>10</v>
      </c>
      <c r="B508" s="48"/>
      <c r="C508" s="10" t="s">
        <v>38</v>
      </c>
    </row>
    <row r="509" spans="1:3" ht="15.75" x14ac:dyDescent="0.25">
      <c r="A509" s="67" t="s">
        <v>64</v>
      </c>
      <c r="B509" s="11"/>
      <c r="C509" s="10">
        <v>7500</v>
      </c>
    </row>
    <row r="510" spans="1:3" ht="15.75" x14ac:dyDescent="0.25">
      <c r="A510" s="67" t="s">
        <v>11</v>
      </c>
      <c r="B510" s="11"/>
      <c r="C510" s="10">
        <v>35325</v>
      </c>
    </row>
    <row r="511" spans="1:3" ht="15.75" x14ac:dyDescent="0.25">
      <c r="A511" s="67" t="s">
        <v>53</v>
      </c>
      <c r="B511" s="11"/>
      <c r="C511" s="10">
        <v>50000</v>
      </c>
    </row>
    <row r="512" spans="1:3" ht="15.75" x14ac:dyDescent="0.25">
      <c r="A512" s="67" t="s">
        <v>13</v>
      </c>
      <c r="B512" s="11"/>
      <c r="C512" s="10">
        <v>68250</v>
      </c>
    </row>
    <row r="513" spans="1:3" ht="15.75" x14ac:dyDescent="0.25">
      <c r="A513" s="67" t="s">
        <v>14</v>
      </c>
      <c r="B513" s="47"/>
      <c r="C513" s="13" t="s">
        <v>38</v>
      </c>
    </row>
    <row r="514" spans="1:3" ht="15.75" x14ac:dyDescent="0.25">
      <c r="A514" s="67" t="s">
        <v>16</v>
      </c>
      <c r="B514" s="11"/>
      <c r="C514" s="10">
        <v>25000</v>
      </c>
    </row>
    <row r="515" spans="1:3" ht="15.75" x14ac:dyDescent="0.25">
      <c r="A515" s="67" t="s">
        <v>17</v>
      </c>
      <c r="B515" s="11"/>
      <c r="C515" s="10">
        <v>75000</v>
      </c>
    </row>
    <row r="516" spans="1:3" ht="15.75" x14ac:dyDescent="0.25">
      <c r="A516" s="67" t="s">
        <v>15</v>
      </c>
      <c r="B516" s="47"/>
      <c r="C516" s="15">
        <v>125000</v>
      </c>
    </row>
    <row r="517" spans="1:3" ht="15.75" x14ac:dyDescent="0.25">
      <c r="A517" s="67" t="s">
        <v>18</v>
      </c>
      <c r="B517" s="11"/>
      <c r="C517" s="10">
        <v>13900</v>
      </c>
    </row>
    <row r="518" spans="1:3" ht="15.75" x14ac:dyDescent="0.25">
      <c r="A518" s="67" t="s">
        <v>19</v>
      </c>
      <c r="B518" s="11"/>
      <c r="C518" s="10">
        <v>20000</v>
      </c>
    </row>
    <row r="519" spans="1:3" ht="15.75" x14ac:dyDescent="0.25">
      <c r="A519" s="78" t="s">
        <v>20</v>
      </c>
      <c r="B519" s="19"/>
      <c r="C519" s="18">
        <f>SUM(C505:C518)</f>
        <v>564275</v>
      </c>
    </row>
    <row r="520" spans="1:3" ht="15.75" x14ac:dyDescent="0.25">
      <c r="A520" s="79"/>
      <c r="B520" s="47"/>
      <c r="C520" s="20"/>
    </row>
    <row r="521" spans="1:3" ht="15.75" x14ac:dyDescent="0.25">
      <c r="A521" s="80" t="s">
        <v>21</v>
      </c>
      <c r="B521" s="47"/>
      <c r="C521" s="20"/>
    </row>
    <row r="522" spans="1:3" ht="15.75" x14ac:dyDescent="0.25">
      <c r="A522" s="67" t="s">
        <v>23</v>
      </c>
      <c r="B522" s="47"/>
      <c r="C522" s="77"/>
    </row>
    <row r="523" spans="1:3" ht="15.75" x14ac:dyDescent="0.25">
      <c r="A523" s="67" t="s">
        <v>22</v>
      </c>
      <c r="B523" s="47"/>
      <c r="C523" s="81"/>
    </row>
    <row r="524" spans="1:3" ht="15.75" x14ac:dyDescent="0.25">
      <c r="A524" s="67" t="s">
        <v>24</v>
      </c>
      <c r="B524" s="47"/>
      <c r="C524" s="81"/>
    </row>
    <row r="525" spans="1:3" ht="15.75" x14ac:dyDescent="0.25">
      <c r="A525" s="67" t="s">
        <v>25</v>
      </c>
      <c r="B525" s="47"/>
      <c r="C525" s="81"/>
    </row>
    <row r="526" spans="1:3" ht="15.75" x14ac:dyDescent="0.25">
      <c r="A526" s="67"/>
      <c r="B526" s="8"/>
      <c r="C526" s="7">
        <f>+C519+C522+C523+C524+C525</f>
        <v>564275</v>
      </c>
    </row>
    <row r="527" spans="1:3" ht="15.75" x14ac:dyDescent="0.25">
      <c r="A527" s="80" t="s">
        <v>26</v>
      </c>
      <c r="B527" s="47"/>
      <c r="C527" s="81"/>
    </row>
    <row r="528" spans="1:3" ht="15.75" x14ac:dyDescent="0.25">
      <c r="A528" s="67" t="s">
        <v>27</v>
      </c>
      <c r="B528" s="29">
        <v>350</v>
      </c>
      <c r="C528" s="82"/>
    </row>
    <row r="529" spans="1:3" ht="17.25" x14ac:dyDescent="0.3">
      <c r="A529" s="83" t="s">
        <v>28</v>
      </c>
      <c r="B529" s="29">
        <v>13650</v>
      </c>
      <c r="C529" s="82"/>
    </row>
    <row r="530" spans="1:3" ht="17.25" x14ac:dyDescent="0.3">
      <c r="A530" s="83"/>
      <c r="B530" s="49"/>
      <c r="C530" s="33">
        <f>-B528-B529-B530</f>
        <v>-14000</v>
      </c>
    </row>
    <row r="531" spans="1:3" ht="16.5" thickBot="1" x14ac:dyDescent="0.3">
      <c r="A531" s="67" t="s">
        <v>29</v>
      </c>
      <c r="B531" s="35"/>
      <c r="C531" s="84">
        <f>+C526+C530</f>
        <v>550275</v>
      </c>
    </row>
    <row r="532" spans="1:3" ht="15.75" x14ac:dyDescent="0.25">
      <c r="A532" s="67" t="s">
        <v>73</v>
      </c>
      <c r="B532" s="50"/>
      <c r="C532" s="85">
        <f>C531*12/100</f>
        <v>66033</v>
      </c>
    </row>
    <row r="533" spans="1:3" ht="15.75" x14ac:dyDescent="0.25">
      <c r="A533" s="67" t="s">
        <v>31</v>
      </c>
      <c r="B533" s="47"/>
      <c r="C533" s="77">
        <v>-45000</v>
      </c>
    </row>
    <row r="534" spans="1:3" ht="16.5" thickBot="1" x14ac:dyDescent="0.3">
      <c r="A534" s="88" t="s">
        <v>54</v>
      </c>
      <c r="B534" s="89"/>
      <c r="C534" s="126">
        <f>C532+C533</f>
        <v>21033</v>
      </c>
    </row>
    <row r="535" spans="1:3" ht="15.75" thickTop="1" x14ac:dyDescent="0.25"/>
    <row r="549" spans="1:3" ht="15.75" x14ac:dyDescent="0.25">
      <c r="A549" s="71" t="s">
        <v>66</v>
      </c>
      <c r="C549" s="101"/>
    </row>
    <row r="550" spans="1:3" ht="15.75" x14ac:dyDescent="0.25">
      <c r="A550" s="71" t="s">
        <v>63</v>
      </c>
      <c r="B550" s="71"/>
      <c r="C550" s="72"/>
    </row>
    <row r="551" spans="1:3" x14ac:dyDescent="0.25">
      <c r="C551" s="101"/>
    </row>
    <row r="552" spans="1:3" ht="15.75" x14ac:dyDescent="0.25">
      <c r="A552" s="74" t="s">
        <v>2</v>
      </c>
      <c r="B552" s="73"/>
      <c r="C552" s="72"/>
    </row>
    <row r="553" spans="1:3" ht="15.75" x14ac:dyDescent="0.25">
      <c r="A553" s="75"/>
      <c r="B553" s="165" t="s">
        <v>85</v>
      </c>
      <c r="C553" s="165"/>
    </row>
    <row r="554" spans="1:3" ht="15.75" x14ac:dyDescent="0.25">
      <c r="A554" s="76" t="s">
        <v>6</v>
      </c>
      <c r="B554" s="8"/>
      <c r="C554" s="7">
        <v>139250</v>
      </c>
    </row>
    <row r="555" spans="1:3" ht="15.75" x14ac:dyDescent="0.25">
      <c r="A555" s="67" t="s">
        <v>7</v>
      </c>
      <c r="B555" s="47"/>
      <c r="C555" s="77" t="s">
        <v>38</v>
      </c>
    </row>
    <row r="556" spans="1:3" ht="15.75" x14ac:dyDescent="0.25">
      <c r="A556" s="67" t="s">
        <v>9</v>
      </c>
      <c r="B556" s="11"/>
      <c r="C556" s="10">
        <v>7800</v>
      </c>
    </row>
    <row r="557" spans="1:3" ht="17.25" x14ac:dyDescent="0.3">
      <c r="A557" s="83" t="s">
        <v>10</v>
      </c>
      <c r="B557" s="48"/>
      <c r="C557" s="10" t="s">
        <v>38</v>
      </c>
    </row>
    <row r="558" spans="1:3" ht="15.75" x14ac:dyDescent="0.25">
      <c r="A558" s="67" t="s">
        <v>64</v>
      </c>
      <c r="B558" s="11"/>
      <c r="C558" s="10">
        <v>7500</v>
      </c>
    </row>
    <row r="559" spans="1:3" ht="15.75" x14ac:dyDescent="0.25">
      <c r="A559" s="67" t="s">
        <v>11</v>
      </c>
      <c r="B559" s="11"/>
      <c r="C559" s="10">
        <v>35325</v>
      </c>
    </row>
    <row r="560" spans="1:3" ht="15.75" x14ac:dyDescent="0.25">
      <c r="A560" s="67" t="s">
        <v>53</v>
      </c>
      <c r="B560" s="11"/>
      <c r="C560" s="10">
        <v>50000</v>
      </c>
    </row>
    <row r="561" spans="1:3" ht="15.75" x14ac:dyDescent="0.25">
      <c r="A561" s="67" t="s">
        <v>13</v>
      </c>
      <c r="B561" s="11"/>
      <c r="C561" s="10">
        <v>69625</v>
      </c>
    </row>
    <row r="562" spans="1:3" ht="15.75" x14ac:dyDescent="0.25">
      <c r="A562" s="67" t="s">
        <v>14</v>
      </c>
      <c r="B562" s="47"/>
      <c r="C562" s="13" t="s">
        <v>38</v>
      </c>
    </row>
    <row r="563" spans="1:3" ht="15.75" x14ac:dyDescent="0.25">
      <c r="A563" s="67" t="s">
        <v>16</v>
      </c>
      <c r="B563" s="11"/>
      <c r="C563" s="10">
        <v>25000</v>
      </c>
    </row>
    <row r="564" spans="1:3" ht="15.75" x14ac:dyDescent="0.25">
      <c r="A564" s="67" t="s">
        <v>17</v>
      </c>
      <c r="B564" s="11"/>
      <c r="C564" s="10">
        <v>75000</v>
      </c>
    </row>
    <row r="565" spans="1:3" ht="15.75" x14ac:dyDescent="0.25">
      <c r="A565" s="67" t="s">
        <v>15</v>
      </c>
      <c r="B565" s="47"/>
      <c r="C565" s="15">
        <v>125000</v>
      </c>
    </row>
    <row r="566" spans="1:3" ht="15.75" x14ac:dyDescent="0.25">
      <c r="A566" s="67" t="s">
        <v>18</v>
      </c>
      <c r="B566" s="11"/>
      <c r="C566" s="10">
        <v>13900</v>
      </c>
    </row>
    <row r="567" spans="1:3" ht="15.75" x14ac:dyDescent="0.25">
      <c r="A567" s="67" t="s">
        <v>19</v>
      </c>
      <c r="B567" s="11"/>
      <c r="C567" s="10">
        <v>20000</v>
      </c>
    </row>
    <row r="568" spans="1:3" ht="15.75" x14ac:dyDescent="0.25">
      <c r="A568" s="78" t="s">
        <v>20</v>
      </c>
      <c r="B568" s="19"/>
      <c r="C568" s="18">
        <f>SUM(C554:C567)</f>
        <v>568400</v>
      </c>
    </row>
    <row r="569" spans="1:3" ht="15.75" x14ac:dyDescent="0.25">
      <c r="A569" s="79"/>
      <c r="B569" s="47"/>
      <c r="C569" s="20"/>
    </row>
    <row r="570" spans="1:3" ht="15.75" x14ac:dyDescent="0.25">
      <c r="A570" s="80" t="s">
        <v>21</v>
      </c>
      <c r="B570" s="47"/>
      <c r="C570" s="20"/>
    </row>
    <row r="571" spans="1:3" ht="15.75" x14ac:dyDescent="0.25">
      <c r="A571" s="67" t="s">
        <v>23</v>
      </c>
      <c r="B571" s="47"/>
      <c r="C571" s="77"/>
    </row>
    <row r="572" spans="1:3" ht="15.75" x14ac:dyDescent="0.25">
      <c r="A572" s="67" t="s">
        <v>22</v>
      </c>
      <c r="B572" s="47"/>
      <c r="C572" s="81"/>
    </row>
    <row r="573" spans="1:3" ht="15.75" x14ac:dyDescent="0.25">
      <c r="A573" s="67" t="s">
        <v>24</v>
      </c>
      <c r="B573" s="47"/>
      <c r="C573" s="81"/>
    </row>
    <row r="574" spans="1:3" ht="15.75" x14ac:dyDescent="0.25">
      <c r="A574" s="67" t="s">
        <v>25</v>
      </c>
      <c r="B574" s="47"/>
      <c r="C574" s="81"/>
    </row>
    <row r="575" spans="1:3" ht="15.75" x14ac:dyDescent="0.25">
      <c r="A575" s="67"/>
      <c r="B575" s="8"/>
      <c r="C575" s="7">
        <f>+C568+C571+C572+C573+C574</f>
        <v>568400</v>
      </c>
    </row>
    <row r="576" spans="1:3" ht="15.75" x14ac:dyDescent="0.25">
      <c r="A576" s="80" t="s">
        <v>26</v>
      </c>
      <c r="B576" s="47"/>
      <c r="C576" s="81"/>
    </row>
    <row r="577" spans="1:3" ht="15.75" x14ac:dyDescent="0.25">
      <c r="A577" s="67" t="s">
        <v>27</v>
      </c>
      <c r="B577" s="29">
        <v>350</v>
      </c>
      <c r="C577" s="82"/>
    </row>
    <row r="578" spans="1:3" ht="17.25" x14ac:dyDescent="0.3">
      <c r="A578" s="83" t="s">
        <v>28</v>
      </c>
      <c r="B578" s="29">
        <v>13925</v>
      </c>
      <c r="C578" s="82"/>
    </row>
    <row r="579" spans="1:3" ht="17.25" x14ac:dyDescent="0.3">
      <c r="A579" s="83"/>
      <c r="B579" s="49"/>
      <c r="C579" s="33">
        <f>-B577-B578-B579</f>
        <v>-14275</v>
      </c>
    </row>
    <row r="580" spans="1:3" ht="16.5" thickBot="1" x14ac:dyDescent="0.3">
      <c r="A580" s="67" t="s">
        <v>29</v>
      </c>
      <c r="B580" s="35"/>
      <c r="C580" s="84">
        <f>+C575+C579</f>
        <v>554125</v>
      </c>
    </row>
    <row r="581" spans="1:3" ht="15.75" x14ac:dyDescent="0.25">
      <c r="A581" s="67" t="s">
        <v>65</v>
      </c>
      <c r="B581" s="50"/>
      <c r="C581" s="85">
        <f>C580*12/100</f>
        <v>66495</v>
      </c>
    </row>
    <row r="582" spans="1:3" ht="15.75" x14ac:dyDescent="0.25">
      <c r="A582" s="67" t="s">
        <v>31</v>
      </c>
      <c r="B582" s="47"/>
      <c r="C582" s="77">
        <v>-45000</v>
      </c>
    </row>
    <row r="583" spans="1:3" ht="16.5" thickBot="1" x14ac:dyDescent="0.3">
      <c r="A583" s="88" t="s">
        <v>54</v>
      </c>
      <c r="B583" s="89"/>
      <c r="C583" s="126">
        <f>C581+C582</f>
        <v>21495</v>
      </c>
    </row>
    <row r="584" spans="1:3" ht="15.75" thickTop="1" x14ac:dyDescent="0.25"/>
    <row r="596" spans="1:3" ht="15.75" x14ac:dyDescent="0.25">
      <c r="A596" s="102" t="s">
        <v>67</v>
      </c>
      <c r="B596" s="102"/>
      <c r="C596" s="3"/>
    </row>
    <row r="597" spans="1:3" ht="15.75" x14ac:dyDescent="0.25">
      <c r="A597" s="102" t="s">
        <v>68</v>
      </c>
      <c r="B597" s="102"/>
      <c r="C597" s="3"/>
    </row>
    <row r="598" spans="1:3" ht="15.75" x14ac:dyDescent="0.25">
      <c r="A598" s="3"/>
      <c r="B598" s="3"/>
      <c r="C598" s="3"/>
    </row>
    <row r="599" spans="1:3" ht="15.75" x14ac:dyDescent="0.25">
      <c r="A599" s="103" t="s">
        <v>2</v>
      </c>
      <c r="B599" s="3"/>
      <c r="C599" s="3"/>
    </row>
    <row r="600" spans="1:3" ht="17.25" x14ac:dyDescent="0.3">
      <c r="A600" s="5"/>
      <c r="B600" s="165" t="s">
        <v>85</v>
      </c>
      <c r="C600" s="165"/>
    </row>
    <row r="601" spans="1:3" ht="17.25" x14ac:dyDescent="0.3">
      <c r="A601" s="6" t="s">
        <v>6</v>
      </c>
      <c r="B601" s="104"/>
      <c r="C601" s="105">
        <v>110000</v>
      </c>
    </row>
    <row r="602" spans="1:3" ht="17.25" x14ac:dyDescent="0.3">
      <c r="A602" s="9" t="s">
        <v>7</v>
      </c>
      <c r="B602" s="106"/>
      <c r="C602" s="107">
        <v>25587.68</v>
      </c>
    </row>
    <row r="603" spans="1:3" ht="15.75" x14ac:dyDescent="0.25">
      <c r="A603" s="12" t="s">
        <v>8</v>
      </c>
      <c r="B603" s="16"/>
      <c r="C603" s="15">
        <v>3801.79</v>
      </c>
    </row>
    <row r="604" spans="1:3" ht="17.25" x14ac:dyDescent="0.3">
      <c r="A604" s="9" t="s">
        <v>9</v>
      </c>
      <c r="B604" s="106"/>
      <c r="C604" s="107">
        <v>7800</v>
      </c>
    </row>
    <row r="605" spans="1:3" ht="17.25" x14ac:dyDescent="0.3">
      <c r="A605" s="9" t="s">
        <v>10</v>
      </c>
      <c r="B605" s="106"/>
      <c r="C605" s="107"/>
    </row>
    <row r="606" spans="1:3" ht="17.25" x14ac:dyDescent="0.3">
      <c r="A606" s="9" t="s">
        <v>11</v>
      </c>
      <c r="B606" s="106"/>
      <c r="C606" s="107">
        <v>35325</v>
      </c>
    </row>
    <row r="607" spans="1:3" ht="17.25" x14ac:dyDescent="0.3">
      <c r="A607" s="9" t="s">
        <v>12</v>
      </c>
      <c r="B607" s="16"/>
      <c r="C607" s="15"/>
    </row>
    <row r="608" spans="1:3" ht="17.25" x14ac:dyDescent="0.3">
      <c r="A608" s="9" t="s">
        <v>13</v>
      </c>
      <c r="B608" s="106"/>
      <c r="C608" s="107">
        <v>55000</v>
      </c>
    </row>
    <row r="609" spans="1:3" ht="17.25" x14ac:dyDescent="0.3">
      <c r="A609" s="9" t="s">
        <v>14</v>
      </c>
      <c r="B609" s="106"/>
      <c r="C609" s="107">
        <v>12793.84</v>
      </c>
    </row>
    <row r="610" spans="1:3" ht="17.25" x14ac:dyDescent="0.3">
      <c r="A610" s="9" t="s">
        <v>15</v>
      </c>
      <c r="B610" s="16"/>
      <c r="C610" s="15">
        <v>100000</v>
      </c>
    </row>
    <row r="611" spans="1:3" ht="17.25" x14ac:dyDescent="0.3">
      <c r="A611" s="9" t="s">
        <v>16</v>
      </c>
      <c r="B611" s="106"/>
      <c r="C611" s="107">
        <v>25000</v>
      </c>
    </row>
    <row r="612" spans="1:3" ht="17.25" x14ac:dyDescent="0.3">
      <c r="A612" s="9" t="s">
        <v>17</v>
      </c>
      <c r="B612" s="106"/>
      <c r="C612" s="107">
        <v>141785.71</v>
      </c>
    </row>
    <row r="613" spans="1:3" ht="17.25" x14ac:dyDescent="0.3">
      <c r="A613" s="9" t="s">
        <v>18</v>
      </c>
      <c r="B613" s="16"/>
      <c r="C613" s="15">
        <v>11500</v>
      </c>
    </row>
    <row r="614" spans="1:3" ht="17.25" x14ac:dyDescent="0.3">
      <c r="A614" s="9" t="s">
        <v>19</v>
      </c>
      <c r="B614" s="106"/>
      <c r="C614" s="107">
        <v>20000</v>
      </c>
    </row>
    <row r="615" spans="1:3" ht="17.25" x14ac:dyDescent="0.3">
      <c r="A615" s="17" t="s">
        <v>20</v>
      </c>
      <c r="B615" s="109"/>
      <c r="C615" s="108">
        <f>SUM(C601:C614)</f>
        <v>548594.02</v>
      </c>
    </row>
    <row r="616" spans="1:3" ht="17.25" x14ac:dyDescent="0.3">
      <c r="A616" s="9"/>
      <c r="B616" s="22"/>
      <c r="C616" s="20"/>
    </row>
    <row r="617" spans="1:3" ht="17.25" x14ac:dyDescent="0.3">
      <c r="A617" s="23" t="s">
        <v>21</v>
      </c>
      <c r="B617" s="22"/>
      <c r="C617" s="20"/>
    </row>
    <row r="618" spans="1:3" ht="17.25" x14ac:dyDescent="0.3">
      <c r="A618" s="9" t="s">
        <v>22</v>
      </c>
      <c r="B618" s="22"/>
      <c r="C618" s="20"/>
    </row>
    <row r="619" spans="1:3" ht="15.75" x14ac:dyDescent="0.25">
      <c r="A619" s="110" t="s">
        <v>23</v>
      </c>
      <c r="B619" s="22"/>
      <c r="C619" s="20"/>
    </row>
    <row r="620" spans="1:3" ht="17.25" x14ac:dyDescent="0.3">
      <c r="A620" s="9" t="s">
        <v>24</v>
      </c>
      <c r="B620" s="22"/>
      <c r="C620" s="20"/>
    </row>
    <row r="621" spans="1:3" ht="17.25" x14ac:dyDescent="0.3">
      <c r="A621" s="9" t="s">
        <v>25</v>
      </c>
      <c r="B621" s="22"/>
      <c r="C621" s="20"/>
    </row>
    <row r="622" spans="1:3" ht="17.25" x14ac:dyDescent="0.3">
      <c r="A622" s="9"/>
      <c r="B622" s="22"/>
      <c r="C622" s="20"/>
    </row>
    <row r="623" spans="1:3" ht="15.75" x14ac:dyDescent="0.25">
      <c r="A623" s="12"/>
      <c r="B623" s="104"/>
      <c r="C623" s="105">
        <f>+C615+C618+C619+C620+C621</f>
        <v>548594.02</v>
      </c>
    </row>
    <row r="624" spans="1:3" ht="17.25" x14ac:dyDescent="0.3">
      <c r="A624" s="23" t="s">
        <v>26</v>
      </c>
      <c r="B624" s="106"/>
      <c r="C624" s="107"/>
    </row>
    <row r="625" spans="1:3" ht="17.25" x14ac:dyDescent="0.3">
      <c r="A625" s="9" t="s">
        <v>27</v>
      </c>
      <c r="B625" s="111">
        <v>350</v>
      </c>
      <c r="C625" s="112"/>
    </row>
    <row r="626" spans="1:3" ht="17.25" x14ac:dyDescent="0.3">
      <c r="A626" s="9" t="s">
        <v>28</v>
      </c>
      <c r="B626" s="32"/>
      <c r="C626" s="31"/>
    </row>
    <row r="627" spans="1:3" ht="15.75" x14ac:dyDescent="0.25">
      <c r="A627" s="110"/>
      <c r="B627" s="32"/>
      <c r="C627" s="31"/>
    </row>
    <row r="628" spans="1:3" ht="15.75" x14ac:dyDescent="0.25">
      <c r="A628" s="12"/>
      <c r="B628" s="106"/>
      <c r="C628" s="107">
        <f>-B625-B626-B627</f>
        <v>-350</v>
      </c>
    </row>
    <row r="629" spans="1:3" ht="17.25" x14ac:dyDescent="0.3">
      <c r="A629" s="9" t="s">
        <v>29</v>
      </c>
      <c r="B629" s="104"/>
      <c r="C629" s="105">
        <f>+C623+C628</f>
        <v>548244.02</v>
      </c>
    </row>
    <row r="630" spans="1:3" ht="17.25" x14ac:dyDescent="0.3">
      <c r="A630" s="9" t="s">
        <v>30</v>
      </c>
      <c r="B630" s="32"/>
      <c r="C630" s="31">
        <f>C629*12/100</f>
        <v>65789.282399999996</v>
      </c>
    </row>
    <row r="631" spans="1:3" ht="17.25" x14ac:dyDescent="0.3">
      <c r="A631" s="9" t="s">
        <v>31</v>
      </c>
      <c r="B631" s="22"/>
      <c r="C631" s="20">
        <v>-45000</v>
      </c>
    </row>
    <row r="632" spans="1:3" ht="16.5" thickBot="1" x14ac:dyDescent="0.3">
      <c r="A632" s="12" t="s">
        <v>32</v>
      </c>
      <c r="B632" s="32"/>
      <c r="C632" s="128">
        <f>C630+C631</f>
        <v>20789.282399999996</v>
      </c>
    </row>
    <row r="633" spans="1:3" ht="16.5" thickBot="1" x14ac:dyDescent="0.3">
      <c r="A633" s="68" t="s">
        <v>33</v>
      </c>
      <c r="B633" s="132"/>
      <c r="C633" s="133">
        <f>20789</f>
        <v>20789</v>
      </c>
    </row>
    <row r="634" spans="1:3" x14ac:dyDescent="0.25">
      <c r="C634" t="s">
        <v>86</v>
      </c>
    </row>
    <row r="641" spans="1:3" ht="17.25" x14ac:dyDescent="0.3">
      <c r="A641" s="1" t="s">
        <v>69</v>
      </c>
      <c r="B641" s="1"/>
      <c r="C641" s="2"/>
    </row>
    <row r="642" spans="1:3" ht="15.75" x14ac:dyDescent="0.25">
      <c r="A642" s="113" t="s">
        <v>70</v>
      </c>
      <c r="B642" s="113"/>
      <c r="C642" s="114"/>
    </row>
    <row r="643" spans="1:3" ht="17.25" x14ac:dyDescent="0.3">
      <c r="A643" s="2"/>
      <c r="B643" s="2"/>
      <c r="C643" s="2"/>
    </row>
    <row r="644" spans="1:3" ht="17.25" x14ac:dyDescent="0.3">
      <c r="A644" s="4" t="s">
        <v>2</v>
      </c>
      <c r="B644" s="2"/>
      <c r="C644" s="2"/>
    </row>
    <row r="645" spans="1:3" ht="17.25" x14ac:dyDescent="0.3">
      <c r="A645" s="115"/>
      <c r="B645" s="116"/>
      <c r="C645" s="115"/>
    </row>
    <row r="646" spans="1:3" ht="17.25" x14ac:dyDescent="0.3">
      <c r="A646" s="5"/>
      <c r="B646" s="165" t="s">
        <v>85</v>
      </c>
      <c r="C646" s="165"/>
    </row>
    <row r="647" spans="1:3" ht="17.25" x14ac:dyDescent="0.3">
      <c r="A647" s="117" t="s">
        <v>6</v>
      </c>
      <c r="B647" s="8"/>
      <c r="C647" s="7">
        <v>110000</v>
      </c>
    </row>
    <row r="648" spans="1:3" ht="17.25" x14ac:dyDescent="0.3">
      <c r="A648" s="17" t="s">
        <v>7</v>
      </c>
      <c r="B648" s="11"/>
      <c r="C648" s="10">
        <v>40696.42</v>
      </c>
    </row>
    <row r="649" spans="1:3" ht="17.25" x14ac:dyDescent="0.3">
      <c r="A649" s="9" t="s">
        <v>10</v>
      </c>
      <c r="B649" s="11"/>
      <c r="C649" s="10"/>
    </row>
    <row r="650" spans="1:3" ht="17.25" x14ac:dyDescent="0.3">
      <c r="A650" s="9" t="s">
        <v>9</v>
      </c>
      <c r="B650" s="11"/>
      <c r="C650" s="10">
        <v>7800</v>
      </c>
    </row>
    <row r="651" spans="1:3" ht="17.25" x14ac:dyDescent="0.3">
      <c r="A651" s="9" t="s">
        <v>11</v>
      </c>
      <c r="B651" s="11"/>
      <c r="C651" s="10">
        <v>35325</v>
      </c>
    </row>
    <row r="652" spans="1:3" ht="17.25" x14ac:dyDescent="0.3">
      <c r="A652" s="9" t="s">
        <v>13</v>
      </c>
      <c r="B652" s="32"/>
      <c r="C652" s="31">
        <v>55000</v>
      </c>
    </row>
    <row r="653" spans="1:3" ht="17.25" x14ac:dyDescent="0.3">
      <c r="A653" s="9" t="s">
        <v>14</v>
      </c>
      <c r="B653" s="16"/>
      <c r="C653" s="15">
        <v>20348.21</v>
      </c>
    </row>
    <row r="654" spans="1:3" ht="17.25" x14ac:dyDescent="0.3">
      <c r="A654" s="9" t="s">
        <v>16</v>
      </c>
      <c r="B654" s="11"/>
      <c r="C654" s="10">
        <v>25000</v>
      </c>
    </row>
    <row r="655" spans="1:3" ht="17.25" x14ac:dyDescent="0.3">
      <c r="A655" s="9" t="s">
        <v>17</v>
      </c>
      <c r="B655" s="11"/>
      <c r="C655" s="10">
        <v>141785.71</v>
      </c>
    </row>
    <row r="656" spans="1:3" ht="17.25" x14ac:dyDescent="0.3">
      <c r="A656" s="9" t="s">
        <v>18</v>
      </c>
      <c r="B656" s="14"/>
      <c r="C656" s="13">
        <v>11500</v>
      </c>
    </row>
    <row r="657" spans="1:3" ht="17.25" x14ac:dyDescent="0.3">
      <c r="A657" s="9" t="s">
        <v>19</v>
      </c>
      <c r="B657" s="11"/>
      <c r="C657" s="10">
        <v>20000</v>
      </c>
    </row>
    <row r="658" spans="1:3" ht="17.25" x14ac:dyDescent="0.3">
      <c r="A658" s="17" t="s">
        <v>20</v>
      </c>
      <c r="B658" s="19"/>
      <c r="C658" s="18">
        <f>SUM(C647:C657)</f>
        <v>467455.33999999997</v>
      </c>
    </row>
    <row r="659" spans="1:3" ht="17.25" x14ac:dyDescent="0.3">
      <c r="A659" s="9"/>
      <c r="B659" s="3"/>
      <c r="C659" s="20"/>
    </row>
    <row r="660" spans="1:3" ht="17.25" x14ac:dyDescent="0.3">
      <c r="A660" s="23" t="s">
        <v>21</v>
      </c>
      <c r="B660" s="3"/>
      <c r="C660" s="20"/>
    </row>
    <row r="661" spans="1:3" ht="15.75" x14ac:dyDescent="0.25">
      <c r="A661" s="24" t="s">
        <v>23</v>
      </c>
      <c r="B661" s="21"/>
      <c r="C661" s="15"/>
    </row>
    <row r="662" spans="1:3" ht="17.25" x14ac:dyDescent="0.3">
      <c r="A662" s="9" t="s">
        <v>22</v>
      </c>
      <c r="B662" s="21"/>
      <c r="C662" s="15">
        <v>20000</v>
      </c>
    </row>
    <row r="663" spans="1:3" ht="17.25" x14ac:dyDescent="0.3">
      <c r="A663" s="9" t="s">
        <v>24</v>
      </c>
      <c r="B663" s="21"/>
      <c r="C663" s="15">
        <v>65000</v>
      </c>
    </row>
    <row r="664" spans="1:3" ht="17.25" x14ac:dyDescent="0.3">
      <c r="A664" s="9" t="s">
        <v>25</v>
      </c>
      <c r="B664" s="21"/>
      <c r="C664" s="20"/>
    </row>
    <row r="665" spans="1:3" ht="17.25" x14ac:dyDescent="0.3">
      <c r="A665" s="12"/>
      <c r="B665" s="44"/>
      <c r="C665" s="118"/>
    </row>
    <row r="666" spans="1:3" ht="17.25" x14ac:dyDescent="0.3">
      <c r="A666" s="9"/>
      <c r="B666" s="8"/>
      <c r="C666" s="7">
        <f>+C658+C661+C662+C663+C664</f>
        <v>552455.34</v>
      </c>
    </row>
    <row r="667" spans="1:3" ht="17.25" x14ac:dyDescent="0.3">
      <c r="A667" s="23" t="s">
        <v>26</v>
      </c>
      <c r="B667" s="11"/>
      <c r="C667" s="10"/>
    </row>
    <row r="668" spans="1:3" ht="17.25" x14ac:dyDescent="0.3">
      <c r="A668" s="9" t="s">
        <v>27</v>
      </c>
      <c r="B668" s="29">
        <v>350</v>
      </c>
      <c r="C668" s="28"/>
    </row>
    <row r="669" spans="1:3" ht="17.25" x14ac:dyDescent="0.3">
      <c r="A669" s="9" t="s">
        <v>28</v>
      </c>
      <c r="B669" s="30">
        <v>15069.64</v>
      </c>
      <c r="C669" s="31"/>
    </row>
    <row r="670" spans="1:3" ht="16.5" thickBot="1" x14ac:dyDescent="0.3">
      <c r="A670" s="12"/>
      <c r="B670" s="36"/>
      <c r="C670" s="59">
        <f>-B668-B669</f>
        <v>-15419.64</v>
      </c>
    </row>
    <row r="671" spans="1:3" ht="17.25" x14ac:dyDescent="0.3">
      <c r="A671" s="9" t="s">
        <v>29</v>
      </c>
      <c r="B671" s="11"/>
      <c r="C671" s="10">
        <f>+C666+C670</f>
        <v>537035.69999999995</v>
      </c>
    </row>
    <row r="672" spans="1:3" ht="17.25" x14ac:dyDescent="0.3">
      <c r="A672" s="9" t="s">
        <v>30</v>
      </c>
      <c r="B672" s="30"/>
      <c r="C672" s="31">
        <f>C671*12/100</f>
        <v>64444.283999999992</v>
      </c>
    </row>
    <row r="673" spans="1:3" ht="17.25" x14ac:dyDescent="0.3">
      <c r="A673" s="9" t="s">
        <v>31</v>
      </c>
      <c r="B673" s="22"/>
      <c r="C673" s="20">
        <v>-45000</v>
      </c>
    </row>
    <row r="674" spans="1:3" ht="15.75" x14ac:dyDescent="0.25">
      <c r="A674" s="88" t="s">
        <v>54</v>
      </c>
      <c r="B674" s="40"/>
      <c r="C674" s="53">
        <f>C672+C673</f>
        <v>19444.283999999992</v>
      </c>
    </row>
    <row r="675" spans="1:3" ht="16.5" thickBot="1" x14ac:dyDescent="0.3">
      <c r="A675" s="119"/>
      <c r="B675" s="52"/>
      <c r="C675" s="124">
        <v>19444</v>
      </c>
    </row>
    <row r="676" spans="1:3" ht="15.75" thickTop="1" x14ac:dyDescent="0.25"/>
  </sheetData>
  <mergeCells count="15">
    <mergeCell ref="B553:C553"/>
    <mergeCell ref="B600:C600"/>
    <mergeCell ref="B646:C646"/>
    <mergeCell ref="B278:C278"/>
    <mergeCell ref="B321:C321"/>
    <mergeCell ref="B367:C367"/>
    <mergeCell ref="B411:C411"/>
    <mergeCell ref="B457:C457"/>
    <mergeCell ref="B504:C504"/>
    <mergeCell ref="B232:C232"/>
    <mergeCell ref="B7:C7"/>
    <mergeCell ref="B53:C53"/>
    <mergeCell ref="B99:C99"/>
    <mergeCell ref="B143:C143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3:H674"/>
  <sheetViews>
    <sheetView topLeftCell="A416" workbookViewId="0">
      <selection activeCell="G428" sqref="G428"/>
    </sheetView>
  </sheetViews>
  <sheetFormatPr defaultRowHeight="15" x14ac:dyDescent="0.25"/>
  <cols>
    <col min="1" max="1" width="36" customWidth="1"/>
    <col min="2" max="2" width="14" customWidth="1"/>
    <col min="3" max="3" width="15.7109375" customWidth="1"/>
    <col min="6" max="6" width="33.28515625" customWidth="1"/>
    <col min="7" max="7" width="13.140625" customWidth="1"/>
    <col min="8" max="8" width="14.8554687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5" t="s">
        <v>87</v>
      </c>
      <c r="C7" s="165"/>
    </row>
    <row r="8" spans="1:3" ht="15.75" x14ac:dyDescent="0.25">
      <c r="A8" s="76" t="s">
        <v>6</v>
      </c>
      <c r="B8" s="8"/>
      <c r="C8" s="7">
        <v>115000</v>
      </c>
    </row>
    <row r="9" spans="1:3" ht="15.75" x14ac:dyDescent="0.25">
      <c r="A9" s="67" t="s">
        <v>7</v>
      </c>
      <c r="B9" s="47"/>
      <c r="C9" s="77"/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35325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57500</v>
      </c>
    </row>
    <row r="15" spans="1:3" ht="15.75" x14ac:dyDescent="0.25">
      <c r="A15" s="67" t="s">
        <v>14</v>
      </c>
      <c r="B15" s="47"/>
      <c r="C15" s="13"/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479775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/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6149.53</v>
      </c>
      <c r="C27" s="81"/>
    </row>
    <row r="28" spans="1:3" ht="15.75" x14ac:dyDescent="0.25">
      <c r="A28" s="67"/>
      <c r="B28" s="8"/>
      <c r="C28" s="7">
        <f>C21+B26+B27+C24</f>
        <v>485924.53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11500</v>
      </c>
      <c r="C31" s="82"/>
    </row>
    <row r="32" spans="1:3" ht="17.25" x14ac:dyDescent="0.3">
      <c r="A32" s="83"/>
      <c r="B32" s="49"/>
      <c r="C32" s="33">
        <f>-B30-B31-B32</f>
        <v>-11850</v>
      </c>
    </row>
    <row r="33" spans="1:3" ht="16.5" thickBot="1" x14ac:dyDescent="0.3">
      <c r="A33" s="67" t="s">
        <v>29</v>
      </c>
      <c r="B33" s="35"/>
      <c r="C33" s="84">
        <f>C28-B30-B31</f>
        <v>474074.53</v>
      </c>
    </row>
    <row r="34" spans="1:3" ht="15.75" x14ac:dyDescent="0.25">
      <c r="A34" s="67" t="s">
        <v>30</v>
      </c>
      <c r="B34" s="50"/>
      <c r="C34" s="85">
        <f t="shared" ref="C34" si="0">C33*6/100</f>
        <v>28444.471800000003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5.75" x14ac:dyDescent="0.25">
      <c r="A36" s="67"/>
      <c r="B36" s="47"/>
      <c r="C36" s="122">
        <f>C34+C35</f>
        <v>13444.471800000003</v>
      </c>
    </row>
    <row r="37" spans="1:3" ht="16.5" thickBot="1" x14ac:dyDescent="0.3">
      <c r="A37" s="88" t="s">
        <v>54</v>
      </c>
      <c r="B37" s="57"/>
      <c r="C37" s="38">
        <v>13444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87</v>
      </c>
      <c r="C53" s="165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35325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415200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/>
    </row>
    <row r="73" spans="1:3" ht="17.25" x14ac:dyDescent="0.3">
      <c r="A73" s="9" t="s">
        <v>24</v>
      </c>
      <c r="B73" s="26"/>
      <c r="C73" s="25">
        <v>55000</v>
      </c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+C68+C71+C72+C73+C74+C75</f>
        <v>470200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459145</v>
      </c>
    </row>
    <row r="82" spans="1:3" ht="17.25" x14ac:dyDescent="0.3">
      <c r="A82" s="9" t="s">
        <v>30</v>
      </c>
      <c r="B82" s="32"/>
      <c r="C82" s="31">
        <f t="shared" ref="C82" si="2">C81*6/100</f>
        <v>27548.7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12548.7</v>
      </c>
    </row>
    <row r="85" spans="1:3" ht="17.25" thickTop="1" thickBot="1" x14ac:dyDescent="0.3">
      <c r="A85" s="43"/>
      <c r="B85" s="40"/>
      <c r="C85" s="42">
        <v>12549</v>
      </c>
    </row>
    <row r="86" spans="1:3" ht="16.5" thickTop="1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87</v>
      </c>
      <c r="C99" s="165"/>
    </row>
    <row r="100" spans="1:3" ht="17.25" x14ac:dyDescent="0.3">
      <c r="A100" s="6" t="s">
        <v>6</v>
      </c>
      <c r="B100" s="8"/>
      <c r="C100" s="7">
        <v>107050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35325</v>
      </c>
    </row>
    <row r="106" spans="1:3" ht="17.25" x14ac:dyDescent="0.3">
      <c r="A106" s="9" t="s">
        <v>12</v>
      </c>
      <c r="B106" s="16"/>
      <c r="C106" s="13">
        <v>30000</v>
      </c>
    </row>
    <row r="107" spans="1:3" ht="17.25" x14ac:dyDescent="0.3">
      <c r="A107" s="9" t="s">
        <v>13</v>
      </c>
      <c r="B107" s="11"/>
      <c r="C107" s="10">
        <v>53525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445200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134">
        <v>3852.93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449052.93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10705</v>
      </c>
      <c r="C125" s="31"/>
    </row>
    <row r="126" spans="1:3" ht="15.75" x14ac:dyDescent="0.25">
      <c r="A126" s="12"/>
      <c r="B126" s="49"/>
      <c r="C126" s="10">
        <f t="shared" ref="C126" si="4">-B124-B125</f>
        <v>-11055</v>
      </c>
    </row>
    <row r="127" spans="1:3" ht="18" thickBot="1" x14ac:dyDescent="0.35">
      <c r="A127" s="9" t="s">
        <v>29</v>
      </c>
      <c r="B127" s="35"/>
      <c r="C127" s="34">
        <f>+C122+C126</f>
        <v>437997.93</v>
      </c>
    </row>
    <row r="128" spans="1:3" ht="17.25" x14ac:dyDescent="0.3">
      <c r="A128" s="9" t="s">
        <v>30</v>
      </c>
      <c r="B128" s="32"/>
      <c r="C128" s="31">
        <f t="shared" ref="C128" si="5">C127*6/100</f>
        <v>26279.875800000002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6">C128+C129</f>
        <v>11279.875800000002</v>
      </c>
    </row>
    <row r="131" spans="1:3" ht="16.5" thickBot="1" x14ac:dyDescent="0.3">
      <c r="A131" s="51"/>
      <c r="B131" s="52"/>
      <c r="C131" s="124">
        <v>11280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5" t="s">
        <v>87</v>
      </c>
      <c r="C143" s="165"/>
    </row>
    <row r="144" spans="1:3" ht="17.25" x14ac:dyDescent="0.3">
      <c r="A144" s="6" t="s">
        <v>6</v>
      </c>
      <c r="B144" s="8"/>
      <c r="C144" s="7">
        <v>83150</v>
      </c>
    </row>
    <row r="145" spans="1:3" ht="17.25" x14ac:dyDescent="0.3">
      <c r="A145" s="9" t="s">
        <v>7</v>
      </c>
      <c r="B145" s="11"/>
      <c r="C145" s="10"/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35325</v>
      </c>
    </row>
    <row r="150" spans="1:3" ht="17.25" x14ac:dyDescent="0.3">
      <c r="A150" s="9" t="s">
        <v>12</v>
      </c>
      <c r="B150" s="16"/>
      <c r="C150" s="15">
        <v>30000</v>
      </c>
    </row>
    <row r="151" spans="1:3" ht="17.25" x14ac:dyDescent="0.3">
      <c r="A151" s="9" t="s">
        <v>13</v>
      </c>
      <c r="B151" s="11"/>
      <c r="C151" s="10">
        <v>41575</v>
      </c>
    </row>
    <row r="152" spans="1:3" ht="17.25" x14ac:dyDescent="0.3">
      <c r="A152" s="9" t="s">
        <v>14</v>
      </c>
      <c r="B152" s="11"/>
      <c r="C152" s="10"/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409350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/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409350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8315</v>
      </c>
      <c r="C169" s="31"/>
    </row>
    <row r="170" spans="1:3" ht="15.75" x14ac:dyDescent="0.25">
      <c r="A170" s="12"/>
      <c r="B170" s="11"/>
      <c r="C170" s="33">
        <f t="shared" ref="C170" si="7">-B168-B169</f>
        <v>-8665</v>
      </c>
    </row>
    <row r="171" spans="1:3" ht="17.25" x14ac:dyDescent="0.3">
      <c r="A171" s="9" t="s">
        <v>29</v>
      </c>
      <c r="B171" s="11"/>
      <c r="C171" s="10">
        <f>+C166+C170</f>
        <v>400685</v>
      </c>
    </row>
    <row r="172" spans="1:3" ht="17.25" x14ac:dyDescent="0.3">
      <c r="A172" s="9" t="s">
        <v>37</v>
      </c>
      <c r="B172" s="32"/>
      <c r="C172" s="31">
        <f t="shared" ref="C172" si="8">C171*6/100</f>
        <v>24041.1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9">C172+C173</f>
        <v>9041.0999999999985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1" t="s">
        <v>39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5" t="s">
        <v>87</v>
      </c>
      <c r="C186" s="165"/>
    </row>
    <row r="187" spans="1:3" ht="17.25" x14ac:dyDescent="0.3">
      <c r="A187" s="6" t="s">
        <v>6</v>
      </c>
      <c r="B187" s="8"/>
      <c r="C187" s="7">
        <v>104700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35325</v>
      </c>
    </row>
    <row r="193" spans="1:3" ht="17.25" x14ac:dyDescent="0.3">
      <c r="A193" s="9" t="s">
        <v>12</v>
      </c>
      <c r="B193" s="16"/>
      <c r="C193" s="15">
        <v>30000</v>
      </c>
    </row>
    <row r="194" spans="1:3" ht="17.25" x14ac:dyDescent="0.3">
      <c r="A194" s="9" t="s">
        <v>13</v>
      </c>
      <c r="B194" s="11"/>
      <c r="C194" s="10">
        <v>52350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441675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 t="shared" ref="C209" si="10">+C201+C204+C205+C206+C207</f>
        <v>441675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10470</v>
      </c>
      <c r="C212" s="31"/>
    </row>
    <row r="213" spans="1:3" ht="15.75" x14ac:dyDescent="0.25">
      <c r="A213" s="12"/>
      <c r="B213" s="11"/>
      <c r="C213" s="10">
        <f t="shared" ref="C213" si="11">-B211-B212</f>
        <v>-10820</v>
      </c>
    </row>
    <row r="214" spans="1:3" ht="17.25" x14ac:dyDescent="0.3">
      <c r="A214" s="9" t="s">
        <v>29</v>
      </c>
      <c r="B214" s="8"/>
      <c r="C214" s="7">
        <f>+C209+C213</f>
        <v>430855</v>
      </c>
    </row>
    <row r="215" spans="1:3" ht="17.25" x14ac:dyDescent="0.3">
      <c r="A215" s="9" t="s">
        <v>30</v>
      </c>
      <c r="B215" s="32"/>
      <c r="C215" s="31">
        <f t="shared" ref="C215" si="12">C214*6/100</f>
        <v>25851.3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12" t="s">
        <v>32</v>
      </c>
      <c r="B217" s="32"/>
      <c r="C217" s="53">
        <f t="shared" ref="C217" si="13">C215+C216</f>
        <v>10851.3</v>
      </c>
    </row>
    <row r="218" spans="1:3" ht="16.5" thickBot="1" x14ac:dyDescent="0.3">
      <c r="A218" s="43"/>
      <c r="B218" s="39"/>
      <c r="C218" s="124">
        <v>10851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8" spans="1:3" ht="17.25" x14ac:dyDescent="0.3">
      <c r="A228" s="61" t="s">
        <v>41</v>
      </c>
      <c r="B228" s="3"/>
      <c r="C228" s="3"/>
    </row>
    <row r="229" spans="1:3" ht="17.25" x14ac:dyDescent="0.3">
      <c r="A229" s="61" t="s">
        <v>1</v>
      </c>
      <c r="B229" s="3"/>
      <c r="C229" s="3"/>
    </row>
    <row r="230" spans="1:3" ht="17.25" x14ac:dyDescent="0.3">
      <c r="A230" s="5"/>
      <c r="B230" s="3"/>
      <c r="C230" s="3"/>
    </row>
    <row r="231" spans="1:3" ht="17.25" x14ac:dyDescent="0.3">
      <c r="A231" s="63" t="s">
        <v>2</v>
      </c>
      <c r="B231" s="3"/>
      <c r="C231" s="3"/>
    </row>
    <row r="232" spans="1:3" ht="17.25" x14ac:dyDescent="0.3">
      <c r="A232" s="5"/>
      <c r="B232" s="165" t="s">
        <v>87</v>
      </c>
      <c r="C232" s="165"/>
    </row>
    <row r="233" spans="1:3" ht="17.25" x14ac:dyDescent="0.3">
      <c r="A233" s="6" t="s">
        <v>6</v>
      </c>
      <c r="B233" s="8"/>
      <c r="C233" s="7">
        <v>90840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35325</v>
      </c>
    </row>
    <row r="239" spans="1:3" ht="17.25" x14ac:dyDescent="0.3">
      <c r="A239" s="9" t="s">
        <v>12</v>
      </c>
      <c r="B239" s="16"/>
      <c r="C239" s="15"/>
    </row>
    <row r="240" spans="1:3" ht="17.25" x14ac:dyDescent="0.3">
      <c r="A240" s="9" t="s">
        <v>13</v>
      </c>
      <c r="B240" s="11"/>
      <c r="C240" s="10">
        <v>45420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390885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16"/>
      <c r="C251" s="15"/>
    </row>
    <row r="252" spans="1:3" ht="17.25" x14ac:dyDescent="0.3">
      <c r="A252" s="9" t="s">
        <v>24</v>
      </c>
      <c r="B252" s="22"/>
      <c r="C252" s="134">
        <v>70000</v>
      </c>
    </row>
    <row r="253" spans="1:3" ht="17.25" x14ac:dyDescent="0.3">
      <c r="A253" s="9" t="s">
        <v>25</v>
      </c>
      <c r="B253" s="22"/>
      <c r="C253" s="28">
        <v>5026.75</v>
      </c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465911.75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v>9084</v>
      </c>
      <c r="C258" s="31"/>
    </row>
    <row r="259" spans="1:3" ht="16.5" thickBot="1" x14ac:dyDescent="0.3">
      <c r="A259" s="12"/>
      <c r="B259" s="36"/>
      <c r="C259" s="59">
        <f>-B257-B258</f>
        <v>-9434</v>
      </c>
    </row>
    <row r="260" spans="1:3" ht="17.25" x14ac:dyDescent="0.3">
      <c r="A260" s="9" t="s">
        <v>29</v>
      </c>
      <c r="B260" s="11"/>
      <c r="C260" s="65">
        <f>+C255+C259</f>
        <v>456477.75</v>
      </c>
    </row>
    <row r="261" spans="1:3" ht="17.25" x14ac:dyDescent="0.3">
      <c r="A261" s="9" t="s">
        <v>30</v>
      </c>
      <c r="B261" s="32"/>
      <c r="C261" s="85">
        <f>C260*6/100</f>
        <v>27388.665000000001</v>
      </c>
    </row>
    <row r="262" spans="1:3" ht="17.25" x14ac:dyDescent="0.3">
      <c r="A262" s="9" t="s">
        <v>31</v>
      </c>
      <c r="B262" s="22"/>
      <c r="C262" s="77">
        <v>-15000</v>
      </c>
    </row>
    <row r="263" spans="1:3" ht="15.75" x14ac:dyDescent="0.25">
      <c r="A263" s="43" t="s">
        <v>32</v>
      </c>
      <c r="B263" s="40"/>
      <c r="C263" s="60">
        <f>C261+C262</f>
        <v>12388.665000000001</v>
      </c>
    </row>
    <row r="264" spans="1:3" ht="16.5" thickBot="1" x14ac:dyDescent="0.3">
      <c r="A264" s="12"/>
      <c r="B264" s="52"/>
      <c r="C264" s="124">
        <v>12389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5" t="s">
        <v>87</v>
      </c>
      <c r="C278" s="165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35325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446400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/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446400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4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435345</v>
      </c>
    </row>
    <row r="307" spans="1:3" ht="17.25" x14ac:dyDescent="0.3">
      <c r="A307" s="9" t="s">
        <v>30</v>
      </c>
      <c r="B307" s="32"/>
      <c r="C307" s="85">
        <f t="shared" ref="C307" si="15">C306*6/100</f>
        <v>26120.7</v>
      </c>
    </row>
    <row r="308" spans="1:3" ht="17.25" x14ac:dyDescent="0.3">
      <c r="A308" s="9" t="s">
        <v>31</v>
      </c>
      <c r="B308" s="22"/>
      <c r="C308" s="77">
        <v>-15000</v>
      </c>
    </row>
    <row r="309" spans="1:3" ht="16.5" thickBot="1" x14ac:dyDescent="0.3">
      <c r="A309" s="12" t="s">
        <v>32</v>
      </c>
      <c r="B309" s="40"/>
      <c r="C309" s="42">
        <f t="shared" ref="C309" si="16">C307+C308</f>
        <v>11120.7</v>
      </c>
    </row>
    <row r="310" spans="1:3" ht="18" thickTop="1" x14ac:dyDescent="0.3">
      <c r="A310" s="5"/>
      <c r="B310" s="3"/>
      <c r="C310" s="3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87</v>
      </c>
      <c r="C321" s="165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35325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387630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134">
        <v>65000</v>
      </c>
    </row>
    <row r="342" spans="1:3" ht="17.25" x14ac:dyDescent="0.3">
      <c r="A342" s="9" t="s">
        <v>25</v>
      </c>
      <c r="B342" s="22"/>
      <c r="C342" s="135">
        <v>3477.24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456107.24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136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446890.23999999999</v>
      </c>
    </row>
    <row r="350" spans="1:3" ht="17.25" x14ac:dyDescent="0.3">
      <c r="A350" s="9" t="s">
        <v>30</v>
      </c>
      <c r="B350" s="30"/>
      <c r="C350" s="31">
        <f t="shared" ref="C350" si="18">C349*6/100</f>
        <v>26813.414399999998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6.5" thickBot="1" x14ac:dyDescent="0.3">
      <c r="A352" s="43" t="s">
        <v>32</v>
      </c>
      <c r="B352" s="40"/>
      <c r="C352" s="124">
        <f t="shared" ref="C352" si="19">C350+C351</f>
        <v>11813.414399999998</v>
      </c>
    </row>
    <row r="353" spans="1:3" ht="16.5" thickTop="1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87</v>
      </c>
      <c r="C367" s="165"/>
    </row>
    <row r="368" spans="1:3" ht="17.25" x14ac:dyDescent="0.3">
      <c r="A368" s="6" t="s">
        <v>6</v>
      </c>
      <c r="B368" s="8"/>
      <c r="C368" s="7">
        <v>100000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35325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50000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434625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434625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v>10000</v>
      </c>
      <c r="C393" s="31"/>
    </row>
    <row r="394" spans="1:3" ht="16.5" thickBot="1" x14ac:dyDescent="0.3">
      <c r="A394" s="12"/>
      <c r="B394" s="62"/>
      <c r="C394" s="59">
        <f t="shared" ref="C394" si="20">-B392-B393</f>
        <v>-10350</v>
      </c>
    </row>
    <row r="395" spans="1:3" ht="17.25" x14ac:dyDescent="0.3">
      <c r="A395" s="9" t="s">
        <v>29</v>
      </c>
      <c r="B395" s="11"/>
      <c r="C395" s="65">
        <f>+C390+C394</f>
        <v>424275</v>
      </c>
    </row>
    <row r="396" spans="1:3" ht="17.25" x14ac:dyDescent="0.3">
      <c r="A396" s="9" t="s">
        <v>30</v>
      </c>
      <c r="B396" s="30"/>
      <c r="C396" s="31">
        <f>C395*6/100</f>
        <v>25456.5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12" t="s">
        <v>32</v>
      </c>
      <c r="B398" s="40"/>
      <c r="C398" s="41">
        <f t="shared" ref="C398" si="21">C396+C397</f>
        <v>10456.5</v>
      </c>
    </row>
    <row r="399" spans="1:3" ht="17.25" x14ac:dyDescent="0.3">
      <c r="A399" s="61"/>
      <c r="B399" s="3"/>
      <c r="C399" s="3"/>
    </row>
    <row r="400" spans="1:3" ht="17.25" x14ac:dyDescent="0.3">
      <c r="A400" s="61"/>
      <c r="B400" s="3"/>
      <c r="C400" s="3"/>
    </row>
    <row r="401" spans="1:8" ht="17.25" x14ac:dyDescent="0.3">
      <c r="A401" s="61"/>
      <c r="B401" s="3"/>
      <c r="C401" s="3"/>
    </row>
    <row r="402" spans="1:8" ht="15.75" x14ac:dyDescent="0.25">
      <c r="A402" s="92"/>
      <c r="B402" s="30"/>
      <c r="C402" s="58"/>
    </row>
    <row r="403" spans="1:8" ht="15.75" x14ac:dyDescent="0.25">
      <c r="A403" s="92"/>
      <c r="B403" s="30"/>
      <c r="C403" s="58"/>
    </row>
    <row r="404" spans="1:8" ht="15.75" x14ac:dyDescent="0.25">
      <c r="A404" s="92"/>
      <c r="B404" s="30"/>
      <c r="C404" s="58"/>
    </row>
    <row r="405" spans="1:8" ht="17.25" x14ac:dyDescent="0.3">
      <c r="A405" s="1" t="s">
        <v>55</v>
      </c>
      <c r="B405" s="3"/>
      <c r="C405" s="3"/>
    </row>
    <row r="406" spans="1:8" ht="17.25" x14ac:dyDescent="0.3">
      <c r="A406" s="1" t="s">
        <v>56</v>
      </c>
      <c r="B406" s="3"/>
      <c r="C406" s="3"/>
    </row>
    <row r="407" spans="1:8" ht="15.75" x14ac:dyDescent="0.25">
      <c r="A407" s="73"/>
      <c r="B407" s="3"/>
      <c r="C407" s="3"/>
    </row>
    <row r="408" spans="1:8" ht="15.75" x14ac:dyDescent="0.25">
      <c r="A408" s="74" t="s">
        <v>2</v>
      </c>
      <c r="B408" s="3"/>
      <c r="C408" s="3"/>
    </row>
    <row r="409" spans="1:8" ht="15.75" x14ac:dyDescent="0.25">
      <c r="A409" s="75"/>
      <c r="B409" s="165" t="s">
        <v>87</v>
      </c>
      <c r="C409" s="165"/>
      <c r="F409" s="75"/>
      <c r="G409" s="165" t="s">
        <v>87</v>
      </c>
      <c r="H409" s="165"/>
    </row>
    <row r="410" spans="1:8" ht="15.75" x14ac:dyDescent="0.25">
      <c r="A410" s="76" t="s">
        <v>6</v>
      </c>
      <c r="B410" s="8"/>
      <c r="C410" s="7">
        <v>90840</v>
      </c>
      <c r="F410" s="76" t="s">
        <v>6</v>
      </c>
      <c r="G410" s="8"/>
      <c r="H410" s="7">
        <v>90840</v>
      </c>
    </row>
    <row r="411" spans="1:8" ht="15.75" x14ac:dyDescent="0.25">
      <c r="A411" s="67" t="s">
        <v>7</v>
      </c>
      <c r="B411" s="47"/>
      <c r="C411" s="77"/>
      <c r="F411" s="67" t="s">
        <v>7</v>
      </c>
      <c r="G411" s="47"/>
      <c r="H411" s="77"/>
    </row>
    <row r="412" spans="1:8" ht="15.75" x14ac:dyDescent="0.25">
      <c r="A412" s="67" t="s">
        <v>9</v>
      </c>
      <c r="B412" s="11"/>
      <c r="C412" s="10">
        <v>7800</v>
      </c>
      <c r="F412" s="67" t="s">
        <v>9</v>
      </c>
      <c r="G412" s="11"/>
      <c r="H412" s="10">
        <v>7800</v>
      </c>
    </row>
    <row r="413" spans="1:8" ht="16.5" x14ac:dyDescent="0.25">
      <c r="A413" s="12" t="s">
        <v>8</v>
      </c>
      <c r="B413" s="48"/>
      <c r="C413" s="10">
        <v>2320</v>
      </c>
      <c r="F413" s="12" t="s">
        <v>8</v>
      </c>
      <c r="G413" s="48"/>
      <c r="H413" s="10">
        <v>2320</v>
      </c>
    </row>
    <row r="414" spans="1:8" ht="15.75" x14ac:dyDescent="0.25">
      <c r="A414" s="67" t="s">
        <v>11</v>
      </c>
      <c r="B414" s="11"/>
      <c r="C414" s="10">
        <v>35325</v>
      </c>
      <c r="F414" s="67" t="s">
        <v>11</v>
      </c>
      <c r="G414" s="11"/>
      <c r="H414" s="10">
        <v>35325</v>
      </c>
    </row>
    <row r="415" spans="1:8" ht="15.75" x14ac:dyDescent="0.25">
      <c r="A415" s="67" t="s">
        <v>53</v>
      </c>
      <c r="B415" s="11"/>
      <c r="C415" s="10">
        <v>30000</v>
      </c>
      <c r="F415" s="67" t="s">
        <v>53</v>
      </c>
      <c r="G415" s="11"/>
      <c r="H415" s="10" t="s">
        <v>38</v>
      </c>
    </row>
    <row r="416" spans="1:8" ht="15.75" x14ac:dyDescent="0.25">
      <c r="A416" s="67" t="s">
        <v>13</v>
      </c>
      <c r="B416" s="11"/>
      <c r="C416" s="10">
        <v>45420</v>
      </c>
      <c r="F416" s="67" t="s">
        <v>13</v>
      </c>
      <c r="G416" s="11"/>
      <c r="H416" s="10">
        <v>45420</v>
      </c>
    </row>
    <row r="417" spans="1:8" ht="15.75" x14ac:dyDescent="0.25">
      <c r="A417" s="67" t="s">
        <v>14</v>
      </c>
      <c r="B417" s="47"/>
      <c r="C417" s="13"/>
      <c r="F417" s="67" t="s">
        <v>14</v>
      </c>
      <c r="G417" s="47"/>
      <c r="H417" s="13"/>
    </row>
    <row r="418" spans="1:8" ht="15.75" x14ac:dyDescent="0.25">
      <c r="A418" s="67" t="s">
        <v>16</v>
      </c>
      <c r="B418" s="11"/>
      <c r="C418" s="10">
        <v>25000</v>
      </c>
      <c r="F418" s="67" t="s">
        <v>16</v>
      </c>
      <c r="G418" s="11"/>
      <c r="H418" s="10">
        <v>25000</v>
      </c>
    </row>
    <row r="419" spans="1:8" ht="15.75" x14ac:dyDescent="0.25">
      <c r="A419" s="67" t="s">
        <v>17</v>
      </c>
      <c r="B419" s="11"/>
      <c r="C419" s="10">
        <v>55000</v>
      </c>
      <c r="F419" s="67" t="s">
        <v>17</v>
      </c>
      <c r="G419" s="11"/>
      <c r="H419" s="10">
        <v>55000</v>
      </c>
    </row>
    <row r="420" spans="1:8" ht="15.75" x14ac:dyDescent="0.25">
      <c r="A420" s="67" t="s">
        <v>15</v>
      </c>
      <c r="B420" s="47"/>
      <c r="C420" s="25">
        <v>100000</v>
      </c>
      <c r="F420" s="67" t="s">
        <v>15</v>
      </c>
      <c r="G420" s="47"/>
      <c r="H420" s="25">
        <v>100000</v>
      </c>
    </row>
    <row r="421" spans="1:8" ht="15.75" x14ac:dyDescent="0.25">
      <c r="A421" s="67" t="s">
        <v>18</v>
      </c>
      <c r="B421" s="11"/>
      <c r="C421" s="10">
        <v>11500</v>
      </c>
      <c r="F421" s="67" t="s">
        <v>18</v>
      </c>
      <c r="G421" s="11"/>
      <c r="H421" s="10">
        <v>11500</v>
      </c>
    </row>
    <row r="422" spans="1:8" ht="15.75" x14ac:dyDescent="0.25">
      <c r="A422" s="67" t="s">
        <v>19</v>
      </c>
      <c r="B422" s="11"/>
      <c r="C422" s="10">
        <v>20000</v>
      </c>
      <c r="F422" s="67" t="s">
        <v>19</v>
      </c>
      <c r="G422" s="11"/>
      <c r="H422" s="10">
        <v>20000</v>
      </c>
    </row>
    <row r="423" spans="1:8" ht="15.75" x14ac:dyDescent="0.25">
      <c r="A423" s="78" t="s">
        <v>20</v>
      </c>
      <c r="B423" s="19"/>
      <c r="C423" s="18">
        <f>SUM(C410:C422)</f>
        <v>423205</v>
      </c>
      <c r="F423" s="78" t="s">
        <v>20</v>
      </c>
      <c r="G423" s="19"/>
      <c r="H423" s="18">
        <f>SUM(H410:H422)</f>
        <v>393205</v>
      </c>
    </row>
    <row r="424" spans="1:8" ht="15.75" x14ac:dyDescent="0.25">
      <c r="A424" s="79"/>
      <c r="B424" s="47"/>
      <c r="C424" s="20"/>
      <c r="F424" s="79"/>
      <c r="G424" s="47"/>
      <c r="H424" s="20"/>
    </row>
    <row r="425" spans="1:8" ht="15.75" x14ac:dyDescent="0.25">
      <c r="A425" s="80" t="s">
        <v>21</v>
      </c>
      <c r="B425" s="47"/>
      <c r="C425" s="20"/>
      <c r="F425" s="80" t="s">
        <v>21</v>
      </c>
      <c r="G425" s="47"/>
      <c r="H425" s="20"/>
    </row>
    <row r="426" spans="1:8" ht="15.75" x14ac:dyDescent="0.25">
      <c r="A426" s="67" t="s">
        <v>23</v>
      </c>
      <c r="B426" s="47"/>
      <c r="C426" s="77"/>
      <c r="F426" s="67" t="s">
        <v>23</v>
      </c>
      <c r="G426" s="47"/>
      <c r="H426" s="77"/>
    </row>
    <row r="427" spans="1:8" ht="15.75" x14ac:dyDescent="0.25">
      <c r="A427" s="67" t="s">
        <v>22</v>
      </c>
      <c r="B427" s="47"/>
      <c r="C427" s="81"/>
      <c r="F427" s="67" t="s">
        <v>22</v>
      </c>
      <c r="G427" s="47"/>
      <c r="H427" s="81"/>
    </row>
    <row r="428" spans="1:8" ht="15.75" x14ac:dyDescent="0.25">
      <c r="A428" s="67" t="s">
        <v>24</v>
      </c>
      <c r="B428" s="90"/>
      <c r="C428" s="81"/>
      <c r="F428" s="67" t="s">
        <v>24</v>
      </c>
      <c r="G428" s="14">
        <v>70000</v>
      </c>
      <c r="H428" s="81"/>
    </row>
    <row r="429" spans="1:8" ht="15.75" x14ac:dyDescent="0.25">
      <c r="A429" s="67" t="s">
        <v>25</v>
      </c>
      <c r="B429" s="47"/>
      <c r="C429" s="81"/>
      <c r="F429" s="67" t="s">
        <v>25</v>
      </c>
      <c r="G429" s="47"/>
      <c r="H429" s="81"/>
    </row>
    <row r="430" spans="1:8" ht="15.75" x14ac:dyDescent="0.25">
      <c r="A430" s="67"/>
      <c r="B430" s="8"/>
      <c r="C430" s="7">
        <f>C423+B428+C426</f>
        <v>423205</v>
      </c>
      <c r="F430" s="67"/>
      <c r="G430" s="8"/>
      <c r="H430" s="7">
        <f>H423+G428+H426</f>
        <v>463205</v>
      </c>
    </row>
    <row r="431" spans="1:8" ht="15.75" x14ac:dyDescent="0.25">
      <c r="A431" s="80" t="s">
        <v>26</v>
      </c>
      <c r="B431" s="47"/>
      <c r="C431" s="81"/>
      <c r="F431" s="80" t="s">
        <v>26</v>
      </c>
      <c r="G431" s="47"/>
      <c r="H431" s="81"/>
    </row>
    <row r="432" spans="1:8" ht="15.75" x14ac:dyDescent="0.25">
      <c r="A432" s="67" t="s">
        <v>27</v>
      </c>
      <c r="B432" s="29">
        <v>350</v>
      </c>
      <c r="C432" s="82"/>
      <c r="F432" s="67" t="s">
        <v>27</v>
      </c>
      <c r="G432" s="29">
        <v>350</v>
      </c>
      <c r="H432" s="82"/>
    </row>
    <row r="433" spans="1:8" ht="17.25" x14ac:dyDescent="0.3">
      <c r="A433" s="83" t="s">
        <v>28</v>
      </c>
      <c r="B433" s="29">
        <v>9084</v>
      </c>
      <c r="C433" s="82"/>
      <c r="F433" s="83" t="s">
        <v>28</v>
      </c>
      <c r="G433" s="29">
        <v>9084</v>
      </c>
      <c r="H433" s="82"/>
    </row>
    <row r="434" spans="1:8" ht="17.25" x14ac:dyDescent="0.3">
      <c r="A434" s="83"/>
      <c r="B434" s="49"/>
      <c r="C434" s="33">
        <f>-B432-B433-B434</f>
        <v>-9434</v>
      </c>
      <c r="F434" s="83"/>
      <c r="G434" s="49"/>
      <c r="H434" s="33">
        <f>-G432-G433-G434</f>
        <v>-9434</v>
      </c>
    </row>
    <row r="435" spans="1:8" ht="16.5" thickBot="1" x14ac:dyDescent="0.3">
      <c r="A435" s="67" t="s">
        <v>29</v>
      </c>
      <c r="B435" s="35"/>
      <c r="C435" s="84">
        <f>C430-B432-B433</f>
        <v>413771</v>
      </c>
      <c r="F435" s="67" t="s">
        <v>29</v>
      </c>
      <c r="G435" s="35"/>
      <c r="H435" s="84">
        <f>H430-G432-G433</f>
        <v>453771</v>
      </c>
    </row>
    <row r="436" spans="1:8" ht="15.75" x14ac:dyDescent="0.25">
      <c r="A436" s="67" t="s">
        <v>30</v>
      </c>
      <c r="B436" s="50"/>
      <c r="C436" s="85">
        <f>C435*6/100</f>
        <v>24826.26</v>
      </c>
      <c r="F436" s="67" t="s">
        <v>30</v>
      </c>
      <c r="G436" s="50"/>
      <c r="H436" s="85">
        <f>H435*6/100</f>
        <v>27226.26</v>
      </c>
    </row>
    <row r="437" spans="1:8" ht="15.75" x14ac:dyDescent="0.25">
      <c r="A437" s="67" t="s">
        <v>31</v>
      </c>
      <c r="B437" s="47"/>
      <c r="C437" s="77">
        <v>-15000</v>
      </c>
      <c r="F437" s="67" t="s">
        <v>31</v>
      </c>
      <c r="G437" s="47"/>
      <c r="H437" s="77">
        <v>-15000</v>
      </c>
    </row>
    <row r="438" spans="1:8" ht="16.5" thickBot="1" x14ac:dyDescent="0.3">
      <c r="A438" s="12" t="s">
        <v>32</v>
      </c>
      <c r="B438" s="57"/>
      <c r="C438" s="126">
        <f>C436+C437</f>
        <v>9826.2599999999984</v>
      </c>
      <c r="F438" s="12" t="s">
        <v>32</v>
      </c>
      <c r="G438" s="57"/>
      <c r="H438" s="126">
        <f>H436+H437</f>
        <v>12226.259999999998</v>
      </c>
    </row>
    <row r="439" spans="1:8" ht="16.5" thickTop="1" x14ac:dyDescent="0.25">
      <c r="A439" s="92"/>
      <c r="B439" s="37"/>
      <c r="C439" s="120"/>
      <c r="H439" s="145">
        <f>H438-C438</f>
        <v>2400</v>
      </c>
    </row>
    <row r="440" spans="1:8" ht="15.75" x14ac:dyDescent="0.25">
      <c r="A440" s="92"/>
      <c r="B440" s="37"/>
      <c r="C440" s="120"/>
    </row>
    <row r="441" spans="1:8" ht="15.75" x14ac:dyDescent="0.25">
      <c r="A441" s="92"/>
      <c r="B441" s="37"/>
      <c r="C441" s="120"/>
    </row>
    <row r="442" spans="1:8" ht="15.75" x14ac:dyDescent="0.25">
      <c r="A442" s="92"/>
      <c r="B442" s="37"/>
      <c r="C442" s="120"/>
    </row>
    <row r="443" spans="1:8" ht="15.75" x14ac:dyDescent="0.25">
      <c r="A443" s="92"/>
      <c r="B443" s="37"/>
      <c r="C443" s="120"/>
    </row>
    <row r="444" spans="1:8" ht="15.75" x14ac:dyDescent="0.25">
      <c r="A444" s="92"/>
      <c r="B444" s="37"/>
      <c r="C444" s="120"/>
    </row>
    <row r="445" spans="1:8" ht="15.75" x14ac:dyDescent="0.25">
      <c r="A445" s="92"/>
      <c r="B445" s="37"/>
      <c r="C445" s="120"/>
    </row>
    <row r="446" spans="1:8" ht="15.75" x14ac:dyDescent="0.25">
      <c r="A446" s="92"/>
      <c r="B446" s="37"/>
      <c r="C446" s="120"/>
    </row>
    <row r="447" spans="1:8" ht="15.75" x14ac:dyDescent="0.25">
      <c r="A447" s="92"/>
      <c r="B447" s="37"/>
      <c r="C447" s="120"/>
    </row>
    <row r="448" spans="1:8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7.25" x14ac:dyDescent="0.3">
      <c r="A451" s="1" t="s">
        <v>71</v>
      </c>
      <c r="B451" s="1"/>
      <c r="C451" s="2"/>
    </row>
    <row r="452" spans="1:3" ht="17.25" x14ac:dyDescent="0.3">
      <c r="A452" s="1" t="s">
        <v>56</v>
      </c>
      <c r="B452" s="1"/>
      <c r="C452" s="2"/>
    </row>
    <row r="453" spans="1:3" ht="15.75" x14ac:dyDescent="0.25">
      <c r="A453" s="73"/>
      <c r="B453" s="73"/>
      <c r="C453" s="72"/>
    </row>
    <row r="454" spans="1:3" ht="15.75" x14ac:dyDescent="0.25">
      <c r="A454" s="74" t="s">
        <v>2</v>
      </c>
      <c r="B454" s="73"/>
      <c r="C454" s="72"/>
    </row>
    <row r="455" spans="1:3" ht="15.75" x14ac:dyDescent="0.25">
      <c r="A455" s="75"/>
      <c r="B455" s="165" t="s">
        <v>87</v>
      </c>
      <c r="C455" s="165"/>
    </row>
    <row r="456" spans="1:3" ht="15.75" x14ac:dyDescent="0.25">
      <c r="A456" s="76" t="s">
        <v>6</v>
      </c>
      <c r="B456" s="8"/>
      <c r="C456" s="7">
        <v>110000</v>
      </c>
    </row>
    <row r="457" spans="1:3" ht="15.75" x14ac:dyDescent="0.25">
      <c r="A457" s="67" t="s">
        <v>7</v>
      </c>
      <c r="B457" s="47"/>
      <c r="C457" s="77"/>
    </row>
    <row r="458" spans="1:3" ht="15.75" x14ac:dyDescent="0.25">
      <c r="A458" s="67" t="s">
        <v>9</v>
      </c>
      <c r="B458" s="11"/>
      <c r="C458" s="10">
        <v>7800</v>
      </c>
    </row>
    <row r="459" spans="1:3" ht="16.5" x14ac:dyDescent="0.25">
      <c r="A459" s="12" t="s">
        <v>8</v>
      </c>
      <c r="B459" s="48"/>
      <c r="C459" s="10"/>
    </row>
    <row r="460" spans="1:3" ht="15.75" x14ac:dyDescent="0.25">
      <c r="A460" s="67" t="s">
        <v>11</v>
      </c>
      <c r="B460" s="11"/>
      <c r="C460" s="10">
        <v>35325</v>
      </c>
    </row>
    <row r="461" spans="1:3" ht="15.75" x14ac:dyDescent="0.25">
      <c r="A461" s="67" t="s">
        <v>53</v>
      </c>
      <c r="B461" s="11"/>
      <c r="C461" s="10">
        <v>30000</v>
      </c>
    </row>
    <row r="462" spans="1:3" ht="15.75" x14ac:dyDescent="0.25">
      <c r="A462" s="67" t="s">
        <v>72</v>
      </c>
      <c r="B462" s="11"/>
      <c r="C462" s="10"/>
    </row>
    <row r="463" spans="1:3" ht="15.75" x14ac:dyDescent="0.25">
      <c r="A463" s="67" t="s">
        <v>13</v>
      </c>
      <c r="B463" s="11"/>
      <c r="C463" s="10">
        <v>55000</v>
      </c>
    </row>
    <row r="464" spans="1:3" ht="15.75" x14ac:dyDescent="0.25">
      <c r="A464" s="67" t="s">
        <v>14</v>
      </c>
      <c r="B464" s="47"/>
      <c r="C464" s="13"/>
    </row>
    <row r="465" spans="1:3" ht="15.75" x14ac:dyDescent="0.25">
      <c r="A465" s="67" t="s">
        <v>16</v>
      </c>
      <c r="B465" s="11"/>
      <c r="C465" s="10">
        <v>25000</v>
      </c>
    </row>
    <row r="466" spans="1:3" ht="15.75" x14ac:dyDescent="0.25">
      <c r="A466" s="67" t="s">
        <v>17</v>
      </c>
      <c r="B466" s="11"/>
      <c r="C466" s="10">
        <v>65000</v>
      </c>
    </row>
    <row r="467" spans="1:3" ht="15.75" x14ac:dyDescent="0.25">
      <c r="A467" s="67" t="s">
        <v>15</v>
      </c>
      <c r="B467" s="47"/>
      <c r="C467" s="25">
        <v>100000</v>
      </c>
    </row>
    <row r="468" spans="1:3" ht="15.75" x14ac:dyDescent="0.25">
      <c r="A468" s="67" t="s">
        <v>18</v>
      </c>
      <c r="B468" s="11"/>
      <c r="C468" s="10">
        <v>11500</v>
      </c>
    </row>
    <row r="469" spans="1:3" ht="15.75" x14ac:dyDescent="0.25">
      <c r="A469" s="67" t="s">
        <v>19</v>
      </c>
      <c r="B469" s="11"/>
      <c r="C469" s="10">
        <v>20000</v>
      </c>
    </row>
    <row r="470" spans="1:3" ht="15.75" x14ac:dyDescent="0.25">
      <c r="A470" s="78" t="s">
        <v>20</v>
      </c>
      <c r="B470" s="19"/>
      <c r="C470" s="18">
        <f>SUM(C456:C469)</f>
        <v>459625</v>
      </c>
    </row>
    <row r="471" spans="1:3" ht="15.75" x14ac:dyDescent="0.25">
      <c r="A471" s="79"/>
      <c r="B471" s="47"/>
      <c r="C471" s="20"/>
    </row>
    <row r="472" spans="1:3" ht="15.75" x14ac:dyDescent="0.25">
      <c r="A472" s="80" t="s">
        <v>21</v>
      </c>
      <c r="B472" s="47"/>
      <c r="C472" s="20"/>
    </row>
    <row r="473" spans="1:3" ht="15.75" x14ac:dyDescent="0.25">
      <c r="A473" s="67" t="s">
        <v>23</v>
      </c>
      <c r="B473" s="47"/>
      <c r="C473" s="77"/>
    </row>
    <row r="474" spans="1:3" ht="15.75" x14ac:dyDescent="0.25">
      <c r="A474" s="67" t="s">
        <v>22</v>
      </c>
      <c r="B474" s="47"/>
      <c r="C474" s="81"/>
    </row>
    <row r="475" spans="1:3" ht="15.75" x14ac:dyDescent="0.25">
      <c r="A475" s="67" t="s">
        <v>24</v>
      </c>
      <c r="B475" s="90"/>
      <c r="C475" s="81"/>
    </row>
    <row r="476" spans="1:3" ht="15.75" x14ac:dyDescent="0.25">
      <c r="A476" s="67" t="s">
        <v>25</v>
      </c>
      <c r="B476" s="47"/>
      <c r="C476" s="81"/>
    </row>
    <row r="477" spans="1:3" ht="15.75" x14ac:dyDescent="0.25">
      <c r="A477" s="67"/>
      <c r="B477" s="8"/>
      <c r="C477" s="7">
        <f>C470+B475+C473</f>
        <v>459625</v>
      </c>
    </row>
    <row r="478" spans="1:3" ht="15.75" x14ac:dyDescent="0.25">
      <c r="A478" s="80" t="s">
        <v>26</v>
      </c>
      <c r="B478" s="47"/>
      <c r="C478" s="81"/>
    </row>
    <row r="479" spans="1:3" ht="15.75" x14ac:dyDescent="0.25">
      <c r="A479" s="67" t="s">
        <v>27</v>
      </c>
      <c r="B479" s="29">
        <v>350</v>
      </c>
      <c r="C479" s="82"/>
    </row>
    <row r="480" spans="1:3" ht="17.25" x14ac:dyDescent="0.3">
      <c r="A480" s="83" t="s">
        <v>28</v>
      </c>
      <c r="B480" s="29">
        <v>11000</v>
      </c>
      <c r="C480" s="82"/>
    </row>
    <row r="481" spans="1:3" ht="17.25" x14ac:dyDescent="0.3">
      <c r="A481" s="83"/>
      <c r="B481" s="49"/>
      <c r="C481" s="33">
        <f>-B479-B480-B481</f>
        <v>-11350</v>
      </c>
    </row>
    <row r="482" spans="1:3" ht="16.5" thickBot="1" x14ac:dyDescent="0.3">
      <c r="A482" s="67" t="s">
        <v>29</v>
      </c>
      <c r="B482" s="35"/>
      <c r="C482" s="84">
        <f>C477-B479-B480</f>
        <v>448275</v>
      </c>
    </row>
    <row r="483" spans="1:3" ht="15.75" x14ac:dyDescent="0.25">
      <c r="A483" s="67" t="s">
        <v>30</v>
      </c>
      <c r="B483" s="50"/>
      <c r="C483" s="85">
        <f>C482*6/100</f>
        <v>26896.5</v>
      </c>
    </row>
    <row r="484" spans="1:3" ht="15.75" x14ac:dyDescent="0.25">
      <c r="A484" s="67" t="s">
        <v>31</v>
      </c>
      <c r="B484" s="47"/>
      <c r="C484" s="77">
        <v>-15000</v>
      </c>
    </row>
    <row r="485" spans="1:3" ht="16.5" thickBot="1" x14ac:dyDescent="0.3">
      <c r="A485" s="12" t="s">
        <v>32</v>
      </c>
      <c r="B485" s="57"/>
      <c r="C485" s="127">
        <f t="shared" ref="C485" si="22">C483+C484</f>
        <v>11896.5</v>
      </c>
    </row>
    <row r="486" spans="1:3" ht="15.75" thickTop="1" x14ac:dyDescent="0.25"/>
    <row r="495" spans="1:3" ht="15.75" x14ac:dyDescent="0.25">
      <c r="A495" s="3"/>
      <c r="B495" s="3"/>
      <c r="C495" s="3"/>
    </row>
    <row r="496" spans="1:3" ht="15.75" x14ac:dyDescent="0.25">
      <c r="A496" s="3"/>
      <c r="B496" s="3"/>
      <c r="C496" s="3"/>
    </row>
    <row r="498" spans="1:3" ht="15.75" x14ac:dyDescent="0.25">
      <c r="A498" s="71" t="s">
        <v>62</v>
      </c>
      <c r="C498" s="101"/>
    </row>
    <row r="499" spans="1:3" ht="15.75" x14ac:dyDescent="0.25">
      <c r="A499" s="71" t="s">
        <v>63</v>
      </c>
      <c r="B499" s="71"/>
      <c r="C499" s="72"/>
    </row>
    <row r="500" spans="1:3" ht="15.75" x14ac:dyDescent="0.25">
      <c r="A500" s="73"/>
      <c r="B500" s="73"/>
      <c r="C500" s="72"/>
    </row>
    <row r="501" spans="1:3" ht="15.75" x14ac:dyDescent="0.25">
      <c r="A501" s="74" t="s">
        <v>2</v>
      </c>
      <c r="B501" s="73"/>
      <c r="C501" s="72"/>
    </row>
    <row r="502" spans="1:3" ht="15.75" x14ac:dyDescent="0.25">
      <c r="A502" s="75"/>
      <c r="B502" s="165" t="s">
        <v>87</v>
      </c>
      <c r="C502" s="165"/>
    </row>
    <row r="503" spans="1:3" ht="15.75" x14ac:dyDescent="0.25">
      <c r="A503" s="76" t="s">
        <v>6</v>
      </c>
      <c r="B503" s="8"/>
      <c r="C503" s="7">
        <v>136500</v>
      </c>
    </row>
    <row r="504" spans="1:3" ht="15.75" x14ac:dyDescent="0.25">
      <c r="A504" s="67" t="s">
        <v>7</v>
      </c>
      <c r="B504" s="47"/>
      <c r="C504" s="77" t="s">
        <v>38</v>
      </c>
    </row>
    <row r="505" spans="1:3" ht="15.75" x14ac:dyDescent="0.25">
      <c r="A505" s="67" t="s">
        <v>9</v>
      </c>
      <c r="B505" s="11"/>
      <c r="C505" s="10">
        <v>7800</v>
      </c>
    </row>
    <row r="506" spans="1:3" ht="17.25" x14ac:dyDescent="0.3">
      <c r="A506" s="83" t="s">
        <v>10</v>
      </c>
      <c r="B506" s="48"/>
      <c r="C506" s="10" t="s">
        <v>38</v>
      </c>
    </row>
    <row r="507" spans="1:3" ht="15.75" x14ac:dyDescent="0.25">
      <c r="A507" s="67" t="s">
        <v>64</v>
      </c>
      <c r="B507" s="11"/>
      <c r="C507" s="10">
        <v>7500</v>
      </c>
    </row>
    <row r="508" spans="1:3" ht="15.75" x14ac:dyDescent="0.25">
      <c r="A508" s="67" t="s">
        <v>11</v>
      </c>
      <c r="B508" s="11"/>
      <c r="C508" s="10">
        <v>35325</v>
      </c>
    </row>
    <row r="509" spans="1:3" ht="15.75" x14ac:dyDescent="0.25">
      <c r="A509" s="67" t="s">
        <v>53</v>
      </c>
      <c r="B509" s="11"/>
      <c r="C509" s="10">
        <v>50000</v>
      </c>
    </row>
    <row r="510" spans="1:3" ht="15.75" x14ac:dyDescent="0.25">
      <c r="A510" s="67" t="s">
        <v>13</v>
      </c>
      <c r="B510" s="11"/>
      <c r="C510" s="10">
        <v>68250</v>
      </c>
    </row>
    <row r="511" spans="1:3" ht="15.75" x14ac:dyDescent="0.25">
      <c r="A511" s="67" t="s">
        <v>14</v>
      </c>
      <c r="B511" s="47"/>
      <c r="C511" s="13" t="s">
        <v>38</v>
      </c>
    </row>
    <row r="512" spans="1:3" ht="15.75" x14ac:dyDescent="0.25">
      <c r="A512" s="67" t="s">
        <v>16</v>
      </c>
      <c r="B512" s="11"/>
      <c r="C512" s="10">
        <v>25000</v>
      </c>
    </row>
    <row r="513" spans="1:3" ht="15.75" x14ac:dyDescent="0.25">
      <c r="A513" s="67" t="s">
        <v>17</v>
      </c>
      <c r="B513" s="11"/>
      <c r="C513" s="10">
        <v>75000</v>
      </c>
    </row>
    <row r="514" spans="1:3" ht="15.75" x14ac:dyDescent="0.25">
      <c r="A514" s="67" t="s">
        <v>15</v>
      </c>
      <c r="B514" s="47"/>
      <c r="C514" s="15">
        <v>125000</v>
      </c>
    </row>
    <row r="515" spans="1:3" ht="15.75" x14ac:dyDescent="0.25">
      <c r="A515" s="67" t="s">
        <v>18</v>
      </c>
      <c r="B515" s="11"/>
      <c r="C515" s="10">
        <v>13900</v>
      </c>
    </row>
    <row r="516" spans="1:3" ht="15.75" x14ac:dyDescent="0.25">
      <c r="A516" s="67" t="s">
        <v>19</v>
      </c>
      <c r="B516" s="11"/>
      <c r="C516" s="10">
        <v>20000</v>
      </c>
    </row>
    <row r="517" spans="1:3" ht="15.75" x14ac:dyDescent="0.25">
      <c r="A517" s="78" t="s">
        <v>20</v>
      </c>
      <c r="B517" s="19"/>
      <c r="C517" s="18">
        <f>SUM(C503:C516)</f>
        <v>564275</v>
      </c>
    </row>
    <row r="518" spans="1:3" ht="15.75" x14ac:dyDescent="0.25">
      <c r="A518" s="79"/>
      <c r="B518" s="47"/>
      <c r="C518" s="20"/>
    </row>
    <row r="519" spans="1:3" ht="15.75" x14ac:dyDescent="0.25">
      <c r="A519" s="80" t="s">
        <v>21</v>
      </c>
      <c r="B519" s="47"/>
      <c r="C519" s="20"/>
    </row>
    <row r="520" spans="1:3" ht="15.75" x14ac:dyDescent="0.25">
      <c r="A520" s="67" t="s">
        <v>23</v>
      </c>
      <c r="B520" s="47"/>
      <c r="C520" s="77"/>
    </row>
    <row r="521" spans="1:3" ht="15.75" x14ac:dyDescent="0.25">
      <c r="A521" s="67" t="s">
        <v>22</v>
      </c>
      <c r="B521" s="47"/>
      <c r="C521" s="81"/>
    </row>
    <row r="522" spans="1:3" ht="15.75" x14ac:dyDescent="0.25">
      <c r="A522" s="67" t="s">
        <v>24</v>
      </c>
      <c r="B522" s="47"/>
      <c r="C522" s="81"/>
    </row>
    <row r="523" spans="1:3" ht="15.75" x14ac:dyDescent="0.25">
      <c r="A523" s="67" t="s">
        <v>25</v>
      </c>
      <c r="B523" s="47"/>
      <c r="C523" s="81"/>
    </row>
    <row r="524" spans="1:3" ht="15.75" x14ac:dyDescent="0.25">
      <c r="A524" s="67"/>
      <c r="B524" s="8"/>
      <c r="C524" s="7">
        <f>+C517+C520+C521+C522+C523</f>
        <v>564275</v>
      </c>
    </row>
    <row r="525" spans="1:3" ht="15.75" x14ac:dyDescent="0.25">
      <c r="A525" s="80" t="s">
        <v>26</v>
      </c>
      <c r="B525" s="47"/>
      <c r="C525" s="81"/>
    </row>
    <row r="526" spans="1:3" ht="15.75" x14ac:dyDescent="0.25">
      <c r="A526" s="67" t="s">
        <v>27</v>
      </c>
      <c r="B526" s="29">
        <v>350</v>
      </c>
      <c r="C526" s="82"/>
    </row>
    <row r="527" spans="1:3" ht="17.25" x14ac:dyDescent="0.3">
      <c r="A527" s="83" t="s">
        <v>28</v>
      </c>
      <c r="B527" s="29">
        <v>13650</v>
      </c>
      <c r="C527" s="82"/>
    </row>
    <row r="528" spans="1:3" ht="17.25" x14ac:dyDescent="0.3">
      <c r="A528" s="83"/>
      <c r="B528" s="49"/>
      <c r="C528" s="33">
        <f>-B526-B527-B528</f>
        <v>-14000</v>
      </c>
    </row>
    <row r="529" spans="1:3" ht="16.5" thickBot="1" x14ac:dyDescent="0.3">
      <c r="A529" s="67" t="s">
        <v>29</v>
      </c>
      <c r="B529" s="35"/>
      <c r="C529" s="84">
        <f>+C524+C528</f>
        <v>550275</v>
      </c>
    </row>
    <row r="530" spans="1:3" ht="15.75" x14ac:dyDescent="0.25">
      <c r="A530" s="67" t="s">
        <v>73</v>
      </c>
      <c r="B530" s="50"/>
      <c r="C530" s="85">
        <f>C529*12/100</f>
        <v>66033</v>
      </c>
    </row>
    <row r="531" spans="1:3" ht="15.75" x14ac:dyDescent="0.25">
      <c r="A531" s="67" t="s">
        <v>31</v>
      </c>
      <c r="B531" s="47"/>
      <c r="C531" s="77">
        <v>-45000</v>
      </c>
    </row>
    <row r="532" spans="1:3" ht="16.5" thickBot="1" x14ac:dyDescent="0.3">
      <c r="A532" s="88" t="s">
        <v>54</v>
      </c>
      <c r="B532" s="89"/>
      <c r="C532" s="126">
        <f>C530+C531</f>
        <v>21033</v>
      </c>
    </row>
    <row r="533" spans="1:3" ht="15.75" thickTop="1" x14ac:dyDescent="0.25"/>
    <row r="547" spans="1:3" ht="15.75" x14ac:dyDescent="0.25">
      <c r="A547" s="71" t="s">
        <v>66</v>
      </c>
      <c r="C547" s="101"/>
    </row>
    <row r="548" spans="1:3" ht="15.75" x14ac:dyDescent="0.25">
      <c r="A548" s="71" t="s">
        <v>63</v>
      </c>
      <c r="B548" s="71"/>
      <c r="C548" s="72"/>
    </row>
    <row r="549" spans="1:3" x14ac:dyDescent="0.25">
      <c r="C549" s="101"/>
    </row>
    <row r="550" spans="1:3" ht="15.75" x14ac:dyDescent="0.25">
      <c r="A550" s="74" t="s">
        <v>2</v>
      </c>
      <c r="B550" s="73"/>
      <c r="C550" s="72"/>
    </row>
    <row r="551" spans="1:3" ht="15.75" x14ac:dyDescent="0.25">
      <c r="A551" s="75"/>
      <c r="B551" s="165" t="s">
        <v>87</v>
      </c>
      <c r="C551" s="165"/>
    </row>
    <row r="552" spans="1:3" ht="15.75" x14ac:dyDescent="0.25">
      <c r="A552" s="76" t="s">
        <v>6</v>
      </c>
      <c r="B552" s="8"/>
      <c r="C552" s="7">
        <v>139250</v>
      </c>
    </row>
    <row r="553" spans="1:3" ht="15.75" x14ac:dyDescent="0.25">
      <c r="A553" s="67" t="s">
        <v>7</v>
      </c>
      <c r="B553" s="47"/>
      <c r="C553" s="77" t="s">
        <v>38</v>
      </c>
    </row>
    <row r="554" spans="1:3" ht="15.75" x14ac:dyDescent="0.25">
      <c r="A554" s="67" t="s">
        <v>9</v>
      </c>
      <c r="B554" s="11"/>
      <c r="C554" s="10">
        <v>7800</v>
      </c>
    </row>
    <row r="555" spans="1:3" ht="17.25" x14ac:dyDescent="0.3">
      <c r="A555" s="83" t="s">
        <v>10</v>
      </c>
      <c r="B555" s="48"/>
      <c r="C555" s="10" t="s">
        <v>38</v>
      </c>
    </row>
    <row r="556" spans="1:3" ht="15.75" x14ac:dyDescent="0.25">
      <c r="A556" s="67" t="s">
        <v>64</v>
      </c>
      <c r="B556" s="11"/>
      <c r="C556" s="10">
        <v>7500</v>
      </c>
    </row>
    <row r="557" spans="1:3" ht="15.75" x14ac:dyDescent="0.25">
      <c r="A557" s="67" t="s">
        <v>11</v>
      </c>
      <c r="B557" s="11"/>
      <c r="C557" s="10">
        <v>35325</v>
      </c>
    </row>
    <row r="558" spans="1:3" ht="15.75" x14ac:dyDescent="0.25">
      <c r="A558" s="67" t="s">
        <v>53</v>
      </c>
      <c r="B558" s="11"/>
      <c r="C558" s="10">
        <v>50000</v>
      </c>
    </row>
    <row r="559" spans="1:3" ht="15.75" x14ac:dyDescent="0.25">
      <c r="A559" s="67" t="s">
        <v>13</v>
      </c>
      <c r="B559" s="11"/>
      <c r="C559" s="10">
        <v>69625</v>
      </c>
    </row>
    <row r="560" spans="1:3" ht="15.75" x14ac:dyDescent="0.25">
      <c r="A560" s="67" t="s">
        <v>14</v>
      </c>
      <c r="B560" s="47"/>
      <c r="C560" s="13" t="s">
        <v>38</v>
      </c>
    </row>
    <row r="561" spans="1:3" ht="15.75" x14ac:dyDescent="0.25">
      <c r="A561" s="67" t="s">
        <v>16</v>
      </c>
      <c r="B561" s="11"/>
      <c r="C561" s="10">
        <v>25000</v>
      </c>
    </row>
    <row r="562" spans="1:3" ht="15.75" x14ac:dyDescent="0.25">
      <c r="A562" s="67" t="s">
        <v>17</v>
      </c>
      <c r="B562" s="11"/>
      <c r="C562" s="10">
        <v>75000</v>
      </c>
    </row>
    <row r="563" spans="1:3" ht="15.75" x14ac:dyDescent="0.25">
      <c r="A563" s="67" t="s">
        <v>15</v>
      </c>
      <c r="B563" s="47"/>
      <c r="C563" s="15">
        <v>125000</v>
      </c>
    </row>
    <row r="564" spans="1:3" ht="15.75" x14ac:dyDescent="0.25">
      <c r="A564" s="67" t="s">
        <v>18</v>
      </c>
      <c r="B564" s="11"/>
      <c r="C564" s="10">
        <v>13900</v>
      </c>
    </row>
    <row r="565" spans="1:3" ht="15.75" x14ac:dyDescent="0.25">
      <c r="A565" s="67" t="s">
        <v>19</v>
      </c>
      <c r="B565" s="11"/>
      <c r="C565" s="10">
        <v>20000</v>
      </c>
    </row>
    <row r="566" spans="1:3" ht="15.75" x14ac:dyDescent="0.25">
      <c r="A566" s="78" t="s">
        <v>20</v>
      </c>
      <c r="B566" s="19"/>
      <c r="C566" s="18">
        <f>SUM(C552:C565)</f>
        <v>568400</v>
      </c>
    </row>
    <row r="567" spans="1:3" ht="15.75" x14ac:dyDescent="0.25">
      <c r="A567" s="79"/>
      <c r="B567" s="47"/>
      <c r="C567" s="20"/>
    </row>
    <row r="568" spans="1:3" ht="15.75" x14ac:dyDescent="0.25">
      <c r="A568" s="80" t="s">
        <v>21</v>
      </c>
      <c r="B568" s="47"/>
      <c r="C568" s="20"/>
    </row>
    <row r="569" spans="1:3" ht="15.75" x14ac:dyDescent="0.25">
      <c r="A569" s="67" t="s">
        <v>23</v>
      </c>
      <c r="B569" s="47"/>
      <c r="C569" s="77"/>
    </row>
    <row r="570" spans="1:3" ht="15.75" x14ac:dyDescent="0.25">
      <c r="A570" s="67" t="s">
        <v>22</v>
      </c>
      <c r="B570" s="47"/>
      <c r="C570" s="81"/>
    </row>
    <row r="571" spans="1:3" ht="15.75" x14ac:dyDescent="0.25">
      <c r="A571" s="67" t="s">
        <v>24</v>
      </c>
      <c r="B571" s="47"/>
      <c r="C571" s="81"/>
    </row>
    <row r="572" spans="1:3" ht="15.75" x14ac:dyDescent="0.25">
      <c r="A572" s="67" t="s">
        <v>25</v>
      </c>
      <c r="B572" s="47"/>
      <c r="C572" s="81"/>
    </row>
    <row r="573" spans="1:3" ht="15.75" x14ac:dyDescent="0.25">
      <c r="A573" s="67"/>
      <c r="B573" s="8"/>
      <c r="C573" s="7">
        <f>+C566+C569+C570+C571+C572</f>
        <v>568400</v>
      </c>
    </row>
    <row r="574" spans="1:3" ht="15.75" x14ac:dyDescent="0.25">
      <c r="A574" s="80" t="s">
        <v>26</v>
      </c>
      <c r="B574" s="47"/>
      <c r="C574" s="81"/>
    </row>
    <row r="575" spans="1:3" ht="15.75" x14ac:dyDescent="0.25">
      <c r="A575" s="67" t="s">
        <v>27</v>
      </c>
      <c r="B575" s="29">
        <v>350</v>
      </c>
      <c r="C575" s="82"/>
    </row>
    <row r="576" spans="1:3" ht="17.25" x14ac:dyDescent="0.3">
      <c r="A576" s="83" t="s">
        <v>28</v>
      </c>
      <c r="B576" s="29">
        <v>13925</v>
      </c>
      <c r="C576" s="82"/>
    </row>
    <row r="577" spans="1:3" ht="17.25" x14ac:dyDescent="0.3">
      <c r="A577" s="83"/>
      <c r="B577" s="49"/>
      <c r="C577" s="33">
        <f>-B575-B576-B577</f>
        <v>-14275</v>
      </c>
    </row>
    <row r="578" spans="1:3" ht="16.5" thickBot="1" x14ac:dyDescent="0.3">
      <c r="A578" s="67" t="s">
        <v>29</v>
      </c>
      <c r="B578" s="35"/>
      <c r="C578" s="84">
        <f>+C573+C577</f>
        <v>554125</v>
      </c>
    </row>
    <row r="579" spans="1:3" ht="15.75" x14ac:dyDescent="0.25">
      <c r="A579" s="67" t="s">
        <v>65</v>
      </c>
      <c r="B579" s="50"/>
      <c r="C579" s="85">
        <f>C578*12/100</f>
        <v>66495</v>
      </c>
    </row>
    <row r="580" spans="1:3" ht="15.75" x14ac:dyDescent="0.25">
      <c r="A580" s="67" t="s">
        <v>31</v>
      </c>
      <c r="B580" s="47"/>
      <c r="C580" s="77">
        <v>-45000</v>
      </c>
    </row>
    <row r="581" spans="1:3" ht="16.5" thickBot="1" x14ac:dyDescent="0.3">
      <c r="A581" s="88" t="s">
        <v>54</v>
      </c>
      <c r="B581" s="89"/>
      <c r="C581" s="126">
        <f>C579+C580</f>
        <v>21495</v>
      </c>
    </row>
    <row r="582" spans="1:3" ht="15.75" thickTop="1" x14ac:dyDescent="0.25"/>
    <row r="594" spans="1:3" ht="15.75" x14ac:dyDescent="0.25">
      <c r="A594" s="102" t="s">
        <v>67</v>
      </c>
      <c r="B594" s="102"/>
      <c r="C594" s="3"/>
    </row>
    <row r="595" spans="1:3" ht="15.75" x14ac:dyDescent="0.25">
      <c r="A595" s="102" t="s">
        <v>68</v>
      </c>
      <c r="B595" s="102"/>
      <c r="C595" s="3"/>
    </row>
    <row r="596" spans="1:3" ht="15.75" x14ac:dyDescent="0.25">
      <c r="A596" s="3"/>
      <c r="B596" s="3"/>
      <c r="C596" s="3"/>
    </row>
    <row r="597" spans="1:3" ht="15.75" x14ac:dyDescent="0.25">
      <c r="A597" s="103" t="s">
        <v>2</v>
      </c>
      <c r="B597" s="3"/>
      <c r="C597" s="3"/>
    </row>
    <row r="598" spans="1:3" ht="17.25" x14ac:dyDescent="0.3">
      <c r="A598" s="5"/>
      <c r="B598" s="165" t="s">
        <v>87</v>
      </c>
      <c r="C598" s="165"/>
    </row>
    <row r="599" spans="1:3" ht="17.25" x14ac:dyDescent="0.3">
      <c r="A599" s="6" t="s">
        <v>6</v>
      </c>
      <c r="B599" s="104"/>
      <c r="C599" s="105">
        <v>110000</v>
      </c>
    </row>
    <row r="600" spans="1:3" ht="17.25" x14ac:dyDescent="0.3">
      <c r="A600" s="9" t="s">
        <v>7</v>
      </c>
      <c r="B600" s="106"/>
      <c r="C600" s="107"/>
    </row>
    <row r="601" spans="1:3" ht="15.75" x14ac:dyDescent="0.25">
      <c r="A601" s="12" t="s">
        <v>8</v>
      </c>
      <c r="B601" s="16"/>
      <c r="C601" s="15">
        <v>2650</v>
      </c>
    </row>
    <row r="602" spans="1:3" ht="17.25" x14ac:dyDescent="0.3">
      <c r="A602" s="9" t="s">
        <v>9</v>
      </c>
      <c r="B602" s="106"/>
      <c r="C602" s="107">
        <v>7800</v>
      </c>
    </row>
    <row r="603" spans="1:3" ht="17.25" x14ac:dyDescent="0.3">
      <c r="A603" s="9" t="s">
        <v>10</v>
      </c>
      <c r="B603" s="106"/>
      <c r="C603" s="107"/>
    </row>
    <row r="604" spans="1:3" ht="17.25" x14ac:dyDescent="0.3">
      <c r="A604" s="9" t="s">
        <v>11</v>
      </c>
      <c r="B604" s="106"/>
      <c r="C604" s="107">
        <v>35325</v>
      </c>
    </row>
    <row r="605" spans="1:3" ht="17.25" x14ac:dyDescent="0.3">
      <c r="A605" s="9" t="s">
        <v>12</v>
      </c>
      <c r="B605" s="16"/>
      <c r="C605" s="15"/>
    </row>
    <row r="606" spans="1:3" ht="17.25" x14ac:dyDescent="0.3">
      <c r="A606" s="9" t="s">
        <v>13</v>
      </c>
      <c r="B606" s="106"/>
      <c r="C606" s="107">
        <v>55000</v>
      </c>
    </row>
    <row r="607" spans="1:3" ht="17.25" x14ac:dyDescent="0.3">
      <c r="A607" s="9" t="s">
        <v>14</v>
      </c>
      <c r="B607" s="106"/>
      <c r="C607" s="107"/>
    </row>
    <row r="608" spans="1:3" ht="17.25" x14ac:dyDescent="0.3">
      <c r="A608" s="9" t="s">
        <v>15</v>
      </c>
      <c r="B608" s="16"/>
      <c r="C608" s="15">
        <v>100000</v>
      </c>
    </row>
    <row r="609" spans="1:3" ht="17.25" x14ac:dyDescent="0.3">
      <c r="A609" s="9" t="s">
        <v>16</v>
      </c>
      <c r="B609" s="106"/>
      <c r="C609" s="107">
        <v>25000</v>
      </c>
    </row>
    <row r="610" spans="1:3" ht="17.25" x14ac:dyDescent="0.3">
      <c r="A610" s="9" t="s">
        <v>17</v>
      </c>
      <c r="B610" s="106"/>
      <c r="C610" s="107">
        <v>65000</v>
      </c>
    </row>
    <row r="611" spans="1:3" ht="17.25" x14ac:dyDescent="0.3">
      <c r="A611" s="9" t="s">
        <v>18</v>
      </c>
      <c r="B611" s="16"/>
      <c r="C611" s="15">
        <v>11500</v>
      </c>
    </row>
    <row r="612" spans="1:3" ht="17.25" x14ac:dyDescent="0.3">
      <c r="A612" s="9" t="s">
        <v>19</v>
      </c>
      <c r="B612" s="106"/>
      <c r="C612" s="107">
        <v>20000</v>
      </c>
    </row>
    <row r="613" spans="1:3" ht="17.25" x14ac:dyDescent="0.3">
      <c r="A613" s="17" t="s">
        <v>20</v>
      </c>
      <c r="B613" s="109"/>
      <c r="C613" s="108">
        <f>SUM(C599:C612)</f>
        <v>432275</v>
      </c>
    </row>
    <row r="614" spans="1:3" ht="17.25" x14ac:dyDescent="0.3">
      <c r="A614" s="9"/>
      <c r="B614" s="22"/>
      <c r="C614" s="20"/>
    </row>
    <row r="615" spans="1:3" ht="17.25" x14ac:dyDescent="0.3">
      <c r="A615" s="23" t="s">
        <v>21</v>
      </c>
      <c r="B615" s="22"/>
      <c r="C615" s="20"/>
    </row>
    <row r="616" spans="1:3" ht="17.25" x14ac:dyDescent="0.3">
      <c r="A616" s="9" t="s">
        <v>22</v>
      </c>
      <c r="B616" s="22"/>
      <c r="C616" s="20"/>
    </row>
    <row r="617" spans="1:3" ht="15.75" x14ac:dyDescent="0.25">
      <c r="A617" s="110" t="s">
        <v>23</v>
      </c>
      <c r="B617" s="22"/>
      <c r="C617" s="20"/>
    </row>
    <row r="618" spans="1:3" ht="17.25" x14ac:dyDescent="0.3">
      <c r="A618" s="9" t="s">
        <v>24</v>
      </c>
      <c r="B618" s="22"/>
      <c r="C618" s="20"/>
    </row>
    <row r="619" spans="1:3" ht="17.25" x14ac:dyDescent="0.3">
      <c r="A619" s="9" t="s">
        <v>25</v>
      </c>
      <c r="B619" s="22"/>
      <c r="C619" s="20"/>
    </row>
    <row r="620" spans="1:3" ht="17.25" x14ac:dyDescent="0.3">
      <c r="A620" s="9"/>
      <c r="B620" s="22"/>
      <c r="C620" s="20"/>
    </row>
    <row r="621" spans="1:3" ht="15.75" x14ac:dyDescent="0.25">
      <c r="A621" s="12"/>
      <c r="B621" s="104"/>
      <c r="C621" s="105">
        <f>+C613+C616+C617+C618+C619</f>
        <v>432275</v>
      </c>
    </row>
    <row r="622" spans="1:3" ht="17.25" x14ac:dyDescent="0.3">
      <c r="A622" s="23" t="s">
        <v>26</v>
      </c>
      <c r="B622" s="106"/>
      <c r="C622" s="107"/>
    </row>
    <row r="623" spans="1:3" ht="17.25" x14ac:dyDescent="0.3">
      <c r="A623" s="9" t="s">
        <v>27</v>
      </c>
      <c r="B623" s="111">
        <v>350</v>
      </c>
      <c r="C623" s="112"/>
    </row>
    <row r="624" spans="1:3" ht="17.25" x14ac:dyDescent="0.3">
      <c r="A624" s="9" t="s">
        <v>28</v>
      </c>
      <c r="B624" s="32"/>
      <c r="C624" s="31"/>
    </row>
    <row r="625" spans="1:3" ht="15.75" x14ac:dyDescent="0.25">
      <c r="A625" s="110"/>
      <c r="B625" s="32"/>
      <c r="C625" s="31"/>
    </row>
    <row r="626" spans="1:3" ht="15.75" x14ac:dyDescent="0.25">
      <c r="A626" s="12"/>
      <c r="B626" s="106"/>
      <c r="C626" s="107">
        <f>-B623-B624-B625</f>
        <v>-350</v>
      </c>
    </row>
    <row r="627" spans="1:3" ht="17.25" x14ac:dyDescent="0.3">
      <c r="A627" s="9" t="s">
        <v>29</v>
      </c>
      <c r="B627" s="104"/>
      <c r="C627" s="105">
        <f>+C621+C626</f>
        <v>431925</v>
      </c>
    </row>
    <row r="628" spans="1:3" ht="17.25" x14ac:dyDescent="0.3">
      <c r="A628" s="9" t="s">
        <v>30</v>
      </c>
      <c r="B628" s="32"/>
      <c r="C628" s="31">
        <f>C627*6/100</f>
        <v>25915.5</v>
      </c>
    </row>
    <row r="629" spans="1:3" ht="17.25" x14ac:dyDescent="0.3">
      <c r="A629" s="9" t="s">
        <v>31</v>
      </c>
      <c r="B629" s="22"/>
      <c r="C629" s="20">
        <v>-15000</v>
      </c>
    </row>
    <row r="630" spans="1:3" ht="16.5" thickBot="1" x14ac:dyDescent="0.3">
      <c r="A630" s="12" t="s">
        <v>32</v>
      </c>
      <c r="B630" s="32"/>
      <c r="C630" s="128">
        <f>C628+C629</f>
        <v>10915.5</v>
      </c>
    </row>
    <row r="631" spans="1:3" ht="16.5" thickBot="1" x14ac:dyDescent="0.3">
      <c r="A631" s="68" t="s">
        <v>33</v>
      </c>
      <c r="B631" s="132"/>
      <c r="C631" s="133">
        <v>10916</v>
      </c>
    </row>
    <row r="632" spans="1:3" x14ac:dyDescent="0.25">
      <c r="C632" t="s">
        <v>86</v>
      </c>
    </row>
    <row r="639" spans="1:3" ht="17.25" x14ac:dyDescent="0.3">
      <c r="A639" s="1" t="s">
        <v>69</v>
      </c>
      <c r="B639" s="1"/>
      <c r="C639" s="2"/>
    </row>
    <row r="640" spans="1:3" ht="15.75" x14ac:dyDescent="0.25">
      <c r="A640" s="113" t="s">
        <v>70</v>
      </c>
      <c r="B640" s="113"/>
      <c r="C640" s="114"/>
    </row>
    <row r="641" spans="1:3" ht="17.25" x14ac:dyDescent="0.3">
      <c r="A641" s="2"/>
      <c r="B641" s="2"/>
      <c r="C641" s="2"/>
    </row>
    <row r="642" spans="1:3" ht="17.25" x14ac:dyDescent="0.3">
      <c r="A642" s="4" t="s">
        <v>2</v>
      </c>
      <c r="B642" s="2"/>
      <c r="C642" s="2"/>
    </row>
    <row r="643" spans="1:3" ht="17.25" x14ac:dyDescent="0.3">
      <c r="A643" s="115"/>
      <c r="B643" s="116"/>
      <c r="C643" s="115"/>
    </row>
    <row r="644" spans="1:3" ht="17.25" x14ac:dyDescent="0.3">
      <c r="A644" s="5"/>
      <c r="B644" s="165" t="s">
        <v>87</v>
      </c>
      <c r="C644" s="165"/>
    </row>
    <row r="645" spans="1:3" ht="17.25" x14ac:dyDescent="0.3">
      <c r="A645" s="117" t="s">
        <v>6</v>
      </c>
      <c r="B645" s="8"/>
      <c r="C645" s="7">
        <v>110000</v>
      </c>
    </row>
    <row r="646" spans="1:3" ht="17.25" x14ac:dyDescent="0.3">
      <c r="A646" s="17" t="s">
        <v>7</v>
      </c>
      <c r="B646" s="11"/>
      <c r="C646" s="10"/>
    </row>
    <row r="647" spans="1:3" ht="17.25" x14ac:dyDescent="0.3">
      <c r="A647" s="9" t="s">
        <v>10</v>
      </c>
      <c r="B647" s="11"/>
      <c r="C647" s="10"/>
    </row>
    <row r="648" spans="1:3" ht="17.25" x14ac:dyDescent="0.3">
      <c r="A648" s="9" t="s">
        <v>9</v>
      </c>
      <c r="B648" s="11"/>
      <c r="C648" s="10">
        <v>7800</v>
      </c>
    </row>
    <row r="649" spans="1:3" ht="17.25" x14ac:dyDescent="0.3">
      <c r="A649" s="9" t="s">
        <v>11</v>
      </c>
      <c r="B649" s="11"/>
      <c r="C649" s="10">
        <v>35325</v>
      </c>
    </row>
    <row r="650" spans="1:3" ht="17.25" x14ac:dyDescent="0.3">
      <c r="A650" s="9" t="s">
        <v>13</v>
      </c>
      <c r="B650" s="32"/>
      <c r="C650" s="31">
        <v>55000</v>
      </c>
    </row>
    <row r="651" spans="1:3" ht="17.25" x14ac:dyDescent="0.3">
      <c r="A651" s="9" t="s">
        <v>14</v>
      </c>
      <c r="B651" s="16"/>
      <c r="C651" s="15"/>
    </row>
    <row r="652" spans="1:3" ht="17.25" x14ac:dyDescent="0.3">
      <c r="A652" s="9" t="s">
        <v>16</v>
      </c>
      <c r="B652" s="11"/>
      <c r="C652" s="10">
        <v>25000</v>
      </c>
    </row>
    <row r="653" spans="1:3" ht="17.25" x14ac:dyDescent="0.3">
      <c r="A653" s="9" t="s">
        <v>17</v>
      </c>
      <c r="B653" s="11"/>
      <c r="C653" s="10">
        <v>65000</v>
      </c>
    </row>
    <row r="654" spans="1:3" ht="17.25" x14ac:dyDescent="0.3">
      <c r="A654" s="9" t="s">
        <v>18</v>
      </c>
      <c r="B654" s="14"/>
      <c r="C654" s="13">
        <v>11500</v>
      </c>
    </row>
    <row r="655" spans="1:3" ht="17.25" x14ac:dyDescent="0.3">
      <c r="A655" s="9" t="s">
        <v>19</v>
      </c>
      <c r="B655" s="11"/>
      <c r="C655" s="10">
        <v>20000</v>
      </c>
    </row>
    <row r="656" spans="1:3" ht="17.25" x14ac:dyDescent="0.3">
      <c r="A656" s="17" t="s">
        <v>20</v>
      </c>
      <c r="B656" s="19"/>
      <c r="C656" s="18">
        <f>SUM(C645:C655)</f>
        <v>329625</v>
      </c>
    </row>
    <row r="657" spans="1:3" ht="17.25" x14ac:dyDescent="0.3">
      <c r="A657" s="9"/>
      <c r="B657" s="3"/>
      <c r="C657" s="20"/>
    </row>
    <row r="658" spans="1:3" ht="17.25" x14ac:dyDescent="0.3">
      <c r="A658" s="23" t="s">
        <v>21</v>
      </c>
      <c r="B658" s="3"/>
      <c r="C658" s="20"/>
    </row>
    <row r="659" spans="1:3" ht="15.75" x14ac:dyDescent="0.25">
      <c r="A659" s="24" t="s">
        <v>23</v>
      </c>
      <c r="B659" s="21"/>
      <c r="C659" s="15"/>
    </row>
    <row r="660" spans="1:3" ht="17.25" x14ac:dyDescent="0.3">
      <c r="A660" s="9" t="s">
        <v>22</v>
      </c>
      <c r="B660" s="21"/>
      <c r="C660" s="15">
        <v>20000</v>
      </c>
    </row>
    <row r="661" spans="1:3" ht="17.25" x14ac:dyDescent="0.3">
      <c r="A661" s="9" t="s">
        <v>24</v>
      </c>
      <c r="B661" s="21"/>
      <c r="C661" s="15">
        <v>65000</v>
      </c>
    </row>
    <row r="662" spans="1:3" ht="17.25" x14ac:dyDescent="0.3">
      <c r="A662" s="9" t="s">
        <v>25</v>
      </c>
      <c r="B662" s="21"/>
      <c r="C662" s="20"/>
    </row>
    <row r="663" spans="1:3" ht="17.25" x14ac:dyDescent="0.3">
      <c r="A663" s="12"/>
      <c r="B663" s="44"/>
      <c r="C663" s="118"/>
    </row>
    <row r="664" spans="1:3" ht="17.25" x14ac:dyDescent="0.3">
      <c r="A664" s="9"/>
      <c r="B664" s="8"/>
      <c r="C664" s="7">
        <f>+C656+C659+C660+C661+C662</f>
        <v>414625</v>
      </c>
    </row>
    <row r="665" spans="1:3" ht="17.25" x14ac:dyDescent="0.3">
      <c r="A665" s="23" t="s">
        <v>26</v>
      </c>
      <c r="B665" s="11"/>
      <c r="C665" s="10"/>
    </row>
    <row r="666" spans="1:3" ht="17.25" x14ac:dyDescent="0.3">
      <c r="A666" s="9" t="s">
        <v>27</v>
      </c>
      <c r="B666" s="29">
        <v>350</v>
      </c>
      <c r="C666" s="28"/>
    </row>
    <row r="667" spans="1:3" ht="17.25" x14ac:dyDescent="0.3">
      <c r="A667" s="9" t="s">
        <v>28</v>
      </c>
      <c r="B667" s="30">
        <v>11000</v>
      </c>
      <c r="C667" s="31"/>
    </row>
    <row r="668" spans="1:3" ht="16.5" thickBot="1" x14ac:dyDescent="0.3">
      <c r="A668" s="12"/>
      <c r="B668" s="36"/>
      <c r="C668" s="59">
        <f>-B666-B667</f>
        <v>-11350</v>
      </c>
    </row>
    <row r="669" spans="1:3" ht="17.25" x14ac:dyDescent="0.3">
      <c r="A669" s="9" t="s">
        <v>29</v>
      </c>
      <c r="B669" s="11"/>
      <c r="C669" s="10">
        <f>+C664+C668</f>
        <v>403275</v>
      </c>
    </row>
    <row r="670" spans="1:3" ht="17.25" x14ac:dyDescent="0.3">
      <c r="A670" s="9" t="s">
        <v>30</v>
      </c>
      <c r="B670" s="30"/>
      <c r="C670" s="31">
        <f>C669*6/100</f>
        <v>24196.5</v>
      </c>
    </row>
    <row r="671" spans="1:3" ht="17.25" x14ac:dyDescent="0.3">
      <c r="A671" s="9" t="s">
        <v>31</v>
      </c>
      <c r="B671" s="22"/>
      <c r="C671" s="20">
        <v>-15000</v>
      </c>
    </row>
    <row r="672" spans="1:3" ht="15.75" x14ac:dyDescent="0.25">
      <c r="A672" s="12" t="s">
        <v>32</v>
      </c>
      <c r="B672" s="40"/>
      <c r="C672" s="53">
        <f>C670+C671</f>
        <v>9196.5</v>
      </c>
    </row>
    <row r="673" spans="1:3" ht="16.5" thickBot="1" x14ac:dyDescent="0.3">
      <c r="A673" s="68" t="s">
        <v>33</v>
      </c>
      <c r="B673" s="52"/>
      <c r="C673" s="124">
        <v>9197</v>
      </c>
    </row>
    <row r="674" spans="1:3" ht="15.75" thickTop="1" x14ac:dyDescent="0.25"/>
  </sheetData>
  <mergeCells count="16">
    <mergeCell ref="B551:C551"/>
    <mergeCell ref="B598:C598"/>
    <mergeCell ref="B644:C644"/>
    <mergeCell ref="B278:C278"/>
    <mergeCell ref="B321:C321"/>
    <mergeCell ref="B367:C367"/>
    <mergeCell ref="B409:C409"/>
    <mergeCell ref="B455:C455"/>
    <mergeCell ref="B502:C502"/>
    <mergeCell ref="G409:H409"/>
    <mergeCell ref="B232:C232"/>
    <mergeCell ref="B7:C7"/>
    <mergeCell ref="B53:C53"/>
    <mergeCell ref="B99:C99"/>
    <mergeCell ref="B143:C143"/>
    <mergeCell ref="B186:C18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3:I1764"/>
  <sheetViews>
    <sheetView topLeftCell="A415" workbookViewId="0">
      <selection activeCell="I439" sqref="I439"/>
    </sheetView>
  </sheetViews>
  <sheetFormatPr defaultRowHeight="15" x14ac:dyDescent="0.25"/>
  <cols>
    <col min="1" max="1" width="35" customWidth="1"/>
    <col min="2" max="2" width="11.85546875" customWidth="1"/>
    <col min="3" max="3" width="14.28515625" customWidth="1"/>
    <col min="7" max="7" width="34" customWidth="1"/>
    <col min="8" max="8" width="12.28515625" customWidth="1"/>
    <col min="9" max="9" width="14.5703125" customWidth="1"/>
  </cols>
  <sheetData>
    <row r="3" spans="1:3" ht="17.25" x14ac:dyDescent="0.3">
      <c r="A3" s="1" t="s">
        <v>74</v>
      </c>
      <c r="B3" s="1"/>
      <c r="C3" s="2"/>
    </row>
    <row r="4" spans="1:3" ht="17.25" x14ac:dyDescent="0.3">
      <c r="A4" s="1" t="s">
        <v>75</v>
      </c>
      <c r="B4" s="1"/>
      <c r="C4" s="2"/>
    </row>
    <row r="5" spans="1:3" ht="17.25" x14ac:dyDescent="0.3">
      <c r="A5" s="1"/>
      <c r="B5" s="73"/>
      <c r="C5" s="72"/>
    </row>
    <row r="6" spans="1:3" ht="15.75" x14ac:dyDescent="0.25">
      <c r="A6" s="74" t="s">
        <v>2</v>
      </c>
      <c r="B6" s="73"/>
      <c r="C6" s="72"/>
    </row>
    <row r="7" spans="1:3" ht="15.75" x14ac:dyDescent="0.25">
      <c r="A7" s="75"/>
      <c r="B7" s="165" t="s">
        <v>90</v>
      </c>
      <c r="C7" s="165"/>
    </row>
    <row r="8" spans="1:3" ht="15.75" x14ac:dyDescent="0.25">
      <c r="A8" s="76" t="s">
        <v>6</v>
      </c>
      <c r="B8" s="8"/>
      <c r="C8" s="7">
        <v>115000</v>
      </c>
    </row>
    <row r="9" spans="1:3" ht="15.75" x14ac:dyDescent="0.25">
      <c r="A9" s="67" t="s">
        <v>7</v>
      </c>
      <c r="B9" s="47"/>
      <c r="C9" s="77"/>
    </row>
    <row r="10" spans="1:3" ht="15.75" x14ac:dyDescent="0.25">
      <c r="A10" s="67" t="s">
        <v>9</v>
      </c>
      <c r="B10" s="11"/>
      <c r="C10" s="10">
        <v>7800</v>
      </c>
    </row>
    <row r="11" spans="1:3" ht="16.5" x14ac:dyDescent="0.25">
      <c r="A11" s="12" t="s">
        <v>8</v>
      </c>
      <c r="B11" s="48"/>
      <c r="C11" s="10">
        <v>2650</v>
      </c>
    </row>
    <row r="12" spans="1:3" ht="15.75" x14ac:dyDescent="0.25">
      <c r="A12" s="67" t="s">
        <v>11</v>
      </c>
      <c r="B12" s="11"/>
      <c r="C12" s="10">
        <v>35325</v>
      </c>
    </row>
    <row r="13" spans="1:3" ht="15.75" x14ac:dyDescent="0.25">
      <c r="A13" s="67" t="s">
        <v>53</v>
      </c>
      <c r="B13" s="11"/>
      <c r="C13" s="10">
        <v>40000</v>
      </c>
    </row>
    <row r="14" spans="1:3" ht="15.75" x14ac:dyDescent="0.25">
      <c r="A14" s="67" t="s">
        <v>13</v>
      </c>
      <c r="B14" s="11"/>
      <c r="C14" s="10">
        <v>57500</v>
      </c>
    </row>
    <row r="15" spans="1:3" ht="15.75" x14ac:dyDescent="0.25">
      <c r="A15" s="67" t="s">
        <v>14</v>
      </c>
      <c r="B15" s="47"/>
      <c r="C15" s="13"/>
    </row>
    <row r="16" spans="1:3" ht="15.75" x14ac:dyDescent="0.25">
      <c r="A16" s="67" t="s">
        <v>16</v>
      </c>
      <c r="B16" s="11"/>
      <c r="C16" s="10">
        <v>25000</v>
      </c>
    </row>
    <row r="17" spans="1:3" ht="15.75" x14ac:dyDescent="0.25">
      <c r="A17" s="67" t="s">
        <v>17</v>
      </c>
      <c r="B17" s="11"/>
      <c r="C17" s="10">
        <v>65000</v>
      </c>
    </row>
    <row r="18" spans="1:3" ht="15.75" x14ac:dyDescent="0.25">
      <c r="A18" s="67" t="s">
        <v>15</v>
      </c>
      <c r="B18" s="47"/>
      <c r="C18" s="25">
        <v>100000</v>
      </c>
    </row>
    <row r="19" spans="1:3" ht="15.75" x14ac:dyDescent="0.25">
      <c r="A19" s="67" t="s">
        <v>18</v>
      </c>
      <c r="B19" s="11"/>
      <c r="C19" s="10">
        <v>11500</v>
      </c>
    </row>
    <row r="20" spans="1:3" ht="15.75" x14ac:dyDescent="0.25">
      <c r="A20" s="67" t="s">
        <v>19</v>
      </c>
      <c r="B20" s="11"/>
      <c r="C20" s="10">
        <v>20000</v>
      </c>
    </row>
    <row r="21" spans="1:3" ht="15.75" x14ac:dyDescent="0.25">
      <c r="A21" s="78" t="s">
        <v>20</v>
      </c>
      <c r="B21" s="19"/>
      <c r="C21" s="18">
        <f>SUM(C8:C20)</f>
        <v>479775</v>
      </c>
    </row>
    <row r="22" spans="1:3" ht="15.75" x14ac:dyDescent="0.25">
      <c r="A22" s="79"/>
      <c r="B22" s="47"/>
      <c r="C22" s="20"/>
    </row>
    <row r="23" spans="1:3" ht="15.75" x14ac:dyDescent="0.25">
      <c r="A23" s="80" t="s">
        <v>21</v>
      </c>
      <c r="B23" s="47"/>
      <c r="C23" s="20"/>
    </row>
    <row r="24" spans="1:3" ht="15.75" x14ac:dyDescent="0.25">
      <c r="A24" s="67" t="s">
        <v>23</v>
      </c>
      <c r="B24" s="47"/>
      <c r="C24" s="77"/>
    </row>
    <row r="25" spans="1:3" ht="15.75" x14ac:dyDescent="0.25">
      <c r="A25" s="67" t="s">
        <v>22</v>
      </c>
      <c r="B25" s="47"/>
      <c r="C25" s="81"/>
    </row>
    <row r="26" spans="1:3" ht="15.75" x14ac:dyDescent="0.25">
      <c r="A26" s="67" t="s">
        <v>24</v>
      </c>
      <c r="B26" s="90"/>
      <c r="C26" s="81"/>
    </row>
    <row r="27" spans="1:3" ht="15.75" x14ac:dyDescent="0.25">
      <c r="A27" s="67" t="s">
        <v>25</v>
      </c>
      <c r="B27" s="121">
        <v>6130.21</v>
      </c>
      <c r="C27" s="81"/>
    </row>
    <row r="28" spans="1:3" ht="15.75" x14ac:dyDescent="0.25">
      <c r="A28" s="67"/>
      <c r="B28" s="8"/>
      <c r="C28" s="7">
        <f>C21+B26+B27+C24</f>
        <v>485905.21</v>
      </c>
    </row>
    <row r="29" spans="1:3" ht="15.75" x14ac:dyDescent="0.25">
      <c r="A29" s="80" t="s">
        <v>26</v>
      </c>
      <c r="B29" s="47"/>
      <c r="C29" s="81"/>
    </row>
    <row r="30" spans="1:3" ht="15.75" x14ac:dyDescent="0.25">
      <c r="A30" s="67" t="s">
        <v>27</v>
      </c>
      <c r="B30" s="29">
        <v>350</v>
      </c>
      <c r="C30" s="82"/>
    </row>
    <row r="31" spans="1:3" ht="17.25" x14ac:dyDescent="0.3">
      <c r="A31" s="83" t="s">
        <v>28</v>
      </c>
      <c r="B31" s="29">
        <v>11500</v>
      </c>
      <c r="C31" s="82"/>
    </row>
    <row r="32" spans="1:3" ht="17.25" x14ac:dyDescent="0.3">
      <c r="A32" s="83"/>
      <c r="B32" s="49"/>
      <c r="C32" s="33">
        <f>-B30-B31-B32</f>
        <v>-11850</v>
      </c>
    </row>
    <row r="33" spans="1:3" ht="16.5" thickBot="1" x14ac:dyDescent="0.3">
      <c r="A33" s="67" t="s">
        <v>29</v>
      </c>
      <c r="B33" s="35"/>
      <c r="C33" s="84">
        <f>C28-B30-B31</f>
        <v>474055.21</v>
      </c>
    </row>
    <row r="34" spans="1:3" ht="15.75" x14ac:dyDescent="0.25">
      <c r="A34" s="67" t="s">
        <v>30</v>
      </c>
      <c r="B34" s="50"/>
      <c r="C34" s="85">
        <f t="shared" ref="C34" si="0">C33*6/100</f>
        <v>28443.312600000001</v>
      </c>
    </row>
    <row r="35" spans="1:3" ht="16.5" thickBot="1" x14ac:dyDescent="0.3">
      <c r="A35" s="67" t="s">
        <v>31</v>
      </c>
      <c r="B35" s="47"/>
      <c r="C35" s="123">
        <v>-15000</v>
      </c>
    </row>
    <row r="36" spans="1:3" ht="15.75" x14ac:dyDescent="0.25">
      <c r="A36" s="67"/>
      <c r="B36" s="47"/>
      <c r="C36" s="122">
        <f>C34+C35</f>
        <v>13443.312600000001</v>
      </c>
    </row>
    <row r="37" spans="1:3" ht="16.5" thickBot="1" x14ac:dyDescent="0.3">
      <c r="A37" s="88" t="s">
        <v>54</v>
      </c>
      <c r="B37" s="57"/>
      <c r="C37" s="38">
        <v>13443</v>
      </c>
    </row>
    <row r="38" spans="1:3" ht="16.5" thickTop="1" x14ac:dyDescent="0.25">
      <c r="A38" s="92"/>
      <c r="B38" s="37"/>
      <c r="C38" s="86"/>
    </row>
    <row r="39" spans="1:3" ht="15.75" x14ac:dyDescent="0.25">
      <c r="A39" s="92"/>
      <c r="B39" s="37"/>
      <c r="C39" s="86"/>
    </row>
    <row r="40" spans="1:3" ht="15.75" x14ac:dyDescent="0.25">
      <c r="A40" s="92"/>
      <c r="B40" s="37"/>
      <c r="C40" s="86"/>
    </row>
    <row r="41" spans="1:3" ht="15.75" x14ac:dyDescent="0.25">
      <c r="A41" s="92"/>
      <c r="B41" s="37"/>
      <c r="C41" s="86"/>
    </row>
    <row r="42" spans="1:3" ht="15.75" x14ac:dyDescent="0.25">
      <c r="A42" s="92"/>
      <c r="B42" s="37"/>
      <c r="C42" s="86"/>
    </row>
    <row r="43" spans="1:3" ht="15.75" x14ac:dyDescent="0.25">
      <c r="A43" s="92"/>
      <c r="B43" s="37"/>
      <c r="C43" s="86"/>
    </row>
    <row r="44" spans="1:3" ht="15.75" x14ac:dyDescent="0.25">
      <c r="A44" s="92"/>
      <c r="B44" s="37"/>
      <c r="C44" s="86"/>
    </row>
    <row r="45" spans="1:3" ht="15.75" x14ac:dyDescent="0.25">
      <c r="A45" s="92"/>
      <c r="B45" s="37"/>
      <c r="C45" s="86"/>
    </row>
    <row r="46" spans="1:3" ht="15.75" x14ac:dyDescent="0.25">
      <c r="A46" s="92"/>
      <c r="B46" s="37"/>
      <c r="C46" s="86"/>
    </row>
    <row r="49" spans="1:3" ht="17.25" x14ac:dyDescent="0.3">
      <c r="A49" s="1" t="s">
        <v>0</v>
      </c>
      <c r="B49" s="3"/>
      <c r="C49" s="3"/>
    </row>
    <row r="50" spans="1:3" ht="17.25" x14ac:dyDescent="0.3">
      <c r="A50" s="1" t="s">
        <v>1</v>
      </c>
      <c r="B50" s="3"/>
      <c r="C50" s="3"/>
    </row>
    <row r="51" spans="1:3" ht="17.25" x14ac:dyDescent="0.3">
      <c r="A51" s="2"/>
      <c r="B51" s="3"/>
      <c r="C51" s="3"/>
    </row>
    <row r="52" spans="1:3" ht="17.25" x14ac:dyDescent="0.3">
      <c r="A52" s="4" t="s">
        <v>2</v>
      </c>
      <c r="B52" s="3"/>
      <c r="C52" s="3"/>
    </row>
    <row r="53" spans="1:3" ht="17.25" x14ac:dyDescent="0.3">
      <c r="A53" s="5"/>
      <c r="B53" s="165" t="s">
        <v>90</v>
      </c>
      <c r="C53" s="165"/>
    </row>
    <row r="54" spans="1:3" ht="17.25" x14ac:dyDescent="0.3">
      <c r="A54" s="6" t="s">
        <v>6</v>
      </c>
      <c r="B54" s="8"/>
      <c r="C54" s="7">
        <v>107050</v>
      </c>
    </row>
    <row r="55" spans="1:3" ht="17.25" x14ac:dyDescent="0.3">
      <c r="A55" s="9" t="s">
        <v>7</v>
      </c>
      <c r="B55" s="11"/>
      <c r="C55" s="10"/>
    </row>
    <row r="56" spans="1:3" ht="15.75" x14ac:dyDescent="0.25">
      <c r="A56" s="12" t="s">
        <v>8</v>
      </c>
      <c r="B56" s="14"/>
      <c r="C56" s="13"/>
    </row>
    <row r="57" spans="1:3" ht="17.25" x14ac:dyDescent="0.3">
      <c r="A57" s="9" t="s">
        <v>9</v>
      </c>
      <c r="B57" s="11"/>
      <c r="C57" s="10">
        <v>7800</v>
      </c>
    </row>
    <row r="58" spans="1:3" ht="17.25" x14ac:dyDescent="0.3">
      <c r="A58" s="9" t="s">
        <v>10</v>
      </c>
      <c r="B58" s="11"/>
      <c r="C58" s="10"/>
    </row>
    <row r="59" spans="1:3" ht="17.25" x14ac:dyDescent="0.3">
      <c r="A59" s="9" t="s">
        <v>11</v>
      </c>
      <c r="B59" s="11"/>
      <c r="C59" s="10">
        <v>35325</v>
      </c>
    </row>
    <row r="60" spans="1:3" ht="17.25" x14ac:dyDescent="0.3">
      <c r="A60" s="9" t="s">
        <v>12</v>
      </c>
      <c r="B60" s="16"/>
      <c r="C60" s="15"/>
    </row>
    <row r="61" spans="1:3" ht="17.25" x14ac:dyDescent="0.3">
      <c r="A61" s="9" t="s">
        <v>13</v>
      </c>
      <c r="B61" s="11"/>
      <c r="C61" s="10">
        <v>53525</v>
      </c>
    </row>
    <row r="62" spans="1:3" ht="17.25" x14ac:dyDescent="0.3">
      <c r="A62" s="9" t="s">
        <v>14</v>
      </c>
      <c r="B62" s="11"/>
      <c r="C62" s="10"/>
    </row>
    <row r="63" spans="1:3" ht="17.25" x14ac:dyDescent="0.3">
      <c r="A63" s="9" t="s">
        <v>15</v>
      </c>
      <c r="B63" s="14"/>
      <c r="C63" s="13">
        <v>100000</v>
      </c>
    </row>
    <row r="64" spans="1:3" ht="17.25" x14ac:dyDescent="0.3">
      <c r="A64" s="9" t="s">
        <v>16</v>
      </c>
      <c r="B64" s="11"/>
      <c r="C64" s="10">
        <v>25000</v>
      </c>
    </row>
    <row r="65" spans="1:3" ht="17.25" x14ac:dyDescent="0.3">
      <c r="A65" s="9" t="s">
        <v>17</v>
      </c>
      <c r="B65" s="11"/>
      <c r="C65" s="10">
        <v>55000</v>
      </c>
    </row>
    <row r="66" spans="1:3" ht="17.25" x14ac:dyDescent="0.3">
      <c r="A66" s="9" t="s">
        <v>18</v>
      </c>
      <c r="B66" s="14"/>
      <c r="C66" s="13">
        <v>11500</v>
      </c>
    </row>
    <row r="67" spans="1:3" ht="17.25" x14ac:dyDescent="0.3">
      <c r="A67" s="9" t="s">
        <v>19</v>
      </c>
      <c r="B67" s="11"/>
      <c r="C67" s="10">
        <v>20000</v>
      </c>
    </row>
    <row r="68" spans="1:3" ht="17.25" x14ac:dyDescent="0.3">
      <c r="A68" s="17" t="s">
        <v>20</v>
      </c>
      <c r="B68" s="19"/>
      <c r="C68" s="18">
        <f>SUM(C54:C67)</f>
        <v>415200</v>
      </c>
    </row>
    <row r="69" spans="1:3" ht="17.25" x14ac:dyDescent="0.3">
      <c r="A69" s="9"/>
      <c r="B69" s="22"/>
      <c r="C69" s="20"/>
    </row>
    <row r="70" spans="1:3" ht="17.25" x14ac:dyDescent="0.3">
      <c r="A70" s="23" t="s">
        <v>21</v>
      </c>
      <c r="B70" s="22"/>
      <c r="C70" s="20"/>
    </row>
    <row r="71" spans="1:3" ht="17.25" x14ac:dyDescent="0.3">
      <c r="A71" s="9" t="s">
        <v>22</v>
      </c>
      <c r="B71" s="22"/>
      <c r="C71" s="20"/>
    </row>
    <row r="72" spans="1:3" ht="15.75" x14ac:dyDescent="0.25">
      <c r="A72" s="24" t="s">
        <v>23</v>
      </c>
      <c r="B72" s="26"/>
      <c r="C72" s="25"/>
    </row>
    <row r="73" spans="1:3" ht="17.25" x14ac:dyDescent="0.3">
      <c r="A73" s="9" t="s">
        <v>24</v>
      </c>
      <c r="B73" s="26"/>
      <c r="C73" s="25">
        <v>55000</v>
      </c>
    </row>
    <row r="74" spans="1:3" ht="17.25" x14ac:dyDescent="0.3">
      <c r="A74" s="9" t="s">
        <v>25</v>
      </c>
      <c r="B74" s="22"/>
      <c r="C74" s="20"/>
    </row>
    <row r="75" spans="1:3" ht="17.25" x14ac:dyDescent="0.3">
      <c r="A75" s="9"/>
      <c r="B75" s="22"/>
      <c r="C75" s="20"/>
    </row>
    <row r="76" spans="1:3" ht="15.75" x14ac:dyDescent="0.25">
      <c r="A76" s="12"/>
      <c r="B76" s="8"/>
      <c r="C76" s="7">
        <f>+C68+C71+C72+C73+C74+C75</f>
        <v>470200</v>
      </c>
    </row>
    <row r="77" spans="1:3" ht="17.25" x14ac:dyDescent="0.3">
      <c r="A77" s="23" t="s">
        <v>26</v>
      </c>
      <c r="B77" s="11"/>
      <c r="C77" s="10"/>
    </row>
    <row r="78" spans="1:3" ht="17.25" x14ac:dyDescent="0.3">
      <c r="A78" s="9" t="s">
        <v>27</v>
      </c>
      <c r="B78" s="29">
        <v>350</v>
      </c>
      <c r="C78" s="28"/>
    </row>
    <row r="79" spans="1:3" ht="17.25" x14ac:dyDescent="0.3">
      <c r="A79" s="9" t="s">
        <v>28</v>
      </c>
      <c r="B79" s="32">
        <v>10705</v>
      </c>
      <c r="C79" s="31"/>
    </row>
    <row r="80" spans="1:3" ht="15.75" x14ac:dyDescent="0.25">
      <c r="A80" s="12"/>
      <c r="B80" s="11"/>
      <c r="C80" s="33">
        <f t="shared" ref="C80" si="1">-B78-B79</f>
        <v>-11055</v>
      </c>
    </row>
    <row r="81" spans="1:3" ht="18" thickBot="1" x14ac:dyDescent="0.35">
      <c r="A81" s="9" t="s">
        <v>29</v>
      </c>
      <c r="B81" s="36"/>
      <c r="C81" s="34">
        <f>+C76+C80</f>
        <v>459145</v>
      </c>
    </row>
    <row r="82" spans="1:3" ht="17.25" x14ac:dyDescent="0.3">
      <c r="A82" s="9" t="s">
        <v>30</v>
      </c>
      <c r="B82" s="32"/>
      <c r="C82" s="31">
        <f t="shared" ref="C82" si="2">C81*6/100</f>
        <v>27548.7</v>
      </c>
    </row>
    <row r="83" spans="1:3" ht="17.25" x14ac:dyDescent="0.3">
      <c r="A83" s="9" t="s">
        <v>31</v>
      </c>
      <c r="B83" s="22"/>
      <c r="C83" s="20">
        <v>-15000</v>
      </c>
    </row>
    <row r="84" spans="1:3" ht="16.5" thickBot="1" x14ac:dyDescent="0.3">
      <c r="A84" s="12" t="s">
        <v>32</v>
      </c>
      <c r="B84" s="32"/>
      <c r="C84" s="42">
        <f t="shared" ref="C84" si="3">C82+C83</f>
        <v>12548.7</v>
      </c>
    </row>
    <row r="85" spans="1:3" ht="17.25" thickTop="1" thickBot="1" x14ac:dyDescent="0.3">
      <c r="A85" s="43"/>
      <c r="B85" s="40"/>
      <c r="C85" s="42">
        <v>12549</v>
      </c>
    </row>
    <row r="86" spans="1:3" ht="16.5" thickTop="1" x14ac:dyDescent="0.25">
      <c r="A86" s="21"/>
      <c r="B86" s="30"/>
      <c r="C86" s="58"/>
    </row>
    <row r="87" spans="1:3" ht="15.75" x14ac:dyDescent="0.25">
      <c r="A87" s="21"/>
      <c r="B87" s="30"/>
      <c r="C87" s="58"/>
    </row>
    <row r="88" spans="1:3" ht="15.75" x14ac:dyDescent="0.25">
      <c r="A88" s="21"/>
      <c r="B88" s="30"/>
      <c r="C88" s="58"/>
    </row>
    <row r="89" spans="1:3" ht="15.75" x14ac:dyDescent="0.25">
      <c r="A89" s="21"/>
      <c r="B89" s="30"/>
      <c r="C89" s="58"/>
    </row>
    <row r="90" spans="1:3" ht="15.75" x14ac:dyDescent="0.25">
      <c r="A90" s="45"/>
      <c r="B90" s="3"/>
      <c r="C90" s="3"/>
    </row>
    <row r="91" spans="1:3" ht="15.75" x14ac:dyDescent="0.25">
      <c r="A91" s="45"/>
      <c r="B91" s="3"/>
      <c r="C91" s="3"/>
    </row>
    <row r="92" spans="1:3" ht="15.75" x14ac:dyDescent="0.25">
      <c r="A92" s="45"/>
      <c r="B92" s="3"/>
      <c r="C92" s="3"/>
    </row>
    <row r="93" spans="1:3" ht="15.75" x14ac:dyDescent="0.25">
      <c r="A93" s="46"/>
      <c r="B93" s="3"/>
      <c r="C93" s="3"/>
    </row>
    <row r="94" spans="1:3" ht="17.25" x14ac:dyDescent="0.3">
      <c r="A94" s="2"/>
      <c r="B94" s="3"/>
      <c r="C94" s="3"/>
    </row>
    <row r="95" spans="1:3" ht="17.25" x14ac:dyDescent="0.3">
      <c r="A95" s="1" t="s">
        <v>34</v>
      </c>
      <c r="B95" s="3"/>
      <c r="C95" s="3"/>
    </row>
    <row r="96" spans="1:3" ht="17.25" x14ac:dyDescent="0.3">
      <c r="A96" s="1" t="s">
        <v>1</v>
      </c>
      <c r="B96" s="3"/>
      <c r="C96" s="3"/>
    </row>
    <row r="97" spans="1:3" ht="17.25" x14ac:dyDescent="0.3">
      <c r="A97" s="2"/>
      <c r="B97" s="3"/>
      <c r="C97" s="3"/>
    </row>
    <row r="98" spans="1:3" ht="17.25" x14ac:dyDescent="0.3">
      <c r="A98" s="4" t="s">
        <v>2</v>
      </c>
      <c r="B98" s="3"/>
      <c r="C98" s="3"/>
    </row>
    <row r="99" spans="1:3" ht="17.25" x14ac:dyDescent="0.3">
      <c r="A99" s="5"/>
      <c r="B99" s="165" t="s">
        <v>90</v>
      </c>
      <c r="C99" s="165"/>
    </row>
    <row r="100" spans="1:3" ht="17.25" x14ac:dyDescent="0.3">
      <c r="A100" s="6" t="s">
        <v>6</v>
      </c>
      <c r="B100" s="8"/>
      <c r="C100" s="7">
        <v>107050</v>
      </c>
    </row>
    <row r="101" spans="1:3" ht="17.25" x14ac:dyDescent="0.3">
      <c r="A101" s="9" t="s">
        <v>7</v>
      </c>
      <c r="B101" s="11"/>
      <c r="C101" s="10"/>
    </row>
    <row r="102" spans="1:3" ht="15.75" x14ac:dyDescent="0.25">
      <c r="A102" s="12" t="s">
        <v>8</v>
      </c>
      <c r="B102" s="14"/>
      <c r="C102" s="13"/>
    </row>
    <row r="103" spans="1:3" ht="17.25" x14ac:dyDescent="0.3">
      <c r="A103" s="9" t="s">
        <v>9</v>
      </c>
      <c r="B103" s="11"/>
      <c r="C103" s="10">
        <v>7800</v>
      </c>
    </row>
    <row r="104" spans="1:3" ht="17.25" x14ac:dyDescent="0.3">
      <c r="A104" s="9" t="s">
        <v>10</v>
      </c>
      <c r="B104" s="11"/>
      <c r="C104" s="10"/>
    </row>
    <row r="105" spans="1:3" ht="17.25" x14ac:dyDescent="0.3">
      <c r="A105" s="9" t="s">
        <v>11</v>
      </c>
      <c r="B105" s="11"/>
      <c r="C105" s="10">
        <v>35325</v>
      </c>
    </row>
    <row r="106" spans="1:3" ht="17.25" x14ac:dyDescent="0.3">
      <c r="A106" s="9" t="s">
        <v>12</v>
      </c>
      <c r="B106" s="16"/>
      <c r="C106" s="13">
        <v>30000</v>
      </c>
    </row>
    <row r="107" spans="1:3" ht="17.25" x14ac:dyDescent="0.3">
      <c r="A107" s="9" t="s">
        <v>13</v>
      </c>
      <c r="B107" s="11"/>
      <c r="C107" s="10">
        <v>53525</v>
      </c>
    </row>
    <row r="108" spans="1:3" ht="17.25" x14ac:dyDescent="0.3">
      <c r="A108" s="9" t="s">
        <v>14</v>
      </c>
      <c r="B108" s="11"/>
      <c r="C108" s="10"/>
    </row>
    <row r="109" spans="1:3" ht="17.25" x14ac:dyDescent="0.3">
      <c r="A109" s="9" t="s">
        <v>15</v>
      </c>
      <c r="B109" s="14"/>
      <c r="C109" s="13">
        <v>100000</v>
      </c>
    </row>
    <row r="110" spans="1:3" ht="17.25" x14ac:dyDescent="0.3">
      <c r="A110" s="9" t="s">
        <v>16</v>
      </c>
      <c r="B110" s="11"/>
      <c r="C110" s="10">
        <v>25000</v>
      </c>
    </row>
    <row r="111" spans="1:3" ht="17.25" x14ac:dyDescent="0.3">
      <c r="A111" s="9" t="s">
        <v>17</v>
      </c>
      <c r="B111" s="11"/>
      <c r="C111" s="10">
        <v>55000</v>
      </c>
    </row>
    <row r="112" spans="1:3" ht="17.25" x14ac:dyDescent="0.3">
      <c r="A112" s="9" t="s">
        <v>18</v>
      </c>
      <c r="B112" s="14"/>
      <c r="C112" s="13">
        <v>11500</v>
      </c>
    </row>
    <row r="113" spans="1:3" ht="17.25" x14ac:dyDescent="0.3">
      <c r="A113" s="9" t="s">
        <v>19</v>
      </c>
      <c r="B113" s="11"/>
      <c r="C113" s="10">
        <v>20000</v>
      </c>
    </row>
    <row r="114" spans="1:3" ht="17.25" x14ac:dyDescent="0.3">
      <c r="A114" s="17" t="s">
        <v>20</v>
      </c>
      <c r="B114" s="19"/>
      <c r="C114" s="18">
        <f>SUM(C100:C113)</f>
        <v>445200</v>
      </c>
    </row>
    <row r="115" spans="1:3" ht="17.25" x14ac:dyDescent="0.3">
      <c r="A115" s="9"/>
      <c r="B115" s="22"/>
      <c r="C115" s="20"/>
    </row>
    <row r="116" spans="1:3" ht="17.25" x14ac:dyDescent="0.3">
      <c r="A116" s="23" t="s">
        <v>21</v>
      </c>
      <c r="B116" s="22"/>
      <c r="C116" s="20"/>
    </row>
    <row r="117" spans="1:3" ht="17.25" x14ac:dyDescent="0.3">
      <c r="A117" s="9" t="s">
        <v>22</v>
      </c>
      <c r="B117" s="22"/>
      <c r="C117" s="20"/>
    </row>
    <row r="118" spans="1:3" ht="15.75" x14ac:dyDescent="0.25">
      <c r="A118" s="24" t="s">
        <v>23</v>
      </c>
      <c r="B118" s="22"/>
      <c r="C118" s="20"/>
    </row>
    <row r="119" spans="1:3" ht="17.25" x14ac:dyDescent="0.3">
      <c r="A119" s="9" t="s">
        <v>24</v>
      </c>
      <c r="B119" s="22"/>
      <c r="C119" s="20"/>
    </row>
    <row r="120" spans="1:3" ht="17.25" x14ac:dyDescent="0.3">
      <c r="A120" s="9" t="s">
        <v>25</v>
      </c>
      <c r="B120" s="22"/>
      <c r="C120" s="134">
        <v>3791.07</v>
      </c>
    </row>
    <row r="121" spans="1:3" ht="17.25" x14ac:dyDescent="0.3">
      <c r="A121" s="9"/>
      <c r="B121" s="22"/>
      <c r="C121" s="20"/>
    </row>
    <row r="122" spans="1:3" ht="15.75" x14ac:dyDescent="0.25">
      <c r="A122" s="12"/>
      <c r="B122" s="8"/>
      <c r="C122" s="7">
        <f>C114+C120</f>
        <v>448991.07</v>
      </c>
    </row>
    <row r="123" spans="1:3" ht="17.25" x14ac:dyDescent="0.3">
      <c r="A123" s="23" t="s">
        <v>26</v>
      </c>
      <c r="B123" s="11"/>
      <c r="C123" s="10"/>
    </row>
    <row r="124" spans="1:3" ht="17.25" x14ac:dyDescent="0.3">
      <c r="A124" s="9" t="s">
        <v>27</v>
      </c>
      <c r="B124" s="29">
        <v>350</v>
      </c>
      <c r="C124" s="28"/>
    </row>
    <row r="125" spans="1:3" ht="17.25" x14ac:dyDescent="0.3">
      <c r="A125" s="9" t="s">
        <v>28</v>
      </c>
      <c r="B125" s="32">
        <v>10705</v>
      </c>
      <c r="C125" s="31"/>
    </row>
    <row r="126" spans="1:3" ht="15.75" x14ac:dyDescent="0.25">
      <c r="A126" s="12"/>
      <c r="B126" s="49"/>
      <c r="C126" s="10">
        <f t="shared" ref="C126" si="4">-B124-B125</f>
        <v>-11055</v>
      </c>
    </row>
    <row r="127" spans="1:3" ht="18" thickBot="1" x14ac:dyDescent="0.35">
      <c r="A127" s="9" t="s">
        <v>29</v>
      </c>
      <c r="B127" s="35"/>
      <c r="C127" s="34">
        <f>+C122+C126</f>
        <v>437936.07</v>
      </c>
    </row>
    <row r="128" spans="1:3" ht="17.25" x14ac:dyDescent="0.3">
      <c r="A128" s="9" t="s">
        <v>30</v>
      </c>
      <c r="B128" s="32"/>
      <c r="C128" s="31">
        <f t="shared" ref="C128" si="5">C127*6/100</f>
        <v>26276.164199999999</v>
      </c>
    </row>
    <row r="129" spans="1:3" ht="17.25" x14ac:dyDescent="0.3">
      <c r="A129" s="9" t="s">
        <v>31</v>
      </c>
      <c r="B129" s="22"/>
      <c r="C129" s="20">
        <v>-15000</v>
      </c>
    </row>
    <row r="130" spans="1:3" ht="15.75" x14ac:dyDescent="0.25">
      <c r="A130" s="12" t="s">
        <v>32</v>
      </c>
      <c r="B130" s="40"/>
      <c r="C130" s="41">
        <f t="shared" ref="C130" si="6">C128+C129</f>
        <v>11276.164199999999</v>
      </c>
    </row>
    <row r="131" spans="1:3" ht="16.5" thickBot="1" x14ac:dyDescent="0.3">
      <c r="A131" s="51"/>
      <c r="B131" s="52"/>
      <c r="C131" s="124">
        <v>11276</v>
      </c>
    </row>
    <row r="132" spans="1:3" ht="18" thickTop="1" x14ac:dyDescent="0.3">
      <c r="A132" s="55"/>
      <c r="B132" s="3"/>
      <c r="C132" s="3"/>
    </row>
    <row r="133" spans="1:3" ht="17.25" x14ac:dyDescent="0.3">
      <c r="A133" s="55"/>
      <c r="B133" s="3"/>
      <c r="C133" s="3"/>
    </row>
    <row r="134" spans="1:3" ht="17.25" x14ac:dyDescent="0.3">
      <c r="A134" s="55"/>
      <c r="B134" s="3"/>
      <c r="C134" s="3"/>
    </row>
    <row r="135" spans="1:3" ht="17.25" x14ac:dyDescent="0.3">
      <c r="A135" s="55"/>
      <c r="B135" s="3"/>
      <c r="C135" s="3"/>
    </row>
    <row r="136" spans="1:3" ht="17.25" x14ac:dyDescent="0.3">
      <c r="A136" s="56"/>
      <c r="B136" s="3"/>
      <c r="C136" s="3"/>
    </row>
    <row r="137" spans="1:3" ht="17.25" x14ac:dyDescent="0.3">
      <c r="A137" s="56"/>
      <c r="B137" s="3"/>
      <c r="C137" s="3"/>
    </row>
    <row r="138" spans="1:3" ht="17.25" x14ac:dyDescent="0.3">
      <c r="A138" s="56"/>
      <c r="B138" s="3"/>
      <c r="C138" s="3"/>
    </row>
    <row r="139" spans="1:3" ht="17.25" x14ac:dyDescent="0.3">
      <c r="A139" s="1" t="s">
        <v>36</v>
      </c>
      <c r="B139" s="3"/>
      <c r="C139" s="3"/>
    </row>
    <row r="140" spans="1:3" ht="17.25" x14ac:dyDescent="0.3">
      <c r="A140" s="1" t="s">
        <v>1</v>
      </c>
      <c r="B140" s="3"/>
      <c r="C140" s="3"/>
    </row>
    <row r="141" spans="1:3" ht="17.25" x14ac:dyDescent="0.3">
      <c r="A141" s="2"/>
      <c r="B141" s="3"/>
      <c r="C141" s="3"/>
    </row>
    <row r="142" spans="1:3" ht="17.25" x14ac:dyDescent="0.3">
      <c r="A142" s="4" t="s">
        <v>2</v>
      </c>
      <c r="B142" s="3"/>
      <c r="C142" s="3"/>
    </row>
    <row r="143" spans="1:3" ht="17.25" x14ac:dyDescent="0.3">
      <c r="A143" s="5"/>
      <c r="B143" s="165" t="s">
        <v>90</v>
      </c>
      <c r="C143" s="165"/>
    </row>
    <row r="144" spans="1:3" ht="17.25" x14ac:dyDescent="0.3">
      <c r="A144" s="6" t="s">
        <v>6</v>
      </c>
      <c r="B144" s="8"/>
      <c r="C144" s="7">
        <v>84780</v>
      </c>
    </row>
    <row r="145" spans="1:3" ht="17.25" x14ac:dyDescent="0.3">
      <c r="A145" s="9" t="s">
        <v>7</v>
      </c>
      <c r="B145" s="11"/>
      <c r="C145" s="10">
        <v>4890</v>
      </c>
    </row>
    <row r="146" spans="1:3" ht="15.75" x14ac:dyDescent="0.25">
      <c r="A146" s="12" t="s">
        <v>8</v>
      </c>
      <c r="B146" s="14"/>
      <c r="C146" s="13"/>
    </row>
    <row r="147" spans="1:3" ht="17.25" x14ac:dyDescent="0.3">
      <c r="A147" s="9" t="s">
        <v>9</v>
      </c>
      <c r="B147" s="11"/>
      <c r="C147" s="10">
        <v>7800</v>
      </c>
    </row>
    <row r="148" spans="1:3" ht="17.25" x14ac:dyDescent="0.3">
      <c r="A148" s="9" t="s">
        <v>10</v>
      </c>
      <c r="B148" s="11"/>
      <c r="C148" s="10"/>
    </row>
    <row r="149" spans="1:3" ht="17.25" x14ac:dyDescent="0.3">
      <c r="A149" s="9" t="s">
        <v>11</v>
      </c>
      <c r="B149" s="11"/>
      <c r="C149" s="10">
        <v>35325</v>
      </c>
    </row>
    <row r="150" spans="1:3" ht="17.25" x14ac:dyDescent="0.3">
      <c r="A150" s="9" t="s">
        <v>12</v>
      </c>
      <c r="B150" s="16"/>
      <c r="C150" s="13">
        <v>30000</v>
      </c>
    </row>
    <row r="151" spans="1:3" ht="17.25" x14ac:dyDescent="0.3">
      <c r="A151" s="9" t="s">
        <v>13</v>
      </c>
      <c r="B151" s="11"/>
      <c r="C151" s="10">
        <v>42390</v>
      </c>
    </row>
    <row r="152" spans="1:3" ht="17.25" x14ac:dyDescent="0.3">
      <c r="A152" s="9" t="s">
        <v>14</v>
      </c>
      <c r="B152" s="11"/>
      <c r="C152" s="10">
        <v>2445</v>
      </c>
    </row>
    <row r="153" spans="1:3" ht="17.25" x14ac:dyDescent="0.3">
      <c r="A153" s="9" t="s">
        <v>15</v>
      </c>
      <c r="B153" s="14"/>
      <c r="C153" s="13">
        <v>100000</v>
      </c>
    </row>
    <row r="154" spans="1:3" ht="17.25" x14ac:dyDescent="0.3">
      <c r="A154" s="9" t="s">
        <v>16</v>
      </c>
      <c r="B154" s="11"/>
      <c r="C154" s="10">
        <v>25000</v>
      </c>
    </row>
    <row r="155" spans="1:3" ht="17.25" x14ac:dyDescent="0.3">
      <c r="A155" s="9" t="s">
        <v>17</v>
      </c>
      <c r="B155" s="11"/>
      <c r="C155" s="10">
        <v>55000</v>
      </c>
    </row>
    <row r="156" spans="1:3" ht="17.25" x14ac:dyDescent="0.3">
      <c r="A156" s="9" t="s">
        <v>18</v>
      </c>
      <c r="B156" s="14"/>
      <c r="C156" s="13">
        <v>11500</v>
      </c>
    </row>
    <row r="157" spans="1:3" ht="17.25" x14ac:dyDescent="0.3">
      <c r="A157" s="9" t="s">
        <v>19</v>
      </c>
      <c r="B157" s="11"/>
      <c r="C157" s="10">
        <v>20000</v>
      </c>
    </row>
    <row r="158" spans="1:3" ht="17.25" x14ac:dyDescent="0.3">
      <c r="A158" s="17" t="s">
        <v>20</v>
      </c>
      <c r="B158" s="19"/>
      <c r="C158" s="18">
        <f>SUM(C144:C157)</f>
        <v>419130</v>
      </c>
    </row>
    <row r="159" spans="1:3" ht="17.25" x14ac:dyDescent="0.3">
      <c r="A159" s="9"/>
      <c r="B159" s="22"/>
      <c r="C159" s="20"/>
    </row>
    <row r="160" spans="1:3" ht="17.25" x14ac:dyDescent="0.3">
      <c r="A160" s="23" t="s">
        <v>21</v>
      </c>
      <c r="B160" s="22"/>
      <c r="C160" s="20"/>
    </row>
    <row r="161" spans="1:3" ht="17.25" x14ac:dyDescent="0.3">
      <c r="A161" s="9" t="s">
        <v>22</v>
      </c>
      <c r="B161" s="22"/>
      <c r="C161" s="20"/>
    </row>
    <row r="162" spans="1:3" ht="15.75" x14ac:dyDescent="0.25">
      <c r="A162" s="24" t="s">
        <v>23</v>
      </c>
      <c r="B162" s="22"/>
      <c r="C162" s="20"/>
    </row>
    <row r="163" spans="1:3" ht="17.25" x14ac:dyDescent="0.3">
      <c r="A163" s="9" t="s">
        <v>24</v>
      </c>
      <c r="B163" s="22"/>
      <c r="C163" s="20"/>
    </row>
    <row r="164" spans="1:3" ht="17.25" x14ac:dyDescent="0.3">
      <c r="A164" s="9" t="s">
        <v>25</v>
      </c>
      <c r="B164" s="22"/>
      <c r="C164" s="20"/>
    </row>
    <row r="165" spans="1:3" ht="17.25" x14ac:dyDescent="0.3">
      <c r="A165" s="9"/>
      <c r="B165" s="22"/>
      <c r="C165" s="20"/>
    </row>
    <row r="166" spans="1:3" ht="15.75" x14ac:dyDescent="0.25">
      <c r="A166" s="12"/>
      <c r="B166" s="8"/>
      <c r="C166" s="7">
        <f>C158+C162+C163+C164</f>
        <v>419130</v>
      </c>
    </row>
    <row r="167" spans="1:3" ht="17.25" x14ac:dyDescent="0.3">
      <c r="A167" s="23" t="s">
        <v>26</v>
      </c>
      <c r="B167" s="11"/>
      <c r="C167" s="10"/>
    </row>
    <row r="168" spans="1:3" ht="17.25" x14ac:dyDescent="0.3">
      <c r="A168" s="9" t="s">
        <v>27</v>
      </c>
      <c r="B168" s="29">
        <v>350</v>
      </c>
      <c r="C168" s="28"/>
    </row>
    <row r="169" spans="1:3" ht="17.25" x14ac:dyDescent="0.3">
      <c r="A169" s="9" t="s">
        <v>28</v>
      </c>
      <c r="B169" s="32">
        <v>8967</v>
      </c>
      <c r="C169" s="31"/>
    </row>
    <row r="170" spans="1:3" ht="15.75" x14ac:dyDescent="0.25">
      <c r="A170" s="12"/>
      <c r="B170" s="11"/>
      <c r="C170" s="33">
        <f t="shared" ref="C170" si="7">-B168-B169</f>
        <v>-9317</v>
      </c>
    </row>
    <row r="171" spans="1:3" ht="17.25" x14ac:dyDescent="0.3">
      <c r="A171" s="9" t="s">
        <v>29</v>
      </c>
      <c r="B171" s="11"/>
      <c r="C171" s="10">
        <f>+C166+C170</f>
        <v>409813</v>
      </c>
    </row>
    <row r="172" spans="1:3" ht="17.25" x14ac:dyDescent="0.3">
      <c r="A172" s="9" t="s">
        <v>37</v>
      </c>
      <c r="B172" s="32"/>
      <c r="C172" s="31">
        <f t="shared" ref="C172" si="8">C171*6/100</f>
        <v>24588.78</v>
      </c>
    </row>
    <row r="173" spans="1:3" ht="17.25" x14ac:dyDescent="0.3">
      <c r="A173" s="9" t="s">
        <v>31</v>
      </c>
      <c r="B173" s="22"/>
      <c r="C173" s="20">
        <v>-15000</v>
      </c>
    </row>
    <row r="174" spans="1:3" ht="16.5" thickBot="1" x14ac:dyDescent="0.3">
      <c r="A174" s="43" t="s">
        <v>32</v>
      </c>
      <c r="B174" s="40"/>
      <c r="C174" s="124">
        <f t="shared" ref="C174" si="9">C172+C173</f>
        <v>9588.7799999999988</v>
      </c>
    </row>
    <row r="175" spans="1:3" ht="18" thickTop="1" x14ac:dyDescent="0.3">
      <c r="A175" s="2"/>
      <c r="B175" s="3"/>
      <c r="C175" s="3"/>
    </row>
    <row r="176" spans="1:3" ht="17.25" x14ac:dyDescent="0.3">
      <c r="A176" s="2"/>
      <c r="B176" s="3"/>
      <c r="C176" s="3"/>
    </row>
    <row r="177" spans="1:3" ht="17.25" x14ac:dyDescent="0.3">
      <c r="A177" s="56"/>
      <c r="B177" s="3"/>
      <c r="C177" s="3"/>
    </row>
    <row r="178" spans="1:3" ht="17.25" x14ac:dyDescent="0.3">
      <c r="A178" s="56"/>
      <c r="B178" s="3"/>
      <c r="C178" s="3"/>
    </row>
    <row r="179" spans="1:3" ht="17.25" x14ac:dyDescent="0.3">
      <c r="A179" s="56"/>
      <c r="B179" s="3"/>
      <c r="C179" s="3"/>
    </row>
    <row r="180" spans="1:3" ht="17.25" x14ac:dyDescent="0.3">
      <c r="A180" s="56"/>
      <c r="B180" s="3"/>
      <c r="C180" s="3"/>
    </row>
    <row r="181" spans="1:3" ht="17.25" x14ac:dyDescent="0.3">
      <c r="A181" s="56"/>
      <c r="B181" s="3"/>
      <c r="C181" s="3"/>
    </row>
    <row r="182" spans="1:3" ht="17.25" x14ac:dyDescent="0.3">
      <c r="A182" s="1" t="s">
        <v>39</v>
      </c>
      <c r="B182" s="3"/>
      <c r="C182" s="3"/>
    </row>
    <row r="183" spans="1:3" ht="17.25" x14ac:dyDescent="0.3">
      <c r="A183" s="1" t="s">
        <v>1</v>
      </c>
      <c r="B183" s="3"/>
      <c r="C183" s="3"/>
    </row>
    <row r="184" spans="1:3" ht="17.25" x14ac:dyDescent="0.3">
      <c r="A184" s="2"/>
      <c r="B184" s="3"/>
      <c r="C184" s="3"/>
    </row>
    <row r="185" spans="1:3" ht="17.25" x14ac:dyDescent="0.3">
      <c r="A185" s="4" t="s">
        <v>2</v>
      </c>
      <c r="B185" s="3"/>
      <c r="C185" s="3"/>
    </row>
    <row r="186" spans="1:3" ht="17.25" x14ac:dyDescent="0.3">
      <c r="A186" s="5"/>
      <c r="B186" s="165" t="s">
        <v>90</v>
      </c>
      <c r="C186" s="165"/>
    </row>
    <row r="187" spans="1:3" ht="17.25" x14ac:dyDescent="0.3">
      <c r="A187" s="6" t="s">
        <v>6</v>
      </c>
      <c r="B187" s="8"/>
      <c r="C187" s="7">
        <v>104700</v>
      </c>
    </row>
    <row r="188" spans="1:3" ht="17.25" x14ac:dyDescent="0.3">
      <c r="A188" s="9" t="s">
        <v>7</v>
      </c>
      <c r="B188" s="11"/>
      <c r="C188" s="10"/>
    </row>
    <row r="189" spans="1:3" ht="15.75" x14ac:dyDescent="0.25">
      <c r="A189" s="12" t="s">
        <v>8</v>
      </c>
      <c r="B189" s="14"/>
      <c r="C189" s="13"/>
    </row>
    <row r="190" spans="1:3" ht="17.25" x14ac:dyDescent="0.3">
      <c r="A190" s="9" t="s">
        <v>9</v>
      </c>
      <c r="B190" s="11"/>
      <c r="C190" s="10">
        <v>7800</v>
      </c>
    </row>
    <row r="191" spans="1:3" ht="17.25" x14ac:dyDescent="0.3">
      <c r="A191" s="9" t="s">
        <v>10</v>
      </c>
      <c r="B191" s="11"/>
      <c r="C191" s="10"/>
    </row>
    <row r="192" spans="1:3" ht="17.25" x14ac:dyDescent="0.3">
      <c r="A192" s="9" t="s">
        <v>11</v>
      </c>
      <c r="B192" s="11"/>
      <c r="C192" s="10">
        <v>35325</v>
      </c>
    </row>
    <row r="193" spans="1:3" ht="17.25" x14ac:dyDescent="0.3">
      <c r="A193" s="9" t="s">
        <v>12</v>
      </c>
      <c r="B193" s="16"/>
      <c r="C193" s="15">
        <v>30000</v>
      </c>
    </row>
    <row r="194" spans="1:3" ht="17.25" x14ac:dyDescent="0.3">
      <c r="A194" s="9" t="s">
        <v>13</v>
      </c>
      <c r="B194" s="11"/>
      <c r="C194" s="10">
        <v>52350</v>
      </c>
    </row>
    <row r="195" spans="1:3" ht="17.25" x14ac:dyDescent="0.3">
      <c r="A195" s="9" t="s">
        <v>14</v>
      </c>
      <c r="B195" s="11"/>
      <c r="C195" s="10"/>
    </row>
    <row r="196" spans="1:3" ht="17.25" x14ac:dyDescent="0.3">
      <c r="A196" s="9" t="s">
        <v>15</v>
      </c>
      <c r="B196" s="14"/>
      <c r="C196" s="13">
        <v>100000</v>
      </c>
    </row>
    <row r="197" spans="1:3" ht="17.25" x14ac:dyDescent="0.3">
      <c r="A197" s="9" t="s">
        <v>16</v>
      </c>
      <c r="B197" s="11"/>
      <c r="C197" s="10">
        <v>25000</v>
      </c>
    </row>
    <row r="198" spans="1:3" ht="17.25" x14ac:dyDescent="0.3">
      <c r="A198" s="9" t="s">
        <v>17</v>
      </c>
      <c r="B198" s="11"/>
      <c r="C198" s="10">
        <v>55000</v>
      </c>
    </row>
    <row r="199" spans="1:3" ht="17.25" x14ac:dyDescent="0.3">
      <c r="A199" s="9" t="s">
        <v>18</v>
      </c>
      <c r="B199" s="14"/>
      <c r="C199" s="13">
        <v>11500</v>
      </c>
    </row>
    <row r="200" spans="1:3" ht="17.25" x14ac:dyDescent="0.3">
      <c r="A200" s="9" t="s">
        <v>19</v>
      </c>
      <c r="B200" s="11"/>
      <c r="C200" s="10">
        <v>20000</v>
      </c>
    </row>
    <row r="201" spans="1:3" ht="17.25" x14ac:dyDescent="0.3">
      <c r="A201" s="17" t="s">
        <v>20</v>
      </c>
      <c r="B201" s="19"/>
      <c r="C201" s="18">
        <f>SUM(C187:C200)</f>
        <v>441675</v>
      </c>
    </row>
    <row r="202" spans="1:3" ht="17.25" x14ac:dyDescent="0.3">
      <c r="A202" s="9"/>
      <c r="B202" s="22"/>
      <c r="C202" s="20"/>
    </row>
    <row r="203" spans="1:3" ht="17.25" x14ac:dyDescent="0.3">
      <c r="A203" s="23" t="s">
        <v>21</v>
      </c>
      <c r="B203" s="22"/>
      <c r="C203" s="20"/>
    </row>
    <row r="204" spans="1:3" ht="17.25" x14ac:dyDescent="0.3">
      <c r="A204" s="9" t="s">
        <v>22</v>
      </c>
      <c r="B204" s="22"/>
      <c r="C204" s="20"/>
    </row>
    <row r="205" spans="1:3" ht="15.75" x14ac:dyDescent="0.25">
      <c r="A205" s="24" t="s">
        <v>23</v>
      </c>
      <c r="B205" s="22"/>
      <c r="C205" s="20"/>
    </row>
    <row r="206" spans="1:3" ht="17.25" x14ac:dyDescent="0.3">
      <c r="A206" s="9" t="s">
        <v>24</v>
      </c>
      <c r="B206" s="22"/>
      <c r="C206" s="20"/>
    </row>
    <row r="207" spans="1:3" ht="17.25" x14ac:dyDescent="0.3">
      <c r="A207" s="9" t="s">
        <v>25</v>
      </c>
      <c r="B207" s="22"/>
      <c r="C207" s="20"/>
    </row>
    <row r="208" spans="1:3" ht="17.25" x14ac:dyDescent="0.3">
      <c r="A208" s="9"/>
      <c r="B208" s="22"/>
      <c r="C208" s="20"/>
    </row>
    <row r="209" spans="1:3" ht="15.75" x14ac:dyDescent="0.25">
      <c r="A209" s="12"/>
      <c r="B209" s="8"/>
      <c r="C209" s="7">
        <f t="shared" ref="C209" si="10">+C201+C204+C205+C206+C207</f>
        <v>441675</v>
      </c>
    </row>
    <row r="210" spans="1:3" ht="17.25" x14ac:dyDescent="0.3">
      <c r="A210" s="23" t="s">
        <v>26</v>
      </c>
      <c r="B210" s="11"/>
      <c r="C210" s="10"/>
    </row>
    <row r="211" spans="1:3" ht="17.25" x14ac:dyDescent="0.3">
      <c r="A211" s="9" t="s">
        <v>27</v>
      </c>
      <c r="B211" s="29">
        <v>350</v>
      </c>
      <c r="C211" s="28"/>
    </row>
    <row r="212" spans="1:3" ht="17.25" x14ac:dyDescent="0.3">
      <c r="A212" s="9" t="s">
        <v>28</v>
      </c>
      <c r="B212" s="32">
        <v>10470</v>
      </c>
      <c r="C212" s="31"/>
    </row>
    <row r="213" spans="1:3" ht="15.75" x14ac:dyDescent="0.25">
      <c r="A213" s="12"/>
      <c r="B213" s="11"/>
      <c r="C213" s="10">
        <f t="shared" ref="C213" si="11">-B211-B212</f>
        <v>-10820</v>
      </c>
    </row>
    <row r="214" spans="1:3" ht="17.25" x14ac:dyDescent="0.3">
      <c r="A214" s="9" t="s">
        <v>29</v>
      </c>
      <c r="B214" s="8"/>
      <c r="C214" s="7">
        <f>+C209+C213</f>
        <v>430855</v>
      </c>
    </row>
    <row r="215" spans="1:3" ht="17.25" x14ac:dyDescent="0.3">
      <c r="A215" s="9" t="s">
        <v>30</v>
      </c>
      <c r="B215" s="32"/>
      <c r="C215" s="31">
        <f t="shared" ref="C215" si="12">C214*6/100</f>
        <v>25851.3</v>
      </c>
    </row>
    <row r="216" spans="1:3" ht="17.25" x14ac:dyDescent="0.3">
      <c r="A216" s="9" t="s">
        <v>31</v>
      </c>
      <c r="B216" s="22"/>
      <c r="C216" s="20">
        <v>-15000</v>
      </c>
    </row>
    <row r="217" spans="1:3" ht="15.75" x14ac:dyDescent="0.25">
      <c r="A217" s="12" t="s">
        <v>32</v>
      </c>
      <c r="B217" s="32"/>
      <c r="C217" s="53">
        <f t="shared" ref="C217" si="13">C215+C216</f>
        <v>10851.3</v>
      </c>
    </row>
    <row r="218" spans="1:3" ht="16.5" thickBot="1" x14ac:dyDescent="0.3">
      <c r="A218" s="43"/>
      <c r="B218" s="39"/>
      <c r="C218" s="124">
        <v>10851</v>
      </c>
    </row>
    <row r="219" spans="1:3" ht="16.5" thickTop="1" x14ac:dyDescent="0.25">
      <c r="A219" s="21"/>
      <c r="B219" s="30"/>
      <c r="C219" s="97"/>
    </row>
    <row r="220" spans="1:3" ht="15.75" x14ac:dyDescent="0.25">
      <c r="A220" s="21"/>
      <c r="B220" s="30"/>
      <c r="C220" s="97"/>
    </row>
    <row r="221" spans="1:3" ht="15.75" x14ac:dyDescent="0.25">
      <c r="A221" s="21"/>
      <c r="B221" s="30"/>
      <c r="C221" s="97"/>
    </row>
    <row r="222" spans="1:3" ht="15.75" x14ac:dyDescent="0.25">
      <c r="A222" s="21"/>
      <c r="B222" s="30"/>
      <c r="C222" s="97"/>
    </row>
    <row r="223" spans="1:3" ht="15.75" x14ac:dyDescent="0.25">
      <c r="A223" s="21"/>
      <c r="B223" s="30"/>
      <c r="C223" s="97"/>
    </row>
    <row r="228" spans="1:3" ht="17.25" x14ac:dyDescent="0.3">
      <c r="A228" s="61" t="s">
        <v>41</v>
      </c>
      <c r="B228" s="3"/>
      <c r="C228" s="3"/>
    </row>
    <row r="229" spans="1:3" ht="17.25" x14ac:dyDescent="0.3">
      <c r="A229" s="61" t="s">
        <v>1</v>
      </c>
      <c r="B229" s="3"/>
      <c r="C229" s="3"/>
    </row>
    <row r="230" spans="1:3" ht="17.25" x14ac:dyDescent="0.3">
      <c r="A230" s="5"/>
      <c r="B230" s="3"/>
      <c r="C230" s="3"/>
    </row>
    <row r="231" spans="1:3" ht="17.25" x14ac:dyDescent="0.3">
      <c r="A231" s="63" t="s">
        <v>2</v>
      </c>
      <c r="B231" s="3"/>
      <c r="C231" s="3"/>
    </row>
    <row r="232" spans="1:3" ht="17.25" x14ac:dyDescent="0.3">
      <c r="A232" s="5"/>
      <c r="B232" s="165" t="s">
        <v>90</v>
      </c>
      <c r="C232" s="165"/>
    </row>
    <row r="233" spans="1:3" ht="17.25" x14ac:dyDescent="0.3">
      <c r="A233" s="6" t="s">
        <v>6</v>
      </c>
      <c r="B233" s="8"/>
      <c r="C233" s="7">
        <v>90840</v>
      </c>
    </row>
    <row r="234" spans="1:3" ht="17.25" x14ac:dyDescent="0.3">
      <c r="A234" s="9" t="s">
        <v>7</v>
      </c>
      <c r="B234" s="11"/>
      <c r="C234" s="10"/>
    </row>
    <row r="235" spans="1:3" ht="15.75" x14ac:dyDescent="0.25">
      <c r="A235" s="12" t="s">
        <v>8</v>
      </c>
      <c r="B235" s="14"/>
      <c r="C235" s="13"/>
    </row>
    <row r="236" spans="1:3" ht="17.25" x14ac:dyDescent="0.3">
      <c r="A236" s="9" t="s">
        <v>9</v>
      </c>
      <c r="B236" s="11"/>
      <c r="C236" s="10">
        <v>7800</v>
      </c>
    </row>
    <row r="237" spans="1:3" ht="17.25" x14ac:dyDescent="0.3">
      <c r="A237" s="9" t="s">
        <v>10</v>
      </c>
      <c r="B237" s="11"/>
      <c r="C237" s="10"/>
    </row>
    <row r="238" spans="1:3" ht="17.25" x14ac:dyDescent="0.3">
      <c r="A238" s="9" t="s">
        <v>11</v>
      </c>
      <c r="B238" s="11"/>
      <c r="C238" s="10">
        <v>35325</v>
      </c>
    </row>
    <row r="239" spans="1:3" ht="17.25" x14ac:dyDescent="0.3">
      <c r="A239" s="9" t="s">
        <v>12</v>
      </c>
      <c r="B239" s="16"/>
      <c r="C239" s="15"/>
    </row>
    <row r="240" spans="1:3" ht="17.25" x14ac:dyDescent="0.3">
      <c r="A240" s="9" t="s">
        <v>13</v>
      </c>
      <c r="B240" s="11"/>
      <c r="C240" s="10">
        <v>45420</v>
      </c>
    </row>
    <row r="241" spans="1:3" ht="17.25" x14ac:dyDescent="0.3">
      <c r="A241" s="9" t="s">
        <v>14</v>
      </c>
      <c r="B241" s="11"/>
      <c r="C241" s="10"/>
    </row>
    <row r="242" spans="1:3" ht="17.25" x14ac:dyDescent="0.3">
      <c r="A242" s="9" t="s">
        <v>15</v>
      </c>
      <c r="B242" s="14"/>
      <c r="C242" s="13">
        <v>100000</v>
      </c>
    </row>
    <row r="243" spans="1:3" ht="17.25" x14ac:dyDescent="0.3">
      <c r="A243" s="9" t="s">
        <v>16</v>
      </c>
      <c r="B243" s="11"/>
      <c r="C243" s="10">
        <v>25000</v>
      </c>
    </row>
    <row r="244" spans="1:3" ht="17.25" x14ac:dyDescent="0.3">
      <c r="A244" s="9" t="s">
        <v>17</v>
      </c>
      <c r="B244" s="11"/>
      <c r="C244" s="10">
        <v>55000</v>
      </c>
    </row>
    <row r="245" spans="1:3" ht="17.25" x14ac:dyDescent="0.3">
      <c r="A245" s="9" t="s">
        <v>18</v>
      </c>
      <c r="B245" s="14"/>
      <c r="C245" s="13">
        <v>11500</v>
      </c>
    </row>
    <row r="246" spans="1:3" ht="17.25" x14ac:dyDescent="0.3">
      <c r="A246" s="9" t="s">
        <v>19</v>
      </c>
      <c r="B246" s="11"/>
      <c r="C246" s="10">
        <v>20000</v>
      </c>
    </row>
    <row r="247" spans="1:3" ht="17.25" x14ac:dyDescent="0.3">
      <c r="A247" s="17" t="s">
        <v>20</v>
      </c>
      <c r="B247" s="19"/>
      <c r="C247" s="18">
        <f>SUM(C233:C246)</f>
        <v>390885</v>
      </c>
    </row>
    <row r="248" spans="1:3" ht="17.25" x14ac:dyDescent="0.3">
      <c r="A248" s="9"/>
      <c r="B248" s="22"/>
      <c r="C248" s="20"/>
    </row>
    <row r="249" spans="1:3" ht="17.25" x14ac:dyDescent="0.3">
      <c r="A249" s="23" t="s">
        <v>21</v>
      </c>
      <c r="B249" s="22"/>
      <c r="C249" s="20"/>
    </row>
    <row r="250" spans="1:3" ht="17.25" x14ac:dyDescent="0.3">
      <c r="A250" s="9" t="s">
        <v>22</v>
      </c>
      <c r="B250" s="22"/>
      <c r="C250" s="20"/>
    </row>
    <row r="251" spans="1:3" ht="15.75" x14ac:dyDescent="0.25">
      <c r="A251" s="24" t="s">
        <v>23</v>
      </c>
      <c r="B251" s="16"/>
      <c r="C251" s="15"/>
    </row>
    <row r="252" spans="1:3" ht="17.25" x14ac:dyDescent="0.3">
      <c r="A252" s="9" t="s">
        <v>24</v>
      </c>
      <c r="B252" s="22"/>
      <c r="C252" s="134">
        <v>70000</v>
      </c>
    </row>
    <row r="253" spans="1:3" ht="17.25" x14ac:dyDescent="0.3">
      <c r="A253" s="9" t="s">
        <v>25</v>
      </c>
      <c r="B253" s="22"/>
      <c r="C253" s="28">
        <v>5148.03</v>
      </c>
    </row>
    <row r="254" spans="1:3" ht="17.25" x14ac:dyDescent="0.3">
      <c r="A254" s="9"/>
      <c r="B254" s="22"/>
      <c r="C254" s="20"/>
    </row>
    <row r="255" spans="1:3" ht="15.75" x14ac:dyDescent="0.25">
      <c r="A255" s="12"/>
      <c r="B255" s="8"/>
      <c r="C255" s="7">
        <f>C247+C251+C252+C253</f>
        <v>466033.03</v>
      </c>
    </row>
    <row r="256" spans="1:3" ht="17.25" x14ac:dyDescent="0.3">
      <c r="A256" s="23" t="s">
        <v>26</v>
      </c>
      <c r="B256" s="11"/>
      <c r="C256" s="10"/>
    </row>
    <row r="257" spans="1:3" ht="17.25" x14ac:dyDescent="0.3">
      <c r="A257" s="9" t="s">
        <v>27</v>
      </c>
      <c r="B257" s="29">
        <v>350</v>
      </c>
      <c r="C257" s="28"/>
    </row>
    <row r="258" spans="1:3" ht="17.25" x14ac:dyDescent="0.3">
      <c r="A258" s="9" t="s">
        <v>28</v>
      </c>
      <c r="B258" s="32">
        <v>9084</v>
      </c>
      <c r="C258" s="31"/>
    </row>
    <row r="259" spans="1:3" ht="16.5" thickBot="1" x14ac:dyDescent="0.3">
      <c r="A259" s="12"/>
      <c r="B259" s="36"/>
      <c r="C259" s="59">
        <f>-B257-B258</f>
        <v>-9434</v>
      </c>
    </row>
    <row r="260" spans="1:3" ht="17.25" x14ac:dyDescent="0.3">
      <c r="A260" s="9" t="s">
        <v>29</v>
      </c>
      <c r="B260" s="11"/>
      <c r="C260" s="65">
        <f>+C255+C259</f>
        <v>456599.03</v>
      </c>
    </row>
    <row r="261" spans="1:3" ht="17.25" x14ac:dyDescent="0.3">
      <c r="A261" s="9" t="s">
        <v>30</v>
      </c>
      <c r="B261" s="32"/>
      <c r="C261" s="85">
        <f>C260*6/100</f>
        <v>27395.941800000001</v>
      </c>
    </row>
    <row r="262" spans="1:3" ht="17.25" x14ac:dyDescent="0.3">
      <c r="A262" s="9" t="s">
        <v>31</v>
      </c>
      <c r="B262" s="22"/>
      <c r="C262" s="77">
        <v>-15000</v>
      </c>
    </row>
    <row r="263" spans="1:3" ht="15.75" x14ac:dyDescent="0.25">
      <c r="A263" s="43" t="s">
        <v>32</v>
      </c>
      <c r="B263" s="40"/>
      <c r="C263" s="60">
        <f>C261+C262</f>
        <v>12395.941800000001</v>
      </c>
    </row>
    <row r="264" spans="1:3" ht="16.5" thickBot="1" x14ac:dyDescent="0.3">
      <c r="A264" s="12"/>
      <c r="B264" s="52"/>
      <c r="C264" s="124">
        <v>12396</v>
      </c>
    </row>
    <row r="265" spans="1:3" ht="16.5" thickTop="1" x14ac:dyDescent="0.25">
      <c r="A265" s="21"/>
      <c r="B265" s="30"/>
      <c r="C265" s="97"/>
    </row>
    <row r="266" spans="1:3" ht="15.75" x14ac:dyDescent="0.25">
      <c r="A266" s="21"/>
      <c r="B266" s="30"/>
      <c r="C266" s="97"/>
    </row>
    <row r="267" spans="1:3" ht="15.75" x14ac:dyDescent="0.25">
      <c r="A267" s="21"/>
      <c r="B267" s="30"/>
      <c r="C267" s="97"/>
    </row>
    <row r="268" spans="1:3" ht="15.75" x14ac:dyDescent="0.25">
      <c r="A268" s="21"/>
      <c r="B268" s="30"/>
      <c r="C268" s="97"/>
    </row>
    <row r="269" spans="1:3" ht="15.75" x14ac:dyDescent="0.25">
      <c r="A269" s="21"/>
      <c r="B269" s="30"/>
      <c r="C269" s="97"/>
    </row>
    <row r="270" spans="1:3" ht="17.25" x14ac:dyDescent="0.3">
      <c r="A270" s="5"/>
      <c r="B270" s="3"/>
      <c r="C270" s="3"/>
    </row>
    <row r="271" spans="1:3" ht="17.25" x14ac:dyDescent="0.3">
      <c r="A271" s="61"/>
      <c r="B271" s="3"/>
      <c r="C271" s="3"/>
    </row>
    <row r="272" spans="1:3" ht="17.25" x14ac:dyDescent="0.3">
      <c r="A272" s="56"/>
      <c r="B272" s="3"/>
      <c r="C272" s="3"/>
    </row>
    <row r="273" spans="1:3" ht="17.25" x14ac:dyDescent="0.3">
      <c r="A273" s="2"/>
      <c r="B273" s="3"/>
      <c r="C273" s="3"/>
    </row>
    <row r="274" spans="1:3" ht="17.25" x14ac:dyDescent="0.3">
      <c r="A274" s="1" t="s">
        <v>40</v>
      </c>
      <c r="B274" s="3"/>
      <c r="C274" s="3"/>
    </row>
    <row r="275" spans="1:3" ht="17.25" x14ac:dyDescent="0.3">
      <c r="A275" s="1" t="s">
        <v>1</v>
      </c>
      <c r="B275" s="3"/>
      <c r="C275" s="3"/>
    </row>
    <row r="276" spans="1:3" ht="17.25" x14ac:dyDescent="0.3">
      <c r="A276" s="2"/>
      <c r="B276" s="3"/>
      <c r="C276" s="3"/>
    </row>
    <row r="277" spans="1:3" ht="17.25" x14ac:dyDescent="0.3">
      <c r="A277" s="4" t="s">
        <v>2</v>
      </c>
      <c r="B277" s="3"/>
      <c r="C277" s="3"/>
    </row>
    <row r="278" spans="1:3" ht="17.25" x14ac:dyDescent="0.3">
      <c r="A278" s="5"/>
      <c r="B278" s="165" t="s">
        <v>90</v>
      </c>
      <c r="C278" s="165"/>
    </row>
    <row r="279" spans="1:3" ht="17.25" x14ac:dyDescent="0.3">
      <c r="A279" s="6" t="s">
        <v>6</v>
      </c>
      <c r="B279" s="8"/>
      <c r="C279" s="7">
        <v>107050</v>
      </c>
    </row>
    <row r="280" spans="1:3" ht="17.25" x14ac:dyDescent="0.3">
      <c r="A280" s="9" t="s">
        <v>7</v>
      </c>
      <c r="B280" s="11"/>
      <c r="C280" s="10"/>
    </row>
    <row r="281" spans="1:3" ht="15.75" x14ac:dyDescent="0.25">
      <c r="A281" s="12" t="s">
        <v>8</v>
      </c>
      <c r="B281" s="14"/>
      <c r="C281" s="13">
        <v>1200</v>
      </c>
    </row>
    <row r="282" spans="1:3" ht="17.25" x14ac:dyDescent="0.3">
      <c r="A282" s="9" t="s">
        <v>9</v>
      </c>
      <c r="B282" s="11"/>
      <c r="C282" s="10">
        <v>7800</v>
      </c>
    </row>
    <row r="283" spans="1:3" ht="17.25" x14ac:dyDescent="0.3">
      <c r="A283" s="9" t="s">
        <v>10</v>
      </c>
      <c r="B283" s="11"/>
      <c r="C283" s="10"/>
    </row>
    <row r="284" spans="1:3" ht="17.25" x14ac:dyDescent="0.3">
      <c r="A284" s="9" t="s">
        <v>11</v>
      </c>
      <c r="B284" s="11"/>
      <c r="C284" s="10">
        <v>35325</v>
      </c>
    </row>
    <row r="285" spans="1:3" ht="17.25" x14ac:dyDescent="0.3">
      <c r="A285" s="9" t="s">
        <v>12</v>
      </c>
      <c r="B285" s="16"/>
      <c r="C285" s="15">
        <v>30000</v>
      </c>
    </row>
    <row r="286" spans="1:3" ht="17.25" x14ac:dyDescent="0.3">
      <c r="A286" s="9" t="s">
        <v>13</v>
      </c>
      <c r="B286" s="11"/>
      <c r="C286" s="10">
        <v>53525</v>
      </c>
    </row>
    <row r="287" spans="1:3" ht="17.25" x14ac:dyDescent="0.3">
      <c r="A287" s="9" t="s">
        <v>14</v>
      </c>
      <c r="B287" s="11"/>
      <c r="C287" s="10"/>
    </row>
    <row r="288" spans="1:3" ht="17.25" x14ac:dyDescent="0.3">
      <c r="A288" s="9" t="s">
        <v>15</v>
      </c>
      <c r="B288" s="14"/>
      <c r="C288" s="13">
        <v>100000</v>
      </c>
    </row>
    <row r="289" spans="1:3" ht="17.25" x14ac:dyDescent="0.3">
      <c r="A289" s="9" t="s">
        <v>16</v>
      </c>
      <c r="B289" s="11"/>
      <c r="C289" s="10">
        <v>25000</v>
      </c>
    </row>
    <row r="290" spans="1:3" ht="17.25" x14ac:dyDescent="0.3">
      <c r="A290" s="9" t="s">
        <v>17</v>
      </c>
      <c r="B290" s="11"/>
      <c r="C290" s="10">
        <v>55000</v>
      </c>
    </row>
    <row r="291" spans="1:3" ht="17.25" x14ac:dyDescent="0.3">
      <c r="A291" s="9" t="s">
        <v>18</v>
      </c>
      <c r="B291" s="14"/>
      <c r="C291" s="13">
        <v>11500</v>
      </c>
    </row>
    <row r="292" spans="1:3" ht="17.25" x14ac:dyDescent="0.3">
      <c r="A292" s="9" t="s">
        <v>19</v>
      </c>
      <c r="B292" s="11"/>
      <c r="C292" s="10">
        <v>20000</v>
      </c>
    </row>
    <row r="293" spans="1:3" ht="17.25" x14ac:dyDescent="0.3">
      <c r="A293" s="17" t="s">
        <v>20</v>
      </c>
      <c r="B293" s="19"/>
      <c r="C293" s="18">
        <f>SUM(C279:C292)</f>
        <v>446400</v>
      </c>
    </row>
    <row r="294" spans="1:3" ht="17.25" x14ac:dyDescent="0.3">
      <c r="A294" s="9"/>
      <c r="B294" s="22"/>
      <c r="C294" s="20"/>
    </row>
    <row r="295" spans="1:3" ht="17.25" x14ac:dyDescent="0.3">
      <c r="A295" s="23" t="s">
        <v>21</v>
      </c>
      <c r="B295" s="22"/>
      <c r="C295" s="20"/>
    </row>
    <row r="296" spans="1:3" ht="17.25" x14ac:dyDescent="0.3">
      <c r="A296" s="9" t="s">
        <v>22</v>
      </c>
      <c r="B296" s="22"/>
      <c r="C296" s="20"/>
    </row>
    <row r="297" spans="1:3" ht="15.75" x14ac:dyDescent="0.25">
      <c r="A297" s="24" t="s">
        <v>23</v>
      </c>
      <c r="B297" s="22"/>
      <c r="C297" s="20"/>
    </row>
    <row r="298" spans="1:3" ht="17.25" x14ac:dyDescent="0.3">
      <c r="A298" s="9" t="s">
        <v>24</v>
      </c>
      <c r="B298" s="22"/>
      <c r="C298" s="20"/>
    </row>
    <row r="299" spans="1:3" ht="17.25" x14ac:dyDescent="0.3">
      <c r="A299" s="9" t="s">
        <v>25</v>
      </c>
      <c r="B299" s="22"/>
      <c r="C299" s="20"/>
    </row>
    <row r="300" spans="1:3" ht="17.25" x14ac:dyDescent="0.3">
      <c r="A300" s="9"/>
      <c r="B300" s="22"/>
      <c r="C300" s="20"/>
    </row>
    <row r="301" spans="1:3" ht="15.75" x14ac:dyDescent="0.25">
      <c r="A301" s="12"/>
      <c r="B301" s="8"/>
      <c r="C301" s="7">
        <f>C293+C297+C298+C299</f>
        <v>446400</v>
      </c>
    </row>
    <row r="302" spans="1:3" ht="17.25" x14ac:dyDescent="0.3">
      <c r="A302" s="23" t="s">
        <v>26</v>
      </c>
      <c r="B302" s="11"/>
      <c r="C302" s="10"/>
    </row>
    <row r="303" spans="1:3" ht="17.25" x14ac:dyDescent="0.3">
      <c r="A303" s="9" t="s">
        <v>27</v>
      </c>
      <c r="B303" s="29">
        <v>350</v>
      </c>
      <c r="C303" s="28"/>
    </row>
    <row r="304" spans="1:3" ht="17.25" x14ac:dyDescent="0.3">
      <c r="A304" s="9" t="s">
        <v>28</v>
      </c>
      <c r="B304" s="32">
        <f>C279*10/100</f>
        <v>10705</v>
      </c>
      <c r="C304" s="31"/>
    </row>
    <row r="305" spans="1:3" ht="15.75" x14ac:dyDescent="0.25">
      <c r="A305" s="12"/>
      <c r="B305" s="49"/>
      <c r="C305" s="33">
        <f t="shared" ref="C305" si="14">-B303-B304</f>
        <v>-11055</v>
      </c>
    </row>
    <row r="306" spans="1:3" ht="18" thickBot="1" x14ac:dyDescent="0.35">
      <c r="A306" s="9" t="s">
        <v>29</v>
      </c>
      <c r="B306" s="36"/>
      <c r="C306" s="59">
        <f>+C301+C305</f>
        <v>435345</v>
      </c>
    </row>
    <row r="307" spans="1:3" ht="17.25" x14ac:dyDescent="0.3">
      <c r="A307" s="9" t="s">
        <v>30</v>
      </c>
      <c r="B307" s="32"/>
      <c r="C307" s="85">
        <f t="shared" ref="C307" si="15">C306*6/100</f>
        <v>26120.7</v>
      </c>
    </row>
    <row r="308" spans="1:3" ht="17.25" x14ac:dyDescent="0.3">
      <c r="A308" s="9" t="s">
        <v>31</v>
      </c>
      <c r="B308" s="22"/>
      <c r="C308" s="77">
        <v>-15000</v>
      </c>
    </row>
    <row r="309" spans="1:3" ht="16.5" thickBot="1" x14ac:dyDescent="0.3">
      <c r="A309" s="12" t="s">
        <v>32</v>
      </c>
      <c r="B309" s="40"/>
      <c r="C309" s="42">
        <f t="shared" ref="C309" si="16">C307+C308</f>
        <v>11120.7</v>
      </c>
    </row>
    <row r="310" spans="1:3" ht="18" thickTop="1" x14ac:dyDescent="0.3">
      <c r="A310" s="5"/>
      <c r="B310" s="3"/>
      <c r="C310" s="3"/>
    </row>
    <row r="315" spans="1:3" ht="15.75" x14ac:dyDescent="0.25">
      <c r="A315" s="21"/>
      <c r="B315" s="30"/>
      <c r="C315" s="58"/>
    </row>
    <row r="316" spans="1:3" ht="15.75" x14ac:dyDescent="0.25">
      <c r="A316" s="21"/>
      <c r="B316" s="30"/>
      <c r="C316" s="58"/>
    </row>
    <row r="317" spans="1:3" ht="17.25" x14ac:dyDescent="0.3">
      <c r="A317" s="1" t="s">
        <v>42</v>
      </c>
      <c r="B317" s="3"/>
      <c r="C317" s="3"/>
    </row>
    <row r="318" spans="1:3" ht="17.25" x14ac:dyDescent="0.3">
      <c r="A318" s="1" t="s">
        <v>43</v>
      </c>
      <c r="B318" s="3"/>
      <c r="C318" s="3"/>
    </row>
    <row r="319" spans="1:3" ht="17.25" x14ac:dyDescent="0.3">
      <c r="A319" s="2"/>
      <c r="B319" s="3"/>
      <c r="C319" s="3"/>
    </row>
    <row r="320" spans="1:3" ht="17.25" x14ac:dyDescent="0.3">
      <c r="A320" s="4" t="s">
        <v>2</v>
      </c>
      <c r="B320" s="3"/>
      <c r="C320" s="3"/>
    </row>
    <row r="321" spans="1:3" ht="17.25" x14ac:dyDescent="0.3">
      <c r="A321" s="5"/>
      <c r="B321" s="165" t="s">
        <v>90</v>
      </c>
      <c r="C321" s="165"/>
    </row>
    <row r="322" spans="1:3" ht="17.25" x14ac:dyDescent="0.3">
      <c r="A322" s="6" t="s">
        <v>6</v>
      </c>
      <c r="B322" s="8"/>
      <c r="C322" s="7">
        <v>88670</v>
      </c>
    </row>
    <row r="323" spans="1:3" ht="17.25" x14ac:dyDescent="0.3">
      <c r="A323" s="9" t="s">
        <v>7</v>
      </c>
      <c r="B323" s="11"/>
      <c r="C323" s="10"/>
    </row>
    <row r="324" spans="1:3" ht="15.75" x14ac:dyDescent="0.25">
      <c r="A324" s="12" t="s">
        <v>8</v>
      </c>
      <c r="B324" s="14"/>
      <c r="C324" s="13"/>
    </row>
    <row r="325" spans="1:3" ht="17.25" x14ac:dyDescent="0.3">
      <c r="A325" s="9" t="s">
        <v>9</v>
      </c>
      <c r="B325" s="11"/>
      <c r="C325" s="10">
        <v>7800</v>
      </c>
    </row>
    <row r="326" spans="1:3" ht="17.25" x14ac:dyDescent="0.3">
      <c r="A326" s="9" t="s">
        <v>10</v>
      </c>
      <c r="B326" s="11"/>
      <c r="C326" s="10"/>
    </row>
    <row r="327" spans="1:3" ht="17.25" x14ac:dyDescent="0.3">
      <c r="A327" s="9" t="s">
        <v>11</v>
      </c>
      <c r="B327" s="11"/>
      <c r="C327" s="10">
        <v>35325</v>
      </c>
    </row>
    <row r="328" spans="1:3" ht="17.25" x14ac:dyDescent="0.3">
      <c r="A328" s="9" t="s">
        <v>12</v>
      </c>
      <c r="B328" s="16"/>
      <c r="C328" s="15"/>
    </row>
    <row r="329" spans="1:3" ht="17.25" x14ac:dyDescent="0.3">
      <c r="A329" s="9" t="s">
        <v>13</v>
      </c>
      <c r="B329" s="11"/>
      <c r="C329" s="10">
        <v>44335</v>
      </c>
    </row>
    <row r="330" spans="1:3" ht="17.25" x14ac:dyDescent="0.3">
      <c r="A330" s="9" t="s">
        <v>14</v>
      </c>
      <c r="B330" s="11"/>
      <c r="C330" s="10"/>
    </row>
    <row r="331" spans="1:3" ht="17.25" x14ac:dyDescent="0.3">
      <c r="A331" s="9" t="s">
        <v>15</v>
      </c>
      <c r="B331" s="14"/>
      <c r="C331" s="13">
        <v>100000</v>
      </c>
    </row>
    <row r="332" spans="1:3" ht="17.25" x14ac:dyDescent="0.3">
      <c r="A332" s="9" t="s">
        <v>16</v>
      </c>
      <c r="B332" s="11"/>
      <c r="C332" s="10">
        <v>25000</v>
      </c>
    </row>
    <row r="333" spans="1:3" ht="17.25" x14ac:dyDescent="0.3">
      <c r="A333" s="9" t="s">
        <v>17</v>
      </c>
      <c r="B333" s="11"/>
      <c r="C333" s="10">
        <v>55000</v>
      </c>
    </row>
    <row r="334" spans="1:3" ht="17.25" x14ac:dyDescent="0.3">
      <c r="A334" s="9" t="s">
        <v>18</v>
      </c>
      <c r="B334" s="14"/>
      <c r="C334" s="13">
        <v>11500</v>
      </c>
    </row>
    <row r="335" spans="1:3" ht="17.25" x14ac:dyDescent="0.3">
      <c r="A335" s="9" t="s">
        <v>19</v>
      </c>
      <c r="B335" s="11"/>
      <c r="C335" s="10">
        <v>20000</v>
      </c>
    </row>
    <row r="336" spans="1:3" ht="17.25" x14ac:dyDescent="0.3">
      <c r="A336" s="17" t="s">
        <v>20</v>
      </c>
      <c r="B336" s="19"/>
      <c r="C336" s="18">
        <f>SUM(C322:C335)</f>
        <v>387630</v>
      </c>
    </row>
    <row r="337" spans="1:3" ht="17.25" x14ac:dyDescent="0.3">
      <c r="A337" s="9"/>
      <c r="B337" s="22"/>
      <c r="C337" s="20"/>
    </row>
    <row r="338" spans="1:3" ht="17.25" x14ac:dyDescent="0.3">
      <c r="A338" s="23" t="s">
        <v>21</v>
      </c>
      <c r="B338" s="22"/>
      <c r="C338" s="20"/>
    </row>
    <row r="339" spans="1:3" ht="17.25" x14ac:dyDescent="0.3">
      <c r="A339" s="9" t="s">
        <v>22</v>
      </c>
      <c r="B339" s="22"/>
      <c r="C339" s="20"/>
    </row>
    <row r="340" spans="1:3" ht="15.75" x14ac:dyDescent="0.25">
      <c r="A340" s="24" t="s">
        <v>23</v>
      </c>
      <c r="B340" s="16"/>
      <c r="C340" s="15"/>
    </row>
    <row r="341" spans="1:3" ht="17.25" x14ac:dyDescent="0.3">
      <c r="A341" s="9" t="s">
        <v>24</v>
      </c>
      <c r="B341" s="22"/>
      <c r="C341" s="134">
        <v>65000</v>
      </c>
    </row>
    <row r="342" spans="1:3" ht="17.25" x14ac:dyDescent="0.3">
      <c r="A342" s="9" t="s">
        <v>25</v>
      </c>
      <c r="B342" s="22"/>
      <c r="C342" s="135">
        <v>3465.92</v>
      </c>
    </row>
    <row r="343" spans="1:3" ht="17.25" x14ac:dyDescent="0.3">
      <c r="A343" s="9"/>
      <c r="B343" s="22"/>
      <c r="C343" s="20"/>
    </row>
    <row r="344" spans="1:3" ht="15.75" x14ac:dyDescent="0.25">
      <c r="A344" s="12"/>
      <c r="B344" s="8"/>
      <c r="C344" s="7">
        <f>C336+C340+C341+C342</f>
        <v>456095.92</v>
      </c>
    </row>
    <row r="345" spans="1:3" ht="17.25" x14ac:dyDescent="0.3">
      <c r="A345" s="23" t="s">
        <v>26</v>
      </c>
      <c r="B345" s="11"/>
      <c r="C345" s="10"/>
    </row>
    <row r="346" spans="1:3" ht="17.25" x14ac:dyDescent="0.3">
      <c r="A346" s="9" t="s">
        <v>27</v>
      </c>
      <c r="B346" s="27">
        <v>350</v>
      </c>
      <c r="C346" s="28"/>
    </row>
    <row r="347" spans="1:3" ht="17.25" x14ac:dyDescent="0.3">
      <c r="A347" s="9" t="s">
        <v>28</v>
      </c>
      <c r="B347" s="136">
        <v>8867</v>
      </c>
      <c r="C347" s="31"/>
    </row>
    <row r="348" spans="1:3" ht="16.5" thickBot="1" x14ac:dyDescent="0.3">
      <c r="A348" s="12"/>
      <c r="B348" s="62"/>
      <c r="C348" s="59">
        <f t="shared" ref="C348" si="17">-B346-B347</f>
        <v>-9217</v>
      </c>
    </row>
    <row r="349" spans="1:3" ht="17.25" x14ac:dyDescent="0.3">
      <c r="A349" s="9" t="s">
        <v>29</v>
      </c>
      <c r="B349" s="11"/>
      <c r="C349" s="65">
        <f>+C344+C348</f>
        <v>446878.92</v>
      </c>
    </row>
    <row r="350" spans="1:3" ht="17.25" x14ac:dyDescent="0.3">
      <c r="A350" s="9" t="s">
        <v>30</v>
      </c>
      <c r="B350" s="30"/>
      <c r="C350" s="31">
        <f t="shared" ref="C350" si="18">C349*6/100</f>
        <v>26812.735199999999</v>
      </c>
    </row>
    <row r="351" spans="1:3" ht="17.25" x14ac:dyDescent="0.3">
      <c r="A351" s="9" t="s">
        <v>31</v>
      </c>
      <c r="B351" s="22"/>
      <c r="C351" s="20">
        <v>-15000</v>
      </c>
    </row>
    <row r="352" spans="1:3" ht="16.5" thickBot="1" x14ac:dyDescent="0.3">
      <c r="A352" s="43" t="s">
        <v>32</v>
      </c>
      <c r="B352" s="40"/>
      <c r="C352" s="124">
        <f t="shared" ref="C352" si="19">C350+C351</f>
        <v>11812.735199999999</v>
      </c>
    </row>
    <row r="353" spans="1:3" ht="16.5" thickTop="1" x14ac:dyDescent="0.25">
      <c r="A353" s="21"/>
      <c r="B353" s="30"/>
      <c r="C353" s="58"/>
    </row>
    <row r="354" spans="1:3" ht="15.75" x14ac:dyDescent="0.25">
      <c r="A354" s="21"/>
      <c r="B354" s="30"/>
      <c r="C354" s="58"/>
    </row>
    <row r="355" spans="1:3" ht="15.75" x14ac:dyDescent="0.25">
      <c r="A355" s="21"/>
      <c r="B355" s="30"/>
      <c r="C355" s="58"/>
    </row>
    <row r="356" spans="1:3" ht="15.75" x14ac:dyDescent="0.25">
      <c r="A356" s="21"/>
      <c r="B356" s="30"/>
      <c r="C356" s="58"/>
    </row>
    <row r="357" spans="1:3" ht="15.75" x14ac:dyDescent="0.25">
      <c r="A357" s="21"/>
      <c r="B357" s="30"/>
      <c r="C357" s="58"/>
    </row>
    <row r="358" spans="1:3" ht="15.75" x14ac:dyDescent="0.25">
      <c r="A358" s="21"/>
      <c r="B358" s="30"/>
      <c r="C358" s="58"/>
    </row>
    <row r="359" spans="1:3" ht="15.75" x14ac:dyDescent="0.25">
      <c r="A359" s="21"/>
      <c r="B359" s="30"/>
      <c r="C359" s="58"/>
    </row>
    <row r="360" spans="1:3" ht="15.75" x14ac:dyDescent="0.25">
      <c r="A360" s="21"/>
      <c r="B360" s="30"/>
      <c r="C360" s="58"/>
    </row>
    <row r="361" spans="1:3" ht="15.75" x14ac:dyDescent="0.25">
      <c r="A361" s="21"/>
      <c r="B361" s="30"/>
      <c r="C361" s="58"/>
    </row>
    <row r="362" spans="1:3" ht="17.25" x14ac:dyDescent="0.3">
      <c r="A362" s="55"/>
      <c r="B362" s="3"/>
      <c r="C362" s="3"/>
    </row>
    <row r="363" spans="1:3" ht="17.25" x14ac:dyDescent="0.3">
      <c r="A363" s="1" t="s">
        <v>44</v>
      </c>
      <c r="B363" s="3"/>
      <c r="C363" s="3"/>
    </row>
    <row r="364" spans="1:3" ht="17.25" x14ac:dyDescent="0.3">
      <c r="A364" s="1" t="s">
        <v>1</v>
      </c>
      <c r="B364" s="3"/>
      <c r="C364" s="3"/>
    </row>
    <row r="365" spans="1:3" ht="17.25" x14ac:dyDescent="0.3">
      <c r="A365" s="2"/>
      <c r="B365" s="3"/>
      <c r="C365" s="3"/>
    </row>
    <row r="366" spans="1:3" ht="17.25" x14ac:dyDescent="0.3">
      <c r="A366" s="4" t="s">
        <v>2</v>
      </c>
      <c r="B366" s="3"/>
      <c r="C366" s="3"/>
    </row>
    <row r="367" spans="1:3" ht="17.25" x14ac:dyDescent="0.3">
      <c r="A367" s="5"/>
      <c r="B367" s="165" t="s">
        <v>90</v>
      </c>
      <c r="C367" s="165"/>
    </row>
    <row r="368" spans="1:3" ht="17.25" x14ac:dyDescent="0.3">
      <c r="A368" s="6" t="s">
        <v>6</v>
      </c>
      <c r="B368" s="8"/>
      <c r="C368" s="7">
        <v>100000</v>
      </c>
    </row>
    <row r="369" spans="1:3" ht="17.25" x14ac:dyDescent="0.3">
      <c r="A369" s="9" t="s">
        <v>7</v>
      </c>
      <c r="B369" s="11"/>
      <c r="C369" s="10"/>
    </row>
    <row r="370" spans="1:3" ht="15.75" x14ac:dyDescent="0.25">
      <c r="A370" s="12" t="s">
        <v>8</v>
      </c>
      <c r="B370" s="14"/>
      <c r="C370" s="13"/>
    </row>
    <row r="371" spans="1:3" ht="17.25" x14ac:dyDescent="0.3">
      <c r="A371" s="9" t="s">
        <v>9</v>
      </c>
      <c r="B371" s="11"/>
      <c r="C371" s="10">
        <v>7800</v>
      </c>
    </row>
    <row r="372" spans="1:3" ht="17.25" x14ac:dyDescent="0.3">
      <c r="A372" s="9" t="s">
        <v>10</v>
      </c>
      <c r="B372" s="11"/>
      <c r="C372" s="10"/>
    </row>
    <row r="373" spans="1:3" ht="17.25" x14ac:dyDescent="0.3">
      <c r="A373" s="9" t="s">
        <v>11</v>
      </c>
      <c r="B373" s="11"/>
      <c r="C373" s="10">
        <v>35325</v>
      </c>
    </row>
    <row r="374" spans="1:3" ht="17.25" x14ac:dyDescent="0.3">
      <c r="A374" s="9" t="s">
        <v>12</v>
      </c>
      <c r="B374" s="16"/>
      <c r="C374" s="15">
        <v>30000</v>
      </c>
    </row>
    <row r="375" spans="1:3" ht="17.25" x14ac:dyDescent="0.3">
      <c r="A375" s="9" t="s">
        <v>13</v>
      </c>
      <c r="B375" s="11"/>
      <c r="C375" s="10">
        <v>50000</v>
      </c>
    </row>
    <row r="376" spans="1:3" ht="17.25" x14ac:dyDescent="0.3">
      <c r="A376" s="9" t="s">
        <v>14</v>
      </c>
      <c r="B376" s="11"/>
      <c r="C376" s="10"/>
    </row>
    <row r="377" spans="1:3" ht="17.25" x14ac:dyDescent="0.3">
      <c r="A377" s="9" t="s">
        <v>15</v>
      </c>
      <c r="B377" s="14"/>
      <c r="C377" s="13">
        <v>100000</v>
      </c>
    </row>
    <row r="378" spans="1:3" ht="17.25" x14ac:dyDescent="0.3">
      <c r="A378" s="9" t="s">
        <v>16</v>
      </c>
      <c r="B378" s="11"/>
      <c r="C378" s="10">
        <v>25000</v>
      </c>
    </row>
    <row r="379" spans="1:3" ht="17.25" x14ac:dyDescent="0.3">
      <c r="A379" s="9" t="s">
        <v>17</v>
      </c>
      <c r="B379" s="11"/>
      <c r="C379" s="10">
        <v>55000</v>
      </c>
    </row>
    <row r="380" spans="1:3" ht="17.25" x14ac:dyDescent="0.3">
      <c r="A380" s="9" t="s">
        <v>18</v>
      </c>
      <c r="B380" s="14"/>
      <c r="C380" s="13">
        <v>11500</v>
      </c>
    </row>
    <row r="381" spans="1:3" ht="17.25" x14ac:dyDescent="0.3">
      <c r="A381" s="9" t="s">
        <v>19</v>
      </c>
      <c r="B381" s="11"/>
      <c r="C381" s="10">
        <v>20000</v>
      </c>
    </row>
    <row r="382" spans="1:3" ht="17.25" x14ac:dyDescent="0.3">
      <c r="A382" s="17" t="s">
        <v>20</v>
      </c>
      <c r="B382" s="19"/>
      <c r="C382" s="18">
        <f>SUM(C368:C381)</f>
        <v>434625</v>
      </c>
    </row>
    <row r="383" spans="1:3" ht="17.25" x14ac:dyDescent="0.3">
      <c r="A383" s="9"/>
      <c r="B383" s="22"/>
      <c r="C383" s="20"/>
    </row>
    <row r="384" spans="1:3" ht="17.25" x14ac:dyDescent="0.3">
      <c r="A384" s="23" t="s">
        <v>21</v>
      </c>
      <c r="B384" s="22"/>
      <c r="C384" s="20"/>
    </row>
    <row r="385" spans="1:3" ht="17.25" x14ac:dyDescent="0.3">
      <c r="A385" s="9" t="s">
        <v>22</v>
      </c>
      <c r="B385" s="22"/>
      <c r="C385" s="20"/>
    </row>
    <row r="386" spans="1:3" ht="15.75" x14ac:dyDescent="0.25">
      <c r="A386" s="24" t="s">
        <v>23</v>
      </c>
      <c r="B386" s="16"/>
      <c r="C386" s="15"/>
    </row>
    <row r="387" spans="1:3" ht="17.25" x14ac:dyDescent="0.3">
      <c r="A387" s="9" t="s">
        <v>24</v>
      </c>
      <c r="B387" s="22"/>
      <c r="C387" s="20"/>
    </row>
    <row r="388" spans="1:3" ht="17.25" x14ac:dyDescent="0.3">
      <c r="A388" s="9" t="s">
        <v>25</v>
      </c>
      <c r="B388" s="22"/>
      <c r="C388" s="20"/>
    </row>
    <row r="389" spans="1:3" ht="17.25" x14ac:dyDescent="0.3">
      <c r="A389" s="9"/>
      <c r="B389" s="22"/>
      <c r="C389" s="20"/>
    </row>
    <row r="390" spans="1:3" ht="15.75" x14ac:dyDescent="0.25">
      <c r="A390" s="12"/>
      <c r="B390" s="8"/>
      <c r="C390" s="7">
        <f>C382+C386+C387+C388</f>
        <v>434625</v>
      </c>
    </row>
    <row r="391" spans="1:3" ht="17.25" x14ac:dyDescent="0.3">
      <c r="A391" s="23" t="s">
        <v>26</v>
      </c>
      <c r="B391" s="11"/>
      <c r="C391" s="10"/>
    </row>
    <row r="392" spans="1:3" ht="17.25" x14ac:dyDescent="0.3">
      <c r="A392" s="9" t="s">
        <v>27</v>
      </c>
      <c r="B392" s="27">
        <v>350</v>
      </c>
      <c r="C392" s="28"/>
    </row>
    <row r="393" spans="1:3" ht="17.25" x14ac:dyDescent="0.3">
      <c r="A393" s="9" t="s">
        <v>28</v>
      </c>
      <c r="B393" s="30">
        <v>10000</v>
      </c>
      <c r="C393" s="31"/>
    </row>
    <row r="394" spans="1:3" ht="16.5" thickBot="1" x14ac:dyDescent="0.3">
      <c r="A394" s="12"/>
      <c r="B394" s="62"/>
      <c r="C394" s="59">
        <f t="shared" ref="C394" si="20">-B392-B393</f>
        <v>-10350</v>
      </c>
    </row>
    <row r="395" spans="1:3" ht="17.25" x14ac:dyDescent="0.3">
      <c r="A395" s="9" t="s">
        <v>29</v>
      </c>
      <c r="B395" s="11"/>
      <c r="C395" s="65">
        <f>+C390+C394</f>
        <v>424275</v>
      </c>
    </row>
    <row r="396" spans="1:3" ht="17.25" x14ac:dyDescent="0.3">
      <c r="A396" s="9" t="s">
        <v>30</v>
      </c>
      <c r="B396" s="30"/>
      <c r="C396" s="31">
        <f>C395*6/100</f>
        <v>25456.5</v>
      </c>
    </row>
    <row r="397" spans="1:3" ht="17.25" x14ac:dyDescent="0.3">
      <c r="A397" s="9" t="s">
        <v>31</v>
      </c>
      <c r="B397" s="22"/>
      <c r="C397" s="66">
        <v>-15000</v>
      </c>
    </row>
    <row r="398" spans="1:3" ht="15.75" x14ac:dyDescent="0.25">
      <c r="A398" s="12" t="s">
        <v>32</v>
      </c>
      <c r="B398" s="40"/>
      <c r="C398" s="41">
        <f t="shared" ref="C398" si="21">C396+C397</f>
        <v>10456.5</v>
      </c>
    </row>
    <row r="399" spans="1:3" ht="17.25" x14ac:dyDescent="0.3">
      <c r="A399" s="61"/>
      <c r="B399" s="3"/>
      <c r="C399" s="3"/>
    </row>
    <row r="400" spans="1:3" ht="17.25" x14ac:dyDescent="0.3">
      <c r="A400" s="61"/>
      <c r="B400" s="3"/>
      <c r="C400" s="3"/>
    </row>
    <row r="401" spans="1:9" ht="17.25" x14ac:dyDescent="0.3">
      <c r="A401" s="61"/>
      <c r="B401" s="3"/>
      <c r="C401" s="3"/>
    </row>
    <row r="402" spans="1:9" ht="15.75" x14ac:dyDescent="0.25">
      <c r="A402" s="92"/>
      <c r="B402" s="30"/>
      <c r="C402" s="58"/>
    </row>
    <row r="403" spans="1:9" ht="15.75" x14ac:dyDescent="0.25">
      <c r="A403" s="92"/>
      <c r="B403" s="30"/>
      <c r="C403" s="58"/>
    </row>
    <row r="404" spans="1:9" ht="15.75" x14ac:dyDescent="0.25">
      <c r="A404" s="92"/>
      <c r="B404" s="30"/>
      <c r="C404" s="58"/>
    </row>
    <row r="405" spans="1:9" ht="17.25" x14ac:dyDescent="0.3">
      <c r="A405" s="1" t="s">
        <v>55</v>
      </c>
      <c r="B405" s="3"/>
      <c r="C405" s="3"/>
      <c r="G405" s="1" t="s">
        <v>55</v>
      </c>
      <c r="H405" s="3"/>
      <c r="I405" s="3"/>
    </row>
    <row r="406" spans="1:9" ht="17.25" x14ac:dyDescent="0.3">
      <c r="A406" s="1" t="s">
        <v>56</v>
      </c>
      <c r="B406" s="3"/>
      <c r="C406" s="3"/>
      <c r="G406" s="1" t="s">
        <v>56</v>
      </c>
      <c r="H406" s="3"/>
      <c r="I406" s="3"/>
    </row>
    <row r="407" spans="1:9" ht="15.75" x14ac:dyDescent="0.25">
      <c r="A407" s="73"/>
      <c r="B407" s="3"/>
      <c r="C407" s="3"/>
      <c r="G407" s="73"/>
      <c r="H407" s="3"/>
      <c r="I407" s="3"/>
    </row>
    <row r="408" spans="1:9" ht="15.75" x14ac:dyDescent="0.25">
      <c r="A408" s="74" t="s">
        <v>2</v>
      </c>
      <c r="B408" s="3"/>
      <c r="C408" s="3"/>
      <c r="G408" s="74" t="s">
        <v>2</v>
      </c>
      <c r="H408" s="3"/>
      <c r="I408" s="3"/>
    </row>
    <row r="409" spans="1:9" ht="15.75" x14ac:dyDescent="0.25">
      <c r="A409" s="75"/>
      <c r="B409" s="165" t="s">
        <v>90</v>
      </c>
      <c r="C409" s="165"/>
      <c r="G409" s="75"/>
      <c r="H409" s="165" t="s">
        <v>90</v>
      </c>
      <c r="I409" s="165"/>
    </row>
    <row r="410" spans="1:9" ht="15.75" x14ac:dyDescent="0.25">
      <c r="A410" s="76" t="s">
        <v>6</v>
      </c>
      <c r="B410" s="8"/>
      <c r="C410" s="7">
        <v>90840</v>
      </c>
      <c r="G410" s="76" t="s">
        <v>6</v>
      </c>
      <c r="H410" s="8"/>
      <c r="I410" s="7">
        <v>90840</v>
      </c>
    </row>
    <row r="411" spans="1:9" ht="15.75" x14ac:dyDescent="0.25">
      <c r="A411" s="67" t="s">
        <v>7</v>
      </c>
      <c r="B411" s="47"/>
      <c r="C411" s="77"/>
      <c r="G411" s="67" t="s">
        <v>7</v>
      </c>
      <c r="H411" s="47"/>
      <c r="I411" s="77"/>
    </row>
    <row r="412" spans="1:9" ht="15.75" x14ac:dyDescent="0.25">
      <c r="A412" s="67" t="s">
        <v>9</v>
      </c>
      <c r="B412" s="11"/>
      <c r="C412" s="10">
        <v>7800</v>
      </c>
      <c r="G412" s="67" t="s">
        <v>9</v>
      </c>
      <c r="H412" s="11"/>
      <c r="I412" s="10">
        <v>7800</v>
      </c>
    </row>
    <row r="413" spans="1:9" ht="16.5" x14ac:dyDescent="0.25">
      <c r="A413" s="12" t="s">
        <v>8</v>
      </c>
      <c r="B413" s="48"/>
      <c r="C413" s="10">
        <v>2320</v>
      </c>
      <c r="G413" s="12" t="s">
        <v>8</v>
      </c>
      <c r="H413" s="48"/>
      <c r="I413" s="10">
        <v>2320</v>
      </c>
    </row>
    <row r="414" spans="1:9" ht="15.75" x14ac:dyDescent="0.25">
      <c r="A414" s="67" t="s">
        <v>11</v>
      </c>
      <c r="B414" s="11"/>
      <c r="C414" s="10">
        <v>35325</v>
      </c>
      <c r="G414" s="67" t="s">
        <v>11</v>
      </c>
      <c r="H414" s="11"/>
      <c r="I414" s="10">
        <v>35325</v>
      </c>
    </row>
    <row r="415" spans="1:9" ht="15.75" x14ac:dyDescent="0.25">
      <c r="A415" s="67" t="s">
        <v>53</v>
      </c>
      <c r="B415" s="11"/>
      <c r="C415" s="10">
        <v>30000</v>
      </c>
      <c r="G415" s="67" t="s">
        <v>53</v>
      </c>
      <c r="H415" s="11"/>
      <c r="I415" s="10" t="s">
        <v>38</v>
      </c>
    </row>
    <row r="416" spans="1:9" ht="15.75" x14ac:dyDescent="0.25">
      <c r="A416" s="67" t="s">
        <v>13</v>
      </c>
      <c r="B416" s="11"/>
      <c r="C416" s="10">
        <v>45420</v>
      </c>
      <c r="G416" s="67" t="s">
        <v>13</v>
      </c>
      <c r="H416" s="11"/>
      <c r="I416" s="10">
        <v>45420</v>
      </c>
    </row>
    <row r="417" spans="1:9" ht="15.75" x14ac:dyDescent="0.25">
      <c r="A417" s="67" t="s">
        <v>14</v>
      </c>
      <c r="B417" s="47"/>
      <c r="C417" s="13"/>
      <c r="G417" s="67" t="s">
        <v>14</v>
      </c>
      <c r="H417" s="47"/>
      <c r="I417" s="13"/>
    </row>
    <row r="418" spans="1:9" ht="15.75" x14ac:dyDescent="0.25">
      <c r="A418" s="67" t="s">
        <v>16</v>
      </c>
      <c r="B418" s="11"/>
      <c r="C418" s="10">
        <v>25000</v>
      </c>
      <c r="G418" s="67" t="s">
        <v>16</v>
      </c>
      <c r="H418" s="11"/>
      <c r="I418" s="10">
        <v>25000</v>
      </c>
    </row>
    <row r="419" spans="1:9" ht="15.75" x14ac:dyDescent="0.25">
      <c r="A419" s="67" t="s">
        <v>17</v>
      </c>
      <c r="B419" s="11"/>
      <c r="C419" s="10">
        <v>55000</v>
      </c>
      <c r="G419" s="67" t="s">
        <v>17</v>
      </c>
      <c r="H419" s="11"/>
      <c r="I419" s="10">
        <v>55000</v>
      </c>
    </row>
    <row r="420" spans="1:9" ht="15.75" x14ac:dyDescent="0.25">
      <c r="A420" s="67" t="s">
        <v>15</v>
      </c>
      <c r="B420" s="47"/>
      <c r="C420" s="25">
        <v>100000</v>
      </c>
      <c r="G420" s="67" t="s">
        <v>15</v>
      </c>
      <c r="H420" s="47"/>
      <c r="I420" s="25">
        <v>100000</v>
      </c>
    </row>
    <row r="421" spans="1:9" ht="15.75" x14ac:dyDescent="0.25">
      <c r="A421" s="67" t="s">
        <v>18</v>
      </c>
      <c r="B421" s="11"/>
      <c r="C421" s="10">
        <v>11500</v>
      </c>
      <c r="G421" s="67" t="s">
        <v>18</v>
      </c>
      <c r="H421" s="11"/>
      <c r="I421" s="10">
        <v>11500</v>
      </c>
    </row>
    <row r="422" spans="1:9" ht="15.75" x14ac:dyDescent="0.25">
      <c r="A422" s="67" t="s">
        <v>19</v>
      </c>
      <c r="B422" s="11"/>
      <c r="C422" s="10">
        <v>20000</v>
      </c>
      <c r="G422" s="67" t="s">
        <v>19</v>
      </c>
      <c r="H422" s="11"/>
      <c r="I422" s="10">
        <v>20000</v>
      </c>
    </row>
    <row r="423" spans="1:9" ht="15.75" x14ac:dyDescent="0.25">
      <c r="A423" s="78" t="s">
        <v>20</v>
      </c>
      <c r="B423" s="19"/>
      <c r="C423" s="18">
        <f>SUM(C410:C422)</f>
        <v>423205</v>
      </c>
      <c r="G423" s="78" t="s">
        <v>20</v>
      </c>
      <c r="H423" s="19"/>
      <c r="I423" s="18">
        <f>SUM(I410:I422)</f>
        <v>393205</v>
      </c>
    </row>
    <row r="424" spans="1:9" ht="15.75" x14ac:dyDescent="0.25">
      <c r="A424" s="79"/>
      <c r="B424" s="47"/>
      <c r="C424" s="20"/>
      <c r="G424" s="79"/>
      <c r="H424" s="47"/>
      <c r="I424" s="20"/>
    </row>
    <row r="425" spans="1:9" ht="15.75" x14ac:dyDescent="0.25">
      <c r="A425" s="80" t="s">
        <v>21</v>
      </c>
      <c r="B425" s="47"/>
      <c r="C425" s="20"/>
      <c r="G425" s="80" t="s">
        <v>21</v>
      </c>
      <c r="H425" s="47"/>
      <c r="I425" s="20"/>
    </row>
    <row r="426" spans="1:9" ht="15.75" x14ac:dyDescent="0.25">
      <c r="A426" s="67" t="s">
        <v>23</v>
      </c>
      <c r="B426" s="47"/>
      <c r="C426" s="77"/>
      <c r="G426" s="67" t="s">
        <v>23</v>
      </c>
      <c r="H426" s="47"/>
      <c r="I426" s="77"/>
    </row>
    <row r="427" spans="1:9" ht="15.75" x14ac:dyDescent="0.25">
      <c r="A427" s="67" t="s">
        <v>22</v>
      </c>
      <c r="B427" s="47"/>
      <c r="C427" s="81"/>
      <c r="G427" s="67" t="s">
        <v>22</v>
      </c>
      <c r="H427" s="47"/>
      <c r="I427" s="81"/>
    </row>
    <row r="428" spans="1:9" ht="15.75" x14ac:dyDescent="0.25">
      <c r="A428" s="67" t="s">
        <v>24</v>
      </c>
      <c r="B428" s="90"/>
      <c r="C428" s="81"/>
      <c r="G428" s="67" t="s">
        <v>24</v>
      </c>
      <c r="H428" s="14">
        <v>70000</v>
      </c>
      <c r="I428" s="81"/>
    </row>
    <row r="429" spans="1:9" ht="15.75" x14ac:dyDescent="0.25">
      <c r="A429" s="67" t="s">
        <v>25</v>
      </c>
      <c r="B429" s="47"/>
      <c r="C429" s="81"/>
      <c r="G429" s="67" t="s">
        <v>25</v>
      </c>
      <c r="H429" s="47"/>
      <c r="I429" s="81"/>
    </row>
    <row r="430" spans="1:9" ht="15.75" x14ac:dyDescent="0.25">
      <c r="A430" s="67"/>
      <c r="B430" s="8"/>
      <c r="C430" s="7">
        <f>C423+B428+C426</f>
        <v>423205</v>
      </c>
      <c r="G430" s="67"/>
      <c r="H430" s="8"/>
      <c r="I430" s="7">
        <f>I423+H428+I426</f>
        <v>463205</v>
      </c>
    </row>
    <row r="431" spans="1:9" ht="15.75" x14ac:dyDescent="0.25">
      <c r="A431" s="80" t="s">
        <v>26</v>
      </c>
      <c r="B431" s="47"/>
      <c r="C431" s="81"/>
      <c r="G431" s="80" t="s">
        <v>26</v>
      </c>
      <c r="H431" s="47"/>
      <c r="I431" s="81"/>
    </row>
    <row r="432" spans="1:9" ht="15.75" x14ac:dyDescent="0.25">
      <c r="A432" s="67" t="s">
        <v>27</v>
      </c>
      <c r="B432" s="29">
        <v>350</v>
      </c>
      <c r="C432" s="82"/>
      <c r="G432" s="67" t="s">
        <v>27</v>
      </c>
      <c r="H432" s="29">
        <v>350</v>
      </c>
      <c r="I432" s="82"/>
    </row>
    <row r="433" spans="1:9" ht="17.25" x14ac:dyDescent="0.3">
      <c r="A433" s="83" t="s">
        <v>28</v>
      </c>
      <c r="B433" s="29">
        <v>9084</v>
      </c>
      <c r="C433" s="82"/>
      <c r="G433" s="83" t="s">
        <v>28</v>
      </c>
      <c r="H433" s="29">
        <v>9084</v>
      </c>
      <c r="I433" s="82"/>
    </row>
    <row r="434" spans="1:9" ht="17.25" x14ac:dyDescent="0.3">
      <c r="A434" s="83"/>
      <c r="B434" s="49"/>
      <c r="C434" s="33">
        <f>-B432-B433-B434</f>
        <v>-9434</v>
      </c>
      <c r="G434" s="83"/>
      <c r="H434" s="49"/>
      <c r="I434" s="33">
        <f>-H432-H433-H434</f>
        <v>-9434</v>
      </c>
    </row>
    <row r="435" spans="1:9" ht="16.5" thickBot="1" x14ac:dyDescent="0.3">
      <c r="A435" s="67" t="s">
        <v>29</v>
      </c>
      <c r="B435" s="35"/>
      <c r="C435" s="84">
        <f>C430-B432-B433</f>
        <v>413771</v>
      </c>
      <c r="G435" s="67" t="s">
        <v>29</v>
      </c>
      <c r="H435" s="35"/>
      <c r="I435" s="84">
        <f>I430-H432-H433</f>
        <v>453771</v>
      </c>
    </row>
    <row r="436" spans="1:9" ht="15.75" x14ac:dyDescent="0.25">
      <c r="A436" s="67" t="s">
        <v>30</v>
      </c>
      <c r="B436" s="50"/>
      <c r="C436" s="85">
        <f>C435*6/100</f>
        <v>24826.26</v>
      </c>
      <c r="G436" s="67" t="s">
        <v>30</v>
      </c>
      <c r="H436" s="50"/>
      <c r="I436" s="85">
        <f>I435*6/100</f>
        <v>27226.26</v>
      </c>
    </row>
    <row r="437" spans="1:9" ht="15.75" x14ac:dyDescent="0.25">
      <c r="A437" s="67" t="s">
        <v>31</v>
      </c>
      <c r="B437" s="47"/>
      <c r="C437" s="77">
        <v>-15000</v>
      </c>
      <c r="G437" s="67" t="s">
        <v>31</v>
      </c>
      <c r="H437" s="47"/>
      <c r="I437" s="77">
        <v>-15000</v>
      </c>
    </row>
    <row r="438" spans="1:9" ht="16.5" thickBot="1" x14ac:dyDescent="0.3">
      <c r="A438" s="43" t="s">
        <v>32</v>
      </c>
      <c r="B438" s="57"/>
      <c r="C438" s="126">
        <f>C436+C437</f>
        <v>9826.2599999999984</v>
      </c>
      <c r="G438" s="43" t="s">
        <v>32</v>
      </c>
      <c r="H438" s="57"/>
      <c r="I438" s="126">
        <f>I436+I437</f>
        <v>12226.259999999998</v>
      </c>
    </row>
    <row r="439" spans="1:9" ht="16.5" thickTop="1" x14ac:dyDescent="0.25">
      <c r="A439" s="92"/>
      <c r="B439" s="37"/>
      <c r="C439" s="120"/>
      <c r="I439" s="145">
        <f>I438-C438</f>
        <v>2400</v>
      </c>
    </row>
    <row r="440" spans="1:9" ht="15.75" x14ac:dyDescent="0.25">
      <c r="A440" s="92"/>
      <c r="B440" s="37"/>
      <c r="C440" s="120"/>
    </row>
    <row r="441" spans="1:9" ht="15.75" x14ac:dyDescent="0.25">
      <c r="A441" s="92"/>
      <c r="B441" s="37"/>
      <c r="C441" s="120"/>
    </row>
    <row r="442" spans="1:9" ht="15.75" x14ac:dyDescent="0.25">
      <c r="A442" s="92"/>
      <c r="B442" s="37"/>
      <c r="C442" s="120"/>
    </row>
    <row r="443" spans="1:9" ht="15.75" x14ac:dyDescent="0.25">
      <c r="A443" s="92"/>
      <c r="B443" s="37"/>
      <c r="C443" s="120"/>
    </row>
    <row r="444" spans="1:9" ht="15.75" x14ac:dyDescent="0.25">
      <c r="A444" s="92"/>
      <c r="B444" s="37"/>
      <c r="C444" s="120"/>
    </row>
    <row r="445" spans="1:9" ht="15.75" x14ac:dyDescent="0.25">
      <c r="A445" s="92"/>
      <c r="B445" s="37"/>
      <c r="C445" s="120"/>
    </row>
    <row r="446" spans="1:9" ht="15.75" x14ac:dyDescent="0.25">
      <c r="A446" s="92"/>
      <c r="B446" s="37"/>
      <c r="C446" s="120"/>
    </row>
    <row r="447" spans="1:9" ht="15.75" x14ac:dyDescent="0.25">
      <c r="A447" s="92"/>
      <c r="B447" s="37"/>
      <c r="C447" s="120"/>
    </row>
    <row r="448" spans="1:9" ht="15.75" x14ac:dyDescent="0.25">
      <c r="A448" s="92"/>
      <c r="B448" s="37"/>
      <c r="C448" s="120"/>
    </row>
    <row r="449" spans="1:3" ht="15.75" x14ac:dyDescent="0.25">
      <c r="A449" s="92"/>
      <c r="B449" s="37"/>
      <c r="C449" s="120"/>
    </row>
    <row r="450" spans="1:3" ht="15.75" x14ac:dyDescent="0.25">
      <c r="A450" s="92"/>
      <c r="B450" s="37"/>
      <c r="C450" s="120"/>
    </row>
    <row r="451" spans="1:3" ht="17.25" x14ac:dyDescent="0.3">
      <c r="A451" s="1" t="s">
        <v>71</v>
      </c>
      <c r="B451" s="1"/>
      <c r="C451" s="2"/>
    </row>
    <row r="452" spans="1:3" ht="17.25" x14ac:dyDescent="0.3">
      <c r="A452" s="1" t="s">
        <v>56</v>
      </c>
      <c r="B452" s="1"/>
      <c r="C452" s="2"/>
    </row>
    <row r="453" spans="1:3" ht="15.75" x14ac:dyDescent="0.25">
      <c r="A453" s="73"/>
      <c r="B453" s="73"/>
      <c r="C453" s="72"/>
    </row>
    <row r="454" spans="1:3" ht="15.75" x14ac:dyDescent="0.25">
      <c r="A454" s="74" t="s">
        <v>2</v>
      </c>
      <c r="B454" s="73"/>
      <c r="C454" s="72"/>
    </row>
    <row r="455" spans="1:3" ht="15.75" x14ac:dyDescent="0.25">
      <c r="A455" s="75"/>
      <c r="B455" s="165" t="s">
        <v>90</v>
      </c>
      <c r="C455" s="165"/>
    </row>
    <row r="456" spans="1:3" ht="15.75" x14ac:dyDescent="0.25">
      <c r="A456" s="76" t="s">
        <v>6</v>
      </c>
      <c r="B456" s="8"/>
      <c r="C456" s="7">
        <v>110000</v>
      </c>
    </row>
    <row r="457" spans="1:3" ht="15.75" x14ac:dyDescent="0.25">
      <c r="A457" s="67" t="s">
        <v>7</v>
      </c>
      <c r="B457" s="47"/>
      <c r="C457" s="77"/>
    </row>
    <row r="458" spans="1:3" ht="15.75" x14ac:dyDescent="0.25">
      <c r="A458" s="67" t="s">
        <v>9</v>
      </c>
      <c r="B458" s="11"/>
      <c r="C458" s="10">
        <v>7800</v>
      </c>
    </row>
    <row r="459" spans="1:3" ht="16.5" x14ac:dyDescent="0.25">
      <c r="A459" s="12" t="s">
        <v>8</v>
      </c>
      <c r="B459" s="48"/>
      <c r="C459" s="10"/>
    </row>
    <row r="460" spans="1:3" ht="15.75" x14ac:dyDescent="0.25">
      <c r="A460" s="67" t="s">
        <v>11</v>
      </c>
      <c r="B460" s="11"/>
      <c r="C460" s="10">
        <v>35325</v>
      </c>
    </row>
    <row r="461" spans="1:3" ht="15.75" x14ac:dyDescent="0.25">
      <c r="A461" s="67" t="s">
        <v>53</v>
      </c>
      <c r="B461" s="11"/>
      <c r="C461" s="10">
        <v>30000</v>
      </c>
    </row>
    <row r="462" spans="1:3" ht="15.75" x14ac:dyDescent="0.25">
      <c r="A462" s="67" t="s">
        <v>72</v>
      </c>
      <c r="B462" s="11"/>
      <c r="C462" s="10"/>
    </row>
    <row r="463" spans="1:3" ht="15.75" x14ac:dyDescent="0.25">
      <c r="A463" s="67" t="s">
        <v>13</v>
      </c>
      <c r="B463" s="11"/>
      <c r="C463" s="10">
        <v>55000</v>
      </c>
    </row>
    <row r="464" spans="1:3" ht="15.75" x14ac:dyDescent="0.25">
      <c r="A464" s="67" t="s">
        <v>14</v>
      </c>
      <c r="B464" s="47"/>
      <c r="C464" s="13"/>
    </row>
    <row r="465" spans="1:3" ht="15.75" x14ac:dyDescent="0.25">
      <c r="A465" s="67" t="s">
        <v>16</v>
      </c>
      <c r="B465" s="11"/>
      <c r="C465" s="10">
        <v>25000</v>
      </c>
    </row>
    <row r="466" spans="1:3" ht="15.75" x14ac:dyDescent="0.25">
      <c r="A466" s="67" t="s">
        <v>17</v>
      </c>
      <c r="B466" s="11"/>
      <c r="C466" s="10">
        <v>65000</v>
      </c>
    </row>
    <row r="467" spans="1:3" ht="15.75" x14ac:dyDescent="0.25">
      <c r="A467" s="67" t="s">
        <v>15</v>
      </c>
      <c r="B467" s="47"/>
      <c r="C467" s="25">
        <v>100000</v>
      </c>
    </row>
    <row r="468" spans="1:3" ht="15.75" x14ac:dyDescent="0.25">
      <c r="A468" s="67" t="s">
        <v>18</v>
      </c>
      <c r="B468" s="11"/>
      <c r="C468" s="10">
        <v>11500</v>
      </c>
    </row>
    <row r="469" spans="1:3" ht="15.75" x14ac:dyDescent="0.25">
      <c r="A469" s="67" t="s">
        <v>19</v>
      </c>
      <c r="B469" s="11"/>
      <c r="C469" s="10">
        <v>20000</v>
      </c>
    </row>
    <row r="470" spans="1:3" ht="15.75" x14ac:dyDescent="0.25">
      <c r="A470" s="78" t="s">
        <v>20</v>
      </c>
      <c r="B470" s="19"/>
      <c r="C470" s="18">
        <f>SUM(C456:C469)</f>
        <v>459625</v>
      </c>
    </row>
    <row r="471" spans="1:3" ht="15.75" x14ac:dyDescent="0.25">
      <c r="A471" s="79"/>
      <c r="B471" s="47"/>
      <c r="C471" s="20"/>
    </row>
    <row r="472" spans="1:3" ht="15.75" x14ac:dyDescent="0.25">
      <c r="A472" s="80" t="s">
        <v>21</v>
      </c>
      <c r="B472" s="47"/>
      <c r="C472" s="20"/>
    </row>
    <row r="473" spans="1:3" ht="15.75" x14ac:dyDescent="0.25">
      <c r="A473" s="67" t="s">
        <v>23</v>
      </c>
      <c r="B473" s="47"/>
      <c r="C473" s="77"/>
    </row>
    <row r="474" spans="1:3" ht="15.75" x14ac:dyDescent="0.25">
      <c r="A474" s="67" t="s">
        <v>22</v>
      </c>
      <c r="B474" s="47"/>
      <c r="C474" s="81"/>
    </row>
    <row r="475" spans="1:3" ht="15.75" x14ac:dyDescent="0.25">
      <c r="A475" s="67" t="s">
        <v>24</v>
      </c>
      <c r="B475" s="90"/>
      <c r="C475" s="81"/>
    </row>
    <row r="476" spans="1:3" ht="15.75" x14ac:dyDescent="0.25">
      <c r="A476" s="67" t="s">
        <v>25</v>
      </c>
      <c r="B476" s="47"/>
      <c r="C476" s="81"/>
    </row>
    <row r="477" spans="1:3" ht="15.75" x14ac:dyDescent="0.25">
      <c r="A477" s="67"/>
      <c r="B477" s="8"/>
      <c r="C477" s="7">
        <f>C470+B475+C473</f>
        <v>459625</v>
      </c>
    </row>
    <row r="478" spans="1:3" ht="15.75" x14ac:dyDescent="0.25">
      <c r="A478" s="80" t="s">
        <v>26</v>
      </c>
      <c r="B478" s="47"/>
      <c r="C478" s="81"/>
    </row>
    <row r="479" spans="1:3" ht="15.75" x14ac:dyDescent="0.25">
      <c r="A479" s="67" t="s">
        <v>27</v>
      </c>
      <c r="B479" s="29">
        <v>350</v>
      </c>
      <c r="C479" s="82"/>
    </row>
    <row r="480" spans="1:3" ht="17.25" x14ac:dyDescent="0.3">
      <c r="A480" s="83" t="s">
        <v>28</v>
      </c>
      <c r="B480" s="29">
        <v>11000</v>
      </c>
      <c r="C480" s="82"/>
    </row>
    <row r="481" spans="1:3" ht="17.25" x14ac:dyDescent="0.3">
      <c r="A481" s="83"/>
      <c r="B481" s="49"/>
      <c r="C481" s="33">
        <f>-B479-B480-B481</f>
        <v>-11350</v>
      </c>
    </row>
    <row r="482" spans="1:3" ht="16.5" thickBot="1" x14ac:dyDescent="0.3">
      <c r="A482" s="67" t="s">
        <v>29</v>
      </c>
      <c r="B482" s="35"/>
      <c r="C482" s="84">
        <f>C477-B479-B480</f>
        <v>448275</v>
      </c>
    </row>
    <row r="483" spans="1:3" ht="15.75" x14ac:dyDescent="0.25">
      <c r="A483" s="67" t="s">
        <v>30</v>
      </c>
      <c r="B483" s="50"/>
      <c r="C483" s="85">
        <f>C482*6/100</f>
        <v>26896.5</v>
      </c>
    </row>
    <row r="484" spans="1:3" ht="15.75" x14ac:dyDescent="0.25">
      <c r="A484" s="67" t="s">
        <v>31</v>
      </c>
      <c r="B484" s="47"/>
      <c r="C484" s="77">
        <v>-15000</v>
      </c>
    </row>
    <row r="485" spans="1:3" ht="16.5" thickBot="1" x14ac:dyDescent="0.3">
      <c r="A485" s="43" t="s">
        <v>32</v>
      </c>
      <c r="B485" s="57"/>
      <c r="C485" s="127">
        <f t="shared" ref="C485" si="22">C483+C484</f>
        <v>11896.5</v>
      </c>
    </row>
    <row r="486" spans="1:3" ht="15.75" thickTop="1" x14ac:dyDescent="0.25"/>
    <row r="495" spans="1:3" ht="15.75" x14ac:dyDescent="0.25">
      <c r="A495" s="3"/>
      <c r="B495" s="3"/>
      <c r="C495" s="3"/>
    </row>
    <row r="496" spans="1:3" ht="15.75" x14ac:dyDescent="0.25">
      <c r="A496" s="3"/>
      <c r="B496" s="3"/>
      <c r="C496" s="3"/>
    </row>
    <row r="498" spans="1:3" ht="15.75" x14ac:dyDescent="0.25">
      <c r="A498" s="71" t="s">
        <v>62</v>
      </c>
      <c r="C498" s="101"/>
    </row>
    <row r="499" spans="1:3" ht="15.75" x14ac:dyDescent="0.25">
      <c r="A499" s="71" t="s">
        <v>63</v>
      </c>
      <c r="B499" s="71"/>
      <c r="C499" s="72"/>
    </row>
    <row r="500" spans="1:3" ht="15.75" x14ac:dyDescent="0.25">
      <c r="A500" s="73"/>
      <c r="B500" s="73"/>
      <c r="C500" s="72"/>
    </row>
    <row r="501" spans="1:3" ht="15.75" x14ac:dyDescent="0.25">
      <c r="A501" s="74" t="s">
        <v>2</v>
      </c>
      <c r="B501" s="73"/>
      <c r="C501" s="72"/>
    </row>
    <row r="502" spans="1:3" ht="15.75" x14ac:dyDescent="0.25">
      <c r="A502" s="75"/>
      <c r="B502" s="165" t="s">
        <v>90</v>
      </c>
      <c r="C502" s="165"/>
    </row>
    <row r="503" spans="1:3" ht="15.75" x14ac:dyDescent="0.25">
      <c r="A503" s="76" t="s">
        <v>6</v>
      </c>
      <c r="B503" s="8"/>
      <c r="C503" s="7">
        <v>136500</v>
      </c>
    </row>
    <row r="504" spans="1:3" ht="15.75" x14ac:dyDescent="0.25">
      <c r="A504" s="67" t="s">
        <v>7</v>
      </c>
      <c r="B504" s="47"/>
      <c r="C504" s="77" t="s">
        <v>38</v>
      </c>
    </row>
    <row r="505" spans="1:3" ht="15.75" x14ac:dyDescent="0.25">
      <c r="A505" s="67" t="s">
        <v>9</v>
      </c>
      <c r="B505" s="11"/>
      <c r="C505" s="10">
        <v>7800</v>
      </c>
    </row>
    <row r="506" spans="1:3" ht="17.25" x14ac:dyDescent="0.3">
      <c r="A506" s="83" t="s">
        <v>10</v>
      </c>
      <c r="B506" s="48"/>
      <c r="C506" s="10" t="s">
        <v>38</v>
      </c>
    </row>
    <row r="507" spans="1:3" ht="15.75" x14ac:dyDescent="0.25">
      <c r="A507" s="67" t="s">
        <v>64</v>
      </c>
      <c r="B507" s="11"/>
      <c r="C507" s="10">
        <v>7500</v>
      </c>
    </row>
    <row r="508" spans="1:3" ht="15.75" x14ac:dyDescent="0.25">
      <c r="A508" s="67" t="s">
        <v>11</v>
      </c>
      <c r="B508" s="11"/>
      <c r="C508" s="10">
        <v>35325</v>
      </c>
    </row>
    <row r="509" spans="1:3" ht="15.75" x14ac:dyDescent="0.25">
      <c r="A509" s="67" t="s">
        <v>53</v>
      </c>
      <c r="B509" s="11"/>
      <c r="C509" s="10">
        <v>50000</v>
      </c>
    </row>
    <row r="510" spans="1:3" ht="15.75" x14ac:dyDescent="0.25">
      <c r="A510" s="67" t="s">
        <v>13</v>
      </c>
      <c r="B510" s="11"/>
      <c r="C510" s="10">
        <v>68250</v>
      </c>
    </row>
    <row r="511" spans="1:3" ht="15.75" x14ac:dyDescent="0.25">
      <c r="A511" s="67" t="s">
        <v>14</v>
      </c>
      <c r="B511" s="47"/>
      <c r="C511" s="13" t="s">
        <v>38</v>
      </c>
    </row>
    <row r="512" spans="1:3" ht="15.75" x14ac:dyDescent="0.25">
      <c r="A512" s="67" t="s">
        <v>16</v>
      </c>
      <c r="B512" s="11"/>
      <c r="C512" s="10">
        <v>25000</v>
      </c>
    </row>
    <row r="513" spans="1:3" ht="15.75" x14ac:dyDescent="0.25">
      <c r="A513" s="67" t="s">
        <v>17</v>
      </c>
      <c r="B513" s="11"/>
      <c r="C513" s="10">
        <v>75000</v>
      </c>
    </row>
    <row r="514" spans="1:3" ht="15.75" x14ac:dyDescent="0.25">
      <c r="A514" s="67" t="s">
        <v>15</v>
      </c>
      <c r="B514" s="47"/>
      <c r="C514" s="15">
        <v>125000</v>
      </c>
    </row>
    <row r="515" spans="1:3" ht="15.75" x14ac:dyDescent="0.25">
      <c r="A515" s="67" t="s">
        <v>18</v>
      </c>
      <c r="B515" s="11"/>
      <c r="C515" s="10">
        <v>13900</v>
      </c>
    </row>
    <row r="516" spans="1:3" ht="15.75" x14ac:dyDescent="0.25">
      <c r="A516" s="67" t="s">
        <v>19</v>
      </c>
      <c r="B516" s="11"/>
      <c r="C516" s="10">
        <v>20000</v>
      </c>
    </row>
    <row r="517" spans="1:3" ht="15.75" x14ac:dyDescent="0.25">
      <c r="A517" s="78" t="s">
        <v>20</v>
      </c>
      <c r="B517" s="19"/>
      <c r="C517" s="18">
        <f>SUM(C503:C516)</f>
        <v>564275</v>
      </c>
    </row>
    <row r="518" spans="1:3" ht="15.75" x14ac:dyDescent="0.25">
      <c r="A518" s="79"/>
      <c r="B518" s="47"/>
      <c r="C518" s="20"/>
    </row>
    <row r="519" spans="1:3" ht="15.75" x14ac:dyDescent="0.25">
      <c r="A519" s="80" t="s">
        <v>21</v>
      </c>
      <c r="B519" s="47"/>
      <c r="C519" s="20"/>
    </row>
    <row r="520" spans="1:3" ht="15.75" x14ac:dyDescent="0.25">
      <c r="A520" s="67" t="s">
        <v>23</v>
      </c>
      <c r="B520" s="47"/>
      <c r="C520" s="77"/>
    </row>
    <row r="521" spans="1:3" ht="15.75" x14ac:dyDescent="0.25">
      <c r="A521" s="67" t="s">
        <v>22</v>
      </c>
      <c r="B521" s="47"/>
      <c r="C521" s="81"/>
    </row>
    <row r="522" spans="1:3" ht="15.75" x14ac:dyDescent="0.25">
      <c r="A522" s="67" t="s">
        <v>24</v>
      </c>
      <c r="B522" s="47"/>
      <c r="C522" s="81"/>
    </row>
    <row r="523" spans="1:3" ht="15.75" x14ac:dyDescent="0.25">
      <c r="A523" s="67" t="s">
        <v>25</v>
      </c>
      <c r="B523" s="47"/>
      <c r="C523" s="81"/>
    </row>
    <row r="524" spans="1:3" ht="15.75" x14ac:dyDescent="0.25">
      <c r="A524" s="67"/>
      <c r="B524" s="8"/>
      <c r="C524" s="7">
        <f>+C517+C520+C521+C522+C523</f>
        <v>564275</v>
      </c>
    </row>
    <row r="525" spans="1:3" ht="15.75" x14ac:dyDescent="0.25">
      <c r="A525" s="80" t="s">
        <v>26</v>
      </c>
      <c r="B525" s="47"/>
      <c r="C525" s="81"/>
    </row>
    <row r="526" spans="1:3" ht="15.75" x14ac:dyDescent="0.25">
      <c r="A526" s="67" t="s">
        <v>27</v>
      </c>
      <c r="B526" s="29">
        <v>350</v>
      </c>
      <c r="C526" s="82"/>
    </row>
    <row r="527" spans="1:3" ht="17.25" x14ac:dyDescent="0.3">
      <c r="A527" s="83" t="s">
        <v>28</v>
      </c>
      <c r="B527" s="29">
        <v>13650</v>
      </c>
      <c r="C527" s="82"/>
    </row>
    <row r="528" spans="1:3" ht="17.25" x14ac:dyDescent="0.3">
      <c r="A528" s="83"/>
      <c r="B528" s="49"/>
      <c r="C528" s="33">
        <f>-B526-B527-B528</f>
        <v>-14000</v>
      </c>
    </row>
    <row r="529" spans="1:3" ht="16.5" thickBot="1" x14ac:dyDescent="0.3">
      <c r="A529" s="67" t="s">
        <v>29</v>
      </c>
      <c r="B529" s="35"/>
      <c r="C529" s="84">
        <f>+C524+C528</f>
        <v>550275</v>
      </c>
    </row>
    <row r="530" spans="1:3" ht="15.75" x14ac:dyDescent="0.25">
      <c r="A530" s="67" t="s">
        <v>73</v>
      </c>
      <c r="B530" s="50"/>
      <c r="C530" s="85">
        <f>C529*12/100</f>
        <v>66033</v>
      </c>
    </row>
    <row r="531" spans="1:3" ht="15.75" x14ac:dyDescent="0.25">
      <c r="A531" s="67" t="s">
        <v>31</v>
      </c>
      <c r="B531" s="47"/>
      <c r="C531" s="77">
        <v>-45000</v>
      </c>
    </row>
    <row r="532" spans="1:3" ht="16.5" thickBot="1" x14ac:dyDescent="0.3">
      <c r="A532" s="88" t="s">
        <v>54</v>
      </c>
      <c r="B532" s="89"/>
      <c r="C532" s="126">
        <f>C530+C531</f>
        <v>21033</v>
      </c>
    </row>
    <row r="533" spans="1:3" ht="15.75" thickTop="1" x14ac:dyDescent="0.25"/>
    <row r="547" spans="1:3" ht="15.75" x14ac:dyDescent="0.25">
      <c r="A547" s="71" t="s">
        <v>66</v>
      </c>
      <c r="C547" s="101"/>
    </row>
    <row r="548" spans="1:3" ht="15.75" x14ac:dyDescent="0.25">
      <c r="A548" s="71" t="s">
        <v>63</v>
      </c>
      <c r="B548" s="71"/>
      <c r="C548" s="72"/>
    </row>
    <row r="549" spans="1:3" x14ac:dyDescent="0.25">
      <c r="C549" s="101"/>
    </row>
    <row r="550" spans="1:3" ht="15.75" x14ac:dyDescent="0.25">
      <c r="A550" s="74" t="s">
        <v>2</v>
      </c>
      <c r="B550" s="73"/>
      <c r="C550" s="72"/>
    </row>
    <row r="551" spans="1:3" ht="15.75" x14ac:dyDescent="0.25">
      <c r="A551" s="75"/>
      <c r="B551" s="165" t="s">
        <v>90</v>
      </c>
      <c r="C551" s="165"/>
    </row>
    <row r="552" spans="1:3" ht="15.75" x14ac:dyDescent="0.25">
      <c r="A552" s="76" t="s">
        <v>6</v>
      </c>
      <c r="B552" s="8"/>
      <c r="C552" s="7">
        <v>139250</v>
      </c>
    </row>
    <row r="553" spans="1:3" ht="15.75" x14ac:dyDescent="0.25">
      <c r="A553" s="67" t="s">
        <v>7</v>
      </c>
      <c r="B553" s="47"/>
      <c r="C553" s="77" t="s">
        <v>38</v>
      </c>
    </row>
    <row r="554" spans="1:3" ht="15.75" x14ac:dyDescent="0.25">
      <c r="A554" s="67" t="s">
        <v>9</v>
      </c>
      <c r="B554" s="11"/>
      <c r="C554" s="10">
        <v>7800</v>
      </c>
    </row>
    <row r="555" spans="1:3" ht="17.25" x14ac:dyDescent="0.3">
      <c r="A555" s="83" t="s">
        <v>10</v>
      </c>
      <c r="B555" s="48"/>
      <c r="C555" s="10" t="s">
        <v>38</v>
      </c>
    </row>
    <row r="556" spans="1:3" ht="15.75" x14ac:dyDescent="0.25">
      <c r="A556" s="67" t="s">
        <v>64</v>
      </c>
      <c r="B556" s="11"/>
      <c r="C556" s="10">
        <v>7500</v>
      </c>
    </row>
    <row r="557" spans="1:3" ht="15.75" x14ac:dyDescent="0.25">
      <c r="A557" s="67" t="s">
        <v>11</v>
      </c>
      <c r="B557" s="11"/>
      <c r="C557" s="10">
        <v>35325</v>
      </c>
    </row>
    <row r="558" spans="1:3" ht="15.75" x14ac:dyDescent="0.25">
      <c r="A558" s="67" t="s">
        <v>53</v>
      </c>
      <c r="B558" s="11"/>
      <c r="C558" s="10">
        <v>50000</v>
      </c>
    </row>
    <row r="559" spans="1:3" ht="15.75" x14ac:dyDescent="0.25">
      <c r="A559" s="67" t="s">
        <v>13</v>
      </c>
      <c r="B559" s="11"/>
      <c r="C559" s="10">
        <v>69625</v>
      </c>
    </row>
    <row r="560" spans="1:3" ht="15.75" x14ac:dyDescent="0.25">
      <c r="A560" s="67" t="s">
        <v>14</v>
      </c>
      <c r="B560" s="47"/>
      <c r="C560" s="13" t="s">
        <v>38</v>
      </c>
    </row>
    <row r="561" spans="1:3" ht="15.75" x14ac:dyDescent="0.25">
      <c r="A561" s="67" t="s">
        <v>16</v>
      </c>
      <c r="B561" s="11"/>
      <c r="C561" s="10">
        <v>25000</v>
      </c>
    </row>
    <row r="562" spans="1:3" ht="15.75" x14ac:dyDescent="0.25">
      <c r="A562" s="67" t="s">
        <v>17</v>
      </c>
      <c r="B562" s="11"/>
      <c r="C562" s="10">
        <v>75000</v>
      </c>
    </row>
    <row r="563" spans="1:3" ht="15.75" x14ac:dyDescent="0.25">
      <c r="A563" s="67" t="s">
        <v>15</v>
      </c>
      <c r="B563" s="47"/>
      <c r="C563" s="15">
        <v>125000</v>
      </c>
    </row>
    <row r="564" spans="1:3" ht="15.75" x14ac:dyDescent="0.25">
      <c r="A564" s="67" t="s">
        <v>18</v>
      </c>
      <c r="B564" s="11"/>
      <c r="C564" s="10">
        <v>13900</v>
      </c>
    </row>
    <row r="565" spans="1:3" ht="15.75" x14ac:dyDescent="0.25">
      <c r="A565" s="67" t="s">
        <v>19</v>
      </c>
      <c r="B565" s="11"/>
      <c r="C565" s="10">
        <v>20000</v>
      </c>
    </row>
    <row r="566" spans="1:3" ht="15.75" x14ac:dyDescent="0.25">
      <c r="A566" s="78" t="s">
        <v>20</v>
      </c>
      <c r="B566" s="19"/>
      <c r="C566" s="18">
        <f>SUM(C552:C565)</f>
        <v>568400</v>
      </c>
    </row>
    <row r="567" spans="1:3" ht="15.75" x14ac:dyDescent="0.25">
      <c r="A567" s="79"/>
      <c r="B567" s="47"/>
      <c r="C567" s="20"/>
    </row>
    <row r="568" spans="1:3" ht="15.75" x14ac:dyDescent="0.25">
      <c r="A568" s="80" t="s">
        <v>21</v>
      </c>
      <c r="B568" s="47"/>
      <c r="C568" s="20"/>
    </row>
    <row r="569" spans="1:3" ht="15.75" x14ac:dyDescent="0.25">
      <c r="A569" s="67" t="s">
        <v>23</v>
      </c>
      <c r="B569" s="47"/>
      <c r="C569" s="77"/>
    </row>
    <row r="570" spans="1:3" ht="15.75" x14ac:dyDescent="0.25">
      <c r="A570" s="67" t="s">
        <v>22</v>
      </c>
      <c r="B570" s="47"/>
      <c r="C570" s="81"/>
    </row>
    <row r="571" spans="1:3" ht="15.75" x14ac:dyDescent="0.25">
      <c r="A571" s="67" t="s">
        <v>24</v>
      </c>
      <c r="B571" s="47"/>
      <c r="C571" s="81"/>
    </row>
    <row r="572" spans="1:3" ht="15.75" x14ac:dyDescent="0.25">
      <c r="A572" s="67" t="s">
        <v>25</v>
      </c>
      <c r="B572" s="47"/>
      <c r="C572" s="81"/>
    </row>
    <row r="573" spans="1:3" ht="15.75" x14ac:dyDescent="0.25">
      <c r="A573" s="67"/>
      <c r="B573" s="8"/>
      <c r="C573" s="7">
        <f>+C566+C569+C570+C571+C572</f>
        <v>568400</v>
      </c>
    </row>
    <row r="574" spans="1:3" ht="15.75" x14ac:dyDescent="0.25">
      <c r="A574" s="80" t="s">
        <v>26</v>
      </c>
      <c r="B574" s="47"/>
      <c r="C574" s="81"/>
    </row>
    <row r="575" spans="1:3" ht="15.75" x14ac:dyDescent="0.25">
      <c r="A575" s="67" t="s">
        <v>27</v>
      </c>
      <c r="B575" s="29">
        <v>350</v>
      </c>
      <c r="C575" s="82"/>
    </row>
    <row r="576" spans="1:3" ht="17.25" x14ac:dyDescent="0.3">
      <c r="A576" s="83" t="s">
        <v>28</v>
      </c>
      <c r="B576" s="29">
        <v>13925</v>
      </c>
      <c r="C576" s="82"/>
    </row>
    <row r="577" spans="1:3" ht="17.25" x14ac:dyDescent="0.3">
      <c r="A577" s="83"/>
      <c r="B577" s="49"/>
      <c r="C577" s="33">
        <f>-B575-B576-B577</f>
        <v>-14275</v>
      </c>
    </row>
    <row r="578" spans="1:3" ht="16.5" thickBot="1" x14ac:dyDescent="0.3">
      <c r="A578" s="67" t="s">
        <v>29</v>
      </c>
      <c r="B578" s="35"/>
      <c r="C578" s="84">
        <f>+C573+C577</f>
        <v>554125</v>
      </c>
    </row>
    <row r="579" spans="1:3" ht="15.75" x14ac:dyDescent="0.25">
      <c r="A579" s="67" t="s">
        <v>65</v>
      </c>
      <c r="B579" s="50"/>
      <c r="C579" s="85">
        <f>C578*12/100</f>
        <v>66495</v>
      </c>
    </row>
    <row r="580" spans="1:3" ht="15.75" x14ac:dyDescent="0.25">
      <c r="A580" s="67" t="s">
        <v>31</v>
      </c>
      <c r="B580" s="47"/>
      <c r="C580" s="77">
        <v>-45000</v>
      </c>
    </row>
    <row r="581" spans="1:3" ht="16.5" thickBot="1" x14ac:dyDescent="0.3">
      <c r="A581" s="88" t="s">
        <v>54</v>
      </c>
      <c r="B581" s="89"/>
      <c r="C581" s="126">
        <f>C579+C580</f>
        <v>21495</v>
      </c>
    </row>
    <row r="582" spans="1:3" ht="15.75" thickTop="1" x14ac:dyDescent="0.25"/>
    <row r="594" spans="1:3" ht="15.75" x14ac:dyDescent="0.25">
      <c r="A594" s="102" t="s">
        <v>67</v>
      </c>
      <c r="B594" s="102"/>
      <c r="C594" s="3"/>
    </row>
    <row r="595" spans="1:3" ht="15.75" x14ac:dyDescent="0.25">
      <c r="A595" s="102" t="s">
        <v>68</v>
      </c>
      <c r="B595" s="102"/>
      <c r="C595" s="3"/>
    </row>
    <row r="596" spans="1:3" ht="15.75" x14ac:dyDescent="0.25">
      <c r="A596" s="3"/>
      <c r="B596" s="3"/>
      <c r="C596" s="3"/>
    </row>
    <row r="597" spans="1:3" ht="15.75" x14ac:dyDescent="0.25">
      <c r="A597" s="103" t="s">
        <v>2</v>
      </c>
      <c r="B597" s="3"/>
      <c r="C597" s="3"/>
    </row>
    <row r="598" spans="1:3" ht="17.25" x14ac:dyDescent="0.3">
      <c r="A598" s="5"/>
      <c r="B598" s="165" t="s">
        <v>90</v>
      </c>
      <c r="C598" s="165"/>
    </row>
    <row r="599" spans="1:3" ht="17.25" x14ac:dyDescent="0.3">
      <c r="A599" s="6" t="s">
        <v>6</v>
      </c>
      <c r="B599" s="104"/>
      <c r="C599" s="105">
        <v>110000</v>
      </c>
    </row>
    <row r="600" spans="1:3" ht="17.25" x14ac:dyDescent="0.3">
      <c r="A600" s="9" t="s">
        <v>7</v>
      </c>
      <c r="B600" s="106"/>
      <c r="C600" s="107"/>
    </row>
    <row r="601" spans="1:3" ht="15.75" x14ac:dyDescent="0.25">
      <c r="A601" s="12" t="s">
        <v>8</v>
      </c>
      <c r="B601" s="16"/>
      <c r="C601" s="15">
        <v>2650</v>
      </c>
    </row>
    <row r="602" spans="1:3" ht="17.25" x14ac:dyDescent="0.3">
      <c r="A602" s="9" t="s">
        <v>9</v>
      </c>
      <c r="B602" s="106"/>
      <c r="C602" s="107">
        <v>7800</v>
      </c>
    </row>
    <row r="603" spans="1:3" ht="17.25" x14ac:dyDescent="0.3">
      <c r="A603" s="9" t="s">
        <v>10</v>
      </c>
      <c r="B603" s="106"/>
      <c r="C603" s="107"/>
    </row>
    <row r="604" spans="1:3" ht="17.25" x14ac:dyDescent="0.3">
      <c r="A604" s="9" t="s">
        <v>11</v>
      </c>
      <c r="B604" s="106"/>
      <c r="C604" s="107">
        <v>35325</v>
      </c>
    </row>
    <row r="605" spans="1:3" ht="17.25" x14ac:dyDescent="0.3">
      <c r="A605" s="9" t="s">
        <v>12</v>
      </c>
      <c r="B605" s="16"/>
      <c r="C605" s="15"/>
    </row>
    <row r="606" spans="1:3" ht="17.25" x14ac:dyDescent="0.3">
      <c r="A606" s="9" t="s">
        <v>13</v>
      </c>
      <c r="B606" s="106"/>
      <c r="C606" s="107">
        <v>55000</v>
      </c>
    </row>
    <row r="607" spans="1:3" ht="17.25" x14ac:dyDescent="0.3">
      <c r="A607" s="9" t="s">
        <v>14</v>
      </c>
      <c r="B607" s="106"/>
      <c r="C607" s="107"/>
    </row>
    <row r="608" spans="1:3" ht="17.25" x14ac:dyDescent="0.3">
      <c r="A608" s="9" t="s">
        <v>15</v>
      </c>
      <c r="B608" s="16"/>
      <c r="C608" s="15">
        <v>100000</v>
      </c>
    </row>
    <row r="609" spans="1:3" ht="17.25" x14ac:dyDescent="0.3">
      <c r="A609" s="9" t="s">
        <v>16</v>
      </c>
      <c r="B609" s="106"/>
      <c r="C609" s="107">
        <v>25000</v>
      </c>
    </row>
    <row r="610" spans="1:3" ht="17.25" x14ac:dyDescent="0.3">
      <c r="A610" s="9" t="s">
        <v>17</v>
      </c>
      <c r="B610" s="106"/>
      <c r="C610" s="107">
        <v>65000</v>
      </c>
    </row>
    <row r="611" spans="1:3" ht="17.25" x14ac:dyDescent="0.3">
      <c r="A611" s="9" t="s">
        <v>18</v>
      </c>
      <c r="B611" s="16"/>
      <c r="C611" s="15">
        <v>11500</v>
      </c>
    </row>
    <row r="612" spans="1:3" ht="17.25" x14ac:dyDescent="0.3">
      <c r="A612" s="9" t="s">
        <v>19</v>
      </c>
      <c r="B612" s="106"/>
      <c r="C612" s="107">
        <v>20000</v>
      </c>
    </row>
    <row r="613" spans="1:3" ht="17.25" x14ac:dyDescent="0.3">
      <c r="A613" s="17" t="s">
        <v>20</v>
      </c>
      <c r="B613" s="109"/>
      <c r="C613" s="108">
        <f>SUM(C599:C612)</f>
        <v>432275</v>
      </c>
    </row>
    <row r="614" spans="1:3" ht="17.25" x14ac:dyDescent="0.3">
      <c r="A614" s="9"/>
      <c r="B614" s="22"/>
      <c r="C614" s="20"/>
    </row>
    <row r="615" spans="1:3" ht="17.25" x14ac:dyDescent="0.3">
      <c r="A615" s="23" t="s">
        <v>21</v>
      </c>
      <c r="B615" s="22"/>
      <c r="C615" s="20"/>
    </row>
    <row r="616" spans="1:3" ht="17.25" x14ac:dyDescent="0.3">
      <c r="A616" s="9" t="s">
        <v>22</v>
      </c>
      <c r="B616" s="22"/>
      <c r="C616" s="20"/>
    </row>
    <row r="617" spans="1:3" ht="15.75" x14ac:dyDescent="0.25">
      <c r="A617" s="110" t="s">
        <v>23</v>
      </c>
      <c r="B617" s="22"/>
      <c r="C617" s="20"/>
    </row>
    <row r="618" spans="1:3" ht="17.25" x14ac:dyDescent="0.3">
      <c r="A618" s="9" t="s">
        <v>24</v>
      </c>
      <c r="B618" s="22"/>
      <c r="C618" s="20"/>
    </row>
    <row r="619" spans="1:3" ht="17.25" x14ac:dyDescent="0.3">
      <c r="A619" s="9" t="s">
        <v>25</v>
      </c>
      <c r="B619" s="22"/>
      <c r="C619" s="20"/>
    </row>
    <row r="620" spans="1:3" ht="17.25" x14ac:dyDescent="0.3">
      <c r="A620" s="9"/>
      <c r="B620" s="22"/>
      <c r="C620" s="20"/>
    </row>
    <row r="621" spans="1:3" ht="15.75" x14ac:dyDescent="0.25">
      <c r="A621" s="12"/>
      <c r="B621" s="104"/>
      <c r="C621" s="105">
        <f>+C613+C616+C617+C618+C619</f>
        <v>432275</v>
      </c>
    </row>
    <row r="622" spans="1:3" ht="17.25" x14ac:dyDescent="0.3">
      <c r="A622" s="23" t="s">
        <v>26</v>
      </c>
      <c r="B622" s="106"/>
      <c r="C622" s="107"/>
    </row>
    <row r="623" spans="1:3" ht="17.25" x14ac:dyDescent="0.3">
      <c r="A623" s="9" t="s">
        <v>27</v>
      </c>
      <c r="B623" s="111">
        <v>350</v>
      </c>
      <c r="C623" s="112"/>
    </row>
    <row r="624" spans="1:3" ht="17.25" x14ac:dyDescent="0.3">
      <c r="A624" s="9" t="s">
        <v>28</v>
      </c>
      <c r="B624" s="32"/>
      <c r="C624" s="31"/>
    </row>
    <row r="625" spans="1:3" ht="15.75" x14ac:dyDescent="0.25">
      <c r="A625" s="110"/>
      <c r="B625" s="32"/>
      <c r="C625" s="31"/>
    </row>
    <row r="626" spans="1:3" ht="15.75" x14ac:dyDescent="0.25">
      <c r="A626" s="12"/>
      <c r="B626" s="106"/>
      <c r="C626" s="107">
        <f>-B623-B624-B625</f>
        <v>-350</v>
      </c>
    </row>
    <row r="627" spans="1:3" ht="17.25" x14ac:dyDescent="0.3">
      <c r="A627" s="9" t="s">
        <v>29</v>
      </c>
      <c r="B627" s="104"/>
      <c r="C627" s="105">
        <f>+C621+C626</f>
        <v>431925</v>
      </c>
    </row>
    <row r="628" spans="1:3" ht="17.25" x14ac:dyDescent="0.3">
      <c r="A628" s="9" t="s">
        <v>30</v>
      </c>
      <c r="B628" s="32"/>
      <c r="C628" s="31">
        <f>C627*6/100</f>
        <v>25915.5</v>
      </c>
    </row>
    <row r="629" spans="1:3" ht="17.25" x14ac:dyDescent="0.3">
      <c r="A629" s="9" t="s">
        <v>31</v>
      </c>
      <c r="B629" s="22"/>
      <c r="C629" s="20">
        <v>-15000</v>
      </c>
    </row>
    <row r="630" spans="1:3" ht="16.5" thickBot="1" x14ac:dyDescent="0.3">
      <c r="A630" s="12" t="s">
        <v>32</v>
      </c>
      <c r="B630" s="32"/>
      <c r="C630" s="128">
        <f>C628+C629</f>
        <v>10915.5</v>
      </c>
    </row>
    <row r="631" spans="1:3" ht="16.5" thickBot="1" x14ac:dyDescent="0.3">
      <c r="A631" s="68" t="s">
        <v>33</v>
      </c>
      <c r="B631" s="132"/>
      <c r="C631" s="133">
        <v>10916</v>
      </c>
    </row>
    <row r="632" spans="1:3" x14ac:dyDescent="0.25">
      <c r="C632" t="s">
        <v>86</v>
      </c>
    </row>
    <row r="639" spans="1:3" ht="17.25" x14ac:dyDescent="0.3">
      <c r="A639" s="1" t="s">
        <v>69</v>
      </c>
      <c r="B639" s="1"/>
      <c r="C639" s="2"/>
    </row>
    <row r="640" spans="1:3" ht="15.75" x14ac:dyDescent="0.25">
      <c r="A640" s="113" t="s">
        <v>70</v>
      </c>
      <c r="B640" s="113"/>
      <c r="C640" s="114"/>
    </row>
    <row r="641" spans="1:3" ht="17.25" x14ac:dyDescent="0.3">
      <c r="A641" s="2"/>
      <c r="B641" s="2"/>
      <c r="C641" s="2"/>
    </row>
    <row r="642" spans="1:3" ht="17.25" x14ac:dyDescent="0.3">
      <c r="A642" s="4" t="s">
        <v>2</v>
      </c>
      <c r="B642" s="2"/>
      <c r="C642" s="2"/>
    </row>
    <row r="643" spans="1:3" ht="17.25" x14ac:dyDescent="0.3">
      <c r="A643" s="115"/>
      <c r="B643" s="116"/>
      <c r="C643" s="115"/>
    </row>
    <row r="644" spans="1:3" ht="17.25" x14ac:dyDescent="0.3">
      <c r="A644" s="5"/>
      <c r="B644" s="165" t="s">
        <v>90</v>
      </c>
      <c r="C644" s="165"/>
    </row>
    <row r="645" spans="1:3" ht="17.25" x14ac:dyDescent="0.3">
      <c r="A645" s="117" t="s">
        <v>6</v>
      </c>
      <c r="B645" s="8"/>
      <c r="C645" s="7">
        <v>110000</v>
      </c>
    </row>
    <row r="646" spans="1:3" ht="17.25" x14ac:dyDescent="0.3">
      <c r="A646" s="17" t="s">
        <v>7</v>
      </c>
      <c r="B646" s="11"/>
      <c r="C646" s="10"/>
    </row>
    <row r="647" spans="1:3" ht="17.25" x14ac:dyDescent="0.3">
      <c r="A647" s="9" t="s">
        <v>10</v>
      </c>
      <c r="B647" s="11"/>
      <c r="C647" s="10"/>
    </row>
    <row r="648" spans="1:3" ht="17.25" x14ac:dyDescent="0.3">
      <c r="A648" s="9" t="s">
        <v>9</v>
      </c>
      <c r="B648" s="11"/>
      <c r="C648" s="10">
        <v>7800</v>
      </c>
    </row>
    <row r="649" spans="1:3" ht="17.25" x14ac:dyDescent="0.3">
      <c r="A649" s="9" t="s">
        <v>11</v>
      </c>
      <c r="B649" s="11"/>
      <c r="C649" s="10">
        <v>35325</v>
      </c>
    </row>
    <row r="650" spans="1:3" ht="17.25" x14ac:dyDescent="0.3">
      <c r="A650" s="9" t="s">
        <v>13</v>
      </c>
      <c r="B650" s="32"/>
      <c r="C650" s="31">
        <v>55000</v>
      </c>
    </row>
    <row r="651" spans="1:3" ht="17.25" x14ac:dyDescent="0.3">
      <c r="A651" s="9" t="s">
        <v>14</v>
      </c>
      <c r="B651" s="16"/>
      <c r="C651" s="15"/>
    </row>
    <row r="652" spans="1:3" ht="17.25" x14ac:dyDescent="0.3">
      <c r="A652" s="9" t="s">
        <v>16</v>
      </c>
      <c r="B652" s="11"/>
      <c r="C652" s="10">
        <v>25000</v>
      </c>
    </row>
    <row r="653" spans="1:3" ht="17.25" x14ac:dyDescent="0.3">
      <c r="A653" s="9" t="s">
        <v>17</v>
      </c>
      <c r="B653" s="11"/>
      <c r="C653" s="10">
        <v>65000</v>
      </c>
    </row>
    <row r="654" spans="1:3" ht="17.25" x14ac:dyDescent="0.3">
      <c r="A654" s="9" t="s">
        <v>18</v>
      </c>
      <c r="B654" s="14"/>
      <c r="C654" s="13">
        <v>11500</v>
      </c>
    </row>
    <row r="655" spans="1:3" ht="17.25" x14ac:dyDescent="0.3">
      <c r="A655" s="9" t="s">
        <v>19</v>
      </c>
      <c r="B655" s="11"/>
      <c r="C655" s="10">
        <v>20000</v>
      </c>
    </row>
    <row r="656" spans="1:3" ht="17.25" x14ac:dyDescent="0.3">
      <c r="A656" s="17" t="s">
        <v>20</v>
      </c>
      <c r="B656" s="19"/>
      <c r="C656" s="18">
        <f>SUM(C645:C655)</f>
        <v>329625</v>
      </c>
    </row>
    <row r="657" spans="1:3" ht="17.25" x14ac:dyDescent="0.3">
      <c r="A657" s="9"/>
      <c r="B657" s="3"/>
      <c r="C657" s="20"/>
    </row>
    <row r="658" spans="1:3" ht="17.25" x14ac:dyDescent="0.3">
      <c r="A658" s="23" t="s">
        <v>21</v>
      </c>
      <c r="B658" s="3"/>
      <c r="C658" s="20"/>
    </row>
    <row r="659" spans="1:3" ht="15.75" x14ac:dyDescent="0.25">
      <c r="A659" s="24" t="s">
        <v>23</v>
      </c>
      <c r="B659" s="21"/>
      <c r="C659" s="15"/>
    </row>
    <row r="660" spans="1:3" ht="17.25" x14ac:dyDescent="0.3">
      <c r="A660" s="9" t="s">
        <v>22</v>
      </c>
      <c r="B660" s="21"/>
      <c r="C660" s="15">
        <v>20000</v>
      </c>
    </row>
    <row r="661" spans="1:3" ht="17.25" x14ac:dyDescent="0.3">
      <c r="A661" s="9" t="s">
        <v>24</v>
      </c>
      <c r="B661" s="21"/>
      <c r="C661" s="15">
        <v>65000</v>
      </c>
    </row>
    <row r="662" spans="1:3" ht="17.25" x14ac:dyDescent="0.3">
      <c r="A662" s="9" t="s">
        <v>25</v>
      </c>
      <c r="B662" s="21"/>
      <c r="C662" s="20"/>
    </row>
    <row r="663" spans="1:3" ht="17.25" x14ac:dyDescent="0.3">
      <c r="A663" s="12"/>
      <c r="B663" s="44"/>
      <c r="C663" s="118"/>
    </row>
    <row r="664" spans="1:3" ht="17.25" x14ac:dyDescent="0.3">
      <c r="A664" s="9"/>
      <c r="B664" s="8"/>
      <c r="C664" s="7">
        <f>+C656+C659+C660+C661+C662</f>
        <v>414625</v>
      </c>
    </row>
    <row r="665" spans="1:3" ht="17.25" x14ac:dyDescent="0.3">
      <c r="A665" s="23" t="s">
        <v>26</v>
      </c>
      <c r="B665" s="11"/>
      <c r="C665" s="10"/>
    </row>
    <row r="666" spans="1:3" ht="17.25" x14ac:dyDescent="0.3">
      <c r="A666" s="9" t="s">
        <v>27</v>
      </c>
      <c r="B666" s="29">
        <v>350</v>
      </c>
      <c r="C666" s="28"/>
    </row>
    <row r="667" spans="1:3" ht="17.25" x14ac:dyDescent="0.3">
      <c r="A667" s="9" t="s">
        <v>28</v>
      </c>
      <c r="B667" s="30">
        <v>11000</v>
      </c>
      <c r="C667" s="31"/>
    </row>
    <row r="668" spans="1:3" ht="16.5" thickBot="1" x14ac:dyDescent="0.3">
      <c r="A668" s="12"/>
      <c r="B668" s="36"/>
      <c r="C668" s="59">
        <f>-B666-B667</f>
        <v>-11350</v>
      </c>
    </row>
    <row r="669" spans="1:3" ht="17.25" x14ac:dyDescent="0.3">
      <c r="A669" s="9" t="s">
        <v>29</v>
      </c>
      <c r="B669" s="11"/>
      <c r="C669" s="10">
        <f>+C664+C668</f>
        <v>403275</v>
      </c>
    </row>
    <row r="670" spans="1:3" ht="17.25" x14ac:dyDescent="0.3">
      <c r="A670" s="9" t="s">
        <v>30</v>
      </c>
      <c r="B670" s="30"/>
      <c r="C670" s="31">
        <f>C669*6/100</f>
        <v>24196.5</v>
      </c>
    </row>
    <row r="671" spans="1:3" ht="17.25" x14ac:dyDescent="0.3">
      <c r="A671" s="9" t="s">
        <v>31</v>
      </c>
      <c r="B671" s="22"/>
      <c r="C671" s="20">
        <v>-15000</v>
      </c>
    </row>
    <row r="672" spans="1:3" ht="15.75" x14ac:dyDescent="0.25">
      <c r="A672" s="12" t="s">
        <v>32</v>
      </c>
      <c r="B672" s="40"/>
      <c r="C672" s="53">
        <f>C670+C671</f>
        <v>9196.5</v>
      </c>
    </row>
    <row r="673" spans="1:8" ht="16.5" thickBot="1" x14ac:dyDescent="0.3">
      <c r="A673" s="68" t="s">
        <v>33</v>
      </c>
      <c r="B673" s="52"/>
      <c r="C673" s="124">
        <v>9197</v>
      </c>
    </row>
    <row r="674" spans="1:8" ht="15.75" thickTop="1" x14ac:dyDescent="0.25"/>
    <row r="675" spans="1:8" x14ac:dyDescent="0.25">
      <c r="A675" s="138"/>
      <c r="B675" s="138"/>
      <c r="C675" s="138"/>
      <c r="D675" s="138"/>
      <c r="E675" s="138"/>
      <c r="F675" s="138"/>
      <c r="G675" s="138"/>
      <c r="H675" s="138"/>
    </row>
    <row r="684" spans="1:8" ht="17.25" x14ac:dyDescent="0.3">
      <c r="A684" s="1" t="s">
        <v>88</v>
      </c>
      <c r="B684" s="3"/>
      <c r="C684" s="3"/>
    </row>
    <row r="685" spans="1:8" ht="17.25" x14ac:dyDescent="0.3">
      <c r="A685" s="1" t="s">
        <v>89</v>
      </c>
      <c r="B685" s="3"/>
      <c r="C685" s="3"/>
    </row>
    <row r="686" spans="1:8" ht="15.75" x14ac:dyDescent="0.25">
      <c r="A686" s="73"/>
      <c r="B686" s="3"/>
      <c r="C686" s="3"/>
    </row>
    <row r="687" spans="1:8" ht="15.75" x14ac:dyDescent="0.25">
      <c r="A687" s="74" t="s">
        <v>2</v>
      </c>
      <c r="B687" s="3"/>
      <c r="C687" s="3"/>
    </row>
    <row r="688" spans="1:8" ht="15.75" x14ac:dyDescent="0.25">
      <c r="A688" s="75"/>
      <c r="B688" s="165" t="s">
        <v>90</v>
      </c>
      <c r="C688" s="165"/>
    </row>
    <row r="689" spans="1:3" ht="15.75" x14ac:dyDescent="0.25">
      <c r="A689" s="76" t="s">
        <v>6</v>
      </c>
      <c r="B689" s="8"/>
      <c r="C689" s="7">
        <v>75000</v>
      </c>
    </row>
    <row r="690" spans="1:3" ht="15.75" x14ac:dyDescent="0.25">
      <c r="A690" s="67" t="s">
        <v>9</v>
      </c>
      <c r="B690" s="11"/>
      <c r="C690" s="10">
        <v>7800</v>
      </c>
    </row>
    <row r="691" spans="1:3" ht="15.75" x14ac:dyDescent="0.25">
      <c r="A691" s="67" t="s">
        <v>11</v>
      </c>
      <c r="B691" s="11"/>
      <c r="C691" s="10">
        <v>35325</v>
      </c>
    </row>
    <row r="692" spans="1:3" ht="15.75" x14ac:dyDescent="0.25">
      <c r="A692" s="67" t="s">
        <v>13</v>
      </c>
      <c r="B692" s="11"/>
      <c r="C692" s="10">
        <v>37500</v>
      </c>
    </row>
    <row r="693" spans="1:3" ht="15.75" x14ac:dyDescent="0.25">
      <c r="A693" s="67" t="s">
        <v>16</v>
      </c>
      <c r="B693" s="11"/>
      <c r="C693" s="10">
        <v>25000</v>
      </c>
    </row>
    <row r="694" spans="1:3" ht="15.75" x14ac:dyDescent="0.25">
      <c r="A694" s="67" t="s">
        <v>17</v>
      </c>
      <c r="B694" s="11"/>
      <c r="C694" s="10">
        <v>55000</v>
      </c>
    </row>
    <row r="695" spans="1:3" ht="15.75" x14ac:dyDescent="0.25">
      <c r="A695" s="67" t="s">
        <v>18</v>
      </c>
      <c r="B695" s="11"/>
      <c r="C695" s="10">
        <v>11500</v>
      </c>
    </row>
    <row r="696" spans="1:3" ht="15.75" x14ac:dyDescent="0.25">
      <c r="A696" s="67" t="s">
        <v>19</v>
      </c>
      <c r="B696" s="11"/>
      <c r="C696" s="10">
        <v>20000</v>
      </c>
    </row>
    <row r="697" spans="1:3" ht="15.75" x14ac:dyDescent="0.25">
      <c r="A697" s="78" t="s">
        <v>20</v>
      </c>
      <c r="B697" s="19"/>
      <c r="C697" s="18">
        <f>SUM(C689:C696)</f>
        <v>267125</v>
      </c>
    </row>
    <row r="698" spans="1:3" ht="15.75" x14ac:dyDescent="0.25">
      <c r="A698" s="79"/>
      <c r="B698" s="47"/>
      <c r="C698" s="20"/>
    </row>
    <row r="699" spans="1:3" ht="15.75" x14ac:dyDescent="0.25">
      <c r="A699" s="80" t="s">
        <v>21</v>
      </c>
      <c r="B699" s="47"/>
      <c r="C699" s="20"/>
    </row>
    <row r="700" spans="1:3" ht="15.75" x14ac:dyDescent="0.25">
      <c r="A700" s="67" t="s">
        <v>23</v>
      </c>
      <c r="B700" s="47"/>
      <c r="C700" s="77"/>
    </row>
    <row r="701" spans="1:3" ht="15.75" x14ac:dyDescent="0.25">
      <c r="A701" s="67" t="s">
        <v>22</v>
      </c>
      <c r="B701" s="47"/>
      <c r="C701" s="81"/>
    </row>
    <row r="702" spans="1:3" ht="15.75" x14ac:dyDescent="0.25">
      <c r="A702" s="67" t="s">
        <v>24</v>
      </c>
      <c r="B702" s="90"/>
      <c r="C702" s="81"/>
    </row>
    <row r="703" spans="1:3" ht="15.75" x14ac:dyDescent="0.25">
      <c r="A703" s="67" t="s">
        <v>25</v>
      </c>
      <c r="B703" s="47"/>
      <c r="C703" s="81"/>
    </row>
    <row r="704" spans="1:3" ht="15.75" x14ac:dyDescent="0.25">
      <c r="A704" s="67"/>
      <c r="B704" s="8"/>
      <c r="C704" s="7">
        <f>C697+B702+C700</f>
        <v>267125</v>
      </c>
    </row>
    <row r="705" spans="1:3" ht="15.75" x14ac:dyDescent="0.25">
      <c r="A705" s="80" t="s">
        <v>26</v>
      </c>
      <c r="B705" s="47"/>
      <c r="C705" s="81"/>
    </row>
    <row r="706" spans="1:3" ht="15.75" x14ac:dyDescent="0.25">
      <c r="A706" s="67" t="s">
        <v>27</v>
      </c>
      <c r="B706" s="29" t="s">
        <v>38</v>
      </c>
      <c r="C706" s="82"/>
    </row>
    <row r="707" spans="1:3" ht="17.25" x14ac:dyDescent="0.3">
      <c r="A707" s="83"/>
      <c r="B707" s="49"/>
      <c r="C707" s="137"/>
    </row>
    <row r="708" spans="1:3" ht="16.5" thickBot="1" x14ac:dyDescent="0.3">
      <c r="A708" s="67" t="s">
        <v>29</v>
      </c>
      <c r="B708" s="35"/>
      <c r="C708" s="84">
        <f>C704</f>
        <v>267125</v>
      </c>
    </row>
    <row r="709" spans="1:3" ht="15.75" x14ac:dyDescent="0.25">
      <c r="A709" s="67" t="s">
        <v>30</v>
      </c>
      <c r="B709" s="50"/>
      <c r="C709" s="85">
        <f>C708*6/100</f>
        <v>16027.5</v>
      </c>
    </row>
    <row r="710" spans="1:3" ht="15.75" x14ac:dyDescent="0.25">
      <c r="A710" s="67" t="s">
        <v>31</v>
      </c>
      <c r="B710" s="47"/>
      <c r="C710" s="77">
        <v>-15000</v>
      </c>
    </row>
    <row r="711" spans="1:3" ht="16.5" thickBot="1" x14ac:dyDescent="0.3">
      <c r="A711" s="43" t="s">
        <v>32</v>
      </c>
      <c r="B711" s="57"/>
      <c r="C711" s="126">
        <f>C709+C710</f>
        <v>1027.5</v>
      </c>
    </row>
    <row r="712" spans="1:3" ht="16.5" thickTop="1" x14ac:dyDescent="0.25">
      <c r="A712" s="92"/>
      <c r="B712" s="37"/>
      <c r="C712" s="120"/>
    </row>
    <row r="713" spans="1:3" ht="15.75" x14ac:dyDescent="0.25">
      <c r="A713" s="92"/>
      <c r="B713" s="37"/>
      <c r="C713" s="120"/>
    </row>
    <row r="714" spans="1:3" ht="15.75" x14ac:dyDescent="0.25">
      <c r="A714" s="92"/>
      <c r="B714" s="37"/>
      <c r="C714" s="120"/>
    </row>
    <row r="715" spans="1:3" ht="15.75" x14ac:dyDescent="0.25">
      <c r="A715" s="92"/>
      <c r="B715" s="37"/>
      <c r="C715" s="120"/>
    </row>
    <row r="716" spans="1:3" ht="15.75" x14ac:dyDescent="0.25">
      <c r="A716" s="92"/>
      <c r="B716" s="37"/>
      <c r="C716" s="120"/>
    </row>
    <row r="717" spans="1:3" ht="15.75" x14ac:dyDescent="0.25">
      <c r="A717" s="92"/>
      <c r="B717" s="37"/>
      <c r="C717" s="120"/>
    </row>
    <row r="718" spans="1:3" ht="15.75" x14ac:dyDescent="0.25">
      <c r="A718" s="92"/>
      <c r="B718" s="37"/>
      <c r="C718" s="120"/>
    </row>
    <row r="719" spans="1:3" ht="15.75" x14ac:dyDescent="0.25">
      <c r="A719" s="92"/>
      <c r="B719" s="37"/>
      <c r="C719" s="120"/>
    </row>
    <row r="720" spans="1:3" ht="15.75" x14ac:dyDescent="0.25">
      <c r="A720" s="92"/>
      <c r="B720" s="37"/>
      <c r="C720" s="120"/>
    </row>
    <row r="721" spans="1:3" ht="15.75" x14ac:dyDescent="0.25">
      <c r="A721" s="92"/>
      <c r="B721" s="37"/>
      <c r="C721" s="120"/>
    </row>
    <row r="722" spans="1:3" ht="15.75" x14ac:dyDescent="0.25">
      <c r="A722" s="92"/>
      <c r="B722" s="37"/>
      <c r="C722" s="120"/>
    </row>
    <row r="723" spans="1:3" ht="15.75" x14ac:dyDescent="0.25">
      <c r="A723" s="92"/>
      <c r="B723" s="37"/>
      <c r="C723" s="120"/>
    </row>
    <row r="724" spans="1:3" ht="15.75" x14ac:dyDescent="0.25">
      <c r="A724" s="92"/>
      <c r="B724" s="37"/>
      <c r="C724" s="120"/>
    </row>
    <row r="725" spans="1:3" ht="15.75" x14ac:dyDescent="0.25">
      <c r="A725" s="92"/>
      <c r="B725" s="37"/>
      <c r="C725" s="120"/>
    </row>
    <row r="726" spans="1:3" ht="15.75" x14ac:dyDescent="0.25">
      <c r="A726" s="92"/>
      <c r="B726" s="37"/>
      <c r="C726" s="120"/>
    </row>
    <row r="727" spans="1:3" ht="15.75" x14ac:dyDescent="0.25">
      <c r="A727" s="92"/>
      <c r="B727" s="37"/>
      <c r="C727" s="120"/>
    </row>
    <row r="728" spans="1:3" ht="15.75" x14ac:dyDescent="0.25">
      <c r="A728" s="92"/>
      <c r="B728" s="37"/>
      <c r="C728" s="120"/>
    </row>
    <row r="731" spans="1:3" ht="17.25" x14ac:dyDescent="0.3">
      <c r="A731" s="1" t="s">
        <v>91</v>
      </c>
      <c r="B731" s="3"/>
      <c r="C731" s="3"/>
    </row>
    <row r="732" spans="1:3" ht="17.25" x14ac:dyDescent="0.3">
      <c r="A732" s="1" t="s">
        <v>89</v>
      </c>
      <c r="B732" s="3"/>
      <c r="C732" s="3"/>
    </row>
    <row r="733" spans="1:3" ht="15.75" x14ac:dyDescent="0.25">
      <c r="A733" s="73"/>
      <c r="B733" s="3"/>
      <c r="C733" s="3"/>
    </row>
    <row r="734" spans="1:3" ht="15.75" x14ac:dyDescent="0.25">
      <c r="A734" s="74" t="s">
        <v>2</v>
      </c>
      <c r="B734" s="3"/>
      <c r="C734" s="3"/>
    </row>
    <row r="735" spans="1:3" ht="15.75" x14ac:dyDescent="0.25">
      <c r="A735" s="75"/>
      <c r="B735" s="165" t="s">
        <v>90</v>
      </c>
      <c r="C735" s="165"/>
    </row>
    <row r="736" spans="1:3" ht="15.75" x14ac:dyDescent="0.25">
      <c r="A736" s="76" t="s">
        <v>6</v>
      </c>
      <c r="B736" s="8"/>
      <c r="C736" s="7">
        <v>75000</v>
      </c>
    </row>
    <row r="737" spans="1:3" ht="15.75" x14ac:dyDescent="0.25">
      <c r="A737" s="67" t="s">
        <v>9</v>
      </c>
      <c r="B737" s="11"/>
      <c r="C737" s="10">
        <v>7800</v>
      </c>
    </row>
    <row r="738" spans="1:3" ht="15.75" x14ac:dyDescent="0.25">
      <c r="A738" s="67" t="s">
        <v>11</v>
      </c>
      <c r="B738" s="11"/>
      <c r="C738" s="10">
        <v>35325</v>
      </c>
    </row>
    <row r="739" spans="1:3" ht="15.75" x14ac:dyDescent="0.25">
      <c r="A739" s="67" t="s">
        <v>13</v>
      </c>
      <c r="B739" s="11"/>
      <c r="C739" s="10">
        <v>37500</v>
      </c>
    </row>
    <row r="740" spans="1:3" ht="15.75" x14ac:dyDescent="0.25">
      <c r="A740" s="67" t="s">
        <v>16</v>
      </c>
      <c r="B740" s="11"/>
      <c r="C740" s="10">
        <v>25000</v>
      </c>
    </row>
    <row r="741" spans="1:3" ht="15.75" x14ac:dyDescent="0.25">
      <c r="A741" s="67" t="s">
        <v>17</v>
      </c>
      <c r="B741" s="11"/>
      <c r="C741" s="10">
        <v>55000</v>
      </c>
    </row>
    <row r="742" spans="1:3" ht="15.75" x14ac:dyDescent="0.25">
      <c r="A742" s="67" t="s">
        <v>18</v>
      </c>
      <c r="B742" s="11"/>
      <c r="C742" s="10">
        <v>11500</v>
      </c>
    </row>
    <row r="743" spans="1:3" ht="15.75" x14ac:dyDescent="0.25">
      <c r="A743" s="67" t="s">
        <v>19</v>
      </c>
      <c r="B743" s="11"/>
      <c r="C743" s="10">
        <v>20000</v>
      </c>
    </row>
    <row r="744" spans="1:3" ht="15.75" x14ac:dyDescent="0.25">
      <c r="A744" s="78" t="s">
        <v>20</v>
      </c>
      <c r="B744" s="19"/>
      <c r="C744" s="18">
        <f>SUM(C736:C743)</f>
        <v>267125</v>
      </c>
    </row>
    <row r="745" spans="1:3" ht="15.75" x14ac:dyDescent="0.25">
      <c r="A745" s="79"/>
      <c r="B745" s="47"/>
      <c r="C745" s="20"/>
    </row>
    <row r="746" spans="1:3" ht="15.75" x14ac:dyDescent="0.25">
      <c r="A746" s="80" t="s">
        <v>21</v>
      </c>
      <c r="B746" s="47"/>
      <c r="C746" s="20"/>
    </row>
    <row r="747" spans="1:3" ht="15.75" x14ac:dyDescent="0.25">
      <c r="A747" s="67" t="s">
        <v>23</v>
      </c>
      <c r="B747" s="47"/>
      <c r="C747" s="77"/>
    </row>
    <row r="748" spans="1:3" ht="15.75" x14ac:dyDescent="0.25">
      <c r="A748" s="67" t="s">
        <v>22</v>
      </c>
      <c r="B748" s="47"/>
      <c r="C748" s="81"/>
    </row>
    <row r="749" spans="1:3" ht="15.75" x14ac:dyDescent="0.25">
      <c r="A749" s="67" t="s">
        <v>24</v>
      </c>
      <c r="B749" s="90"/>
      <c r="C749" s="81"/>
    </row>
    <row r="750" spans="1:3" ht="15.75" x14ac:dyDescent="0.25">
      <c r="A750" s="67" t="s">
        <v>25</v>
      </c>
      <c r="B750" s="47"/>
      <c r="C750" s="81"/>
    </row>
    <row r="751" spans="1:3" ht="15.75" x14ac:dyDescent="0.25">
      <c r="A751" s="67"/>
      <c r="B751" s="8"/>
      <c r="C751" s="7">
        <f>C744+B749+C747</f>
        <v>267125</v>
      </c>
    </row>
    <row r="752" spans="1:3" ht="15.75" x14ac:dyDescent="0.25">
      <c r="A752" s="80" t="s">
        <v>26</v>
      </c>
      <c r="B752" s="47"/>
      <c r="C752" s="81"/>
    </row>
    <row r="753" spans="1:3" ht="15.75" x14ac:dyDescent="0.25">
      <c r="A753" s="67" t="s">
        <v>27</v>
      </c>
      <c r="B753" s="29" t="s">
        <v>38</v>
      </c>
      <c r="C753" s="82"/>
    </row>
    <row r="754" spans="1:3" ht="17.25" x14ac:dyDescent="0.3">
      <c r="A754" s="83"/>
      <c r="B754" s="49"/>
      <c r="C754" s="137"/>
    </row>
    <row r="755" spans="1:3" ht="16.5" thickBot="1" x14ac:dyDescent="0.3">
      <c r="A755" s="67" t="s">
        <v>29</v>
      </c>
      <c r="B755" s="35"/>
      <c r="C755" s="84">
        <f>C751</f>
        <v>267125</v>
      </c>
    </row>
    <row r="756" spans="1:3" ht="15.75" x14ac:dyDescent="0.25">
      <c r="A756" s="67" t="s">
        <v>30</v>
      </c>
      <c r="B756" s="50"/>
      <c r="C756" s="85">
        <f>C755*6/100</f>
        <v>16027.5</v>
      </c>
    </row>
    <row r="757" spans="1:3" ht="15.75" x14ac:dyDescent="0.25">
      <c r="A757" s="67" t="s">
        <v>31</v>
      </c>
      <c r="B757" s="47"/>
      <c r="C757" s="77">
        <v>-15000</v>
      </c>
    </row>
    <row r="758" spans="1:3" ht="16.5" thickBot="1" x14ac:dyDescent="0.3">
      <c r="A758" s="43" t="s">
        <v>32</v>
      </c>
      <c r="B758" s="57"/>
      <c r="C758" s="126">
        <f>C756+C757</f>
        <v>1027.5</v>
      </c>
    </row>
    <row r="759" spans="1:3" ht="16.5" thickTop="1" x14ac:dyDescent="0.25">
      <c r="A759" s="92"/>
      <c r="B759" s="37"/>
      <c r="C759" s="120"/>
    </row>
    <row r="760" spans="1:3" ht="15.75" x14ac:dyDescent="0.25">
      <c r="A760" s="92"/>
      <c r="B760" s="37"/>
      <c r="C760" s="120"/>
    </row>
    <row r="761" spans="1:3" ht="15.75" x14ac:dyDescent="0.25">
      <c r="A761" s="92"/>
      <c r="B761" s="37"/>
      <c r="C761" s="120"/>
    </row>
    <row r="762" spans="1:3" ht="15.75" x14ac:dyDescent="0.25">
      <c r="A762" s="92"/>
      <c r="B762" s="37"/>
      <c r="C762" s="120"/>
    </row>
    <row r="763" spans="1:3" ht="15.75" x14ac:dyDescent="0.25">
      <c r="A763" s="92"/>
      <c r="B763" s="37"/>
      <c r="C763" s="120"/>
    </row>
    <row r="764" spans="1:3" ht="15.75" x14ac:dyDescent="0.25">
      <c r="A764" s="92"/>
      <c r="B764" s="37"/>
      <c r="C764" s="120"/>
    </row>
    <row r="765" spans="1:3" ht="15.75" x14ac:dyDescent="0.25">
      <c r="A765" s="92"/>
      <c r="B765" s="37"/>
      <c r="C765" s="120"/>
    </row>
    <row r="766" spans="1:3" ht="15.75" x14ac:dyDescent="0.25">
      <c r="A766" s="92"/>
      <c r="B766" s="37"/>
      <c r="C766" s="120"/>
    </row>
    <row r="767" spans="1:3" ht="15.75" x14ac:dyDescent="0.25">
      <c r="A767" s="92"/>
      <c r="B767" s="37"/>
      <c r="C767" s="120"/>
    </row>
    <row r="768" spans="1:3" ht="15.75" x14ac:dyDescent="0.25">
      <c r="A768" s="92"/>
      <c r="B768" s="37"/>
      <c r="C768" s="120"/>
    </row>
    <row r="769" spans="1:3" ht="15.75" x14ac:dyDescent="0.25">
      <c r="A769" s="92"/>
      <c r="B769" s="37"/>
      <c r="C769" s="120"/>
    </row>
    <row r="770" spans="1:3" ht="15.75" x14ac:dyDescent="0.25">
      <c r="A770" s="92"/>
      <c r="B770" s="37"/>
      <c r="C770" s="120"/>
    </row>
    <row r="771" spans="1:3" ht="15.75" x14ac:dyDescent="0.25">
      <c r="A771" s="92"/>
      <c r="B771" s="37"/>
      <c r="C771" s="120"/>
    </row>
    <row r="772" spans="1:3" ht="15.75" x14ac:dyDescent="0.25">
      <c r="A772" s="92"/>
      <c r="B772" s="37"/>
      <c r="C772" s="120"/>
    </row>
    <row r="773" spans="1:3" ht="15.75" x14ac:dyDescent="0.25">
      <c r="A773" s="92"/>
      <c r="B773" s="37"/>
      <c r="C773" s="120"/>
    </row>
    <row r="774" spans="1:3" ht="15.75" x14ac:dyDescent="0.25">
      <c r="A774" s="92"/>
      <c r="B774" s="37"/>
      <c r="C774" s="120"/>
    </row>
    <row r="778" spans="1:3" ht="17.25" x14ac:dyDescent="0.3">
      <c r="A778" s="1" t="s">
        <v>92</v>
      </c>
      <c r="B778" s="3"/>
      <c r="C778" s="3"/>
    </row>
    <row r="779" spans="1:3" ht="17.25" x14ac:dyDescent="0.3">
      <c r="A779" s="1" t="s">
        <v>89</v>
      </c>
      <c r="B779" s="3"/>
      <c r="C779" s="3"/>
    </row>
    <row r="780" spans="1:3" ht="15.75" x14ac:dyDescent="0.25">
      <c r="A780" s="73"/>
      <c r="B780" s="3"/>
      <c r="C780" s="3"/>
    </row>
    <row r="781" spans="1:3" ht="15.75" x14ac:dyDescent="0.25">
      <c r="A781" s="74" t="s">
        <v>2</v>
      </c>
      <c r="B781" s="3"/>
      <c r="C781" s="3"/>
    </row>
    <row r="782" spans="1:3" ht="15.75" x14ac:dyDescent="0.25">
      <c r="A782" s="75"/>
      <c r="B782" s="165" t="s">
        <v>90</v>
      </c>
      <c r="C782" s="165"/>
    </row>
    <row r="783" spans="1:3" ht="15.75" x14ac:dyDescent="0.25">
      <c r="A783" s="76" t="s">
        <v>6</v>
      </c>
      <c r="B783" s="8"/>
      <c r="C783" s="7">
        <v>75000</v>
      </c>
    </row>
    <row r="784" spans="1:3" ht="15.75" x14ac:dyDescent="0.25">
      <c r="A784" s="67" t="s">
        <v>9</v>
      </c>
      <c r="B784" s="11"/>
      <c r="C784" s="10">
        <v>7800</v>
      </c>
    </row>
    <row r="785" spans="1:3" ht="15.75" x14ac:dyDescent="0.25">
      <c r="A785" s="67" t="s">
        <v>11</v>
      </c>
      <c r="B785" s="11"/>
      <c r="C785" s="10">
        <v>35325</v>
      </c>
    </row>
    <row r="786" spans="1:3" ht="15.75" x14ac:dyDescent="0.25">
      <c r="A786" s="67" t="s">
        <v>13</v>
      </c>
      <c r="B786" s="11"/>
      <c r="C786" s="10">
        <v>37500</v>
      </c>
    </row>
    <row r="787" spans="1:3" ht="15.75" x14ac:dyDescent="0.25">
      <c r="A787" s="67" t="s">
        <v>16</v>
      </c>
      <c r="B787" s="11"/>
      <c r="C787" s="10">
        <v>25000</v>
      </c>
    </row>
    <row r="788" spans="1:3" ht="15.75" x14ac:dyDescent="0.25">
      <c r="A788" s="67" t="s">
        <v>17</v>
      </c>
      <c r="B788" s="11"/>
      <c r="C788" s="10">
        <v>55000</v>
      </c>
    </row>
    <row r="789" spans="1:3" ht="15.75" x14ac:dyDescent="0.25">
      <c r="A789" s="67" t="s">
        <v>18</v>
      </c>
      <c r="B789" s="11"/>
      <c r="C789" s="10">
        <v>11500</v>
      </c>
    </row>
    <row r="790" spans="1:3" ht="15.75" x14ac:dyDescent="0.25">
      <c r="A790" s="67" t="s">
        <v>19</v>
      </c>
      <c r="B790" s="11"/>
      <c r="C790" s="10">
        <v>20000</v>
      </c>
    </row>
    <row r="791" spans="1:3" ht="15.75" x14ac:dyDescent="0.25">
      <c r="A791" s="78" t="s">
        <v>20</v>
      </c>
      <c r="B791" s="19"/>
      <c r="C791" s="18">
        <f>SUM(C783:C790)</f>
        <v>267125</v>
      </c>
    </row>
    <row r="792" spans="1:3" ht="15.75" x14ac:dyDescent="0.25">
      <c r="A792" s="79"/>
      <c r="B792" s="47"/>
      <c r="C792" s="20"/>
    </row>
    <row r="793" spans="1:3" ht="15.75" x14ac:dyDescent="0.25">
      <c r="A793" s="80" t="s">
        <v>21</v>
      </c>
      <c r="B793" s="47"/>
      <c r="C793" s="20"/>
    </row>
    <row r="794" spans="1:3" ht="15.75" x14ac:dyDescent="0.25">
      <c r="A794" s="67" t="s">
        <v>23</v>
      </c>
      <c r="B794" s="47"/>
      <c r="C794" s="77"/>
    </row>
    <row r="795" spans="1:3" ht="15.75" x14ac:dyDescent="0.25">
      <c r="A795" s="67" t="s">
        <v>22</v>
      </c>
      <c r="B795" s="47"/>
      <c r="C795" s="81"/>
    </row>
    <row r="796" spans="1:3" ht="15.75" x14ac:dyDescent="0.25">
      <c r="A796" s="67" t="s">
        <v>24</v>
      </c>
      <c r="B796" s="90"/>
      <c r="C796" s="81"/>
    </row>
    <row r="797" spans="1:3" ht="15.75" x14ac:dyDescent="0.25">
      <c r="A797" s="67" t="s">
        <v>25</v>
      </c>
      <c r="B797" s="47"/>
      <c r="C797" s="81"/>
    </row>
    <row r="798" spans="1:3" ht="15.75" x14ac:dyDescent="0.25">
      <c r="A798" s="67"/>
      <c r="B798" s="8"/>
      <c r="C798" s="7">
        <f>C791+B796+C794</f>
        <v>267125</v>
      </c>
    </row>
    <row r="799" spans="1:3" ht="15.75" x14ac:dyDescent="0.25">
      <c r="A799" s="80" t="s">
        <v>26</v>
      </c>
      <c r="B799" s="47"/>
      <c r="C799" s="81"/>
    </row>
    <row r="800" spans="1:3" ht="15.75" x14ac:dyDescent="0.25">
      <c r="A800" s="67" t="s">
        <v>27</v>
      </c>
      <c r="B800" s="29" t="s">
        <v>38</v>
      </c>
      <c r="C800" s="82"/>
    </row>
    <row r="801" spans="1:3" ht="17.25" x14ac:dyDescent="0.3">
      <c r="A801" s="83"/>
      <c r="B801" s="49"/>
      <c r="C801" s="137"/>
    </row>
    <row r="802" spans="1:3" ht="16.5" thickBot="1" x14ac:dyDescent="0.3">
      <c r="A802" s="67" t="s">
        <v>29</v>
      </c>
      <c r="B802" s="35"/>
      <c r="C802" s="84">
        <f>C798</f>
        <v>267125</v>
      </c>
    </row>
    <row r="803" spans="1:3" ht="15.75" x14ac:dyDescent="0.25">
      <c r="A803" s="67" t="s">
        <v>30</v>
      </c>
      <c r="B803" s="50"/>
      <c r="C803" s="85">
        <f>C802*6/100</f>
        <v>16027.5</v>
      </c>
    </row>
    <row r="804" spans="1:3" ht="15.75" x14ac:dyDescent="0.25">
      <c r="A804" s="67" t="s">
        <v>31</v>
      </c>
      <c r="B804" s="47"/>
      <c r="C804" s="77">
        <v>-15000</v>
      </c>
    </row>
    <row r="805" spans="1:3" ht="16.5" thickBot="1" x14ac:dyDescent="0.3">
      <c r="A805" s="43" t="s">
        <v>32</v>
      </c>
      <c r="B805" s="57"/>
      <c r="C805" s="126">
        <f>C803+C804</f>
        <v>1027.5</v>
      </c>
    </row>
    <row r="806" spans="1:3" ht="16.5" thickTop="1" x14ac:dyDescent="0.25">
      <c r="A806" s="21"/>
      <c r="B806" s="37"/>
      <c r="C806" s="120"/>
    </row>
    <row r="807" spans="1:3" ht="15.75" x14ac:dyDescent="0.25">
      <c r="A807" s="21"/>
      <c r="B807" s="37"/>
      <c r="C807" s="120"/>
    </row>
    <row r="808" spans="1:3" ht="15.75" x14ac:dyDescent="0.25">
      <c r="A808" s="21"/>
      <c r="B808" s="37"/>
      <c r="C808" s="120"/>
    </row>
    <row r="809" spans="1:3" ht="15.75" x14ac:dyDescent="0.25">
      <c r="A809" s="21"/>
      <c r="B809" s="37"/>
      <c r="C809" s="120"/>
    </row>
    <row r="810" spans="1:3" ht="15.75" x14ac:dyDescent="0.25">
      <c r="A810" s="21"/>
      <c r="B810" s="37"/>
      <c r="C810" s="120"/>
    </row>
    <row r="811" spans="1:3" ht="15.75" x14ac:dyDescent="0.25">
      <c r="A811" s="21"/>
      <c r="B811" s="37"/>
      <c r="C811" s="120"/>
    </row>
    <row r="812" spans="1:3" ht="15.75" x14ac:dyDescent="0.25">
      <c r="A812" s="21"/>
      <c r="B812" s="37"/>
      <c r="C812" s="120"/>
    </row>
    <row r="813" spans="1:3" ht="15.75" x14ac:dyDescent="0.25">
      <c r="A813" s="92"/>
      <c r="B813" s="37"/>
      <c r="C813" s="120"/>
    </row>
    <row r="814" spans="1:3" ht="15.75" x14ac:dyDescent="0.25">
      <c r="A814" s="92"/>
      <c r="B814" s="37"/>
      <c r="C814" s="120"/>
    </row>
    <row r="815" spans="1:3" ht="15.75" x14ac:dyDescent="0.25">
      <c r="A815" s="92"/>
      <c r="B815" s="37"/>
      <c r="C815" s="120"/>
    </row>
    <row r="816" spans="1:3" ht="15.75" x14ac:dyDescent="0.25">
      <c r="A816" s="92"/>
      <c r="B816" s="37"/>
      <c r="C816" s="120"/>
    </row>
    <row r="817" spans="1:3" ht="15.75" x14ac:dyDescent="0.25">
      <c r="A817" s="92"/>
      <c r="B817" s="37"/>
      <c r="C817" s="120"/>
    </row>
    <row r="818" spans="1:3" ht="15.75" x14ac:dyDescent="0.25">
      <c r="A818" s="92"/>
      <c r="B818" s="37"/>
      <c r="C818" s="120"/>
    </row>
    <row r="819" spans="1:3" ht="15.75" x14ac:dyDescent="0.25">
      <c r="A819" s="92"/>
      <c r="B819" s="37"/>
      <c r="C819" s="120"/>
    </row>
    <row r="825" spans="1:3" ht="17.25" x14ac:dyDescent="0.3">
      <c r="A825" s="1" t="s">
        <v>93</v>
      </c>
      <c r="B825" s="3"/>
      <c r="C825" s="3"/>
    </row>
    <row r="826" spans="1:3" ht="17.25" x14ac:dyDescent="0.3">
      <c r="A826" s="1" t="s">
        <v>89</v>
      </c>
      <c r="B826" s="3"/>
      <c r="C826" s="3"/>
    </row>
    <row r="827" spans="1:3" ht="15.75" x14ac:dyDescent="0.25">
      <c r="A827" s="73"/>
      <c r="B827" s="3"/>
      <c r="C827" s="3"/>
    </row>
    <row r="828" spans="1:3" ht="15.75" x14ac:dyDescent="0.25">
      <c r="A828" s="74" t="s">
        <v>2</v>
      </c>
      <c r="B828" s="3"/>
      <c r="C828" s="3"/>
    </row>
    <row r="829" spans="1:3" ht="15.75" x14ac:dyDescent="0.25">
      <c r="A829" s="75"/>
      <c r="B829" s="165" t="s">
        <v>90</v>
      </c>
      <c r="C829" s="165"/>
    </row>
    <row r="830" spans="1:3" ht="15.75" x14ac:dyDescent="0.25">
      <c r="A830" s="76" t="s">
        <v>6</v>
      </c>
      <c r="B830" s="8"/>
      <c r="C830" s="7">
        <v>75000</v>
      </c>
    </row>
    <row r="831" spans="1:3" ht="15.75" x14ac:dyDescent="0.25">
      <c r="A831" s="67" t="s">
        <v>9</v>
      </c>
      <c r="B831" s="11"/>
      <c r="C831" s="10">
        <v>7800</v>
      </c>
    </row>
    <row r="832" spans="1:3" ht="15.75" x14ac:dyDescent="0.25">
      <c r="A832" s="67" t="s">
        <v>11</v>
      </c>
      <c r="B832" s="11"/>
      <c r="C832" s="10">
        <v>35325</v>
      </c>
    </row>
    <row r="833" spans="1:3" ht="15.75" x14ac:dyDescent="0.25">
      <c r="A833" s="67" t="s">
        <v>13</v>
      </c>
      <c r="B833" s="11"/>
      <c r="C833" s="10">
        <v>37500</v>
      </c>
    </row>
    <row r="834" spans="1:3" ht="15.75" x14ac:dyDescent="0.25">
      <c r="A834" s="67" t="s">
        <v>16</v>
      </c>
      <c r="B834" s="11"/>
      <c r="C834" s="10">
        <v>25000</v>
      </c>
    </row>
    <row r="835" spans="1:3" ht="15.75" x14ac:dyDescent="0.25">
      <c r="A835" s="67" t="s">
        <v>17</v>
      </c>
      <c r="B835" s="11"/>
      <c r="C835" s="10">
        <v>55000</v>
      </c>
    </row>
    <row r="836" spans="1:3" ht="15.75" x14ac:dyDescent="0.25">
      <c r="A836" s="67" t="s">
        <v>18</v>
      </c>
      <c r="B836" s="11"/>
      <c r="C836" s="10">
        <v>11500</v>
      </c>
    </row>
    <row r="837" spans="1:3" ht="15.75" x14ac:dyDescent="0.25">
      <c r="A837" s="67" t="s">
        <v>19</v>
      </c>
      <c r="B837" s="11"/>
      <c r="C837" s="10">
        <v>20000</v>
      </c>
    </row>
    <row r="838" spans="1:3" ht="15.75" x14ac:dyDescent="0.25">
      <c r="A838" s="78" t="s">
        <v>20</v>
      </c>
      <c r="B838" s="19"/>
      <c r="C838" s="18">
        <f>SUM(C830:C837)</f>
        <v>267125</v>
      </c>
    </row>
    <row r="839" spans="1:3" ht="15.75" x14ac:dyDescent="0.25">
      <c r="A839" s="79"/>
      <c r="B839" s="47"/>
      <c r="C839" s="20"/>
    </row>
    <row r="840" spans="1:3" ht="15.75" x14ac:dyDescent="0.25">
      <c r="A840" s="80" t="s">
        <v>21</v>
      </c>
      <c r="B840" s="47"/>
      <c r="C840" s="20"/>
    </row>
    <row r="841" spans="1:3" ht="15.75" x14ac:dyDescent="0.25">
      <c r="A841" s="67" t="s">
        <v>23</v>
      </c>
      <c r="B841" s="47"/>
      <c r="C841" s="77"/>
    </row>
    <row r="842" spans="1:3" ht="15.75" x14ac:dyDescent="0.25">
      <c r="A842" s="67" t="s">
        <v>22</v>
      </c>
      <c r="B842" s="47"/>
      <c r="C842" s="81"/>
    </row>
    <row r="843" spans="1:3" ht="15.75" x14ac:dyDescent="0.25">
      <c r="A843" s="67" t="s">
        <v>24</v>
      </c>
      <c r="B843" s="90"/>
      <c r="C843" s="81"/>
    </row>
    <row r="844" spans="1:3" ht="15.75" x14ac:dyDescent="0.25">
      <c r="A844" s="67" t="s">
        <v>25</v>
      </c>
      <c r="B844" s="47"/>
      <c r="C844" s="81"/>
    </row>
    <row r="845" spans="1:3" ht="15.75" x14ac:dyDescent="0.25">
      <c r="A845" s="67"/>
      <c r="B845" s="8"/>
      <c r="C845" s="7">
        <f>C838+B843+C841</f>
        <v>267125</v>
      </c>
    </row>
    <row r="846" spans="1:3" ht="15.75" x14ac:dyDescent="0.25">
      <c r="A846" s="80" t="s">
        <v>26</v>
      </c>
      <c r="B846" s="47"/>
      <c r="C846" s="81"/>
    </row>
    <row r="847" spans="1:3" ht="15.75" x14ac:dyDescent="0.25">
      <c r="A847" s="67" t="s">
        <v>27</v>
      </c>
      <c r="B847" s="29" t="s">
        <v>38</v>
      </c>
      <c r="C847" s="82"/>
    </row>
    <row r="848" spans="1:3" ht="17.25" x14ac:dyDescent="0.3">
      <c r="A848" s="83"/>
      <c r="B848" s="49"/>
      <c r="C848" s="137"/>
    </row>
    <row r="849" spans="1:3" ht="16.5" thickBot="1" x14ac:dyDescent="0.3">
      <c r="A849" s="67" t="s">
        <v>29</v>
      </c>
      <c r="B849" s="35"/>
      <c r="C849" s="84">
        <f>C845</f>
        <v>267125</v>
      </c>
    </row>
    <row r="850" spans="1:3" ht="15.75" x14ac:dyDescent="0.25">
      <c r="A850" s="67" t="s">
        <v>30</v>
      </c>
      <c r="B850" s="50"/>
      <c r="C850" s="85">
        <f>C849*6/100</f>
        <v>16027.5</v>
      </c>
    </row>
    <row r="851" spans="1:3" ht="15.75" x14ac:dyDescent="0.25">
      <c r="A851" s="67" t="s">
        <v>31</v>
      </c>
      <c r="B851" s="47"/>
      <c r="C851" s="77">
        <v>-15000</v>
      </c>
    </row>
    <row r="852" spans="1:3" ht="16.5" thickBot="1" x14ac:dyDescent="0.3">
      <c r="A852" s="43" t="s">
        <v>32</v>
      </c>
      <c r="B852" s="57"/>
      <c r="C852" s="126">
        <f>C850+C851</f>
        <v>1027.5</v>
      </c>
    </row>
    <row r="853" spans="1:3" ht="16.5" thickTop="1" x14ac:dyDescent="0.25">
      <c r="A853" s="92"/>
      <c r="B853" s="37"/>
      <c r="C853" s="120"/>
    </row>
    <row r="854" spans="1:3" ht="15.75" x14ac:dyDescent="0.25">
      <c r="A854" s="92"/>
      <c r="B854" s="37"/>
      <c r="C854" s="120"/>
    </row>
    <row r="855" spans="1:3" ht="15.75" x14ac:dyDescent="0.25">
      <c r="A855" s="92"/>
      <c r="B855" s="37"/>
      <c r="C855" s="120"/>
    </row>
    <row r="856" spans="1:3" ht="15.75" x14ac:dyDescent="0.25">
      <c r="A856" s="92"/>
      <c r="B856" s="37"/>
      <c r="C856" s="120"/>
    </row>
    <row r="857" spans="1:3" ht="15.75" x14ac:dyDescent="0.25">
      <c r="A857" s="92"/>
      <c r="B857" s="37"/>
      <c r="C857" s="120"/>
    </row>
    <row r="858" spans="1:3" ht="15.75" x14ac:dyDescent="0.25">
      <c r="A858" s="92"/>
      <c r="B858" s="37"/>
      <c r="C858" s="120"/>
    </row>
    <row r="859" spans="1:3" ht="15.75" x14ac:dyDescent="0.25">
      <c r="A859" s="92"/>
      <c r="B859" s="37"/>
      <c r="C859" s="120"/>
    </row>
    <row r="860" spans="1:3" ht="15.75" x14ac:dyDescent="0.25">
      <c r="A860" s="92"/>
      <c r="B860" s="37"/>
      <c r="C860" s="120"/>
    </row>
    <row r="873" spans="1:3" ht="17.25" x14ac:dyDescent="0.3">
      <c r="A873" s="1" t="s">
        <v>94</v>
      </c>
      <c r="B873" s="3"/>
      <c r="C873" s="3"/>
    </row>
    <row r="874" spans="1:3" ht="17.25" x14ac:dyDescent="0.3">
      <c r="A874" s="1" t="s">
        <v>89</v>
      </c>
      <c r="B874" s="3"/>
      <c r="C874" s="3"/>
    </row>
    <row r="875" spans="1:3" ht="15.75" x14ac:dyDescent="0.25">
      <c r="A875" s="73"/>
      <c r="B875" s="3"/>
      <c r="C875" s="3"/>
    </row>
    <row r="876" spans="1:3" ht="15.75" x14ac:dyDescent="0.25">
      <c r="A876" s="74" t="s">
        <v>2</v>
      </c>
      <c r="B876" s="3"/>
      <c r="C876" s="3"/>
    </row>
    <row r="877" spans="1:3" ht="15.75" x14ac:dyDescent="0.25">
      <c r="A877" s="75"/>
      <c r="B877" s="165" t="s">
        <v>90</v>
      </c>
      <c r="C877" s="165"/>
    </row>
    <row r="878" spans="1:3" ht="15.75" x14ac:dyDescent="0.25">
      <c r="A878" s="76" t="s">
        <v>6</v>
      </c>
      <c r="B878" s="8"/>
      <c r="C878" s="7">
        <v>75000</v>
      </c>
    </row>
    <row r="879" spans="1:3" ht="15.75" x14ac:dyDescent="0.25">
      <c r="A879" s="67" t="s">
        <v>9</v>
      </c>
      <c r="B879" s="11"/>
      <c r="C879" s="10">
        <v>7800</v>
      </c>
    </row>
    <row r="880" spans="1:3" ht="15.75" x14ac:dyDescent="0.25">
      <c r="A880" s="67" t="s">
        <v>11</v>
      </c>
      <c r="B880" s="11"/>
      <c r="C880" s="10">
        <v>35325</v>
      </c>
    </row>
    <row r="881" spans="1:3" ht="15.75" x14ac:dyDescent="0.25">
      <c r="A881" s="67" t="s">
        <v>13</v>
      </c>
      <c r="B881" s="11"/>
      <c r="C881" s="10">
        <v>37500</v>
      </c>
    </row>
    <row r="882" spans="1:3" ht="15.75" x14ac:dyDescent="0.25">
      <c r="A882" s="67" t="s">
        <v>16</v>
      </c>
      <c r="B882" s="11"/>
      <c r="C882" s="10">
        <v>25000</v>
      </c>
    </row>
    <row r="883" spans="1:3" ht="15.75" x14ac:dyDescent="0.25">
      <c r="A883" s="67" t="s">
        <v>17</v>
      </c>
      <c r="B883" s="11"/>
      <c r="C883" s="10">
        <v>55000</v>
      </c>
    </row>
    <row r="884" spans="1:3" ht="15.75" x14ac:dyDescent="0.25">
      <c r="A884" s="67" t="s">
        <v>18</v>
      </c>
      <c r="B884" s="11"/>
      <c r="C884" s="10">
        <v>11500</v>
      </c>
    </row>
    <row r="885" spans="1:3" ht="15.75" x14ac:dyDescent="0.25">
      <c r="A885" s="67" t="s">
        <v>19</v>
      </c>
      <c r="B885" s="11"/>
      <c r="C885" s="10">
        <v>20000</v>
      </c>
    </row>
    <row r="886" spans="1:3" ht="15.75" x14ac:dyDescent="0.25">
      <c r="A886" s="78" t="s">
        <v>20</v>
      </c>
      <c r="B886" s="19"/>
      <c r="C886" s="18">
        <f>SUM(C878:C885)</f>
        <v>267125</v>
      </c>
    </row>
    <row r="887" spans="1:3" ht="15.75" x14ac:dyDescent="0.25">
      <c r="A887" s="79"/>
      <c r="B887" s="47"/>
      <c r="C887" s="20"/>
    </row>
    <row r="888" spans="1:3" ht="15.75" x14ac:dyDescent="0.25">
      <c r="A888" s="80" t="s">
        <v>21</v>
      </c>
      <c r="B888" s="47"/>
      <c r="C888" s="20"/>
    </row>
    <row r="889" spans="1:3" ht="15.75" x14ac:dyDescent="0.25">
      <c r="A889" s="67" t="s">
        <v>23</v>
      </c>
      <c r="B889" s="47"/>
      <c r="C889" s="77"/>
    </row>
    <row r="890" spans="1:3" ht="15.75" x14ac:dyDescent="0.25">
      <c r="A890" s="67" t="s">
        <v>22</v>
      </c>
      <c r="B890" s="47"/>
      <c r="C890" s="81"/>
    </row>
    <row r="891" spans="1:3" ht="15.75" x14ac:dyDescent="0.25">
      <c r="A891" s="67" t="s">
        <v>24</v>
      </c>
      <c r="B891" s="90"/>
      <c r="C891" s="81"/>
    </row>
    <row r="892" spans="1:3" ht="15.75" x14ac:dyDescent="0.25">
      <c r="A892" s="67" t="s">
        <v>25</v>
      </c>
      <c r="B892" s="47"/>
      <c r="C892" s="81"/>
    </row>
    <row r="893" spans="1:3" ht="15.75" x14ac:dyDescent="0.25">
      <c r="A893" s="67"/>
      <c r="B893" s="8"/>
      <c r="C893" s="7">
        <f>C886+B891+C889</f>
        <v>267125</v>
      </c>
    </row>
    <row r="894" spans="1:3" ht="15.75" x14ac:dyDescent="0.25">
      <c r="A894" s="80" t="s">
        <v>26</v>
      </c>
      <c r="B894" s="47"/>
      <c r="C894" s="81"/>
    </row>
    <row r="895" spans="1:3" ht="15.75" x14ac:dyDescent="0.25">
      <c r="A895" s="67" t="s">
        <v>27</v>
      </c>
      <c r="B895" s="29" t="s">
        <v>38</v>
      </c>
      <c r="C895" s="82"/>
    </row>
    <row r="896" spans="1:3" ht="17.25" x14ac:dyDescent="0.3">
      <c r="A896" s="83"/>
      <c r="B896" s="49"/>
      <c r="C896" s="137"/>
    </row>
    <row r="897" spans="1:3" ht="16.5" thickBot="1" x14ac:dyDescent="0.3">
      <c r="A897" s="67" t="s">
        <v>29</v>
      </c>
      <c r="B897" s="35"/>
      <c r="C897" s="84">
        <f>C893</f>
        <v>267125</v>
      </c>
    </row>
    <row r="898" spans="1:3" ht="15.75" x14ac:dyDescent="0.25">
      <c r="A898" s="67" t="s">
        <v>30</v>
      </c>
      <c r="B898" s="50"/>
      <c r="C898" s="85">
        <f>C897*6/100</f>
        <v>16027.5</v>
      </c>
    </row>
    <row r="899" spans="1:3" ht="15.75" x14ac:dyDescent="0.25">
      <c r="A899" s="67" t="s">
        <v>31</v>
      </c>
      <c r="B899" s="47"/>
      <c r="C899" s="77">
        <v>-15000</v>
      </c>
    </row>
    <row r="900" spans="1:3" ht="16.5" thickBot="1" x14ac:dyDescent="0.3">
      <c r="A900" s="43" t="s">
        <v>32</v>
      </c>
      <c r="B900" s="57"/>
      <c r="C900" s="126">
        <f>C898+C899</f>
        <v>1027.5</v>
      </c>
    </row>
    <row r="901" spans="1:3" ht="15.75" thickTop="1" x14ac:dyDescent="0.25"/>
    <row r="910" spans="1:3" ht="15.75" x14ac:dyDescent="0.25">
      <c r="A910" s="92"/>
      <c r="B910" s="37"/>
      <c r="C910" s="120"/>
    </row>
    <row r="921" spans="1:3" ht="17.25" x14ac:dyDescent="0.3">
      <c r="A921" s="1" t="s">
        <v>95</v>
      </c>
      <c r="B921" s="3"/>
      <c r="C921" s="3"/>
    </row>
    <row r="922" spans="1:3" ht="17.25" x14ac:dyDescent="0.3">
      <c r="A922" s="1" t="s">
        <v>89</v>
      </c>
      <c r="B922" s="3"/>
      <c r="C922" s="3"/>
    </row>
    <row r="923" spans="1:3" ht="15.75" x14ac:dyDescent="0.25">
      <c r="A923" s="73"/>
      <c r="B923" s="3"/>
      <c r="C923" s="3"/>
    </row>
    <row r="924" spans="1:3" ht="15.75" x14ac:dyDescent="0.25">
      <c r="A924" s="74" t="s">
        <v>2</v>
      </c>
      <c r="B924" s="3"/>
      <c r="C924" s="3"/>
    </row>
    <row r="925" spans="1:3" ht="15.75" x14ac:dyDescent="0.25">
      <c r="A925" s="75"/>
      <c r="B925" s="165" t="s">
        <v>90</v>
      </c>
      <c r="C925" s="165"/>
    </row>
    <row r="926" spans="1:3" ht="15.75" x14ac:dyDescent="0.25">
      <c r="A926" s="76" t="s">
        <v>6</v>
      </c>
      <c r="B926" s="8"/>
      <c r="C926" s="7">
        <v>75000</v>
      </c>
    </row>
    <row r="927" spans="1:3" ht="15.75" x14ac:dyDescent="0.25">
      <c r="A927" s="67" t="s">
        <v>9</v>
      </c>
      <c r="B927" s="11"/>
      <c r="C927" s="10">
        <v>7800</v>
      </c>
    </row>
    <row r="928" spans="1:3" ht="15.75" x14ac:dyDescent="0.25">
      <c r="A928" s="67" t="s">
        <v>11</v>
      </c>
      <c r="B928" s="11"/>
      <c r="C928" s="10">
        <v>35325</v>
      </c>
    </row>
    <row r="929" spans="1:3" ht="15.75" x14ac:dyDescent="0.25">
      <c r="A929" s="67" t="s">
        <v>13</v>
      </c>
      <c r="B929" s="11"/>
      <c r="C929" s="10">
        <v>37500</v>
      </c>
    </row>
    <row r="930" spans="1:3" ht="15.75" x14ac:dyDescent="0.25">
      <c r="A930" s="67" t="s">
        <v>16</v>
      </c>
      <c r="B930" s="11"/>
      <c r="C930" s="10">
        <v>25000</v>
      </c>
    </row>
    <row r="931" spans="1:3" ht="15.75" x14ac:dyDescent="0.25">
      <c r="A931" s="67" t="s">
        <v>17</v>
      </c>
      <c r="B931" s="11"/>
      <c r="C931" s="10">
        <v>55000</v>
      </c>
    </row>
    <row r="932" spans="1:3" ht="15.75" x14ac:dyDescent="0.25">
      <c r="A932" s="67" t="s">
        <v>18</v>
      </c>
      <c r="B932" s="11"/>
      <c r="C932" s="10">
        <v>11500</v>
      </c>
    </row>
    <row r="933" spans="1:3" ht="15.75" x14ac:dyDescent="0.25">
      <c r="A933" s="67" t="s">
        <v>19</v>
      </c>
      <c r="B933" s="11"/>
      <c r="C933" s="10">
        <v>20000</v>
      </c>
    </row>
    <row r="934" spans="1:3" ht="15.75" x14ac:dyDescent="0.25">
      <c r="A934" s="78" t="s">
        <v>20</v>
      </c>
      <c r="B934" s="19"/>
      <c r="C934" s="18">
        <f>SUM(C926:C933)</f>
        <v>267125</v>
      </c>
    </row>
    <row r="935" spans="1:3" ht="15.75" x14ac:dyDescent="0.25">
      <c r="A935" s="79"/>
      <c r="B935" s="47"/>
      <c r="C935" s="20"/>
    </row>
    <row r="936" spans="1:3" ht="15.75" x14ac:dyDescent="0.25">
      <c r="A936" s="80" t="s">
        <v>21</v>
      </c>
      <c r="B936" s="47"/>
      <c r="C936" s="20"/>
    </row>
    <row r="937" spans="1:3" ht="15.75" x14ac:dyDescent="0.25">
      <c r="A937" s="67" t="s">
        <v>23</v>
      </c>
      <c r="B937" s="47"/>
      <c r="C937" s="77"/>
    </row>
    <row r="938" spans="1:3" ht="15.75" x14ac:dyDescent="0.25">
      <c r="A938" s="67" t="s">
        <v>22</v>
      </c>
      <c r="B938" s="47"/>
      <c r="C938" s="81"/>
    </row>
    <row r="939" spans="1:3" ht="15.75" x14ac:dyDescent="0.25">
      <c r="A939" s="67" t="s">
        <v>24</v>
      </c>
      <c r="B939" s="90"/>
      <c r="C939" s="81"/>
    </row>
    <row r="940" spans="1:3" ht="15.75" x14ac:dyDescent="0.25">
      <c r="A940" s="67" t="s">
        <v>25</v>
      </c>
      <c r="B940" s="47"/>
      <c r="C940" s="81"/>
    </row>
    <row r="941" spans="1:3" ht="15.75" x14ac:dyDescent="0.25">
      <c r="A941" s="67"/>
      <c r="B941" s="8"/>
      <c r="C941" s="7">
        <f>C934+B939+C937</f>
        <v>267125</v>
      </c>
    </row>
    <row r="942" spans="1:3" ht="15.75" x14ac:dyDescent="0.25">
      <c r="A942" s="80" t="s">
        <v>26</v>
      </c>
      <c r="B942" s="47"/>
      <c r="C942" s="81"/>
    </row>
    <row r="943" spans="1:3" ht="15.75" x14ac:dyDescent="0.25">
      <c r="A943" s="67" t="s">
        <v>27</v>
      </c>
      <c r="B943" s="29" t="s">
        <v>38</v>
      </c>
      <c r="C943" s="82"/>
    </row>
    <row r="944" spans="1:3" ht="17.25" x14ac:dyDescent="0.3">
      <c r="A944" s="83"/>
      <c r="B944" s="49"/>
      <c r="C944" s="137"/>
    </row>
    <row r="945" spans="1:3" ht="16.5" thickBot="1" x14ac:dyDescent="0.3">
      <c r="A945" s="67" t="s">
        <v>29</v>
      </c>
      <c r="B945" s="35"/>
      <c r="C945" s="84">
        <f>C941</f>
        <v>267125</v>
      </c>
    </row>
    <row r="946" spans="1:3" ht="15.75" x14ac:dyDescent="0.25">
      <c r="A946" s="67" t="s">
        <v>30</v>
      </c>
      <c r="B946" s="50"/>
      <c r="C946" s="85">
        <f>C945*6/100</f>
        <v>16027.5</v>
      </c>
    </row>
    <row r="947" spans="1:3" ht="15.75" x14ac:dyDescent="0.25">
      <c r="A947" s="67" t="s">
        <v>31</v>
      </c>
      <c r="B947" s="47"/>
      <c r="C947" s="77">
        <v>-15000</v>
      </c>
    </row>
    <row r="948" spans="1:3" ht="16.5" thickBot="1" x14ac:dyDescent="0.3">
      <c r="A948" s="43" t="s">
        <v>32</v>
      </c>
      <c r="B948" s="57"/>
      <c r="C948" s="126">
        <f>C946+C947</f>
        <v>1027.5</v>
      </c>
    </row>
    <row r="949" spans="1:3" ht="15.75" thickTop="1" x14ac:dyDescent="0.25"/>
    <row r="966" spans="1:3" ht="15.75" x14ac:dyDescent="0.25">
      <c r="A966" s="92"/>
      <c r="B966" s="37"/>
      <c r="C966" s="120"/>
    </row>
    <row r="969" spans="1:3" ht="17.25" x14ac:dyDescent="0.3">
      <c r="A969" s="1" t="s">
        <v>96</v>
      </c>
      <c r="B969" s="3"/>
      <c r="C969" s="3"/>
    </row>
    <row r="970" spans="1:3" ht="17.25" x14ac:dyDescent="0.3">
      <c r="A970" s="1" t="s">
        <v>89</v>
      </c>
      <c r="B970" s="3"/>
      <c r="C970" s="3"/>
    </row>
    <row r="971" spans="1:3" ht="15.75" x14ac:dyDescent="0.25">
      <c r="A971" s="73"/>
      <c r="B971" s="3"/>
      <c r="C971" s="3"/>
    </row>
    <row r="972" spans="1:3" ht="15.75" x14ac:dyDescent="0.25">
      <c r="A972" s="74" t="s">
        <v>2</v>
      </c>
      <c r="B972" s="3"/>
      <c r="C972" s="3"/>
    </row>
    <row r="973" spans="1:3" ht="15.75" x14ac:dyDescent="0.25">
      <c r="A973" s="75"/>
      <c r="B973" s="165" t="s">
        <v>90</v>
      </c>
      <c r="C973" s="165"/>
    </row>
    <row r="974" spans="1:3" ht="15.75" x14ac:dyDescent="0.25">
      <c r="A974" s="76" t="s">
        <v>6</v>
      </c>
      <c r="B974" s="8"/>
      <c r="C974" s="7">
        <v>75000</v>
      </c>
    </row>
    <row r="975" spans="1:3" ht="15.75" x14ac:dyDescent="0.25">
      <c r="A975" s="67" t="s">
        <v>9</v>
      </c>
      <c r="B975" s="11"/>
      <c r="C975" s="10">
        <v>7800</v>
      </c>
    </row>
    <row r="976" spans="1:3" ht="15.75" x14ac:dyDescent="0.25">
      <c r="A976" s="67" t="s">
        <v>11</v>
      </c>
      <c r="B976" s="11"/>
      <c r="C976" s="10">
        <v>35325</v>
      </c>
    </row>
    <row r="977" spans="1:3" ht="15.75" x14ac:dyDescent="0.25">
      <c r="A977" s="67" t="s">
        <v>13</v>
      </c>
      <c r="B977" s="11"/>
      <c r="C977" s="10">
        <v>37500</v>
      </c>
    </row>
    <row r="978" spans="1:3" ht="15.75" x14ac:dyDescent="0.25">
      <c r="A978" s="67" t="s">
        <v>16</v>
      </c>
      <c r="B978" s="11"/>
      <c r="C978" s="10">
        <v>25000</v>
      </c>
    </row>
    <row r="979" spans="1:3" ht="15.75" x14ac:dyDescent="0.25">
      <c r="A979" s="67" t="s">
        <v>17</v>
      </c>
      <c r="B979" s="11"/>
      <c r="C979" s="10">
        <v>55000</v>
      </c>
    </row>
    <row r="980" spans="1:3" ht="15.75" x14ac:dyDescent="0.25">
      <c r="A980" s="67" t="s">
        <v>18</v>
      </c>
      <c r="B980" s="11"/>
      <c r="C980" s="10">
        <v>11500</v>
      </c>
    </row>
    <row r="981" spans="1:3" ht="15.75" x14ac:dyDescent="0.25">
      <c r="A981" s="67" t="s">
        <v>19</v>
      </c>
      <c r="B981" s="11"/>
      <c r="C981" s="10">
        <v>20000</v>
      </c>
    </row>
    <row r="982" spans="1:3" ht="15.75" x14ac:dyDescent="0.25">
      <c r="A982" s="78" t="s">
        <v>20</v>
      </c>
      <c r="B982" s="19"/>
      <c r="C982" s="18">
        <f>SUM(C974:C981)</f>
        <v>267125</v>
      </c>
    </row>
    <row r="983" spans="1:3" ht="15.75" x14ac:dyDescent="0.25">
      <c r="A983" s="79"/>
      <c r="B983" s="47"/>
      <c r="C983" s="20"/>
    </row>
    <row r="984" spans="1:3" ht="15.75" x14ac:dyDescent="0.25">
      <c r="A984" s="80" t="s">
        <v>21</v>
      </c>
      <c r="B984" s="47"/>
      <c r="C984" s="20"/>
    </row>
    <row r="985" spans="1:3" ht="15.75" x14ac:dyDescent="0.25">
      <c r="A985" s="67" t="s">
        <v>23</v>
      </c>
      <c r="B985" s="47"/>
      <c r="C985" s="77"/>
    </row>
    <row r="986" spans="1:3" ht="15.75" x14ac:dyDescent="0.25">
      <c r="A986" s="67" t="s">
        <v>22</v>
      </c>
      <c r="B986" s="47"/>
      <c r="C986" s="81"/>
    </row>
    <row r="987" spans="1:3" ht="15.75" x14ac:dyDescent="0.25">
      <c r="A987" s="67" t="s">
        <v>24</v>
      </c>
      <c r="B987" s="90"/>
      <c r="C987" s="81"/>
    </row>
    <row r="988" spans="1:3" ht="15.75" x14ac:dyDescent="0.25">
      <c r="A988" s="67" t="s">
        <v>25</v>
      </c>
      <c r="B988" s="47"/>
      <c r="C988" s="81"/>
    </row>
    <row r="989" spans="1:3" ht="15.75" x14ac:dyDescent="0.25">
      <c r="A989" s="67"/>
      <c r="B989" s="8"/>
      <c r="C989" s="7">
        <f>C982+B987+C985</f>
        <v>267125</v>
      </c>
    </row>
    <row r="990" spans="1:3" ht="15.75" x14ac:dyDescent="0.25">
      <c r="A990" s="80" t="s">
        <v>26</v>
      </c>
      <c r="B990" s="47"/>
      <c r="C990" s="81"/>
    </row>
    <row r="991" spans="1:3" ht="15.75" x14ac:dyDescent="0.25">
      <c r="A991" s="67" t="s">
        <v>27</v>
      </c>
      <c r="B991" s="29" t="s">
        <v>38</v>
      </c>
      <c r="C991" s="82"/>
    </row>
    <row r="992" spans="1:3" ht="17.25" x14ac:dyDescent="0.3">
      <c r="A992" s="83"/>
      <c r="B992" s="49"/>
      <c r="C992" s="137"/>
    </row>
    <row r="993" spans="1:3" ht="16.5" thickBot="1" x14ac:dyDescent="0.3">
      <c r="A993" s="67" t="s">
        <v>29</v>
      </c>
      <c r="B993" s="35"/>
      <c r="C993" s="84">
        <f>C989</f>
        <v>267125</v>
      </c>
    </row>
    <row r="994" spans="1:3" ht="15.75" x14ac:dyDescent="0.25">
      <c r="A994" s="67" t="s">
        <v>30</v>
      </c>
      <c r="B994" s="50"/>
      <c r="C994" s="85">
        <f>C993*6/100</f>
        <v>16027.5</v>
      </c>
    </row>
    <row r="995" spans="1:3" ht="15.75" x14ac:dyDescent="0.25">
      <c r="A995" s="67" t="s">
        <v>31</v>
      </c>
      <c r="B995" s="47"/>
      <c r="C995" s="77">
        <v>-15000</v>
      </c>
    </row>
    <row r="996" spans="1:3" ht="16.5" thickBot="1" x14ac:dyDescent="0.3">
      <c r="A996" s="43" t="s">
        <v>32</v>
      </c>
      <c r="B996" s="57"/>
      <c r="C996" s="126">
        <f>C994+C995</f>
        <v>1027.5</v>
      </c>
    </row>
    <row r="997" spans="1:3" ht="15.75" thickTop="1" x14ac:dyDescent="0.25"/>
    <row r="1005" spans="1:3" ht="15.75" x14ac:dyDescent="0.25">
      <c r="A1005" s="92"/>
      <c r="B1005" s="37"/>
      <c r="C1005" s="120"/>
    </row>
    <row r="1017" spans="1:3" ht="17.25" x14ac:dyDescent="0.3">
      <c r="A1017" s="1" t="s">
        <v>97</v>
      </c>
      <c r="B1017" s="3"/>
      <c r="C1017" s="3"/>
    </row>
    <row r="1018" spans="1:3" ht="17.25" x14ac:dyDescent="0.3">
      <c r="A1018" s="1" t="s">
        <v>89</v>
      </c>
      <c r="B1018" s="3"/>
      <c r="C1018" s="3"/>
    </row>
    <row r="1019" spans="1:3" ht="15.75" x14ac:dyDescent="0.25">
      <c r="A1019" s="73"/>
      <c r="B1019" s="3"/>
      <c r="C1019" s="3"/>
    </row>
    <row r="1020" spans="1:3" ht="15.75" x14ac:dyDescent="0.25">
      <c r="A1020" s="74" t="s">
        <v>2</v>
      </c>
      <c r="B1020" s="3"/>
      <c r="C1020" s="3"/>
    </row>
    <row r="1021" spans="1:3" ht="15.75" x14ac:dyDescent="0.25">
      <c r="A1021" s="75"/>
      <c r="B1021" s="165" t="s">
        <v>90</v>
      </c>
      <c r="C1021" s="165"/>
    </row>
    <row r="1022" spans="1:3" ht="15.75" x14ac:dyDescent="0.25">
      <c r="A1022" s="76" t="s">
        <v>6</v>
      </c>
      <c r="B1022" s="8"/>
      <c r="C1022" s="7">
        <v>75000</v>
      </c>
    </row>
    <row r="1023" spans="1:3" ht="15.75" x14ac:dyDescent="0.25">
      <c r="A1023" s="67" t="s">
        <v>9</v>
      </c>
      <c r="B1023" s="11"/>
      <c r="C1023" s="10">
        <v>7800</v>
      </c>
    </row>
    <row r="1024" spans="1:3" ht="15.75" x14ac:dyDescent="0.25">
      <c r="A1024" s="67" t="s">
        <v>11</v>
      </c>
      <c r="B1024" s="11"/>
      <c r="C1024" s="10">
        <v>35325</v>
      </c>
    </row>
    <row r="1025" spans="1:3" ht="15.75" x14ac:dyDescent="0.25">
      <c r="A1025" s="67" t="s">
        <v>13</v>
      </c>
      <c r="B1025" s="11"/>
      <c r="C1025" s="10">
        <v>37500</v>
      </c>
    </row>
    <row r="1026" spans="1:3" ht="15.75" x14ac:dyDescent="0.25">
      <c r="A1026" s="67" t="s">
        <v>16</v>
      </c>
      <c r="B1026" s="11"/>
      <c r="C1026" s="10">
        <v>25000</v>
      </c>
    </row>
    <row r="1027" spans="1:3" ht="15.75" x14ac:dyDescent="0.25">
      <c r="A1027" s="67" t="s">
        <v>17</v>
      </c>
      <c r="B1027" s="11"/>
      <c r="C1027" s="10">
        <v>55000</v>
      </c>
    </row>
    <row r="1028" spans="1:3" ht="15.75" x14ac:dyDescent="0.25">
      <c r="A1028" s="67" t="s">
        <v>18</v>
      </c>
      <c r="B1028" s="11"/>
      <c r="C1028" s="10">
        <v>11500</v>
      </c>
    </row>
    <row r="1029" spans="1:3" ht="15.75" x14ac:dyDescent="0.25">
      <c r="A1029" s="67" t="s">
        <v>19</v>
      </c>
      <c r="B1029" s="11"/>
      <c r="C1029" s="10">
        <v>20000</v>
      </c>
    </row>
    <row r="1030" spans="1:3" ht="15.75" x14ac:dyDescent="0.25">
      <c r="A1030" s="78" t="s">
        <v>20</v>
      </c>
      <c r="B1030" s="19"/>
      <c r="C1030" s="18">
        <f>SUM(C1022:C1029)</f>
        <v>267125</v>
      </c>
    </row>
    <row r="1031" spans="1:3" ht="15.75" x14ac:dyDescent="0.25">
      <c r="A1031" s="79"/>
      <c r="B1031" s="47"/>
      <c r="C1031" s="20"/>
    </row>
    <row r="1032" spans="1:3" ht="15.75" x14ac:dyDescent="0.25">
      <c r="A1032" s="80" t="s">
        <v>21</v>
      </c>
      <c r="B1032" s="47"/>
      <c r="C1032" s="20"/>
    </row>
    <row r="1033" spans="1:3" ht="15.75" x14ac:dyDescent="0.25">
      <c r="A1033" s="67" t="s">
        <v>23</v>
      </c>
      <c r="B1033" s="47"/>
      <c r="C1033" s="77"/>
    </row>
    <row r="1034" spans="1:3" ht="15.75" x14ac:dyDescent="0.25">
      <c r="A1034" s="67" t="s">
        <v>22</v>
      </c>
      <c r="B1034" s="47"/>
      <c r="C1034" s="81"/>
    </row>
    <row r="1035" spans="1:3" ht="15.75" x14ac:dyDescent="0.25">
      <c r="A1035" s="67" t="s">
        <v>24</v>
      </c>
      <c r="B1035" s="90"/>
      <c r="C1035" s="81"/>
    </row>
    <row r="1036" spans="1:3" ht="15.75" x14ac:dyDescent="0.25">
      <c r="A1036" s="67" t="s">
        <v>25</v>
      </c>
      <c r="B1036" s="47"/>
      <c r="C1036" s="81"/>
    </row>
    <row r="1037" spans="1:3" ht="15.75" x14ac:dyDescent="0.25">
      <c r="A1037" s="67"/>
      <c r="B1037" s="8"/>
      <c r="C1037" s="7">
        <f>C1030+B1035+C1033</f>
        <v>267125</v>
      </c>
    </row>
    <row r="1038" spans="1:3" ht="15.75" x14ac:dyDescent="0.25">
      <c r="A1038" s="80" t="s">
        <v>26</v>
      </c>
      <c r="B1038" s="47"/>
      <c r="C1038" s="81"/>
    </row>
    <row r="1039" spans="1:3" ht="15.75" x14ac:dyDescent="0.25">
      <c r="A1039" s="67" t="s">
        <v>27</v>
      </c>
      <c r="B1039" s="29" t="s">
        <v>38</v>
      </c>
      <c r="C1039" s="82"/>
    </row>
    <row r="1040" spans="1:3" ht="17.25" x14ac:dyDescent="0.3">
      <c r="A1040" s="83"/>
      <c r="B1040" s="49"/>
      <c r="C1040" s="137"/>
    </row>
    <row r="1041" spans="1:3" ht="16.5" thickBot="1" x14ac:dyDescent="0.3">
      <c r="A1041" s="67" t="s">
        <v>29</v>
      </c>
      <c r="B1041" s="35"/>
      <c r="C1041" s="84">
        <f>C1037</f>
        <v>267125</v>
      </c>
    </row>
    <row r="1042" spans="1:3" ht="15.75" x14ac:dyDescent="0.25">
      <c r="A1042" s="67" t="s">
        <v>30</v>
      </c>
      <c r="B1042" s="50"/>
      <c r="C1042" s="85">
        <f>C1041*6/100</f>
        <v>16027.5</v>
      </c>
    </row>
    <row r="1043" spans="1:3" ht="15.75" x14ac:dyDescent="0.25">
      <c r="A1043" s="67" t="s">
        <v>31</v>
      </c>
      <c r="B1043" s="47"/>
      <c r="C1043" s="77">
        <v>-15000</v>
      </c>
    </row>
    <row r="1044" spans="1:3" ht="16.5" thickBot="1" x14ac:dyDescent="0.3">
      <c r="A1044" s="43" t="s">
        <v>32</v>
      </c>
      <c r="B1044" s="57"/>
      <c r="C1044" s="126">
        <f>C1042+C1043</f>
        <v>1027.5</v>
      </c>
    </row>
    <row r="1045" spans="1:3" ht="15.75" thickTop="1" x14ac:dyDescent="0.25"/>
    <row r="1046" spans="1:3" ht="15.75" x14ac:dyDescent="0.25">
      <c r="A1046" s="92"/>
      <c r="B1046" s="37"/>
      <c r="C1046" s="120"/>
    </row>
    <row r="1065" spans="1:3" ht="17.25" x14ac:dyDescent="0.3">
      <c r="A1065" s="1" t="s">
        <v>98</v>
      </c>
      <c r="B1065" s="3"/>
      <c r="C1065" s="3"/>
    </row>
    <row r="1066" spans="1:3" ht="17.25" x14ac:dyDescent="0.3">
      <c r="A1066" s="1" t="s">
        <v>89</v>
      </c>
      <c r="B1066" s="3"/>
      <c r="C1066" s="3"/>
    </row>
    <row r="1067" spans="1:3" ht="15.75" x14ac:dyDescent="0.25">
      <c r="A1067" s="73"/>
      <c r="B1067" s="3"/>
      <c r="C1067" s="3"/>
    </row>
    <row r="1068" spans="1:3" ht="15.75" x14ac:dyDescent="0.25">
      <c r="A1068" s="74" t="s">
        <v>2</v>
      </c>
      <c r="B1068" s="3"/>
      <c r="C1068" s="3"/>
    </row>
    <row r="1069" spans="1:3" ht="15.75" x14ac:dyDescent="0.25">
      <c r="A1069" s="75"/>
      <c r="B1069" s="165" t="s">
        <v>90</v>
      </c>
      <c r="C1069" s="165"/>
    </row>
    <row r="1070" spans="1:3" ht="15.75" x14ac:dyDescent="0.25">
      <c r="A1070" s="76" t="s">
        <v>6</v>
      </c>
      <c r="B1070" s="8"/>
      <c r="C1070" s="7">
        <v>75000</v>
      </c>
    </row>
    <row r="1071" spans="1:3" ht="15.75" x14ac:dyDescent="0.25">
      <c r="A1071" s="67" t="s">
        <v>9</v>
      </c>
      <c r="B1071" s="11"/>
      <c r="C1071" s="10">
        <v>7800</v>
      </c>
    </row>
    <row r="1072" spans="1:3" ht="15.75" x14ac:dyDescent="0.25">
      <c r="A1072" s="67" t="s">
        <v>11</v>
      </c>
      <c r="B1072" s="11"/>
      <c r="C1072" s="10">
        <v>35325</v>
      </c>
    </row>
    <row r="1073" spans="1:3" ht="15.75" x14ac:dyDescent="0.25">
      <c r="A1073" s="67" t="s">
        <v>13</v>
      </c>
      <c r="B1073" s="11"/>
      <c r="C1073" s="10">
        <v>37500</v>
      </c>
    </row>
    <row r="1074" spans="1:3" ht="15.75" x14ac:dyDescent="0.25">
      <c r="A1074" s="67" t="s">
        <v>16</v>
      </c>
      <c r="B1074" s="11"/>
      <c r="C1074" s="10">
        <v>25000</v>
      </c>
    </row>
    <row r="1075" spans="1:3" ht="15.75" x14ac:dyDescent="0.25">
      <c r="A1075" s="67" t="s">
        <v>17</v>
      </c>
      <c r="B1075" s="11"/>
      <c r="C1075" s="10">
        <v>55000</v>
      </c>
    </row>
    <row r="1076" spans="1:3" ht="15.75" x14ac:dyDescent="0.25">
      <c r="A1076" s="67" t="s">
        <v>18</v>
      </c>
      <c r="B1076" s="11"/>
      <c r="C1076" s="10">
        <v>11500</v>
      </c>
    </row>
    <row r="1077" spans="1:3" ht="15.75" x14ac:dyDescent="0.25">
      <c r="A1077" s="67" t="s">
        <v>19</v>
      </c>
      <c r="B1077" s="11"/>
      <c r="C1077" s="10">
        <v>20000</v>
      </c>
    </row>
    <row r="1078" spans="1:3" ht="15.75" x14ac:dyDescent="0.25">
      <c r="A1078" s="78" t="s">
        <v>20</v>
      </c>
      <c r="B1078" s="19"/>
      <c r="C1078" s="18">
        <f>SUM(C1070:C1077)</f>
        <v>267125</v>
      </c>
    </row>
    <row r="1079" spans="1:3" ht="15.75" x14ac:dyDescent="0.25">
      <c r="A1079" s="79"/>
      <c r="B1079" s="47"/>
      <c r="C1079" s="20"/>
    </row>
    <row r="1080" spans="1:3" ht="15.75" x14ac:dyDescent="0.25">
      <c r="A1080" s="80" t="s">
        <v>21</v>
      </c>
      <c r="B1080" s="47"/>
      <c r="C1080" s="20"/>
    </row>
    <row r="1081" spans="1:3" ht="15.75" x14ac:dyDescent="0.25">
      <c r="A1081" s="67" t="s">
        <v>23</v>
      </c>
      <c r="B1081" s="47"/>
      <c r="C1081" s="77"/>
    </row>
    <row r="1082" spans="1:3" ht="15.75" x14ac:dyDescent="0.25">
      <c r="A1082" s="67" t="s">
        <v>22</v>
      </c>
      <c r="B1082" s="47"/>
      <c r="C1082" s="81"/>
    </row>
    <row r="1083" spans="1:3" ht="15.75" x14ac:dyDescent="0.25">
      <c r="A1083" s="67" t="s">
        <v>24</v>
      </c>
      <c r="B1083" s="90"/>
      <c r="C1083" s="81"/>
    </row>
    <row r="1084" spans="1:3" ht="15.75" x14ac:dyDescent="0.25">
      <c r="A1084" s="67" t="s">
        <v>25</v>
      </c>
      <c r="B1084" s="47"/>
      <c r="C1084" s="81"/>
    </row>
    <row r="1085" spans="1:3" ht="15.75" x14ac:dyDescent="0.25">
      <c r="A1085" s="67"/>
      <c r="B1085" s="8"/>
      <c r="C1085" s="7">
        <f>C1078+B1083+C1081</f>
        <v>267125</v>
      </c>
    </row>
    <row r="1086" spans="1:3" ht="15.75" x14ac:dyDescent="0.25">
      <c r="A1086" s="80" t="s">
        <v>26</v>
      </c>
      <c r="B1086" s="47"/>
      <c r="C1086" s="81"/>
    </row>
    <row r="1087" spans="1:3" ht="15.75" x14ac:dyDescent="0.25">
      <c r="A1087" s="67" t="s">
        <v>27</v>
      </c>
      <c r="B1087" s="29" t="s">
        <v>38</v>
      </c>
      <c r="C1087" s="82"/>
    </row>
    <row r="1088" spans="1:3" ht="17.25" x14ac:dyDescent="0.3">
      <c r="A1088" s="83"/>
      <c r="B1088" s="49"/>
      <c r="C1088" s="137"/>
    </row>
    <row r="1089" spans="1:3" ht="16.5" thickBot="1" x14ac:dyDescent="0.3">
      <c r="A1089" s="67" t="s">
        <v>29</v>
      </c>
      <c r="B1089" s="35"/>
      <c r="C1089" s="84">
        <f>C1085</f>
        <v>267125</v>
      </c>
    </row>
    <row r="1090" spans="1:3" ht="15.75" x14ac:dyDescent="0.25">
      <c r="A1090" s="67" t="s">
        <v>30</v>
      </c>
      <c r="B1090" s="50"/>
      <c r="C1090" s="85">
        <f>C1089*6/100</f>
        <v>16027.5</v>
      </c>
    </row>
    <row r="1091" spans="1:3" ht="15.75" x14ac:dyDescent="0.25">
      <c r="A1091" s="67" t="s">
        <v>31</v>
      </c>
      <c r="B1091" s="47"/>
      <c r="C1091" s="77">
        <v>-15000</v>
      </c>
    </row>
    <row r="1092" spans="1:3" ht="16.5" thickBot="1" x14ac:dyDescent="0.3">
      <c r="A1092" s="43" t="s">
        <v>32</v>
      </c>
      <c r="B1092" s="57"/>
      <c r="C1092" s="126">
        <f>C1090+C1091</f>
        <v>1027.5</v>
      </c>
    </row>
    <row r="1093" spans="1:3" ht="15.75" thickTop="1" x14ac:dyDescent="0.25"/>
    <row r="1101" spans="1:3" ht="15.75" x14ac:dyDescent="0.25">
      <c r="A1101" s="92"/>
      <c r="B1101" s="37"/>
      <c r="C1101" s="120"/>
    </row>
    <row r="1102" spans="1:3" ht="15.75" x14ac:dyDescent="0.25">
      <c r="A1102" s="92"/>
      <c r="B1102" s="37"/>
      <c r="C1102" s="120"/>
    </row>
    <row r="1103" spans="1:3" ht="15.75" x14ac:dyDescent="0.25">
      <c r="A1103" s="92"/>
      <c r="B1103" s="37"/>
      <c r="C1103" s="120"/>
    </row>
    <row r="1104" spans="1:3" ht="15.75" x14ac:dyDescent="0.25">
      <c r="A1104" s="92"/>
      <c r="B1104" s="37"/>
      <c r="C1104" s="120"/>
    </row>
    <row r="1105" spans="1:3" ht="15.75" x14ac:dyDescent="0.25">
      <c r="A1105" s="92"/>
      <c r="B1105" s="37"/>
      <c r="C1105" s="120"/>
    </row>
    <row r="1113" spans="1:3" ht="17.25" x14ac:dyDescent="0.3">
      <c r="A1113" s="1" t="s">
        <v>99</v>
      </c>
      <c r="B1113" s="3"/>
      <c r="C1113" s="3"/>
    </row>
    <row r="1114" spans="1:3" ht="17.25" x14ac:dyDescent="0.3">
      <c r="A1114" s="1" t="s">
        <v>89</v>
      </c>
      <c r="B1114" s="3"/>
      <c r="C1114" s="3"/>
    </row>
    <row r="1115" spans="1:3" ht="15.75" x14ac:dyDescent="0.25">
      <c r="A1115" s="73"/>
      <c r="B1115" s="3"/>
      <c r="C1115" s="3"/>
    </row>
    <row r="1116" spans="1:3" ht="15.75" x14ac:dyDescent="0.25">
      <c r="A1116" s="74" t="s">
        <v>2</v>
      </c>
      <c r="B1116" s="3"/>
      <c r="C1116" s="3"/>
    </row>
    <row r="1117" spans="1:3" ht="15.75" x14ac:dyDescent="0.25">
      <c r="A1117" s="75"/>
      <c r="B1117" s="165" t="s">
        <v>90</v>
      </c>
      <c r="C1117" s="165"/>
    </row>
    <row r="1118" spans="1:3" ht="15.75" x14ac:dyDescent="0.25">
      <c r="A1118" s="76" t="s">
        <v>6</v>
      </c>
      <c r="B1118" s="8"/>
      <c r="C1118" s="7">
        <v>75000</v>
      </c>
    </row>
    <row r="1119" spans="1:3" ht="15.75" x14ac:dyDescent="0.25">
      <c r="A1119" s="67" t="s">
        <v>9</v>
      </c>
      <c r="B1119" s="11"/>
      <c r="C1119" s="10">
        <v>7800</v>
      </c>
    </row>
    <row r="1120" spans="1:3" ht="15.75" x14ac:dyDescent="0.25">
      <c r="A1120" s="67" t="s">
        <v>11</v>
      </c>
      <c r="B1120" s="11"/>
      <c r="C1120" s="10">
        <v>35325</v>
      </c>
    </row>
    <row r="1121" spans="1:3" ht="15.75" x14ac:dyDescent="0.25">
      <c r="A1121" s="67" t="s">
        <v>13</v>
      </c>
      <c r="B1121" s="11"/>
      <c r="C1121" s="10">
        <v>37500</v>
      </c>
    </row>
    <row r="1122" spans="1:3" ht="15.75" x14ac:dyDescent="0.25">
      <c r="A1122" s="67" t="s">
        <v>16</v>
      </c>
      <c r="B1122" s="11"/>
      <c r="C1122" s="10">
        <v>25000</v>
      </c>
    </row>
    <row r="1123" spans="1:3" ht="15.75" x14ac:dyDescent="0.25">
      <c r="A1123" s="67" t="s">
        <v>17</v>
      </c>
      <c r="B1123" s="11"/>
      <c r="C1123" s="10">
        <v>55000</v>
      </c>
    </row>
    <row r="1124" spans="1:3" ht="15.75" x14ac:dyDescent="0.25">
      <c r="A1124" s="67" t="s">
        <v>18</v>
      </c>
      <c r="B1124" s="11"/>
      <c r="C1124" s="10">
        <v>11500</v>
      </c>
    </row>
    <row r="1125" spans="1:3" ht="15.75" x14ac:dyDescent="0.25">
      <c r="A1125" s="67" t="s">
        <v>19</v>
      </c>
      <c r="B1125" s="11"/>
      <c r="C1125" s="10">
        <v>20000</v>
      </c>
    </row>
    <row r="1126" spans="1:3" ht="15.75" x14ac:dyDescent="0.25">
      <c r="A1126" s="78" t="s">
        <v>20</v>
      </c>
      <c r="B1126" s="19"/>
      <c r="C1126" s="18">
        <f>SUM(C1118:C1125)</f>
        <v>267125</v>
      </c>
    </row>
    <row r="1127" spans="1:3" ht="15.75" x14ac:dyDescent="0.25">
      <c r="A1127" s="79"/>
      <c r="B1127" s="47"/>
      <c r="C1127" s="20"/>
    </row>
    <row r="1128" spans="1:3" ht="15.75" x14ac:dyDescent="0.25">
      <c r="A1128" s="80" t="s">
        <v>21</v>
      </c>
      <c r="B1128" s="47"/>
      <c r="C1128" s="20"/>
    </row>
    <row r="1129" spans="1:3" ht="15.75" x14ac:dyDescent="0.25">
      <c r="A1129" s="67" t="s">
        <v>23</v>
      </c>
      <c r="B1129" s="47"/>
      <c r="C1129" s="77"/>
    </row>
    <row r="1130" spans="1:3" ht="15.75" x14ac:dyDescent="0.25">
      <c r="A1130" s="67" t="s">
        <v>22</v>
      </c>
      <c r="B1130" s="47"/>
      <c r="C1130" s="81"/>
    </row>
    <row r="1131" spans="1:3" ht="15.75" x14ac:dyDescent="0.25">
      <c r="A1131" s="67" t="s">
        <v>24</v>
      </c>
      <c r="B1131" s="90"/>
      <c r="C1131" s="81"/>
    </row>
    <row r="1132" spans="1:3" ht="15.75" x14ac:dyDescent="0.25">
      <c r="A1132" s="67" t="s">
        <v>25</v>
      </c>
      <c r="B1132" s="47"/>
      <c r="C1132" s="81"/>
    </row>
    <row r="1133" spans="1:3" ht="15.75" x14ac:dyDescent="0.25">
      <c r="A1133" s="67"/>
      <c r="B1133" s="8"/>
      <c r="C1133" s="7">
        <f>C1126+B1131+C1129</f>
        <v>267125</v>
      </c>
    </row>
    <row r="1134" spans="1:3" ht="15.75" x14ac:dyDescent="0.25">
      <c r="A1134" s="80" t="s">
        <v>26</v>
      </c>
      <c r="B1134" s="47"/>
      <c r="C1134" s="81"/>
    </row>
    <row r="1135" spans="1:3" ht="15.75" x14ac:dyDescent="0.25">
      <c r="A1135" s="67" t="s">
        <v>27</v>
      </c>
      <c r="B1135" s="29" t="s">
        <v>38</v>
      </c>
      <c r="C1135" s="82"/>
    </row>
    <row r="1136" spans="1:3" ht="17.25" x14ac:dyDescent="0.3">
      <c r="A1136" s="83"/>
      <c r="B1136" s="49"/>
      <c r="C1136" s="137"/>
    </row>
    <row r="1137" spans="1:3" ht="16.5" thickBot="1" x14ac:dyDescent="0.3">
      <c r="A1137" s="67" t="s">
        <v>29</v>
      </c>
      <c r="B1137" s="35"/>
      <c r="C1137" s="84">
        <f>C1133</f>
        <v>267125</v>
      </c>
    </row>
    <row r="1138" spans="1:3" ht="15.75" x14ac:dyDescent="0.25">
      <c r="A1138" s="67" t="s">
        <v>30</v>
      </c>
      <c r="B1138" s="50"/>
      <c r="C1138" s="85">
        <f>C1137*6/100</f>
        <v>16027.5</v>
      </c>
    </row>
    <row r="1139" spans="1:3" ht="15.75" x14ac:dyDescent="0.25">
      <c r="A1139" s="67" t="s">
        <v>31</v>
      </c>
      <c r="B1139" s="47"/>
      <c r="C1139" s="77">
        <v>-15000</v>
      </c>
    </row>
    <row r="1140" spans="1:3" ht="16.5" thickBot="1" x14ac:dyDescent="0.3">
      <c r="A1140" s="43" t="s">
        <v>32</v>
      </c>
      <c r="B1140" s="57"/>
      <c r="C1140" s="126">
        <f>C1138+C1139</f>
        <v>1027.5</v>
      </c>
    </row>
    <row r="1141" spans="1:3" ht="15.75" thickTop="1" x14ac:dyDescent="0.25"/>
    <row r="1149" spans="1:3" ht="15.75" x14ac:dyDescent="0.25">
      <c r="A1149" s="92"/>
      <c r="B1149" s="37"/>
      <c r="C1149" s="120"/>
    </row>
    <row r="1161" spans="1:3" ht="17.25" x14ac:dyDescent="0.3">
      <c r="A1161" s="1" t="s">
        <v>100</v>
      </c>
      <c r="B1161" s="3"/>
      <c r="C1161" s="3"/>
    </row>
    <row r="1162" spans="1:3" ht="17.25" x14ac:dyDescent="0.3">
      <c r="A1162" s="1" t="s">
        <v>89</v>
      </c>
      <c r="B1162" s="3"/>
      <c r="C1162" s="3"/>
    </row>
    <row r="1163" spans="1:3" ht="15.75" x14ac:dyDescent="0.25">
      <c r="A1163" s="73"/>
      <c r="B1163" s="3"/>
      <c r="C1163" s="3"/>
    </row>
    <row r="1164" spans="1:3" ht="15.75" x14ac:dyDescent="0.25">
      <c r="A1164" s="74" t="s">
        <v>2</v>
      </c>
      <c r="B1164" s="3"/>
      <c r="C1164" s="3"/>
    </row>
    <row r="1165" spans="1:3" ht="15.75" x14ac:dyDescent="0.25">
      <c r="A1165" s="75"/>
      <c r="B1165" s="165" t="s">
        <v>90</v>
      </c>
      <c r="C1165" s="165"/>
    </row>
    <row r="1166" spans="1:3" ht="15.75" x14ac:dyDescent="0.25">
      <c r="A1166" s="76" t="s">
        <v>6</v>
      </c>
      <c r="B1166" s="8"/>
      <c r="C1166" s="7">
        <v>75000</v>
      </c>
    </row>
    <row r="1167" spans="1:3" ht="15.75" x14ac:dyDescent="0.25">
      <c r="A1167" s="67" t="s">
        <v>9</v>
      </c>
      <c r="B1167" s="11"/>
      <c r="C1167" s="10">
        <v>7800</v>
      </c>
    </row>
    <row r="1168" spans="1:3" ht="15.75" x14ac:dyDescent="0.25">
      <c r="A1168" s="67" t="s">
        <v>11</v>
      </c>
      <c r="B1168" s="11"/>
      <c r="C1168" s="10">
        <v>35325</v>
      </c>
    </row>
    <row r="1169" spans="1:3" ht="15.75" x14ac:dyDescent="0.25">
      <c r="A1169" s="67" t="s">
        <v>13</v>
      </c>
      <c r="B1169" s="11"/>
      <c r="C1169" s="10">
        <v>37500</v>
      </c>
    </row>
    <row r="1170" spans="1:3" ht="15.75" x14ac:dyDescent="0.25">
      <c r="A1170" s="67" t="s">
        <v>16</v>
      </c>
      <c r="B1170" s="11"/>
      <c r="C1170" s="10">
        <v>25000</v>
      </c>
    </row>
    <row r="1171" spans="1:3" ht="15.75" x14ac:dyDescent="0.25">
      <c r="A1171" s="67" t="s">
        <v>17</v>
      </c>
      <c r="B1171" s="11"/>
      <c r="C1171" s="10">
        <v>55000</v>
      </c>
    </row>
    <row r="1172" spans="1:3" ht="15.75" x14ac:dyDescent="0.25">
      <c r="A1172" s="67" t="s">
        <v>18</v>
      </c>
      <c r="B1172" s="11"/>
      <c r="C1172" s="10">
        <v>11500</v>
      </c>
    </row>
    <row r="1173" spans="1:3" ht="15.75" x14ac:dyDescent="0.25">
      <c r="A1173" s="67" t="s">
        <v>19</v>
      </c>
      <c r="B1173" s="11"/>
      <c r="C1173" s="10">
        <v>20000</v>
      </c>
    </row>
    <row r="1174" spans="1:3" ht="15.75" x14ac:dyDescent="0.25">
      <c r="A1174" s="78" t="s">
        <v>20</v>
      </c>
      <c r="B1174" s="19"/>
      <c r="C1174" s="18">
        <f>SUM(C1166:C1173)</f>
        <v>267125</v>
      </c>
    </row>
    <row r="1175" spans="1:3" ht="15.75" x14ac:dyDescent="0.25">
      <c r="A1175" s="79"/>
      <c r="B1175" s="47"/>
      <c r="C1175" s="20"/>
    </row>
    <row r="1176" spans="1:3" ht="15.75" x14ac:dyDescent="0.25">
      <c r="A1176" s="80" t="s">
        <v>21</v>
      </c>
      <c r="B1176" s="47"/>
      <c r="C1176" s="20"/>
    </row>
    <row r="1177" spans="1:3" ht="15.75" x14ac:dyDescent="0.25">
      <c r="A1177" s="67" t="s">
        <v>23</v>
      </c>
      <c r="B1177" s="47"/>
      <c r="C1177" s="77"/>
    </row>
    <row r="1178" spans="1:3" ht="15.75" x14ac:dyDescent="0.25">
      <c r="A1178" s="67" t="s">
        <v>22</v>
      </c>
      <c r="B1178" s="47"/>
      <c r="C1178" s="81"/>
    </row>
    <row r="1179" spans="1:3" ht="15.75" x14ac:dyDescent="0.25">
      <c r="A1179" s="67" t="s">
        <v>24</v>
      </c>
      <c r="B1179" s="90"/>
      <c r="C1179" s="81"/>
    </row>
    <row r="1180" spans="1:3" ht="15.75" x14ac:dyDescent="0.25">
      <c r="A1180" s="67" t="s">
        <v>25</v>
      </c>
      <c r="B1180" s="47"/>
      <c r="C1180" s="81"/>
    </row>
    <row r="1181" spans="1:3" ht="15.75" x14ac:dyDescent="0.25">
      <c r="A1181" s="67"/>
      <c r="B1181" s="8"/>
      <c r="C1181" s="7">
        <f>C1174+B1179+C1177</f>
        <v>267125</v>
      </c>
    </row>
    <row r="1182" spans="1:3" ht="15.75" x14ac:dyDescent="0.25">
      <c r="A1182" s="80" t="s">
        <v>26</v>
      </c>
      <c r="B1182" s="47"/>
      <c r="C1182" s="81"/>
    </row>
    <row r="1183" spans="1:3" ht="15.75" x14ac:dyDescent="0.25">
      <c r="A1183" s="67" t="s">
        <v>27</v>
      </c>
      <c r="B1183" s="29" t="s">
        <v>38</v>
      </c>
      <c r="C1183" s="82"/>
    </row>
    <row r="1184" spans="1:3" ht="17.25" x14ac:dyDescent="0.3">
      <c r="A1184" s="83"/>
      <c r="B1184" s="49"/>
      <c r="C1184" s="137"/>
    </row>
    <row r="1185" spans="1:3" ht="16.5" thickBot="1" x14ac:dyDescent="0.3">
      <c r="A1185" s="67" t="s">
        <v>29</v>
      </c>
      <c r="B1185" s="35"/>
      <c r="C1185" s="84">
        <f>C1181</f>
        <v>267125</v>
      </c>
    </row>
    <row r="1186" spans="1:3" ht="15.75" x14ac:dyDescent="0.25">
      <c r="A1186" s="67" t="s">
        <v>30</v>
      </c>
      <c r="B1186" s="50"/>
      <c r="C1186" s="85">
        <f>C1185*6/100</f>
        <v>16027.5</v>
      </c>
    </row>
    <row r="1187" spans="1:3" ht="15.75" x14ac:dyDescent="0.25">
      <c r="A1187" s="67" t="s">
        <v>31</v>
      </c>
      <c r="B1187" s="47"/>
      <c r="C1187" s="77">
        <v>-15000</v>
      </c>
    </row>
    <row r="1188" spans="1:3" ht="16.5" thickBot="1" x14ac:dyDescent="0.3">
      <c r="A1188" s="43" t="s">
        <v>32</v>
      </c>
      <c r="B1188" s="57"/>
      <c r="C1188" s="126">
        <f>C1186+C1187</f>
        <v>1027.5</v>
      </c>
    </row>
    <row r="1189" spans="1:3" ht="16.5" thickTop="1" x14ac:dyDescent="0.25">
      <c r="A1189" s="21"/>
      <c r="B1189" s="37"/>
      <c r="C1189" s="120"/>
    </row>
    <row r="1190" spans="1:3" ht="15.75" x14ac:dyDescent="0.25">
      <c r="A1190" s="21"/>
      <c r="B1190" s="37"/>
      <c r="C1190" s="120"/>
    </row>
    <row r="1191" spans="1:3" ht="15.75" x14ac:dyDescent="0.25">
      <c r="A1191" s="21"/>
      <c r="B1191" s="37"/>
      <c r="C1191" s="120"/>
    </row>
    <row r="1192" spans="1:3" ht="15.75" x14ac:dyDescent="0.25">
      <c r="A1192" s="21"/>
      <c r="B1192" s="37"/>
      <c r="C1192" s="120"/>
    </row>
    <row r="1193" spans="1:3" ht="15.75" x14ac:dyDescent="0.25">
      <c r="A1193" s="21"/>
      <c r="B1193" s="37"/>
      <c r="C1193" s="120"/>
    </row>
    <row r="1194" spans="1:3" ht="15.75" x14ac:dyDescent="0.25">
      <c r="A1194" s="21"/>
      <c r="B1194" s="37"/>
      <c r="C1194" s="120"/>
    </row>
    <row r="1195" spans="1:3" ht="15.75" x14ac:dyDescent="0.25">
      <c r="A1195" s="21"/>
      <c r="B1195" s="37"/>
      <c r="C1195" s="120"/>
    </row>
    <row r="1196" spans="1:3" ht="15.75" x14ac:dyDescent="0.25">
      <c r="A1196" s="21"/>
      <c r="B1196" s="37"/>
      <c r="C1196" s="120"/>
    </row>
    <row r="1198" spans="1:3" ht="15.75" x14ac:dyDescent="0.25">
      <c r="A1198" s="92"/>
      <c r="B1198" s="37"/>
      <c r="C1198" s="120"/>
    </row>
    <row r="1209" spans="1:3" ht="17.25" x14ac:dyDescent="0.3">
      <c r="A1209" s="1" t="s">
        <v>101</v>
      </c>
      <c r="B1209" s="3"/>
      <c r="C1209" s="3"/>
    </row>
    <row r="1210" spans="1:3" ht="17.25" x14ac:dyDescent="0.3">
      <c r="A1210" s="1" t="s">
        <v>89</v>
      </c>
      <c r="B1210" s="3"/>
      <c r="C1210" s="3"/>
    </row>
    <row r="1211" spans="1:3" ht="15.75" x14ac:dyDescent="0.25">
      <c r="A1211" s="73"/>
      <c r="B1211" s="3"/>
      <c r="C1211" s="3"/>
    </row>
    <row r="1212" spans="1:3" ht="15.75" x14ac:dyDescent="0.25">
      <c r="A1212" s="74" t="s">
        <v>2</v>
      </c>
      <c r="B1212" s="3"/>
      <c r="C1212" s="3"/>
    </row>
    <row r="1213" spans="1:3" ht="15.75" x14ac:dyDescent="0.25">
      <c r="A1213" s="75"/>
      <c r="B1213" s="165" t="s">
        <v>90</v>
      </c>
      <c r="C1213" s="165"/>
    </row>
    <row r="1214" spans="1:3" ht="15.75" x14ac:dyDescent="0.25">
      <c r="A1214" s="76" t="s">
        <v>6</v>
      </c>
      <c r="B1214" s="8"/>
      <c r="C1214" s="7">
        <v>75000</v>
      </c>
    </row>
    <row r="1215" spans="1:3" ht="15.75" x14ac:dyDescent="0.25">
      <c r="A1215" s="67" t="s">
        <v>9</v>
      </c>
      <c r="B1215" s="11"/>
      <c r="C1215" s="10">
        <v>7800</v>
      </c>
    </row>
    <row r="1216" spans="1:3" ht="15.75" x14ac:dyDescent="0.25">
      <c r="A1216" s="67" t="s">
        <v>11</v>
      </c>
      <c r="B1216" s="11"/>
      <c r="C1216" s="10">
        <v>35325</v>
      </c>
    </row>
    <row r="1217" spans="1:3" ht="15.75" x14ac:dyDescent="0.25">
      <c r="A1217" s="67" t="s">
        <v>13</v>
      </c>
      <c r="B1217" s="11"/>
      <c r="C1217" s="10">
        <v>37500</v>
      </c>
    </row>
    <row r="1218" spans="1:3" ht="15.75" x14ac:dyDescent="0.25">
      <c r="A1218" s="67" t="s">
        <v>16</v>
      </c>
      <c r="B1218" s="11"/>
      <c r="C1218" s="10">
        <v>25000</v>
      </c>
    </row>
    <row r="1219" spans="1:3" ht="15.75" x14ac:dyDescent="0.25">
      <c r="A1219" s="67" t="s">
        <v>17</v>
      </c>
      <c r="B1219" s="11"/>
      <c r="C1219" s="10">
        <v>55000</v>
      </c>
    </row>
    <row r="1220" spans="1:3" ht="15.75" x14ac:dyDescent="0.25">
      <c r="A1220" s="67" t="s">
        <v>18</v>
      </c>
      <c r="B1220" s="11"/>
      <c r="C1220" s="10">
        <v>11500</v>
      </c>
    </row>
    <row r="1221" spans="1:3" ht="15.75" x14ac:dyDescent="0.25">
      <c r="A1221" s="67" t="s">
        <v>19</v>
      </c>
      <c r="B1221" s="11"/>
      <c r="C1221" s="10">
        <v>20000</v>
      </c>
    </row>
    <row r="1222" spans="1:3" ht="15.75" x14ac:dyDescent="0.25">
      <c r="A1222" s="78" t="s">
        <v>20</v>
      </c>
      <c r="B1222" s="19"/>
      <c r="C1222" s="18">
        <f>SUM(C1214:C1221)</f>
        <v>267125</v>
      </c>
    </row>
    <row r="1223" spans="1:3" ht="15.75" x14ac:dyDescent="0.25">
      <c r="A1223" s="79"/>
      <c r="B1223" s="47"/>
      <c r="C1223" s="20"/>
    </row>
    <row r="1224" spans="1:3" ht="15.75" x14ac:dyDescent="0.25">
      <c r="A1224" s="80" t="s">
        <v>21</v>
      </c>
      <c r="B1224" s="47"/>
      <c r="C1224" s="20"/>
    </row>
    <row r="1225" spans="1:3" ht="15.75" x14ac:dyDescent="0.25">
      <c r="A1225" s="67" t="s">
        <v>23</v>
      </c>
      <c r="B1225" s="47"/>
      <c r="C1225" s="77"/>
    </row>
    <row r="1226" spans="1:3" ht="15.75" x14ac:dyDescent="0.25">
      <c r="A1226" s="67" t="s">
        <v>22</v>
      </c>
      <c r="B1226" s="47"/>
      <c r="C1226" s="81"/>
    </row>
    <row r="1227" spans="1:3" ht="15.75" x14ac:dyDescent="0.25">
      <c r="A1227" s="67" t="s">
        <v>24</v>
      </c>
      <c r="B1227" s="90"/>
      <c r="C1227" s="81"/>
    </row>
    <row r="1228" spans="1:3" ht="15.75" x14ac:dyDescent="0.25">
      <c r="A1228" s="67" t="s">
        <v>25</v>
      </c>
      <c r="B1228" s="47"/>
      <c r="C1228" s="81"/>
    </row>
    <row r="1229" spans="1:3" ht="15.75" x14ac:dyDescent="0.25">
      <c r="A1229" s="67"/>
      <c r="B1229" s="8"/>
      <c r="C1229" s="7">
        <f>C1222+B1227+C1225</f>
        <v>267125</v>
      </c>
    </row>
    <row r="1230" spans="1:3" ht="15.75" x14ac:dyDescent="0.25">
      <c r="A1230" s="80" t="s">
        <v>26</v>
      </c>
      <c r="B1230" s="47"/>
      <c r="C1230" s="81"/>
    </row>
    <row r="1231" spans="1:3" ht="15.75" x14ac:dyDescent="0.25">
      <c r="A1231" s="67" t="s">
        <v>27</v>
      </c>
      <c r="B1231" s="29" t="s">
        <v>38</v>
      </c>
      <c r="C1231" s="82"/>
    </row>
    <row r="1232" spans="1:3" ht="17.25" x14ac:dyDescent="0.3">
      <c r="A1232" s="83"/>
      <c r="B1232" s="49"/>
      <c r="C1232" s="137"/>
    </row>
    <row r="1233" spans="1:3" ht="16.5" thickBot="1" x14ac:dyDescent="0.3">
      <c r="A1233" s="67" t="s">
        <v>29</v>
      </c>
      <c r="B1233" s="35"/>
      <c r="C1233" s="84">
        <f>C1229</f>
        <v>267125</v>
      </c>
    </row>
    <row r="1234" spans="1:3" ht="15.75" x14ac:dyDescent="0.25">
      <c r="A1234" s="67" t="s">
        <v>30</v>
      </c>
      <c r="B1234" s="50"/>
      <c r="C1234" s="85">
        <f>C1233*6/100</f>
        <v>16027.5</v>
      </c>
    </row>
    <row r="1235" spans="1:3" ht="15.75" x14ac:dyDescent="0.25">
      <c r="A1235" s="67" t="s">
        <v>31</v>
      </c>
      <c r="B1235" s="47"/>
      <c r="C1235" s="77">
        <v>-15000</v>
      </c>
    </row>
    <row r="1236" spans="1:3" ht="16.5" thickBot="1" x14ac:dyDescent="0.3">
      <c r="A1236" s="43" t="s">
        <v>32</v>
      </c>
      <c r="B1236" s="57"/>
      <c r="C1236" s="126">
        <f>C1234+C1235</f>
        <v>1027.5</v>
      </c>
    </row>
    <row r="1237" spans="1:3" ht="15.75" thickTop="1" x14ac:dyDescent="0.25"/>
    <row r="1238" spans="1:3" ht="15.75" x14ac:dyDescent="0.25">
      <c r="A1238" s="92"/>
      <c r="B1238" s="37"/>
      <c r="C1238" s="120"/>
    </row>
    <row r="1239" spans="1:3" ht="15.75" x14ac:dyDescent="0.25">
      <c r="A1239" s="92"/>
      <c r="B1239" s="37"/>
      <c r="C1239" s="120"/>
    </row>
    <row r="1240" spans="1:3" ht="15.75" x14ac:dyDescent="0.25">
      <c r="A1240" s="92"/>
      <c r="B1240" s="37"/>
      <c r="C1240" s="120"/>
    </row>
    <row r="1241" spans="1:3" ht="15.75" x14ac:dyDescent="0.25">
      <c r="A1241" s="92"/>
      <c r="B1241" s="37"/>
      <c r="C1241" s="120"/>
    </row>
    <row r="1242" spans="1:3" ht="15.75" x14ac:dyDescent="0.25">
      <c r="A1242" s="92"/>
      <c r="B1242" s="37"/>
      <c r="C1242" s="120"/>
    </row>
    <row r="1243" spans="1:3" ht="15.75" x14ac:dyDescent="0.25">
      <c r="A1243" s="92"/>
      <c r="B1243" s="37"/>
      <c r="C1243" s="120"/>
    </row>
    <row r="1244" spans="1:3" ht="15.75" x14ac:dyDescent="0.25">
      <c r="A1244" s="92"/>
      <c r="B1244" s="37"/>
      <c r="C1244" s="120"/>
    </row>
    <row r="1245" spans="1:3" ht="15.75" x14ac:dyDescent="0.25">
      <c r="A1245" s="92"/>
      <c r="B1245" s="37"/>
      <c r="C1245" s="120"/>
    </row>
    <row r="1246" spans="1:3" ht="15.75" x14ac:dyDescent="0.25">
      <c r="A1246" s="92"/>
      <c r="B1246" s="37"/>
      <c r="C1246" s="120"/>
    </row>
    <row r="1247" spans="1:3" ht="15.75" x14ac:dyDescent="0.25">
      <c r="A1247" s="92"/>
      <c r="B1247" s="37"/>
      <c r="C1247" s="120"/>
    </row>
    <row r="1248" spans="1:3" ht="15.75" x14ac:dyDescent="0.25">
      <c r="A1248" s="92"/>
      <c r="B1248" s="37"/>
      <c r="C1248" s="120"/>
    </row>
    <row r="1249" spans="1:3" ht="15.75" x14ac:dyDescent="0.25">
      <c r="A1249" s="92"/>
      <c r="B1249" s="37"/>
      <c r="C1249" s="120"/>
    </row>
    <row r="1250" spans="1:3" ht="15.75" x14ac:dyDescent="0.25">
      <c r="A1250" s="92"/>
      <c r="B1250" s="37"/>
      <c r="C1250" s="120"/>
    </row>
    <row r="1256" spans="1:3" ht="17.25" x14ac:dyDescent="0.3">
      <c r="A1256" s="1" t="s">
        <v>102</v>
      </c>
      <c r="B1256" s="3"/>
      <c r="C1256" s="3"/>
    </row>
    <row r="1257" spans="1:3" ht="17.25" x14ac:dyDescent="0.3">
      <c r="A1257" s="1" t="s">
        <v>89</v>
      </c>
      <c r="B1257" s="3"/>
      <c r="C1257" s="3"/>
    </row>
    <row r="1258" spans="1:3" ht="15.75" x14ac:dyDescent="0.25">
      <c r="A1258" s="73"/>
      <c r="B1258" s="3"/>
      <c r="C1258" s="3"/>
    </row>
    <row r="1259" spans="1:3" ht="15.75" x14ac:dyDescent="0.25">
      <c r="A1259" s="74" t="s">
        <v>2</v>
      </c>
      <c r="B1259" s="3"/>
      <c r="C1259" s="3"/>
    </row>
    <row r="1260" spans="1:3" ht="15.75" x14ac:dyDescent="0.25">
      <c r="A1260" s="75"/>
      <c r="B1260" s="165" t="s">
        <v>90</v>
      </c>
      <c r="C1260" s="165"/>
    </row>
    <row r="1261" spans="1:3" ht="15.75" x14ac:dyDescent="0.25">
      <c r="A1261" s="76" t="s">
        <v>6</v>
      </c>
      <c r="B1261" s="8"/>
      <c r="C1261" s="7">
        <v>75000</v>
      </c>
    </row>
    <row r="1262" spans="1:3" ht="15.75" x14ac:dyDescent="0.25">
      <c r="A1262" s="67" t="s">
        <v>9</v>
      </c>
      <c r="B1262" s="11"/>
      <c r="C1262" s="10">
        <v>7800</v>
      </c>
    </row>
    <row r="1263" spans="1:3" ht="15.75" x14ac:dyDescent="0.25">
      <c r="A1263" s="67" t="s">
        <v>11</v>
      </c>
      <c r="B1263" s="11"/>
      <c r="C1263" s="10">
        <v>35325</v>
      </c>
    </row>
    <row r="1264" spans="1:3" ht="15.75" x14ac:dyDescent="0.25">
      <c r="A1264" s="67" t="s">
        <v>13</v>
      </c>
      <c r="B1264" s="11"/>
      <c r="C1264" s="10">
        <v>37500</v>
      </c>
    </row>
    <row r="1265" spans="1:3" ht="15.75" x14ac:dyDescent="0.25">
      <c r="A1265" s="67" t="s">
        <v>16</v>
      </c>
      <c r="B1265" s="11"/>
      <c r="C1265" s="10">
        <v>25000</v>
      </c>
    </row>
    <row r="1266" spans="1:3" ht="15.75" x14ac:dyDescent="0.25">
      <c r="A1266" s="67" t="s">
        <v>17</v>
      </c>
      <c r="B1266" s="11"/>
      <c r="C1266" s="10">
        <v>55000</v>
      </c>
    </row>
    <row r="1267" spans="1:3" ht="15.75" x14ac:dyDescent="0.25">
      <c r="A1267" s="67" t="s">
        <v>18</v>
      </c>
      <c r="B1267" s="11"/>
      <c r="C1267" s="10">
        <v>11500</v>
      </c>
    </row>
    <row r="1268" spans="1:3" ht="15.75" x14ac:dyDescent="0.25">
      <c r="A1268" s="67" t="s">
        <v>19</v>
      </c>
      <c r="B1268" s="11"/>
      <c r="C1268" s="10">
        <v>20000</v>
      </c>
    </row>
    <row r="1269" spans="1:3" ht="15.75" x14ac:dyDescent="0.25">
      <c r="A1269" s="78" t="s">
        <v>20</v>
      </c>
      <c r="B1269" s="19"/>
      <c r="C1269" s="18">
        <f>SUM(C1261:C1268)</f>
        <v>267125</v>
      </c>
    </row>
    <row r="1270" spans="1:3" ht="15.75" x14ac:dyDescent="0.25">
      <c r="A1270" s="79"/>
      <c r="B1270" s="47"/>
      <c r="C1270" s="20"/>
    </row>
    <row r="1271" spans="1:3" ht="15.75" x14ac:dyDescent="0.25">
      <c r="A1271" s="80" t="s">
        <v>21</v>
      </c>
      <c r="B1271" s="47"/>
      <c r="C1271" s="20"/>
    </row>
    <row r="1272" spans="1:3" ht="15.75" x14ac:dyDescent="0.25">
      <c r="A1272" s="67" t="s">
        <v>23</v>
      </c>
      <c r="B1272" s="47"/>
      <c r="C1272" s="77"/>
    </row>
    <row r="1273" spans="1:3" ht="15.75" x14ac:dyDescent="0.25">
      <c r="A1273" s="67" t="s">
        <v>22</v>
      </c>
      <c r="B1273" s="47"/>
      <c r="C1273" s="81"/>
    </row>
    <row r="1274" spans="1:3" ht="15.75" x14ac:dyDescent="0.25">
      <c r="A1274" s="67" t="s">
        <v>24</v>
      </c>
      <c r="B1274" s="90"/>
      <c r="C1274" s="81"/>
    </row>
    <row r="1275" spans="1:3" ht="15.75" x14ac:dyDescent="0.25">
      <c r="A1275" s="67" t="s">
        <v>25</v>
      </c>
      <c r="B1275" s="47"/>
      <c r="C1275" s="81"/>
    </row>
    <row r="1276" spans="1:3" ht="15.75" x14ac:dyDescent="0.25">
      <c r="A1276" s="67"/>
      <c r="B1276" s="8"/>
      <c r="C1276" s="7">
        <f>C1269+B1274+C1272</f>
        <v>267125</v>
      </c>
    </row>
    <row r="1277" spans="1:3" ht="15.75" x14ac:dyDescent="0.25">
      <c r="A1277" s="80" t="s">
        <v>26</v>
      </c>
      <c r="B1277" s="47"/>
      <c r="C1277" s="81"/>
    </row>
    <row r="1278" spans="1:3" ht="15.75" x14ac:dyDescent="0.25">
      <c r="A1278" s="67" t="s">
        <v>27</v>
      </c>
      <c r="B1278" s="29" t="s">
        <v>38</v>
      </c>
      <c r="C1278" s="82"/>
    </row>
    <row r="1279" spans="1:3" ht="17.25" x14ac:dyDescent="0.3">
      <c r="A1279" s="83"/>
      <c r="B1279" s="49"/>
      <c r="C1279" s="137"/>
    </row>
    <row r="1280" spans="1:3" ht="16.5" thickBot="1" x14ac:dyDescent="0.3">
      <c r="A1280" s="67" t="s">
        <v>29</v>
      </c>
      <c r="B1280" s="35"/>
      <c r="C1280" s="84">
        <f>C1276</f>
        <v>267125</v>
      </c>
    </row>
    <row r="1281" spans="1:3" ht="15.75" x14ac:dyDescent="0.25">
      <c r="A1281" s="67" t="s">
        <v>30</v>
      </c>
      <c r="B1281" s="50"/>
      <c r="C1281" s="85">
        <f>C1280*6/100</f>
        <v>16027.5</v>
      </c>
    </row>
    <row r="1282" spans="1:3" ht="15.75" x14ac:dyDescent="0.25">
      <c r="A1282" s="67" t="s">
        <v>31</v>
      </c>
      <c r="B1282" s="47"/>
      <c r="C1282" s="77">
        <v>-15000</v>
      </c>
    </row>
    <row r="1283" spans="1:3" ht="16.5" thickBot="1" x14ac:dyDescent="0.3">
      <c r="A1283" s="43" t="s">
        <v>32</v>
      </c>
      <c r="B1283" s="57"/>
      <c r="C1283" s="126">
        <f>C1281+C1282</f>
        <v>1027.5</v>
      </c>
    </row>
    <row r="1284" spans="1:3" ht="15.75" thickTop="1" x14ac:dyDescent="0.25"/>
    <row r="1285" spans="1:3" ht="15.75" x14ac:dyDescent="0.25">
      <c r="A1285" s="92"/>
      <c r="B1285" s="37"/>
      <c r="C1285" s="120"/>
    </row>
    <row r="1304" spans="1:3" ht="17.25" x14ac:dyDescent="0.3">
      <c r="A1304" s="1" t="s">
        <v>103</v>
      </c>
      <c r="B1304" s="3"/>
      <c r="C1304" s="3"/>
    </row>
    <row r="1305" spans="1:3" ht="17.25" x14ac:dyDescent="0.3">
      <c r="A1305" s="1" t="s">
        <v>89</v>
      </c>
      <c r="B1305" s="3"/>
      <c r="C1305" s="3"/>
    </row>
    <row r="1306" spans="1:3" ht="15.75" x14ac:dyDescent="0.25">
      <c r="A1306" s="73"/>
      <c r="B1306" s="3"/>
      <c r="C1306" s="3"/>
    </row>
    <row r="1307" spans="1:3" ht="15.75" x14ac:dyDescent="0.25">
      <c r="A1307" s="74" t="s">
        <v>2</v>
      </c>
      <c r="B1307" s="3"/>
      <c r="C1307" s="3"/>
    </row>
    <row r="1308" spans="1:3" ht="15.75" x14ac:dyDescent="0.25">
      <c r="A1308" s="75"/>
      <c r="B1308" s="165" t="s">
        <v>90</v>
      </c>
      <c r="C1308" s="165"/>
    </row>
    <row r="1309" spans="1:3" ht="15.75" x14ac:dyDescent="0.25">
      <c r="A1309" s="76" t="s">
        <v>6</v>
      </c>
      <c r="B1309" s="8"/>
      <c r="C1309" s="7">
        <v>75000</v>
      </c>
    </row>
    <row r="1310" spans="1:3" ht="15.75" x14ac:dyDescent="0.25">
      <c r="A1310" s="67" t="s">
        <v>9</v>
      </c>
      <c r="B1310" s="11"/>
      <c r="C1310" s="10">
        <v>7800</v>
      </c>
    </row>
    <row r="1311" spans="1:3" ht="15.75" x14ac:dyDescent="0.25">
      <c r="A1311" s="67" t="s">
        <v>11</v>
      </c>
      <c r="B1311" s="11"/>
      <c r="C1311" s="10">
        <v>35325</v>
      </c>
    </row>
    <row r="1312" spans="1:3" ht="15.75" x14ac:dyDescent="0.25">
      <c r="A1312" s="67" t="s">
        <v>13</v>
      </c>
      <c r="B1312" s="11"/>
      <c r="C1312" s="10">
        <v>37500</v>
      </c>
    </row>
    <row r="1313" spans="1:3" ht="15.75" x14ac:dyDescent="0.25">
      <c r="A1313" s="67" t="s">
        <v>16</v>
      </c>
      <c r="B1313" s="11"/>
      <c r="C1313" s="10">
        <v>25000</v>
      </c>
    </row>
    <row r="1314" spans="1:3" ht="15.75" x14ac:dyDescent="0.25">
      <c r="A1314" s="67" t="s">
        <v>17</v>
      </c>
      <c r="B1314" s="11"/>
      <c r="C1314" s="10">
        <v>55000</v>
      </c>
    </row>
    <row r="1315" spans="1:3" ht="15.75" x14ac:dyDescent="0.25">
      <c r="A1315" s="67" t="s">
        <v>18</v>
      </c>
      <c r="B1315" s="11"/>
      <c r="C1315" s="10">
        <v>11500</v>
      </c>
    </row>
    <row r="1316" spans="1:3" ht="15.75" x14ac:dyDescent="0.25">
      <c r="A1316" s="67" t="s">
        <v>19</v>
      </c>
      <c r="B1316" s="11"/>
      <c r="C1316" s="10">
        <v>20000</v>
      </c>
    </row>
    <row r="1317" spans="1:3" ht="15.75" x14ac:dyDescent="0.25">
      <c r="A1317" s="78" t="s">
        <v>20</v>
      </c>
      <c r="B1317" s="19"/>
      <c r="C1317" s="18">
        <f>SUM(C1309:C1316)</f>
        <v>267125</v>
      </c>
    </row>
    <row r="1318" spans="1:3" ht="15.75" x14ac:dyDescent="0.25">
      <c r="A1318" s="79"/>
      <c r="B1318" s="47"/>
      <c r="C1318" s="20"/>
    </row>
    <row r="1319" spans="1:3" ht="15.75" x14ac:dyDescent="0.25">
      <c r="A1319" s="80" t="s">
        <v>21</v>
      </c>
      <c r="B1319" s="47"/>
      <c r="C1319" s="20"/>
    </row>
    <row r="1320" spans="1:3" ht="15.75" x14ac:dyDescent="0.25">
      <c r="A1320" s="67" t="s">
        <v>23</v>
      </c>
      <c r="B1320" s="47"/>
      <c r="C1320" s="77"/>
    </row>
    <row r="1321" spans="1:3" ht="15.75" x14ac:dyDescent="0.25">
      <c r="A1321" s="67" t="s">
        <v>22</v>
      </c>
      <c r="B1321" s="47"/>
      <c r="C1321" s="81"/>
    </row>
    <row r="1322" spans="1:3" ht="15.75" x14ac:dyDescent="0.25">
      <c r="A1322" s="67" t="s">
        <v>24</v>
      </c>
      <c r="B1322" s="90"/>
      <c r="C1322" s="81"/>
    </row>
    <row r="1323" spans="1:3" ht="15.75" x14ac:dyDescent="0.25">
      <c r="A1323" s="67" t="s">
        <v>25</v>
      </c>
      <c r="B1323" s="47"/>
      <c r="C1323" s="81"/>
    </row>
    <row r="1324" spans="1:3" ht="15.75" x14ac:dyDescent="0.25">
      <c r="A1324" s="67"/>
      <c r="B1324" s="8"/>
      <c r="C1324" s="7">
        <f>C1317+B1322+C1320</f>
        <v>267125</v>
      </c>
    </row>
    <row r="1325" spans="1:3" ht="15.75" x14ac:dyDescent="0.25">
      <c r="A1325" s="80" t="s">
        <v>26</v>
      </c>
      <c r="B1325" s="47"/>
      <c r="C1325" s="81"/>
    </row>
    <row r="1326" spans="1:3" ht="15.75" x14ac:dyDescent="0.25">
      <c r="A1326" s="67" t="s">
        <v>27</v>
      </c>
      <c r="B1326" s="29" t="s">
        <v>38</v>
      </c>
      <c r="C1326" s="82"/>
    </row>
    <row r="1327" spans="1:3" ht="17.25" x14ac:dyDescent="0.3">
      <c r="A1327" s="83"/>
      <c r="B1327" s="49"/>
      <c r="C1327" s="137"/>
    </row>
    <row r="1328" spans="1:3" ht="16.5" thickBot="1" x14ac:dyDescent="0.3">
      <c r="A1328" s="67" t="s">
        <v>29</v>
      </c>
      <c r="B1328" s="35"/>
      <c r="C1328" s="84">
        <f>C1324</f>
        <v>267125</v>
      </c>
    </row>
    <row r="1329" spans="1:3" ht="15.75" x14ac:dyDescent="0.25">
      <c r="A1329" s="67" t="s">
        <v>30</v>
      </c>
      <c r="B1329" s="50"/>
      <c r="C1329" s="85">
        <f>C1328*6/100</f>
        <v>16027.5</v>
      </c>
    </row>
    <row r="1330" spans="1:3" ht="15.75" x14ac:dyDescent="0.25">
      <c r="A1330" s="67" t="s">
        <v>31</v>
      </c>
      <c r="B1330" s="47"/>
      <c r="C1330" s="77">
        <v>-15000</v>
      </c>
    </row>
    <row r="1331" spans="1:3" ht="16.5" thickBot="1" x14ac:dyDescent="0.3">
      <c r="A1331" s="43" t="s">
        <v>32</v>
      </c>
      <c r="B1331" s="57"/>
      <c r="C1331" s="126">
        <f>C1329+C1330</f>
        <v>1027.5</v>
      </c>
    </row>
    <row r="1332" spans="1:3" ht="15.75" thickTop="1" x14ac:dyDescent="0.25"/>
    <row r="1333" spans="1:3" ht="15.75" x14ac:dyDescent="0.25">
      <c r="A1333" s="92"/>
      <c r="B1333" s="37"/>
      <c r="C1333" s="120"/>
    </row>
    <row r="1334" spans="1:3" ht="15.75" x14ac:dyDescent="0.25">
      <c r="A1334" s="92"/>
      <c r="B1334" s="37"/>
      <c r="C1334" s="120"/>
    </row>
    <row r="1335" spans="1:3" ht="15.75" x14ac:dyDescent="0.25">
      <c r="A1335" s="92"/>
      <c r="B1335" s="37"/>
      <c r="C1335" s="120"/>
    </row>
    <row r="1336" spans="1:3" ht="15.75" x14ac:dyDescent="0.25">
      <c r="A1336" s="92"/>
      <c r="B1336" s="37"/>
      <c r="C1336" s="120"/>
    </row>
    <row r="1337" spans="1:3" ht="15.75" x14ac:dyDescent="0.25">
      <c r="A1337" s="92"/>
      <c r="B1337" s="37"/>
      <c r="C1337" s="120"/>
    </row>
    <row r="1338" spans="1:3" ht="15.75" x14ac:dyDescent="0.25">
      <c r="A1338" s="92"/>
      <c r="B1338" s="37"/>
      <c r="C1338" s="120"/>
    </row>
    <row r="1339" spans="1:3" ht="15.75" x14ac:dyDescent="0.25">
      <c r="A1339" s="92"/>
      <c r="B1339" s="37"/>
      <c r="C1339" s="120"/>
    </row>
    <row r="1352" spans="1:3" ht="17.25" x14ac:dyDescent="0.3">
      <c r="A1352" s="1" t="s">
        <v>104</v>
      </c>
      <c r="B1352" s="3"/>
      <c r="C1352" s="3"/>
    </row>
    <row r="1353" spans="1:3" ht="17.25" x14ac:dyDescent="0.3">
      <c r="A1353" s="1" t="s">
        <v>89</v>
      </c>
      <c r="B1353" s="3"/>
      <c r="C1353" s="3"/>
    </row>
    <row r="1354" spans="1:3" ht="15.75" x14ac:dyDescent="0.25">
      <c r="A1354" s="73"/>
      <c r="B1354" s="3"/>
      <c r="C1354" s="3"/>
    </row>
    <row r="1355" spans="1:3" ht="15.75" x14ac:dyDescent="0.25">
      <c r="A1355" s="74" t="s">
        <v>2</v>
      </c>
      <c r="B1355" s="3"/>
      <c r="C1355" s="3"/>
    </row>
    <row r="1356" spans="1:3" ht="15.75" x14ac:dyDescent="0.25">
      <c r="A1356" s="75"/>
      <c r="B1356" s="165" t="s">
        <v>90</v>
      </c>
      <c r="C1356" s="165"/>
    </row>
    <row r="1357" spans="1:3" ht="15.75" x14ac:dyDescent="0.25">
      <c r="A1357" s="76" t="s">
        <v>6</v>
      </c>
      <c r="B1357" s="8"/>
      <c r="C1357" s="7">
        <v>75000</v>
      </c>
    </row>
    <row r="1358" spans="1:3" ht="15.75" x14ac:dyDescent="0.25">
      <c r="A1358" s="67" t="s">
        <v>9</v>
      </c>
      <c r="B1358" s="11"/>
      <c r="C1358" s="10">
        <v>7800</v>
      </c>
    </row>
    <row r="1359" spans="1:3" ht="15.75" x14ac:dyDescent="0.25">
      <c r="A1359" s="67" t="s">
        <v>11</v>
      </c>
      <c r="B1359" s="11"/>
      <c r="C1359" s="10">
        <v>35325</v>
      </c>
    </row>
    <row r="1360" spans="1:3" ht="15.75" x14ac:dyDescent="0.25">
      <c r="A1360" s="67" t="s">
        <v>13</v>
      </c>
      <c r="B1360" s="11"/>
      <c r="C1360" s="10">
        <v>37500</v>
      </c>
    </row>
    <row r="1361" spans="1:3" ht="15.75" x14ac:dyDescent="0.25">
      <c r="A1361" s="67" t="s">
        <v>16</v>
      </c>
      <c r="B1361" s="11"/>
      <c r="C1361" s="10">
        <v>25000</v>
      </c>
    </row>
    <row r="1362" spans="1:3" ht="15.75" x14ac:dyDescent="0.25">
      <c r="A1362" s="67" t="s">
        <v>17</v>
      </c>
      <c r="B1362" s="11"/>
      <c r="C1362" s="10">
        <v>55000</v>
      </c>
    </row>
    <row r="1363" spans="1:3" ht="15.75" x14ac:dyDescent="0.25">
      <c r="A1363" s="67" t="s">
        <v>18</v>
      </c>
      <c r="B1363" s="11"/>
      <c r="C1363" s="10">
        <v>11500</v>
      </c>
    </row>
    <row r="1364" spans="1:3" ht="15.75" x14ac:dyDescent="0.25">
      <c r="A1364" s="67" t="s">
        <v>19</v>
      </c>
      <c r="B1364" s="11"/>
      <c r="C1364" s="10">
        <v>20000</v>
      </c>
    </row>
    <row r="1365" spans="1:3" ht="15.75" x14ac:dyDescent="0.25">
      <c r="A1365" s="78" t="s">
        <v>20</v>
      </c>
      <c r="B1365" s="19"/>
      <c r="C1365" s="18">
        <f>SUM(C1357:C1364)</f>
        <v>267125</v>
      </c>
    </row>
    <row r="1366" spans="1:3" ht="15.75" x14ac:dyDescent="0.25">
      <c r="A1366" s="79"/>
      <c r="B1366" s="47"/>
      <c r="C1366" s="20"/>
    </row>
    <row r="1367" spans="1:3" ht="15.75" x14ac:dyDescent="0.25">
      <c r="A1367" s="80" t="s">
        <v>21</v>
      </c>
      <c r="B1367" s="47"/>
      <c r="C1367" s="20"/>
    </row>
    <row r="1368" spans="1:3" ht="15.75" x14ac:dyDescent="0.25">
      <c r="A1368" s="67" t="s">
        <v>23</v>
      </c>
      <c r="B1368" s="47"/>
      <c r="C1368" s="77"/>
    </row>
    <row r="1369" spans="1:3" ht="15.75" x14ac:dyDescent="0.25">
      <c r="A1369" s="67" t="s">
        <v>22</v>
      </c>
      <c r="B1369" s="47"/>
      <c r="C1369" s="81"/>
    </row>
    <row r="1370" spans="1:3" ht="15.75" x14ac:dyDescent="0.25">
      <c r="A1370" s="67" t="s">
        <v>24</v>
      </c>
      <c r="B1370" s="90"/>
      <c r="C1370" s="81"/>
    </row>
    <row r="1371" spans="1:3" ht="15.75" x14ac:dyDescent="0.25">
      <c r="A1371" s="67" t="s">
        <v>25</v>
      </c>
      <c r="B1371" s="47"/>
      <c r="C1371" s="81"/>
    </row>
    <row r="1372" spans="1:3" ht="15.75" x14ac:dyDescent="0.25">
      <c r="A1372" s="67"/>
      <c r="B1372" s="8"/>
      <c r="C1372" s="7">
        <f>C1365+B1370+C1368</f>
        <v>267125</v>
      </c>
    </row>
    <row r="1373" spans="1:3" ht="15.75" x14ac:dyDescent="0.25">
      <c r="A1373" s="80" t="s">
        <v>26</v>
      </c>
      <c r="B1373" s="47"/>
      <c r="C1373" s="81"/>
    </row>
    <row r="1374" spans="1:3" ht="15.75" x14ac:dyDescent="0.25">
      <c r="A1374" s="67" t="s">
        <v>27</v>
      </c>
      <c r="B1374" s="29" t="s">
        <v>38</v>
      </c>
      <c r="C1374" s="82"/>
    </row>
    <row r="1375" spans="1:3" ht="17.25" x14ac:dyDescent="0.3">
      <c r="A1375" s="83"/>
      <c r="B1375" s="49"/>
      <c r="C1375" s="137"/>
    </row>
    <row r="1376" spans="1:3" ht="16.5" thickBot="1" x14ac:dyDescent="0.3">
      <c r="A1376" s="67" t="s">
        <v>29</v>
      </c>
      <c r="B1376" s="35"/>
      <c r="C1376" s="84">
        <f>C1372</f>
        <v>267125</v>
      </c>
    </row>
    <row r="1377" spans="1:3" ht="15.75" x14ac:dyDescent="0.25">
      <c r="A1377" s="67" t="s">
        <v>30</v>
      </c>
      <c r="B1377" s="50"/>
      <c r="C1377" s="85">
        <f>C1376*6/100</f>
        <v>16027.5</v>
      </c>
    </row>
    <row r="1378" spans="1:3" ht="15.75" x14ac:dyDescent="0.25">
      <c r="A1378" s="67" t="s">
        <v>31</v>
      </c>
      <c r="B1378" s="47"/>
      <c r="C1378" s="77">
        <v>-15000</v>
      </c>
    </row>
    <row r="1379" spans="1:3" ht="16.5" thickBot="1" x14ac:dyDescent="0.3">
      <c r="A1379" s="43" t="s">
        <v>32</v>
      </c>
      <c r="B1379" s="57"/>
      <c r="C1379" s="126">
        <f>C1377+C1378</f>
        <v>1027.5</v>
      </c>
    </row>
    <row r="1380" spans="1:3" ht="15.75" thickTop="1" x14ac:dyDescent="0.25"/>
    <row r="1381" spans="1:3" ht="15.75" x14ac:dyDescent="0.25">
      <c r="A1381" s="92"/>
      <c r="B1381" s="37"/>
      <c r="C1381" s="120"/>
    </row>
    <row r="1400" spans="1:3" ht="17.25" x14ac:dyDescent="0.3">
      <c r="A1400" s="1" t="s">
        <v>105</v>
      </c>
      <c r="B1400" s="3"/>
      <c r="C1400" s="3"/>
    </row>
    <row r="1401" spans="1:3" ht="17.25" x14ac:dyDescent="0.3">
      <c r="A1401" s="1" t="s">
        <v>89</v>
      </c>
      <c r="B1401" s="3"/>
      <c r="C1401" s="3"/>
    </row>
    <row r="1402" spans="1:3" ht="15.75" x14ac:dyDescent="0.25">
      <c r="A1402" s="73"/>
      <c r="B1402" s="3"/>
      <c r="C1402" s="3"/>
    </row>
    <row r="1403" spans="1:3" ht="15.75" x14ac:dyDescent="0.25">
      <c r="A1403" s="74" t="s">
        <v>2</v>
      </c>
      <c r="B1403" s="3"/>
      <c r="C1403" s="3"/>
    </row>
    <row r="1404" spans="1:3" ht="15.75" x14ac:dyDescent="0.25">
      <c r="A1404" s="75"/>
      <c r="B1404" s="165" t="s">
        <v>90</v>
      </c>
      <c r="C1404" s="165"/>
    </row>
    <row r="1405" spans="1:3" ht="15.75" x14ac:dyDescent="0.25">
      <c r="A1405" s="76" t="s">
        <v>6</v>
      </c>
      <c r="B1405" s="8"/>
      <c r="C1405" s="7">
        <v>75000</v>
      </c>
    </row>
    <row r="1406" spans="1:3" ht="15.75" x14ac:dyDescent="0.25">
      <c r="A1406" s="67" t="s">
        <v>9</v>
      </c>
      <c r="B1406" s="11"/>
      <c r="C1406" s="10">
        <v>7800</v>
      </c>
    </row>
    <row r="1407" spans="1:3" ht="15.75" x14ac:dyDescent="0.25">
      <c r="A1407" s="67" t="s">
        <v>11</v>
      </c>
      <c r="B1407" s="11"/>
      <c r="C1407" s="10">
        <v>35325</v>
      </c>
    </row>
    <row r="1408" spans="1:3" ht="15.75" x14ac:dyDescent="0.25">
      <c r="A1408" s="67" t="s">
        <v>13</v>
      </c>
      <c r="B1408" s="11"/>
      <c r="C1408" s="10">
        <v>37500</v>
      </c>
    </row>
    <row r="1409" spans="1:3" ht="15.75" x14ac:dyDescent="0.25">
      <c r="A1409" s="67" t="s">
        <v>16</v>
      </c>
      <c r="B1409" s="11"/>
      <c r="C1409" s="10">
        <v>25000</v>
      </c>
    </row>
    <row r="1410" spans="1:3" ht="15.75" x14ac:dyDescent="0.25">
      <c r="A1410" s="67" t="s">
        <v>17</v>
      </c>
      <c r="B1410" s="11"/>
      <c r="C1410" s="10">
        <v>55000</v>
      </c>
    </row>
    <row r="1411" spans="1:3" ht="15.75" x14ac:dyDescent="0.25">
      <c r="A1411" s="67" t="s">
        <v>18</v>
      </c>
      <c r="B1411" s="11"/>
      <c r="C1411" s="10">
        <v>11500</v>
      </c>
    </row>
    <row r="1412" spans="1:3" ht="15.75" x14ac:dyDescent="0.25">
      <c r="A1412" s="67" t="s">
        <v>19</v>
      </c>
      <c r="B1412" s="11"/>
      <c r="C1412" s="10">
        <v>20000</v>
      </c>
    </row>
    <row r="1413" spans="1:3" ht="15.75" x14ac:dyDescent="0.25">
      <c r="A1413" s="78" t="s">
        <v>20</v>
      </c>
      <c r="B1413" s="19"/>
      <c r="C1413" s="18">
        <f>SUM(C1405:C1412)</f>
        <v>267125</v>
      </c>
    </row>
    <row r="1414" spans="1:3" ht="15.75" x14ac:dyDescent="0.25">
      <c r="A1414" s="79"/>
      <c r="B1414" s="47"/>
      <c r="C1414" s="20"/>
    </row>
    <row r="1415" spans="1:3" ht="15.75" x14ac:dyDescent="0.25">
      <c r="A1415" s="80" t="s">
        <v>21</v>
      </c>
      <c r="B1415" s="47"/>
      <c r="C1415" s="20"/>
    </row>
    <row r="1416" spans="1:3" ht="15.75" x14ac:dyDescent="0.25">
      <c r="A1416" s="67" t="s">
        <v>23</v>
      </c>
      <c r="B1416" s="47"/>
      <c r="C1416" s="77"/>
    </row>
    <row r="1417" spans="1:3" ht="15.75" x14ac:dyDescent="0.25">
      <c r="A1417" s="67" t="s">
        <v>22</v>
      </c>
      <c r="B1417" s="47"/>
      <c r="C1417" s="81"/>
    </row>
    <row r="1418" spans="1:3" ht="15.75" x14ac:dyDescent="0.25">
      <c r="A1418" s="67" t="s">
        <v>24</v>
      </c>
      <c r="B1418" s="90"/>
      <c r="C1418" s="81"/>
    </row>
    <row r="1419" spans="1:3" ht="15.75" x14ac:dyDescent="0.25">
      <c r="A1419" s="67" t="s">
        <v>25</v>
      </c>
      <c r="B1419" s="47"/>
      <c r="C1419" s="81"/>
    </row>
    <row r="1420" spans="1:3" ht="15.75" x14ac:dyDescent="0.25">
      <c r="A1420" s="67"/>
      <c r="B1420" s="8"/>
      <c r="C1420" s="7">
        <f>C1413+B1418+C1416</f>
        <v>267125</v>
      </c>
    </row>
    <row r="1421" spans="1:3" ht="15.75" x14ac:dyDescent="0.25">
      <c r="A1421" s="80" t="s">
        <v>26</v>
      </c>
      <c r="B1421" s="47"/>
      <c r="C1421" s="81"/>
    </row>
    <row r="1422" spans="1:3" ht="15.75" x14ac:dyDescent="0.25">
      <c r="A1422" s="67" t="s">
        <v>27</v>
      </c>
      <c r="B1422" s="29" t="s">
        <v>38</v>
      </c>
      <c r="C1422" s="82"/>
    </row>
    <row r="1423" spans="1:3" ht="17.25" x14ac:dyDescent="0.3">
      <c r="A1423" s="83"/>
      <c r="B1423" s="49"/>
      <c r="C1423" s="137"/>
    </row>
    <row r="1424" spans="1:3" ht="16.5" thickBot="1" x14ac:dyDescent="0.3">
      <c r="A1424" s="67" t="s">
        <v>29</v>
      </c>
      <c r="B1424" s="35"/>
      <c r="C1424" s="84">
        <f>C1420</f>
        <v>267125</v>
      </c>
    </row>
    <row r="1425" spans="1:3" ht="15.75" x14ac:dyDescent="0.25">
      <c r="A1425" s="67" t="s">
        <v>30</v>
      </c>
      <c r="B1425" s="50"/>
      <c r="C1425" s="85">
        <f>C1424*6/100</f>
        <v>16027.5</v>
      </c>
    </row>
    <row r="1426" spans="1:3" ht="15.75" x14ac:dyDescent="0.25">
      <c r="A1426" s="67" t="s">
        <v>31</v>
      </c>
      <c r="B1426" s="47"/>
      <c r="C1426" s="77">
        <v>-15000</v>
      </c>
    </row>
    <row r="1427" spans="1:3" ht="16.5" thickBot="1" x14ac:dyDescent="0.3">
      <c r="A1427" s="43" t="s">
        <v>32</v>
      </c>
      <c r="B1427" s="57"/>
      <c r="C1427" s="126">
        <f>C1425+C1426</f>
        <v>1027.5</v>
      </c>
    </row>
    <row r="1428" spans="1:3" ht="15.75" thickTop="1" x14ac:dyDescent="0.25"/>
    <row r="1429" spans="1:3" ht="15.75" x14ac:dyDescent="0.25">
      <c r="A1429" s="92"/>
      <c r="B1429" s="37"/>
      <c r="C1429" s="120"/>
    </row>
    <row r="1430" spans="1:3" ht="15.75" x14ac:dyDescent="0.25">
      <c r="A1430" s="92"/>
      <c r="B1430" s="37"/>
      <c r="C1430" s="120"/>
    </row>
    <row r="1431" spans="1:3" ht="15.75" x14ac:dyDescent="0.25">
      <c r="A1431" s="92"/>
      <c r="B1431" s="37"/>
      <c r="C1431" s="120"/>
    </row>
    <row r="1432" spans="1:3" ht="15.75" x14ac:dyDescent="0.25">
      <c r="A1432" s="92"/>
      <c r="B1432" s="37"/>
      <c r="C1432" s="120"/>
    </row>
    <row r="1433" spans="1:3" ht="15.75" x14ac:dyDescent="0.25">
      <c r="A1433" s="92"/>
      <c r="B1433" s="37"/>
      <c r="C1433" s="120"/>
    </row>
    <row r="1434" spans="1:3" ht="15.75" x14ac:dyDescent="0.25">
      <c r="A1434" s="92"/>
      <c r="B1434" s="37"/>
      <c r="C1434" s="120"/>
    </row>
    <row r="1435" spans="1:3" ht="15.75" x14ac:dyDescent="0.25">
      <c r="A1435" s="92"/>
      <c r="B1435" s="37"/>
      <c r="C1435" s="120"/>
    </row>
    <row r="1448" spans="1:3" ht="17.25" x14ac:dyDescent="0.3">
      <c r="A1448" s="1" t="s">
        <v>106</v>
      </c>
      <c r="B1448" s="3"/>
      <c r="C1448" s="3"/>
    </row>
    <row r="1449" spans="1:3" ht="17.25" x14ac:dyDescent="0.3">
      <c r="A1449" s="1" t="s">
        <v>89</v>
      </c>
      <c r="B1449" s="3"/>
      <c r="C1449" s="3"/>
    </row>
    <row r="1450" spans="1:3" ht="15.75" x14ac:dyDescent="0.25">
      <c r="A1450" s="73"/>
      <c r="B1450" s="3"/>
      <c r="C1450" s="3"/>
    </row>
    <row r="1451" spans="1:3" ht="15.75" x14ac:dyDescent="0.25">
      <c r="A1451" s="74" t="s">
        <v>2</v>
      </c>
      <c r="B1451" s="3"/>
      <c r="C1451" s="3"/>
    </row>
    <row r="1452" spans="1:3" ht="15.75" x14ac:dyDescent="0.25">
      <c r="A1452" s="75"/>
      <c r="B1452" s="165" t="s">
        <v>90</v>
      </c>
      <c r="C1452" s="165"/>
    </row>
    <row r="1453" spans="1:3" ht="15.75" x14ac:dyDescent="0.25">
      <c r="A1453" s="76" t="s">
        <v>6</v>
      </c>
      <c r="B1453" s="8"/>
      <c r="C1453" s="7">
        <v>75000</v>
      </c>
    </row>
    <row r="1454" spans="1:3" ht="15.75" x14ac:dyDescent="0.25">
      <c r="A1454" s="67" t="s">
        <v>9</v>
      </c>
      <c r="B1454" s="11"/>
      <c r="C1454" s="10">
        <v>7800</v>
      </c>
    </row>
    <row r="1455" spans="1:3" ht="15.75" x14ac:dyDescent="0.25">
      <c r="A1455" s="67" t="s">
        <v>11</v>
      </c>
      <c r="B1455" s="11"/>
      <c r="C1455" s="10">
        <v>35325</v>
      </c>
    </row>
    <row r="1456" spans="1:3" ht="15.75" x14ac:dyDescent="0.25">
      <c r="A1456" s="67" t="s">
        <v>13</v>
      </c>
      <c r="B1456" s="11"/>
      <c r="C1456" s="10">
        <v>37500</v>
      </c>
    </row>
    <row r="1457" spans="1:3" ht="15.75" x14ac:dyDescent="0.25">
      <c r="A1457" s="67" t="s">
        <v>16</v>
      </c>
      <c r="B1457" s="11"/>
      <c r="C1457" s="10">
        <v>25000</v>
      </c>
    </row>
    <row r="1458" spans="1:3" ht="15.75" x14ac:dyDescent="0.25">
      <c r="A1458" s="67" t="s">
        <v>17</v>
      </c>
      <c r="B1458" s="11"/>
      <c r="C1458" s="10">
        <v>55000</v>
      </c>
    </row>
    <row r="1459" spans="1:3" ht="15.75" x14ac:dyDescent="0.25">
      <c r="A1459" s="67" t="s">
        <v>18</v>
      </c>
      <c r="B1459" s="11"/>
      <c r="C1459" s="10">
        <v>11500</v>
      </c>
    </row>
    <row r="1460" spans="1:3" ht="15.75" x14ac:dyDescent="0.25">
      <c r="A1460" s="67" t="s">
        <v>19</v>
      </c>
      <c r="B1460" s="11"/>
      <c r="C1460" s="10">
        <v>20000</v>
      </c>
    </row>
    <row r="1461" spans="1:3" ht="15.75" x14ac:dyDescent="0.25">
      <c r="A1461" s="78" t="s">
        <v>20</v>
      </c>
      <c r="B1461" s="19"/>
      <c r="C1461" s="18">
        <f>SUM(C1453:C1460)</f>
        <v>267125</v>
      </c>
    </row>
    <row r="1462" spans="1:3" ht="15.75" x14ac:dyDescent="0.25">
      <c r="A1462" s="79"/>
      <c r="B1462" s="47"/>
      <c r="C1462" s="20"/>
    </row>
    <row r="1463" spans="1:3" ht="15.75" x14ac:dyDescent="0.25">
      <c r="A1463" s="80" t="s">
        <v>21</v>
      </c>
      <c r="B1463" s="47"/>
      <c r="C1463" s="20"/>
    </row>
    <row r="1464" spans="1:3" ht="15.75" x14ac:dyDescent="0.25">
      <c r="A1464" s="67" t="s">
        <v>23</v>
      </c>
      <c r="B1464" s="47"/>
      <c r="C1464" s="77"/>
    </row>
    <row r="1465" spans="1:3" ht="15.75" x14ac:dyDescent="0.25">
      <c r="A1465" s="67" t="s">
        <v>22</v>
      </c>
      <c r="B1465" s="47"/>
      <c r="C1465" s="81"/>
    </row>
    <row r="1466" spans="1:3" ht="15.75" x14ac:dyDescent="0.25">
      <c r="A1466" s="67" t="s">
        <v>24</v>
      </c>
      <c r="B1466" s="90"/>
      <c r="C1466" s="81"/>
    </row>
    <row r="1467" spans="1:3" ht="15.75" x14ac:dyDescent="0.25">
      <c r="A1467" s="67" t="s">
        <v>25</v>
      </c>
      <c r="B1467" s="47"/>
      <c r="C1467" s="81"/>
    </row>
    <row r="1468" spans="1:3" ht="15.75" x14ac:dyDescent="0.25">
      <c r="A1468" s="67"/>
      <c r="B1468" s="8"/>
      <c r="C1468" s="7">
        <f>C1461+B1466+C1464</f>
        <v>267125</v>
      </c>
    </row>
    <row r="1469" spans="1:3" ht="15.75" x14ac:dyDescent="0.25">
      <c r="A1469" s="80" t="s">
        <v>26</v>
      </c>
      <c r="B1469" s="47"/>
      <c r="C1469" s="81"/>
    </row>
    <row r="1470" spans="1:3" ht="15.75" x14ac:dyDescent="0.25">
      <c r="A1470" s="67" t="s">
        <v>27</v>
      </c>
      <c r="B1470" s="29" t="s">
        <v>38</v>
      </c>
      <c r="C1470" s="82"/>
    </row>
    <row r="1471" spans="1:3" ht="17.25" x14ac:dyDescent="0.3">
      <c r="A1471" s="83"/>
      <c r="B1471" s="49"/>
      <c r="C1471" s="137"/>
    </row>
    <row r="1472" spans="1:3" ht="16.5" thickBot="1" x14ac:dyDescent="0.3">
      <c r="A1472" s="67" t="s">
        <v>29</v>
      </c>
      <c r="B1472" s="35"/>
      <c r="C1472" s="84">
        <f>C1468</f>
        <v>267125</v>
      </c>
    </row>
    <row r="1473" spans="1:3" ht="15.75" x14ac:dyDescent="0.25">
      <c r="A1473" s="67" t="s">
        <v>30</v>
      </c>
      <c r="B1473" s="50"/>
      <c r="C1473" s="85">
        <f>C1472*6/100</f>
        <v>16027.5</v>
      </c>
    </row>
    <row r="1474" spans="1:3" ht="15.75" x14ac:dyDescent="0.25">
      <c r="A1474" s="67" t="s">
        <v>31</v>
      </c>
      <c r="B1474" s="47"/>
      <c r="C1474" s="77">
        <v>-15000</v>
      </c>
    </row>
    <row r="1475" spans="1:3" ht="16.5" thickBot="1" x14ac:dyDescent="0.3">
      <c r="A1475" s="43" t="s">
        <v>32</v>
      </c>
      <c r="B1475" s="57"/>
      <c r="C1475" s="126">
        <f>C1473+C1474</f>
        <v>1027.5</v>
      </c>
    </row>
    <row r="1476" spans="1:3" ht="15.75" thickTop="1" x14ac:dyDescent="0.25"/>
    <row r="1477" spans="1:3" ht="15.75" x14ac:dyDescent="0.25">
      <c r="A1477" s="92"/>
      <c r="B1477" s="37"/>
      <c r="C1477" s="120"/>
    </row>
    <row r="1496" spans="1:3" ht="17.25" x14ac:dyDescent="0.3">
      <c r="A1496" s="1" t="s">
        <v>107</v>
      </c>
      <c r="B1496" s="3"/>
      <c r="C1496" s="3"/>
    </row>
    <row r="1497" spans="1:3" ht="17.25" x14ac:dyDescent="0.3">
      <c r="A1497" s="1" t="s">
        <v>89</v>
      </c>
      <c r="B1497" s="3"/>
      <c r="C1497" s="3"/>
    </row>
    <row r="1498" spans="1:3" ht="15.75" x14ac:dyDescent="0.25">
      <c r="A1498" s="73"/>
      <c r="B1498" s="3"/>
      <c r="C1498" s="3"/>
    </row>
    <row r="1499" spans="1:3" ht="15.75" x14ac:dyDescent="0.25">
      <c r="A1499" s="74" t="s">
        <v>2</v>
      </c>
      <c r="B1499" s="3"/>
      <c r="C1499" s="3"/>
    </row>
    <row r="1500" spans="1:3" ht="15.75" x14ac:dyDescent="0.25">
      <c r="A1500" s="75"/>
      <c r="B1500" s="165" t="s">
        <v>90</v>
      </c>
      <c r="C1500" s="165"/>
    </row>
    <row r="1501" spans="1:3" ht="15.75" x14ac:dyDescent="0.25">
      <c r="A1501" s="76" t="s">
        <v>6</v>
      </c>
      <c r="B1501" s="8"/>
      <c r="C1501" s="7">
        <v>75000</v>
      </c>
    </row>
    <row r="1502" spans="1:3" ht="15.75" x14ac:dyDescent="0.25">
      <c r="A1502" s="67" t="s">
        <v>9</v>
      </c>
      <c r="B1502" s="11"/>
      <c r="C1502" s="10">
        <v>7800</v>
      </c>
    </row>
    <row r="1503" spans="1:3" ht="15.75" x14ac:dyDescent="0.25">
      <c r="A1503" s="67" t="s">
        <v>11</v>
      </c>
      <c r="B1503" s="11"/>
      <c r="C1503" s="10">
        <v>35325</v>
      </c>
    </row>
    <row r="1504" spans="1:3" ht="15.75" x14ac:dyDescent="0.25">
      <c r="A1504" s="67" t="s">
        <v>13</v>
      </c>
      <c r="B1504" s="11"/>
      <c r="C1504" s="10">
        <v>37500</v>
      </c>
    </row>
    <row r="1505" spans="1:3" ht="15.75" x14ac:dyDescent="0.25">
      <c r="A1505" s="67" t="s">
        <v>16</v>
      </c>
      <c r="B1505" s="11"/>
      <c r="C1505" s="10">
        <v>25000</v>
      </c>
    </row>
    <row r="1506" spans="1:3" ht="15.75" x14ac:dyDescent="0.25">
      <c r="A1506" s="67" t="s">
        <v>17</v>
      </c>
      <c r="B1506" s="11"/>
      <c r="C1506" s="10">
        <v>55000</v>
      </c>
    </row>
    <row r="1507" spans="1:3" ht="15.75" x14ac:dyDescent="0.25">
      <c r="A1507" s="110" t="s">
        <v>15</v>
      </c>
      <c r="B1507" s="11"/>
      <c r="C1507" s="10">
        <v>153333.32999999999</v>
      </c>
    </row>
    <row r="1508" spans="1:3" ht="15.75" x14ac:dyDescent="0.25">
      <c r="A1508" s="67" t="s">
        <v>18</v>
      </c>
      <c r="B1508" s="11"/>
      <c r="C1508" s="10">
        <v>11500</v>
      </c>
    </row>
    <row r="1509" spans="1:3" ht="15.75" x14ac:dyDescent="0.25">
      <c r="A1509" s="67" t="s">
        <v>19</v>
      </c>
      <c r="B1509" s="11"/>
      <c r="C1509" s="10">
        <v>20000</v>
      </c>
    </row>
    <row r="1510" spans="1:3" ht="15.75" x14ac:dyDescent="0.25">
      <c r="A1510" s="78" t="s">
        <v>20</v>
      </c>
      <c r="B1510" s="19"/>
      <c r="C1510" s="18">
        <f>SUM(C1501:C1509)</f>
        <v>420458.32999999996</v>
      </c>
    </row>
    <row r="1511" spans="1:3" ht="15.75" x14ac:dyDescent="0.25">
      <c r="A1511" s="79"/>
      <c r="B1511" s="47"/>
      <c r="C1511" s="20"/>
    </row>
    <row r="1512" spans="1:3" ht="15.75" x14ac:dyDescent="0.25">
      <c r="A1512" s="80" t="s">
        <v>21</v>
      </c>
      <c r="B1512" s="47"/>
      <c r="C1512" s="20"/>
    </row>
    <row r="1513" spans="1:3" ht="15.75" x14ac:dyDescent="0.25">
      <c r="A1513" s="67" t="s">
        <v>23</v>
      </c>
      <c r="B1513" s="47"/>
      <c r="C1513" s="77"/>
    </row>
    <row r="1514" spans="1:3" ht="15.75" x14ac:dyDescent="0.25">
      <c r="A1514" s="67" t="s">
        <v>22</v>
      </c>
      <c r="B1514" s="47"/>
      <c r="C1514" s="81"/>
    </row>
    <row r="1515" spans="1:3" ht="15.75" x14ac:dyDescent="0.25">
      <c r="A1515" s="67" t="s">
        <v>24</v>
      </c>
      <c r="B1515" s="90"/>
      <c r="C1515" s="81"/>
    </row>
    <row r="1516" spans="1:3" ht="15.75" x14ac:dyDescent="0.25">
      <c r="A1516" s="67" t="s">
        <v>25</v>
      </c>
      <c r="B1516" s="47"/>
      <c r="C1516" s="81"/>
    </row>
    <row r="1517" spans="1:3" ht="15.75" x14ac:dyDescent="0.25">
      <c r="A1517" s="67"/>
      <c r="B1517" s="8"/>
      <c r="C1517" s="7">
        <f>C1510+B1515+C1513</f>
        <v>420458.32999999996</v>
      </c>
    </row>
    <row r="1518" spans="1:3" ht="15.75" x14ac:dyDescent="0.25">
      <c r="A1518" s="80" t="s">
        <v>26</v>
      </c>
      <c r="B1518" s="47"/>
      <c r="C1518" s="81"/>
    </row>
    <row r="1519" spans="1:3" ht="15.75" x14ac:dyDescent="0.25">
      <c r="A1519" s="67" t="s">
        <v>27</v>
      </c>
      <c r="B1519" s="29">
        <v>350</v>
      </c>
      <c r="C1519" s="82"/>
    </row>
    <row r="1520" spans="1:3" ht="17.25" x14ac:dyDescent="0.3">
      <c r="A1520" s="83"/>
      <c r="B1520" s="49"/>
      <c r="C1520" s="137"/>
    </row>
    <row r="1521" spans="1:3" ht="16.5" thickBot="1" x14ac:dyDescent="0.3">
      <c r="A1521" s="67" t="s">
        <v>29</v>
      </c>
      <c r="B1521" s="35"/>
      <c r="C1521" s="84">
        <f>C1517-B1519</f>
        <v>420108.32999999996</v>
      </c>
    </row>
    <row r="1522" spans="1:3" ht="15.75" x14ac:dyDescent="0.25">
      <c r="A1522" s="67" t="s">
        <v>30</v>
      </c>
      <c r="B1522" s="50"/>
      <c r="C1522" s="85">
        <f>C1521*6/100</f>
        <v>25206.499799999994</v>
      </c>
    </row>
    <row r="1523" spans="1:3" ht="15.75" x14ac:dyDescent="0.25">
      <c r="A1523" s="67" t="s">
        <v>31</v>
      </c>
      <c r="B1523" s="47"/>
      <c r="C1523" s="77">
        <v>-15000</v>
      </c>
    </row>
    <row r="1524" spans="1:3" ht="16.5" thickBot="1" x14ac:dyDescent="0.3">
      <c r="A1524" s="43" t="s">
        <v>32</v>
      </c>
      <c r="B1524" s="57"/>
      <c r="C1524" s="126">
        <f>C1522+C1523</f>
        <v>10206.499799999994</v>
      </c>
    </row>
    <row r="1525" spans="1:3" ht="15.75" thickTop="1" x14ac:dyDescent="0.25"/>
    <row r="1526" spans="1:3" ht="15.75" x14ac:dyDescent="0.25">
      <c r="A1526" s="92"/>
      <c r="B1526" s="37"/>
      <c r="C1526" s="120"/>
    </row>
    <row r="1527" spans="1:3" ht="15.75" x14ac:dyDescent="0.25">
      <c r="A1527" s="92"/>
      <c r="B1527" s="37"/>
      <c r="C1527" s="120"/>
    </row>
    <row r="1528" spans="1:3" ht="15.75" x14ac:dyDescent="0.25">
      <c r="A1528" s="92"/>
      <c r="B1528" s="37"/>
      <c r="C1528" s="120"/>
    </row>
    <row r="1529" spans="1:3" ht="15.75" x14ac:dyDescent="0.25">
      <c r="A1529" s="92"/>
      <c r="B1529" s="37"/>
      <c r="C1529" s="120"/>
    </row>
    <row r="1530" spans="1:3" ht="15.75" x14ac:dyDescent="0.25">
      <c r="A1530" s="92"/>
      <c r="B1530" s="37"/>
      <c r="C1530" s="120"/>
    </row>
    <row r="1531" spans="1:3" ht="15.75" x14ac:dyDescent="0.25">
      <c r="A1531" s="92"/>
      <c r="B1531" s="37"/>
      <c r="C1531" s="120"/>
    </row>
    <row r="1532" spans="1:3" ht="15.75" x14ac:dyDescent="0.25">
      <c r="A1532" s="92"/>
      <c r="B1532" s="37"/>
      <c r="C1532" s="120"/>
    </row>
    <row r="1544" spans="1:3" ht="17.25" x14ac:dyDescent="0.3">
      <c r="A1544" s="1" t="s">
        <v>108</v>
      </c>
      <c r="B1544" s="3"/>
      <c r="C1544" s="3"/>
    </row>
    <row r="1545" spans="1:3" ht="17.25" x14ac:dyDescent="0.3">
      <c r="A1545" s="1" t="s">
        <v>89</v>
      </c>
      <c r="B1545" s="3"/>
      <c r="C1545" s="3"/>
    </row>
    <row r="1546" spans="1:3" ht="15.75" x14ac:dyDescent="0.25">
      <c r="A1546" s="73"/>
      <c r="B1546" s="3"/>
      <c r="C1546" s="3"/>
    </row>
    <row r="1547" spans="1:3" ht="15.75" x14ac:dyDescent="0.25">
      <c r="A1547" s="74" t="s">
        <v>2</v>
      </c>
      <c r="B1547" s="3"/>
      <c r="C1547" s="3"/>
    </row>
    <row r="1548" spans="1:3" ht="15.75" x14ac:dyDescent="0.25">
      <c r="A1548" s="75"/>
      <c r="B1548" s="165" t="s">
        <v>90</v>
      </c>
      <c r="C1548" s="165"/>
    </row>
    <row r="1549" spans="1:3" ht="15.75" x14ac:dyDescent="0.25">
      <c r="A1549" s="76" t="s">
        <v>6</v>
      </c>
      <c r="B1549" s="8"/>
      <c r="C1549" s="7">
        <v>75000</v>
      </c>
    </row>
    <row r="1550" spans="1:3" ht="15.75" x14ac:dyDescent="0.25">
      <c r="A1550" s="67" t="s">
        <v>9</v>
      </c>
      <c r="B1550" s="11"/>
      <c r="C1550" s="10">
        <v>7800</v>
      </c>
    </row>
    <row r="1551" spans="1:3" ht="15.75" x14ac:dyDescent="0.25">
      <c r="A1551" s="67" t="s">
        <v>11</v>
      </c>
      <c r="B1551" s="11"/>
      <c r="C1551" s="10">
        <v>35325</v>
      </c>
    </row>
    <row r="1552" spans="1:3" ht="15.75" x14ac:dyDescent="0.25">
      <c r="A1552" s="67" t="s">
        <v>13</v>
      </c>
      <c r="B1552" s="11"/>
      <c r="C1552" s="10">
        <v>37500</v>
      </c>
    </row>
    <row r="1553" spans="1:3" ht="15.75" x14ac:dyDescent="0.25">
      <c r="A1553" s="67" t="s">
        <v>16</v>
      </c>
      <c r="B1553" s="11"/>
      <c r="C1553" s="10">
        <v>25000</v>
      </c>
    </row>
    <row r="1554" spans="1:3" ht="15.75" x14ac:dyDescent="0.25">
      <c r="A1554" s="67" t="s">
        <v>17</v>
      </c>
      <c r="B1554" s="11"/>
      <c r="C1554" s="10">
        <v>55000</v>
      </c>
    </row>
    <row r="1555" spans="1:3" ht="15.75" x14ac:dyDescent="0.25">
      <c r="A1555" s="67" t="s">
        <v>18</v>
      </c>
      <c r="B1555" s="11"/>
      <c r="C1555" s="10">
        <v>11500</v>
      </c>
    </row>
    <row r="1556" spans="1:3" ht="15.75" x14ac:dyDescent="0.25">
      <c r="A1556" s="67" t="s">
        <v>19</v>
      </c>
      <c r="B1556" s="11"/>
      <c r="C1556" s="10">
        <v>20000</v>
      </c>
    </row>
    <row r="1557" spans="1:3" ht="15.75" x14ac:dyDescent="0.25">
      <c r="A1557" s="78" t="s">
        <v>20</v>
      </c>
      <c r="B1557" s="19"/>
      <c r="C1557" s="18">
        <f>SUM(C1549:C1556)</f>
        <v>267125</v>
      </c>
    </row>
    <row r="1558" spans="1:3" ht="15.75" x14ac:dyDescent="0.25">
      <c r="A1558" s="79"/>
      <c r="B1558" s="47"/>
      <c r="C1558" s="20"/>
    </row>
    <row r="1559" spans="1:3" ht="15.75" x14ac:dyDescent="0.25">
      <c r="A1559" s="80" t="s">
        <v>21</v>
      </c>
      <c r="B1559" s="47"/>
      <c r="C1559" s="20"/>
    </row>
    <row r="1560" spans="1:3" ht="15.75" x14ac:dyDescent="0.25">
      <c r="A1560" s="67" t="s">
        <v>23</v>
      </c>
      <c r="B1560" s="47"/>
      <c r="C1560" s="77"/>
    </row>
    <row r="1561" spans="1:3" ht="15.75" x14ac:dyDescent="0.25">
      <c r="A1561" s="67" t="s">
        <v>22</v>
      </c>
      <c r="B1561" s="47"/>
      <c r="C1561" s="81"/>
    </row>
    <row r="1562" spans="1:3" ht="15.75" x14ac:dyDescent="0.25">
      <c r="A1562" s="67" t="s">
        <v>24</v>
      </c>
      <c r="B1562" s="90"/>
      <c r="C1562" s="81"/>
    </row>
    <row r="1563" spans="1:3" ht="15.75" x14ac:dyDescent="0.25">
      <c r="A1563" s="67" t="s">
        <v>25</v>
      </c>
      <c r="B1563" s="47"/>
      <c r="C1563" s="81"/>
    </row>
    <row r="1564" spans="1:3" ht="15.75" x14ac:dyDescent="0.25">
      <c r="A1564" s="67"/>
      <c r="B1564" s="8"/>
      <c r="C1564" s="7">
        <f>C1557+B1562+C1560</f>
        <v>267125</v>
      </c>
    </row>
    <row r="1565" spans="1:3" ht="15.75" x14ac:dyDescent="0.25">
      <c r="A1565" s="80" t="s">
        <v>26</v>
      </c>
      <c r="B1565" s="47"/>
      <c r="C1565" s="81"/>
    </row>
    <row r="1566" spans="1:3" ht="15.75" x14ac:dyDescent="0.25">
      <c r="A1566" s="67" t="s">
        <v>27</v>
      </c>
      <c r="B1566" s="29" t="s">
        <v>38</v>
      </c>
      <c r="C1566" s="82"/>
    </row>
    <row r="1567" spans="1:3" ht="17.25" x14ac:dyDescent="0.3">
      <c r="A1567" s="83"/>
      <c r="B1567" s="49"/>
      <c r="C1567" s="137"/>
    </row>
    <row r="1568" spans="1:3" ht="16.5" thickBot="1" x14ac:dyDescent="0.3">
      <c r="A1568" s="67" t="s">
        <v>29</v>
      </c>
      <c r="B1568" s="35"/>
      <c r="C1568" s="84">
        <f>C1564</f>
        <v>267125</v>
      </c>
    </row>
    <row r="1569" spans="1:3" ht="15.75" x14ac:dyDescent="0.25">
      <c r="A1569" s="67" t="s">
        <v>30</v>
      </c>
      <c r="B1569" s="50"/>
      <c r="C1569" s="85">
        <f>C1568*6/100</f>
        <v>16027.5</v>
      </c>
    </row>
    <row r="1570" spans="1:3" ht="15.75" x14ac:dyDescent="0.25">
      <c r="A1570" s="67" t="s">
        <v>31</v>
      </c>
      <c r="B1570" s="47"/>
      <c r="C1570" s="77">
        <v>-15000</v>
      </c>
    </row>
    <row r="1571" spans="1:3" ht="16.5" thickBot="1" x14ac:dyDescent="0.3">
      <c r="A1571" s="43" t="s">
        <v>32</v>
      </c>
      <c r="B1571" s="57"/>
      <c r="C1571" s="126">
        <f>C1569+C1570</f>
        <v>1027.5</v>
      </c>
    </row>
    <row r="1572" spans="1:3" ht="15.75" thickTop="1" x14ac:dyDescent="0.25"/>
    <row r="1573" spans="1:3" ht="15.75" x14ac:dyDescent="0.25">
      <c r="A1573" s="92"/>
      <c r="B1573" s="37"/>
      <c r="C1573" s="120"/>
    </row>
    <row r="1574" spans="1:3" ht="15.75" x14ac:dyDescent="0.25">
      <c r="A1574" s="92"/>
      <c r="B1574" s="37"/>
      <c r="C1574" s="120"/>
    </row>
    <row r="1575" spans="1:3" ht="15.75" x14ac:dyDescent="0.25">
      <c r="A1575" s="92"/>
      <c r="B1575" s="37"/>
      <c r="C1575" s="120"/>
    </row>
    <row r="1576" spans="1:3" ht="15.75" x14ac:dyDescent="0.25">
      <c r="A1576" s="92"/>
      <c r="B1576" s="37"/>
      <c r="C1576" s="120"/>
    </row>
    <row r="1577" spans="1:3" ht="15.75" x14ac:dyDescent="0.25">
      <c r="A1577" s="92"/>
      <c r="B1577" s="37"/>
      <c r="C1577" s="120"/>
    </row>
    <row r="1578" spans="1:3" ht="15.75" x14ac:dyDescent="0.25">
      <c r="A1578" s="92"/>
      <c r="B1578" s="37"/>
      <c r="C1578" s="120"/>
    </row>
    <row r="1579" spans="1:3" ht="15.75" x14ac:dyDescent="0.25">
      <c r="A1579" s="92"/>
      <c r="B1579" s="37"/>
      <c r="C1579" s="120"/>
    </row>
    <row r="1580" spans="1:3" ht="15.75" x14ac:dyDescent="0.25">
      <c r="A1580" s="92"/>
      <c r="B1580" s="37"/>
      <c r="C1580" s="120"/>
    </row>
    <row r="1592" spans="1:3" ht="17.25" x14ac:dyDescent="0.3">
      <c r="A1592" s="1" t="s">
        <v>109</v>
      </c>
      <c r="B1592" s="3"/>
      <c r="C1592" s="3"/>
    </row>
    <row r="1593" spans="1:3" ht="17.25" x14ac:dyDescent="0.3">
      <c r="A1593" s="1" t="s">
        <v>89</v>
      </c>
      <c r="B1593" s="3"/>
      <c r="C1593" s="3"/>
    </row>
    <row r="1594" spans="1:3" ht="15.75" x14ac:dyDescent="0.25">
      <c r="A1594" s="73"/>
      <c r="B1594" s="3"/>
      <c r="C1594" s="3"/>
    </row>
    <row r="1595" spans="1:3" ht="15.75" x14ac:dyDescent="0.25">
      <c r="A1595" s="74" t="s">
        <v>2</v>
      </c>
      <c r="B1595" s="3"/>
      <c r="C1595" s="3"/>
    </row>
    <row r="1596" spans="1:3" ht="15.75" x14ac:dyDescent="0.25">
      <c r="A1596" s="75"/>
      <c r="B1596" s="165" t="s">
        <v>90</v>
      </c>
      <c r="C1596" s="165"/>
    </row>
    <row r="1597" spans="1:3" ht="15.75" x14ac:dyDescent="0.25">
      <c r="A1597" s="76" t="s">
        <v>6</v>
      </c>
      <c r="B1597" s="8"/>
      <c r="C1597" s="7">
        <v>75000</v>
      </c>
    </row>
    <row r="1598" spans="1:3" ht="15.75" x14ac:dyDescent="0.25">
      <c r="A1598" s="67" t="s">
        <v>9</v>
      </c>
      <c r="B1598" s="11"/>
      <c r="C1598" s="10">
        <v>7800</v>
      </c>
    </row>
    <row r="1599" spans="1:3" ht="15.75" x14ac:dyDescent="0.25">
      <c r="A1599" s="67" t="s">
        <v>11</v>
      </c>
      <c r="B1599" s="11"/>
      <c r="C1599" s="10">
        <v>35325</v>
      </c>
    </row>
    <row r="1600" spans="1:3" ht="15.75" x14ac:dyDescent="0.25">
      <c r="A1600" s="67" t="s">
        <v>13</v>
      </c>
      <c r="B1600" s="11"/>
      <c r="C1600" s="10">
        <v>37500</v>
      </c>
    </row>
    <row r="1601" spans="1:3" ht="15.75" x14ac:dyDescent="0.25">
      <c r="A1601" s="67" t="s">
        <v>16</v>
      </c>
      <c r="B1601" s="11"/>
      <c r="C1601" s="10">
        <v>25000</v>
      </c>
    </row>
    <row r="1602" spans="1:3" ht="15.75" x14ac:dyDescent="0.25">
      <c r="A1602" s="67" t="s">
        <v>17</v>
      </c>
      <c r="B1602" s="11"/>
      <c r="C1602" s="10">
        <v>55000</v>
      </c>
    </row>
    <row r="1603" spans="1:3" ht="15.75" x14ac:dyDescent="0.25">
      <c r="A1603" s="67" t="s">
        <v>18</v>
      </c>
      <c r="B1603" s="11"/>
      <c r="C1603" s="10">
        <v>11500</v>
      </c>
    </row>
    <row r="1604" spans="1:3" ht="15.75" x14ac:dyDescent="0.25">
      <c r="A1604" s="67" t="s">
        <v>19</v>
      </c>
      <c r="B1604" s="11"/>
      <c r="C1604" s="10">
        <v>20000</v>
      </c>
    </row>
    <row r="1605" spans="1:3" ht="15.75" x14ac:dyDescent="0.25">
      <c r="A1605" s="78" t="s">
        <v>20</v>
      </c>
      <c r="B1605" s="19"/>
      <c r="C1605" s="18">
        <f>SUM(C1597:C1604)</f>
        <v>267125</v>
      </c>
    </row>
    <row r="1606" spans="1:3" ht="15.75" x14ac:dyDescent="0.25">
      <c r="A1606" s="79"/>
      <c r="B1606" s="47"/>
      <c r="C1606" s="20"/>
    </row>
    <row r="1607" spans="1:3" ht="15.75" x14ac:dyDescent="0.25">
      <c r="A1607" s="80" t="s">
        <v>21</v>
      </c>
      <c r="B1607" s="47"/>
      <c r="C1607" s="20"/>
    </row>
    <row r="1608" spans="1:3" ht="15.75" x14ac:dyDescent="0.25">
      <c r="A1608" s="67" t="s">
        <v>23</v>
      </c>
      <c r="B1608" s="47"/>
      <c r="C1608" s="77"/>
    </row>
    <row r="1609" spans="1:3" ht="15.75" x14ac:dyDescent="0.25">
      <c r="A1609" s="67" t="s">
        <v>22</v>
      </c>
      <c r="B1609" s="47"/>
      <c r="C1609" s="81"/>
    </row>
    <row r="1610" spans="1:3" ht="15.75" x14ac:dyDescent="0.25">
      <c r="A1610" s="67" t="s">
        <v>24</v>
      </c>
      <c r="B1610" s="90"/>
      <c r="C1610" s="81"/>
    </row>
    <row r="1611" spans="1:3" ht="15.75" x14ac:dyDescent="0.25">
      <c r="A1611" s="67" t="s">
        <v>25</v>
      </c>
      <c r="B1611" s="47"/>
      <c r="C1611" s="81"/>
    </row>
    <row r="1612" spans="1:3" ht="15.75" x14ac:dyDescent="0.25">
      <c r="A1612" s="67"/>
      <c r="B1612" s="8"/>
      <c r="C1612" s="7">
        <f>C1605+B1610+C1608</f>
        <v>267125</v>
      </c>
    </row>
    <row r="1613" spans="1:3" ht="15.75" x14ac:dyDescent="0.25">
      <c r="A1613" s="80" t="s">
        <v>26</v>
      </c>
      <c r="B1613" s="47"/>
      <c r="C1613" s="81"/>
    </row>
    <row r="1614" spans="1:3" ht="15.75" x14ac:dyDescent="0.25">
      <c r="A1614" s="67" t="s">
        <v>27</v>
      </c>
      <c r="B1614" s="29" t="s">
        <v>38</v>
      </c>
      <c r="C1614" s="82"/>
    </row>
    <row r="1615" spans="1:3" ht="17.25" x14ac:dyDescent="0.3">
      <c r="A1615" s="83"/>
      <c r="B1615" s="49"/>
      <c r="C1615" s="137"/>
    </row>
    <row r="1616" spans="1:3" ht="16.5" thickBot="1" x14ac:dyDescent="0.3">
      <c r="A1616" s="67" t="s">
        <v>29</v>
      </c>
      <c r="B1616" s="35"/>
      <c r="C1616" s="84">
        <f>C1612</f>
        <v>267125</v>
      </c>
    </row>
    <row r="1617" spans="1:3" ht="15.75" x14ac:dyDescent="0.25">
      <c r="A1617" s="67" t="s">
        <v>30</v>
      </c>
      <c r="B1617" s="50"/>
      <c r="C1617" s="85">
        <f>C1616*6/100</f>
        <v>16027.5</v>
      </c>
    </row>
    <row r="1618" spans="1:3" ht="15.75" x14ac:dyDescent="0.25">
      <c r="A1618" s="67" t="s">
        <v>31</v>
      </c>
      <c r="B1618" s="47"/>
      <c r="C1618" s="77">
        <v>-15000</v>
      </c>
    </row>
    <row r="1619" spans="1:3" ht="16.5" thickBot="1" x14ac:dyDescent="0.3">
      <c r="A1619" s="43" t="s">
        <v>32</v>
      </c>
      <c r="B1619" s="57"/>
      <c r="C1619" s="126">
        <f>C1617+C1618</f>
        <v>1027.5</v>
      </c>
    </row>
    <row r="1620" spans="1:3" ht="15.75" thickTop="1" x14ac:dyDescent="0.25"/>
    <row r="1621" spans="1:3" ht="15.75" x14ac:dyDescent="0.25">
      <c r="A1621" s="92"/>
      <c r="B1621" s="37"/>
      <c r="C1621" s="120"/>
    </row>
    <row r="1622" spans="1:3" ht="15.75" x14ac:dyDescent="0.25">
      <c r="A1622" s="92"/>
      <c r="B1622" s="37"/>
      <c r="C1622" s="120"/>
    </row>
    <row r="1623" spans="1:3" ht="15.75" x14ac:dyDescent="0.25">
      <c r="A1623" s="92"/>
      <c r="B1623" s="37"/>
      <c r="C1623" s="120"/>
    </row>
    <row r="1624" spans="1:3" ht="15.75" x14ac:dyDescent="0.25">
      <c r="A1624" s="92"/>
      <c r="B1624" s="37"/>
      <c r="C1624" s="120"/>
    </row>
    <row r="1625" spans="1:3" ht="15.75" x14ac:dyDescent="0.25">
      <c r="A1625" s="92"/>
      <c r="B1625" s="37"/>
      <c r="C1625" s="120"/>
    </row>
    <row r="1626" spans="1:3" ht="15.75" x14ac:dyDescent="0.25">
      <c r="A1626" s="92"/>
      <c r="B1626" s="37"/>
      <c r="C1626" s="120"/>
    </row>
    <row r="1627" spans="1:3" ht="15.75" x14ac:dyDescent="0.25">
      <c r="A1627" s="92"/>
      <c r="B1627" s="37"/>
      <c r="C1627" s="120"/>
    </row>
    <row r="1628" spans="1:3" ht="15.75" x14ac:dyDescent="0.25">
      <c r="A1628" s="92"/>
      <c r="B1628" s="37"/>
      <c r="C1628" s="120"/>
    </row>
    <row r="1640" spans="1:3" ht="17.25" x14ac:dyDescent="0.3">
      <c r="A1640" s="1" t="s">
        <v>110</v>
      </c>
      <c r="B1640" s="3"/>
      <c r="C1640" s="3"/>
    </row>
    <row r="1641" spans="1:3" ht="17.25" x14ac:dyDescent="0.3">
      <c r="A1641" s="1" t="s">
        <v>89</v>
      </c>
      <c r="B1641" s="3"/>
      <c r="C1641" s="3"/>
    </row>
    <row r="1642" spans="1:3" ht="15.75" x14ac:dyDescent="0.25">
      <c r="A1642" s="73"/>
      <c r="B1642" s="3"/>
      <c r="C1642" s="3"/>
    </row>
    <row r="1643" spans="1:3" ht="15.75" x14ac:dyDescent="0.25">
      <c r="A1643" s="74" t="s">
        <v>2</v>
      </c>
      <c r="B1643" s="3"/>
      <c r="C1643" s="3"/>
    </row>
    <row r="1644" spans="1:3" ht="15.75" x14ac:dyDescent="0.25">
      <c r="A1644" s="75"/>
      <c r="B1644" s="165" t="s">
        <v>90</v>
      </c>
      <c r="C1644" s="165"/>
    </row>
    <row r="1645" spans="1:3" ht="15.75" x14ac:dyDescent="0.25">
      <c r="A1645" s="76" t="s">
        <v>6</v>
      </c>
      <c r="B1645" s="8"/>
      <c r="C1645" s="7">
        <v>75000</v>
      </c>
    </row>
    <row r="1646" spans="1:3" ht="15.75" x14ac:dyDescent="0.25">
      <c r="A1646" s="67" t="s">
        <v>9</v>
      </c>
      <c r="B1646" s="11"/>
      <c r="C1646" s="10">
        <v>7800</v>
      </c>
    </row>
    <row r="1647" spans="1:3" ht="15.75" x14ac:dyDescent="0.25">
      <c r="A1647" s="67" t="s">
        <v>11</v>
      </c>
      <c r="B1647" s="11"/>
      <c r="C1647" s="10">
        <v>35325</v>
      </c>
    </row>
    <row r="1648" spans="1:3" ht="15.75" x14ac:dyDescent="0.25">
      <c r="A1648" s="67" t="s">
        <v>13</v>
      </c>
      <c r="B1648" s="11"/>
      <c r="C1648" s="10">
        <v>37500</v>
      </c>
    </row>
    <row r="1649" spans="1:3" ht="15.75" x14ac:dyDescent="0.25">
      <c r="A1649" s="67" t="s">
        <v>16</v>
      </c>
      <c r="B1649" s="11"/>
      <c r="C1649" s="10">
        <v>25000</v>
      </c>
    </row>
    <row r="1650" spans="1:3" ht="15.75" x14ac:dyDescent="0.25">
      <c r="A1650" s="67" t="s">
        <v>17</v>
      </c>
      <c r="B1650" s="11"/>
      <c r="C1650" s="10">
        <v>55000</v>
      </c>
    </row>
    <row r="1651" spans="1:3" ht="15.75" x14ac:dyDescent="0.25">
      <c r="A1651" s="67" t="s">
        <v>18</v>
      </c>
      <c r="B1651" s="11"/>
      <c r="C1651" s="10">
        <v>11500</v>
      </c>
    </row>
    <row r="1652" spans="1:3" ht="15.75" x14ac:dyDescent="0.25">
      <c r="A1652" s="67" t="s">
        <v>19</v>
      </c>
      <c r="B1652" s="11"/>
      <c r="C1652" s="10">
        <v>20000</v>
      </c>
    </row>
    <row r="1653" spans="1:3" ht="15.75" x14ac:dyDescent="0.25">
      <c r="A1653" s="78" t="s">
        <v>20</v>
      </c>
      <c r="B1653" s="19"/>
      <c r="C1653" s="18">
        <f>SUM(C1645:C1652)</f>
        <v>267125</v>
      </c>
    </row>
    <row r="1654" spans="1:3" ht="15.75" x14ac:dyDescent="0.25">
      <c r="A1654" s="79"/>
      <c r="B1654" s="47"/>
      <c r="C1654" s="20"/>
    </row>
    <row r="1655" spans="1:3" ht="15.75" x14ac:dyDescent="0.25">
      <c r="A1655" s="80" t="s">
        <v>21</v>
      </c>
      <c r="B1655" s="47"/>
      <c r="C1655" s="20"/>
    </row>
    <row r="1656" spans="1:3" ht="15.75" x14ac:dyDescent="0.25">
      <c r="A1656" s="67" t="s">
        <v>23</v>
      </c>
      <c r="B1656" s="47"/>
      <c r="C1656" s="77"/>
    </row>
    <row r="1657" spans="1:3" ht="15.75" x14ac:dyDescent="0.25">
      <c r="A1657" s="67" t="s">
        <v>22</v>
      </c>
      <c r="B1657" s="47"/>
      <c r="C1657" s="81"/>
    </row>
    <row r="1658" spans="1:3" ht="15.75" x14ac:dyDescent="0.25">
      <c r="A1658" s="67" t="s">
        <v>24</v>
      </c>
      <c r="B1658" s="90"/>
      <c r="C1658" s="81"/>
    </row>
    <row r="1659" spans="1:3" ht="15.75" x14ac:dyDescent="0.25">
      <c r="A1659" s="67" t="s">
        <v>25</v>
      </c>
      <c r="B1659" s="47"/>
      <c r="C1659" s="81"/>
    </row>
    <row r="1660" spans="1:3" ht="15.75" x14ac:dyDescent="0.25">
      <c r="A1660" s="67"/>
      <c r="B1660" s="8"/>
      <c r="C1660" s="7">
        <f>C1653+B1658+C1656</f>
        <v>267125</v>
      </c>
    </row>
    <row r="1661" spans="1:3" ht="15.75" x14ac:dyDescent="0.25">
      <c r="A1661" s="80" t="s">
        <v>26</v>
      </c>
      <c r="B1661" s="47"/>
      <c r="C1661" s="81"/>
    </row>
    <row r="1662" spans="1:3" ht="15.75" x14ac:dyDescent="0.25">
      <c r="A1662" s="67" t="s">
        <v>27</v>
      </c>
      <c r="B1662" s="29" t="s">
        <v>38</v>
      </c>
      <c r="C1662" s="82"/>
    </row>
    <row r="1663" spans="1:3" ht="17.25" x14ac:dyDescent="0.3">
      <c r="A1663" s="83"/>
      <c r="B1663" s="49"/>
      <c r="C1663" s="137"/>
    </row>
    <row r="1664" spans="1:3" ht="16.5" thickBot="1" x14ac:dyDescent="0.3">
      <c r="A1664" s="67" t="s">
        <v>29</v>
      </c>
      <c r="B1664" s="35"/>
      <c r="C1664" s="84">
        <f>C1660</f>
        <v>267125</v>
      </c>
    </row>
    <row r="1665" spans="1:3" ht="15.75" x14ac:dyDescent="0.25">
      <c r="A1665" s="67" t="s">
        <v>30</v>
      </c>
      <c r="B1665" s="50"/>
      <c r="C1665" s="85">
        <f>C1664*6/100</f>
        <v>16027.5</v>
      </c>
    </row>
    <row r="1666" spans="1:3" ht="15.75" x14ac:dyDescent="0.25">
      <c r="A1666" s="67" t="s">
        <v>31</v>
      </c>
      <c r="B1666" s="47"/>
      <c r="C1666" s="77">
        <v>-15000</v>
      </c>
    </row>
    <row r="1667" spans="1:3" ht="16.5" thickBot="1" x14ac:dyDescent="0.3">
      <c r="A1667" s="43" t="s">
        <v>32</v>
      </c>
      <c r="B1667" s="57"/>
      <c r="C1667" s="126">
        <f>C1665+C1666</f>
        <v>1027.5</v>
      </c>
    </row>
    <row r="1668" spans="1:3" ht="15.75" thickTop="1" x14ac:dyDescent="0.25"/>
    <row r="1677" spans="1:3" ht="15.75" x14ac:dyDescent="0.25">
      <c r="A1677" s="92"/>
      <c r="B1677" s="37"/>
      <c r="C1677" s="120"/>
    </row>
    <row r="1688" spans="1:3" ht="17.25" x14ac:dyDescent="0.3">
      <c r="A1688" s="1" t="s">
        <v>111</v>
      </c>
      <c r="B1688" s="3"/>
      <c r="C1688" s="3"/>
    </row>
    <row r="1689" spans="1:3" ht="17.25" x14ac:dyDescent="0.3">
      <c r="A1689" s="1" t="s">
        <v>89</v>
      </c>
      <c r="B1689" s="3"/>
      <c r="C1689" s="3"/>
    </row>
    <row r="1690" spans="1:3" ht="15.75" x14ac:dyDescent="0.25">
      <c r="A1690" s="73"/>
      <c r="B1690" s="3"/>
      <c r="C1690" s="3"/>
    </row>
    <row r="1691" spans="1:3" ht="15.75" x14ac:dyDescent="0.25">
      <c r="A1691" s="74" t="s">
        <v>2</v>
      </c>
      <c r="B1691" s="3"/>
      <c r="C1691" s="3"/>
    </row>
    <row r="1692" spans="1:3" ht="15.75" x14ac:dyDescent="0.25">
      <c r="A1692" s="75"/>
      <c r="B1692" s="165" t="s">
        <v>90</v>
      </c>
      <c r="C1692" s="165"/>
    </row>
    <row r="1693" spans="1:3" ht="15.75" x14ac:dyDescent="0.25">
      <c r="A1693" s="76" t="s">
        <v>6</v>
      </c>
      <c r="B1693" s="8"/>
      <c r="C1693" s="7">
        <v>75000</v>
      </c>
    </row>
    <row r="1694" spans="1:3" ht="15.75" x14ac:dyDescent="0.25">
      <c r="A1694" s="67" t="s">
        <v>9</v>
      </c>
      <c r="B1694" s="11"/>
      <c r="C1694" s="10">
        <v>7800</v>
      </c>
    </row>
    <row r="1695" spans="1:3" ht="15.75" x14ac:dyDescent="0.25">
      <c r="A1695" s="67" t="s">
        <v>11</v>
      </c>
      <c r="B1695" s="11"/>
      <c r="C1695" s="10">
        <v>35325</v>
      </c>
    </row>
    <row r="1696" spans="1:3" ht="15.75" x14ac:dyDescent="0.25">
      <c r="A1696" s="67" t="s">
        <v>13</v>
      </c>
      <c r="B1696" s="11"/>
      <c r="C1696" s="10">
        <v>37500</v>
      </c>
    </row>
    <row r="1697" spans="1:3" ht="15.75" x14ac:dyDescent="0.25">
      <c r="A1697" s="67" t="s">
        <v>16</v>
      </c>
      <c r="B1697" s="11"/>
      <c r="C1697" s="10">
        <v>25000</v>
      </c>
    </row>
    <row r="1698" spans="1:3" ht="15.75" x14ac:dyDescent="0.25">
      <c r="A1698" s="67" t="s">
        <v>17</v>
      </c>
      <c r="B1698" s="11"/>
      <c r="C1698" s="10">
        <v>55000</v>
      </c>
    </row>
    <row r="1699" spans="1:3" ht="15.75" x14ac:dyDescent="0.25">
      <c r="A1699" s="67" t="s">
        <v>18</v>
      </c>
      <c r="B1699" s="11"/>
      <c r="C1699" s="10">
        <v>11500</v>
      </c>
    </row>
    <row r="1700" spans="1:3" ht="15.75" x14ac:dyDescent="0.25">
      <c r="A1700" s="67" t="s">
        <v>19</v>
      </c>
      <c r="B1700" s="11"/>
      <c r="C1700" s="10">
        <v>20000</v>
      </c>
    </row>
    <row r="1701" spans="1:3" ht="15.75" x14ac:dyDescent="0.25">
      <c r="A1701" s="78" t="s">
        <v>20</v>
      </c>
      <c r="B1701" s="19"/>
      <c r="C1701" s="18">
        <f>SUM(C1693:C1700)</f>
        <v>267125</v>
      </c>
    </row>
    <row r="1702" spans="1:3" ht="15.75" x14ac:dyDescent="0.25">
      <c r="A1702" s="79"/>
      <c r="B1702" s="47"/>
      <c r="C1702" s="20"/>
    </row>
    <row r="1703" spans="1:3" ht="15.75" x14ac:dyDescent="0.25">
      <c r="A1703" s="80" t="s">
        <v>21</v>
      </c>
      <c r="B1703" s="47"/>
      <c r="C1703" s="20"/>
    </row>
    <row r="1704" spans="1:3" ht="15.75" x14ac:dyDescent="0.25">
      <c r="A1704" s="67" t="s">
        <v>23</v>
      </c>
      <c r="B1704" s="47"/>
      <c r="C1704" s="77"/>
    </row>
    <row r="1705" spans="1:3" ht="15.75" x14ac:dyDescent="0.25">
      <c r="A1705" s="67" t="s">
        <v>22</v>
      </c>
      <c r="B1705" s="47"/>
      <c r="C1705" s="81"/>
    </row>
    <row r="1706" spans="1:3" ht="15.75" x14ac:dyDescent="0.25">
      <c r="A1706" s="67" t="s">
        <v>24</v>
      </c>
      <c r="B1706" s="90"/>
      <c r="C1706" s="81"/>
    </row>
    <row r="1707" spans="1:3" ht="15.75" x14ac:dyDescent="0.25">
      <c r="A1707" s="67" t="s">
        <v>25</v>
      </c>
      <c r="B1707" s="47"/>
      <c r="C1707" s="81"/>
    </row>
    <row r="1708" spans="1:3" ht="15.75" x14ac:dyDescent="0.25">
      <c r="A1708" s="67"/>
      <c r="B1708" s="8"/>
      <c r="C1708" s="7">
        <f>C1701+B1706+C1704</f>
        <v>267125</v>
      </c>
    </row>
    <row r="1709" spans="1:3" ht="15.75" x14ac:dyDescent="0.25">
      <c r="A1709" s="80" t="s">
        <v>26</v>
      </c>
      <c r="B1709" s="47"/>
      <c r="C1709" s="81"/>
    </row>
    <row r="1710" spans="1:3" ht="15.75" x14ac:dyDescent="0.25">
      <c r="A1710" s="67" t="s">
        <v>27</v>
      </c>
      <c r="B1710" s="29" t="s">
        <v>38</v>
      </c>
      <c r="C1710" s="82"/>
    </row>
    <row r="1711" spans="1:3" ht="17.25" x14ac:dyDescent="0.3">
      <c r="A1711" s="83"/>
      <c r="B1711" s="49"/>
      <c r="C1711" s="137"/>
    </row>
    <row r="1712" spans="1:3" ht="16.5" thickBot="1" x14ac:dyDescent="0.3">
      <c r="A1712" s="67" t="s">
        <v>29</v>
      </c>
      <c r="B1712" s="35"/>
      <c r="C1712" s="84">
        <f>C1708</f>
        <v>267125</v>
      </c>
    </row>
    <row r="1713" spans="1:3" ht="15.75" x14ac:dyDescent="0.25">
      <c r="A1713" s="67" t="s">
        <v>30</v>
      </c>
      <c r="B1713" s="50"/>
      <c r="C1713" s="85">
        <f>C1712*6/100</f>
        <v>16027.5</v>
      </c>
    </row>
    <row r="1714" spans="1:3" ht="15.75" x14ac:dyDescent="0.25">
      <c r="A1714" s="67" t="s">
        <v>31</v>
      </c>
      <c r="B1714" s="47"/>
      <c r="C1714" s="77">
        <v>-15000</v>
      </c>
    </row>
    <row r="1715" spans="1:3" ht="16.5" thickBot="1" x14ac:dyDescent="0.3">
      <c r="A1715" s="43" t="s">
        <v>32</v>
      </c>
      <c r="B1715" s="57"/>
      <c r="C1715" s="126">
        <f>C1713+C1714</f>
        <v>1027.5</v>
      </c>
    </row>
    <row r="1716" spans="1:3" ht="15.75" thickTop="1" x14ac:dyDescent="0.25"/>
    <row r="1724" spans="1:3" ht="15.75" x14ac:dyDescent="0.25">
      <c r="A1724" s="92"/>
      <c r="B1724" s="37"/>
      <c r="C1724" s="120"/>
    </row>
    <row r="1736" spans="1:3" ht="17.25" x14ac:dyDescent="0.3">
      <c r="A1736" s="1" t="s">
        <v>112</v>
      </c>
      <c r="B1736" s="3"/>
      <c r="C1736" s="3"/>
    </row>
    <row r="1737" spans="1:3" ht="17.25" x14ac:dyDescent="0.3">
      <c r="A1737" s="1" t="s">
        <v>89</v>
      </c>
      <c r="B1737" s="3"/>
      <c r="C1737" s="3"/>
    </row>
    <row r="1738" spans="1:3" ht="15.75" x14ac:dyDescent="0.25">
      <c r="A1738" s="73"/>
      <c r="B1738" s="3"/>
      <c r="C1738" s="3"/>
    </row>
    <row r="1739" spans="1:3" ht="15.75" x14ac:dyDescent="0.25">
      <c r="A1739" s="74" t="s">
        <v>2</v>
      </c>
      <c r="B1739" s="3"/>
      <c r="C1739" s="3"/>
    </row>
    <row r="1740" spans="1:3" ht="15.75" x14ac:dyDescent="0.25">
      <c r="A1740" s="75"/>
      <c r="B1740" s="165" t="s">
        <v>90</v>
      </c>
      <c r="C1740" s="165"/>
    </row>
    <row r="1741" spans="1:3" ht="15.75" x14ac:dyDescent="0.25">
      <c r="A1741" s="76" t="s">
        <v>6</v>
      </c>
      <c r="B1741" s="8"/>
      <c r="C1741" s="7">
        <v>75000</v>
      </c>
    </row>
    <row r="1742" spans="1:3" ht="15.75" x14ac:dyDescent="0.25">
      <c r="A1742" s="67" t="s">
        <v>9</v>
      </c>
      <c r="B1742" s="11"/>
      <c r="C1742" s="10">
        <v>7800</v>
      </c>
    </row>
    <row r="1743" spans="1:3" ht="15.75" x14ac:dyDescent="0.25">
      <c r="A1743" s="67" t="s">
        <v>11</v>
      </c>
      <c r="B1743" s="11"/>
      <c r="C1743" s="10">
        <v>35325</v>
      </c>
    </row>
    <row r="1744" spans="1:3" ht="15.75" x14ac:dyDescent="0.25">
      <c r="A1744" s="67" t="s">
        <v>13</v>
      </c>
      <c r="B1744" s="11"/>
      <c r="C1744" s="10">
        <v>37500</v>
      </c>
    </row>
    <row r="1745" spans="1:3" ht="15.75" x14ac:dyDescent="0.25">
      <c r="A1745" s="67" t="s">
        <v>16</v>
      </c>
      <c r="B1745" s="11"/>
      <c r="C1745" s="10">
        <v>25000</v>
      </c>
    </row>
    <row r="1746" spans="1:3" ht="15.75" x14ac:dyDescent="0.25">
      <c r="A1746" s="67" t="s">
        <v>17</v>
      </c>
      <c r="B1746" s="11"/>
      <c r="C1746" s="10">
        <v>55000</v>
      </c>
    </row>
    <row r="1747" spans="1:3" ht="15.75" x14ac:dyDescent="0.25">
      <c r="A1747" s="67" t="s">
        <v>18</v>
      </c>
      <c r="B1747" s="11"/>
      <c r="C1747" s="10">
        <v>11500</v>
      </c>
    </row>
    <row r="1748" spans="1:3" ht="15.75" x14ac:dyDescent="0.25">
      <c r="A1748" s="67" t="s">
        <v>19</v>
      </c>
      <c r="B1748" s="11"/>
      <c r="C1748" s="10">
        <v>20000</v>
      </c>
    </row>
    <row r="1749" spans="1:3" ht="15.75" x14ac:dyDescent="0.25">
      <c r="A1749" s="78" t="s">
        <v>20</v>
      </c>
      <c r="B1749" s="19"/>
      <c r="C1749" s="18">
        <f>SUM(C1741:C1748)</f>
        <v>267125</v>
      </c>
    </row>
    <row r="1750" spans="1:3" ht="15.75" x14ac:dyDescent="0.25">
      <c r="A1750" s="79"/>
      <c r="B1750" s="47"/>
      <c r="C1750" s="20"/>
    </row>
    <row r="1751" spans="1:3" ht="15.75" x14ac:dyDescent="0.25">
      <c r="A1751" s="80" t="s">
        <v>21</v>
      </c>
      <c r="B1751" s="47"/>
      <c r="C1751" s="20"/>
    </row>
    <row r="1752" spans="1:3" ht="15.75" x14ac:dyDescent="0.25">
      <c r="A1752" s="67" t="s">
        <v>23</v>
      </c>
      <c r="B1752" s="47"/>
      <c r="C1752" s="77"/>
    </row>
    <row r="1753" spans="1:3" ht="15.75" x14ac:dyDescent="0.25">
      <c r="A1753" s="67" t="s">
        <v>22</v>
      </c>
      <c r="B1753" s="47"/>
      <c r="C1753" s="81"/>
    </row>
    <row r="1754" spans="1:3" ht="15.75" x14ac:dyDescent="0.25">
      <c r="A1754" s="67" t="s">
        <v>24</v>
      </c>
      <c r="B1754" s="90"/>
      <c r="C1754" s="81"/>
    </row>
    <row r="1755" spans="1:3" ht="15.75" x14ac:dyDescent="0.25">
      <c r="A1755" s="67" t="s">
        <v>25</v>
      </c>
      <c r="B1755" s="47"/>
      <c r="C1755" s="81"/>
    </row>
    <row r="1756" spans="1:3" ht="15.75" x14ac:dyDescent="0.25">
      <c r="A1756" s="67"/>
      <c r="B1756" s="8"/>
      <c r="C1756" s="7">
        <f>C1749+B1754+C1752</f>
        <v>267125</v>
      </c>
    </row>
    <row r="1757" spans="1:3" ht="15.75" x14ac:dyDescent="0.25">
      <c r="A1757" s="80" t="s">
        <v>26</v>
      </c>
      <c r="B1757" s="47"/>
      <c r="C1757" s="81"/>
    </row>
    <row r="1758" spans="1:3" ht="15.75" x14ac:dyDescent="0.25">
      <c r="A1758" s="67" t="s">
        <v>27</v>
      </c>
      <c r="B1758" s="29" t="s">
        <v>38</v>
      </c>
      <c r="C1758" s="82"/>
    </row>
    <row r="1759" spans="1:3" ht="17.25" x14ac:dyDescent="0.3">
      <c r="A1759" s="83"/>
      <c r="B1759" s="49"/>
      <c r="C1759" s="137"/>
    </row>
    <row r="1760" spans="1:3" ht="16.5" thickBot="1" x14ac:dyDescent="0.3">
      <c r="A1760" s="67" t="s">
        <v>29</v>
      </c>
      <c r="B1760" s="35"/>
      <c r="C1760" s="84">
        <f>C1756</f>
        <v>267125</v>
      </c>
    </row>
    <row r="1761" spans="1:3" ht="15.75" x14ac:dyDescent="0.25">
      <c r="A1761" s="67" t="s">
        <v>30</v>
      </c>
      <c r="B1761" s="50"/>
      <c r="C1761" s="85">
        <f>C1760*6/100</f>
        <v>16027.5</v>
      </c>
    </row>
    <row r="1762" spans="1:3" ht="15.75" x14ac:dyDescent="0.25">
      <c r="A1762" s="67" t="s">
        <v>31</v>
      </c>
      <c r="B1762" s="47"/>
      <c r="C1762" s="77">
        <v>-15000</v>
      </c>
    </row>
    <row r="1763" spans="1:3" ht="16.5" thickBot="1" x14ac:dyDescent="0.3">
      <c r="A1763" s="43" t="s">
        <v>32</v>
      </c>
      <c r="B1763" s="57"/>
      <c r="C1763" s="126">
        <f>C1761+C1762</f>
        <v>1027.5</v>
      </c>
    </row>
    <row r="1764" spans="1:3" ht="15.75" thickTop="1" x14ac:dyDescent="0.25"/>
  </sheetData>
  <mergeCells count="39">
    <mergeCell ref="B232:C232"/>
    <mergeCell ref="B7:C7"/>
    <mergeCell ref="B53:C53"/>
    <mergeCell ref="B99:C99"/>
    <mergeCell ref="B143:C143"/>
    <mergeCell ref="B186:C186"/>
    <mergeCell ref="B782:C782"/>
    <mergeCell ref="B278:C278"/>
    <mergeCell ref="B321:C321"/>
    <mergeCell ref="B367:C367"/>
    <mergeCell ref="B409:C409"/>
    <mergeCell ref="B455:C455"/>
    <mergeCell ref="B502:C502"/>
    <mergeCell ref="B551:C551"/>
    <mergeCell ref="B598:C598"/>
    <mergeCell ref="B644:C644"/>
    <mergeCell ref="B688:C688"/>
    <mergeCell ref="B735:C735"/>
    <mergeCell ref="B1069:C1069"/>
    <mergeCell ref="B1117:C1117"/>
    <mergeCell ref="B1165:C1165"/>
    <mergeCell ref="B1213:C1213"/>
    <mergeCell ref="B1260:C1260"/>
    <mergeCell ref="H409:I409"/>
    <mergeCell ref="B1644:C1644"/>
    <mergeCell ref="B1692:C1692"/>
    <mergeCell ref="B1740:C1740"/>
    <mergeCell ref="B1356:C1356"/>
    <mergeCell ref="B1404:C1404"/>
    <mergeCell ref="B1452:C1452"/>
    <mergeCell ref="B1500:C1500"/>
    <mergeCell ref="B1548:C1548"/>
    <mergeCell ref="B1596:C1596"/>
    <mergeCell ref="B1308:C1308"/>
    <mergeCell ref="B829:C829"/>
    <mergeCell ref="B877:C877"/>
    <mergeCell ref="B925:C925"/>
    <mergeCell ref="B973:C973"/>
    <mergeCell ref="B1021:C10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17</vt:i4>
      </vt:variant>
    </vt:vector>
  </HeadingPairs>
  <TitlesOfParts>
    <vt:vector size="39" baseType="lpstr">
      <vt:lpstr>අප්‍රේල්</vt:lpstr>
      <vt:lpstr>මැයි</vt:lpstr>
      <vt:lpstr>ජූනි</vt:lpstr>
      <vt:lpstr>ජූලි</vt:lpstr>
      <vt:lpstr>අගෝස්තු</vt:lpstr>
      <vt:lpstr>සැප්තැම්බර්</vt:lpstr>
      <vt:lpstr>ඹක්තෝබර්</vt:lpstr>
      <vt:lpstr>නොවැම්බර්</vt:lpstr>
      <vt:lpstr>දෙසැම්බර්</vt:lpstr>
      <vt:lpstr>2022 ජනවාරි</vt:lpstr>
      <vt:lpstr>2022 පෙබරවාරි</vt:lpstr>
      <vt:lpstr>2022 මාර්තු</vt:lpstr>
      <vt:lpstr>2022 අප්‍රේල්</vt:lpstr>
      <vt:lpstr>2022 මැයි</vt:lpstr>
      <vt:lpstr>2022 ජූනි</vt:lpstr>
      <vt:lpstr>2022 ජූලි</vt:lpstr>
      <vt:lpstr>2022 අගෝස්තු</vt:lpstr>
      <vt:lpstr>2022 සැප්තැම්බර්</vt:lpstr>
      <vt:lpstr>2022 ඹක්තෝබර්</vt:lpstr>
      <vt:lpstr>2022 නොවැම්බර්</vt:lpstr>
      <vt:lpstr>2022 දෙසැම්බර්</vt:lpstr>
      <vt:lpstr>total</vt:lpstr>
      <vt:lpstr>'2022 අගෝස්තු'!Print_Area</vt:lpstr>
      <vt:lpstr>'2022 අප්‍රේල්'!Print_Area</vt:lpstr>
      <vt:lpstr>'2022 ජනවාරි'!Print_Area</vt:lpstr>
      <vt:lpstr>'2022 ජූලි'!Print_Area</vt:lpstr>
      <vt:lpstr>'2022 නොවැම්බර්'!Print_Area</vt:lpstr>
      <vt:lpstr>'2022 පෙබරවාරි'!Print_Area</vt:lpstr>
      <vt:lpstr>'2022 මාර්තු'!Print_Area</vt:lpstr>
      <vt:lpstr>'2022 මැයි'!Print_Area</vt:lpstr>
      <vt:lpstr>'2022 ඹක්තෝබර්'!Print_Area</vt:lpstr>
      <vt:lpstr>'2022 සැප්තැම්බර්'!Print_Area</vt:lpstr>
      <vt:lpstr>අගෝස්තු!Print_Area</vt:lpstr>
      <vt:lpstr>අප්‍රේල්!Print_Area</vt:lpstr>
      <vt:lpstr>ජූලි!Print_Area</vt:lpstr>
      <vt:lpstr>දෙසැම්බර්!Print_Area</vt:lpstr>
      <vt:lpstr>නොවැම්බර්!Print_Area</vt:lpstr>
      <vt:lpstr>ඹක්තෝබර්!Print_Area</vt:lpstr>
      <vt:lpstr>සැප්තැම්බර්!Print_Area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2022-12-22T07:49:53Z</cp:lastPrinted>
  <dcterms:created xsi:type="dcterms:W3CDTF">2021-07-05T04:42:36Z</dcterms:created>
  <dcterms:modified xsi:type="dcterms:W3CDTF">2023-01-13T09:15:55Z</dcterms:modified>
</cp:coreProperties>
</file>